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70" yWindow="75" windowWidth="19440" windowHeight="11145" tabRatio="720" firstSheet="35" activeTab="41"/>
  </bookViews>
  <sheets>
    <sheet name="1.1.sz.mell." sheetId="1" r:id="rId1"/>
    <sheet name="1.2.sz.mell." sheetId="95" r:id="rId2"/>
    <sheet name="1.3.sz. mell." sheetId="124" r:id="rId3"/>
    <sheet name="1.4.sz.mell." sheetId="97" r:id="rId4"/>
    <sheet name="2.1.sz.mell  " sheetId="73" r:id="rId5"/>
    <sheet name="2.2.sz.mell  " sheetId="61" r:id="rId6"/>
    <sheet name="3.sz.mell." sheetId="128" r:id="rId7"/>
    <sheet name="4.sz.mell." sheetId="129" r:id="rId8"/>
    <sheet name="5.sz.mell." sheetId="127" r:id="rId9"/>
    <sheet name="6.sz.mell." sheetId="63" r:id="rId10"/>
    <sheet name="7.sz.mell." sheetId="126" r:id="rId11"/>
    <sheet name="8. sz.mell." sheetId="125" r:id="rId12"/>
    <sheet name="9.1. sz. mell" sheetId="3" r:id="rId13"/>
    <sheet name="9.1.1. sz. mell " sheetId="113" r:id="rId14"/>
    <sheet name="9.1.2. sz. mell  " sheetId="114" r:id="rId15"/>
    <sheet name="9.1.3. sz. mell   " sheetId="115" r:id="rId16"/>
    <sheet name="9.2. sz. mell" sheetId="79" r:id="rId17"/>
    <sheet name="9.2.1. sz. mell" sheetId="98" r:id="rId18"/>
    <sheet name="9.2.2.sz.mell." sheetId="140" r:id="rId19"/>
    <sheet name="9.2.3. sz. mell" sheetId="100" r:id="rId20"/>
    <sheet name="9.3. sz. mell" sheetId="105" r:id="rId21"/>
    <sheet name="9.3.1. sz. mell" sheetId="106" r:id="rId22"/>
    <sheet name="9.3.2.sz.mell." sheetId="132" r:id="rId23"/>
    <sheet name="9.3.3.sz.mell." sheetId="131" r:id="rId24"/>
    <sheet name="9.4.sz.mell." sheetId="118" r:id="rId25"/>
    <sheet name="9.4.1.sz.mell." sheetId="117" r:id="rId26"/>
    <sheet name="9.4.2.sz.mell." sheetId="134" r:id="rId27"/>
    <sheet name="9.4.3.sz.mell." sheetId="133" r:id="rId28"/>
    <sheet name="10.sz.mell." sheetId="139" r:id="rId29"/>
    <sheet name="11. sz. mell." sheetId="144" r:id="rId30"/>
    <sheet name="12. sz. mell." sheetId="143" r:id="rId31"/>
    <sheet name="13.sz.mell." sheetId="142" r:id="rId32"/>
    <sheet name="14.sz.mell." sheetId="141" r:id="rId33"/>
    <sheet name="15.sz.mell." sheetId="2" r:id="rId34"/>
    <sheet name="16.sz.mell." sheetId="145" r:id="rId35"/>
    <sheet name="17.sz.mell." sheetId="136" r:id="rId36"/>
    <sheet name="18.sz.mell." sheetId="146" r:id="rId37"/>
    <sheet name="19.sz.mell." sheetId="137" r:id="rId38"/>
    <sheet name="20. sz. mell." sheetId="123" r:id="rId39"/>
    <sheet name="21.sz.mell." sheetId="94" r:id="rId40"/>
    <sheet name="22.sz.mell." sheetId="120" r:id="rId41"/>
    <sheet name="23.sz.mell." sheetId="148" r:id="rId42"/>
    <sheet name="24.sz.mell." sheetId="147" r:id="rId43"/>
    <sheet name="Munka1" sheetId="149" r:id="rId44"/>
  </sheets>
  <externalReferences>
    <externalReference r:id="rId45"/>
  </externalReferences>
  <definedNames>
    <definedName name="_xlnm.Print_Titles" localSheetId="12">'9.1. sz. mell'!$1:$6</definedName>
    <definedName name="_xlnm.Print_Titles" localSheetId="13">'9.1.1. sz. mell '!$1:$6</definedName>
    <definedName name="_xlnm.Print_Titles" localSheetId="14">'9.1.2. sz. mell  '!$1:$6</definedName>
    <definedName name="_xlnm.Print_Titles" localSheetId="15">'9.1.3. sz. mell   '!$1:$6</definedName>
    <definedName name="_xlnm.Print_Titles" localSheetId="16">'9.2. sz. mell'!$1:$6</definedName>
    <definedName name="_xlnm.Print_Titles" localSheetId="17">'9.2.1. sz. mell'!$1:$6</definedName>
    <definedName name="_xlnm.Print_Titles" localSheetId="19">'9.2.3. sz. mell'!$1:$6</definedName>
    <definedName name="_xlnm.Print_Titles" localSheetId="20">'9.3. sz. mell'!$1:$6</definedName>
    <definedName name="_xlnm.Print_Titles" localSheetId="21">'9.3.1. sz. mell'!$1:$6</definedName>
    <definedName name="_xlnm.Print_Area" localSheetId="0">'1.1.sz.mell.'!$A$1:$F$163</definedName>
    <definedName name="_xlnm.Print_Area" localSheetId="1">'1.2.sz.mell.'!$A$1:$F$164</definedName>
    <definedName name="_xlnm.Print_Area" localSheetId="2">'1.3.sz. mell.'!$A$1:$F$150</definedName>
    <definedName name="_xlnm.Print_Area" localSheetId="3">'1.4.sz.mell.'!$A$1:$F$156</definedName>
    <definedName name="_xlnm.Print_Area" localSheetId="31">'13.sz.mell.'!$A$1:$I$54</definedName>
    <definedName name="_xlnm.Print_Area" localSheetId="33">'15.sz.mell.'!$A$1:$M$48</definedName>
    <definedName name="_xlnm.Print_Area" localSheetId="34">'16.sz.mell.'!$A$1:$L$34</definedName>
    <definedName name="_xlnm.Print_Area" localSheetId="4">'2.1.sz.mell  '!$A$1:$L$29</definedName>
    <definedName name="_xlnm.Print_Area" localSheetId="5">'2.2.sz.mell  '!$A$1:$L$31</definedName>
    <definedName name="_xlnm.Print_Area" localSheetId="38">'20. sz. mell.'!$A$1:$I$22</definedName>
    <definedName name="_xlnm.Print_Area" localSheetId="40">'22.sz.mell.'!$A$1:$G$87</definedName>
    <definedName name="_xlnm.Print_Area" localSheetId="42">'24.sz.mell.'!$A$1:$G$41</definedName>
    <definedName name="_xlnm.Print_Area" localSheetId="10">'7.sz.mell.'!#REF!</definedName>
  </definedNames>
  <calcPr calcId="125725"/>
</workbook>
</file>

<file path=xl/calcChain.xml><?xml version="1.0" encoding="utf-8"?>
<calcChain xmlns="http://schemas.openxmlformats.org/spreadsheetml/2006/main">
  <c r="I29" i="63"/>
  <c r="K18" i="61"/>
  <c r="K8"/>
  <c r="K10"/>
  <c r="K6"/>
  <c r="F22"/>
  <c r="F19"/>
  <c r="F8"/>
  <c r="F9"/>
  <c r="F6"/>
  <c r="F23" i="73"/>
  <c r="K7"/>
  <c r="K8"/>
  <c r="K9"/>
  <c r="K10"/>
  <c r="K6"/>
  <c r="F7"/>
  <c r="F9"/>
  <c r="F11"/>
  <c r="F12"/>
  <c r="F6"/>
  <c r="G24" i="143"/>
  <c r="G80" i="94"/>
  <c r="G69"/>
  <c r="G70"/>
  <c r="G68"/>
  <c r="G59"/>
  <c r="G55"/>
  <c r="G51"/>
  <c r="G41"/>
  <c r="G40"/>
  <c r="G39"/>
  <c r="G30"/>
  <c r="G26"/>
  <c r="G86" i="120"/>
  <c r="F85"/>
  <c r="F84"/>
  <c r="D80"/>
  <c r="E80"/>
  <c r="F80"/>
  <c r="F79"/>
  <c r="E79"/>
  <c r="F83"/>
  <c r="F82"/>
  <c r="F75"/>
  <c r="F70"/>
  <c r="F65"/>
  <c r="F61"/>
  <c r="F20"/>
  <c r="G22"/>
  <c r="D21"/>
  <c r="F16"/>
  <c r="F21" s="1"/>
  <c r="E16"/>
  <c r="F52"/>
  <c r="F53" s="1"/>
  <c r="F41"/>
  <c r="E41"/>
  <c r="F39"/>
  <c r="E39"/>
  <c r="F46"/>
  <c r="G12" i="147"/>
  <c r="C40"/>
  <c r="G79" i="120" l="1"/>
  <c r="F18" i="146"/>
  <c r="L31" i="145"/>
  <c r="L30"/>
  <c r="J13"/>
  <c r="H48" i="2"/>
  <c r="E48"/>
  <c r="E18"/>
  <c r="K48"/>
  <c r="H18"/>
  <c r="G10" i="143" l="1"/>
  <c r="G11"/>
  <c r="G12"/>
  <c r="G13"/>
  <c r="G14"/>
  <c r="G15"/>
  <c r="G16"/>
  <c r="G17"/>
  <c r="G18"/>
  <c r="G19"/>
  <c r="G20"/>
  <c r="G21"/>
  <c r="G22"/>
  <c r="G23"/>
  <c r="G25"/>
  <c r="G26"/>
  <c r="G27"/>
  <c r="G9"/>
  <c r="C23"/>
  <c r="G35" i="144"/>
  <c r="G8"/>
  <c r="F8" s="1"/>
  <c r="F11" i="105"/>
  <c r="F17"/>
  <c r="F19"/>
  <c r="F23"/>
  <c r="F34"/>
  <c r="F36"/>
  <c r="F37"/>
  <c r="F40"/>
  <c r="F41"/>
  <c r="F46"/>
  <c r="F47"/>
  <c r="F48"/>
  <c r="F51"/>
  <c r="F52"/>
  <c r="G16" i="126"/>
  <c r="H18"/>
  <c r="H16"/>
  <c r="H25" s="1"/>
  <c r="H19" i="63"/>
  <c r="I19"/>
  <c r="G19"/>
  <c r="F19"/>
  <c r="E19"/>
  <c r="I25"/>
  <c r="B19"/>
  <c r="D12" i="129"/>
  <c r="E18" i="61"/>
  <c r="E94" i="95"/>
  <c r="E95" s="1"/>
  <c r="D94"/>
  <c r="E117" l="1"/>
  <c r="E154"/>
  <c r="E144"/>
  <c r="E131"/>
  <c r="E101"/>
  <c r="E134" s="1"/>
  <c r="E157" s="1"/>
  <c r="D101"/>
  <c r="E76"/>
  <c r="E71"/>
  <c r="E43"/>
  <c r="E35"/>
  <c r="E26"/>
  <c r="E16"/>
  <c r="E5"/>
  <c r="F116" i="1"/>
  <c r="F117"/>
  <c r="F118"/>
  <c r="F120"/>
  <c r="F122"/>
  <c r="F130"/>
  <c r="F131"/>
  <c r="F132"/>
  <c r="F134"/>
  <c r="F139"/>
  <c r="F140"/>
  <c r="F76"/>
  <c r="F77"/>
  <c r="F6"/>
  <c r="F7"/>
  <c r="F8"/>
  <c r="F9"/>
  <c r="F10"/>
  <c r="F11"/>
  <c r="F16"/>
  <c r="F20"/>
  <c r="F21"/>
  <c r="F22"/>
  <c r="F23"/>
  <c r="F26"/>
  <c r="F32"/>
  <c r="F33"/>
  <c r="F35"/>
  <c r="F36"/>
  <c r="F37"/>
  <c r="F38"/>
  <c r="F39"/>
  <c r="F40"/>
  <c r="F41"/>
  <c r="F42"/>
  <c r="F43"/>
  <c r="F45"/>
  <c r="F46"/>
  <c r="F48"/>
  <c r="F49"/>
  <c r="F50"/>
  <c r="F51"/>
  <c r="F52"/>
  <c r="F53"/>
  <c r="E71"/>
  <c r="E52"/>
  <c r="E154"/>
  <c r="E117"/>
  <c r="E134" s="1"/>
  <c r="E157" s="1"/>
  <c r="E16"/>
  <c r="E26"/>
  <c r="F60" i="3"/>
  <c r="F64"/>
  <c r="F67"/>
  <c r="F69"/>
  <c r="F72"/>
  <c r="F74"/>
  <c r="F79"/>
  <c r="F80"/>
  <c r="F84"/>
  <c r="F85"/>
  <c r="F87"/>
  <c r="F88"/>
  <c r="E92" i="114"/>
  <c r="F145" i="113"/>
  <c r="F140"/>
  <c r="F155" s="1"/>
  <c r="F118"/>
  <c r="F102"/>
  <c r="F135" s="1"/>
  <c r="F158" s="1"/>
  <c r="F97"/>
  <c r="F58"/>
  <c r="F47"/>
  <c r="F40"/>
  <c r="F39"/>
  <c r="F30"/>
  <c r="F20"/>
  <c r="F9"/>
  <c r="F74" s="1"/>
  <c r="F98" s="1"/>
  <c r="E97" i="3" l="1"/>
  <c r="E98" s="1"/>
  <c r="E74"/>
  <c r="E47"/>
  <c r="E40"/>
  <c r="E20"/>
  <c r="E50" i="117"/>
  <c r="E44"/>
  <c r="E57" s="1"/>
  <c r="E37"/>
  <c r="E9"/>
  <c r="E36" s="1"/>
  <c r="E41" s="1"/>
  <c r="F45" i="118"/>
  <c r="F46"/>
  <c r="F47"/>
  <c r="F50"/>
  <c r="F51"/>
  <c r="F52"/>
  <c r="F57"/>
  <c r="F44"/>
  <c r="F14"/>
  <c r="F17"/>
  <c r="F19"/>
  <c r="F35"/>
  <c r="F36"/>
  <c r="F37"/>
  <c r="F38"/>
  <c r="F40"/>
  <c r="F41"/>
  <c r="E57"/>
  <c r="E9"/>
  <c r="E37"/>
  <c r="E50"/>
  <c r="E44"/>
  <c r="E9" i="106"/>
  <c r="E20"/>
  <c r="E36"/>
  <c r="E41" s="1"/>
  <c r="E45"/>
  <c r="E51"/>
  <c r="E58"/>
  <c r="E58" i="105"/>
  <c r="E51"/>
  <c r="E41"/>
  <c r="E36"/>
  <c r="E9"/>
  <c r="E20"/>
  <c r="F58" i="79"/>
  <c r="F47"/>
  <c r="F48"/>
  <c r="F46"/>
  <c r="F40"/>
  <c r="F37"/>
  <c r="F11"/>
  <c r="F17"/>
  <c r="F19"/>
  <c r="F36"/>
  <c r="F38"/>
  <c r="F41"/>
  <c r="G77" i="120" l="1"/>
  <c r="G76"/>
  <c r="G38"/>
  <c r="G10"/>
  <c r="G9"/>
  <c r="F70" i="94"/>
  <c r="F69"/>
  <c r="F68"/>
  <c r="H54"/>
  <c r="E69"/>
  <c r="E68"/>
  <c r="E70"/>
  <c r="E51"/>
  <c r="D21" i="142"/>
  <c r="D23"/>
  <c r="D24"/>
  <c r="D13"/>
  <c r="E39" i="144"/>
  <c r="E34"/>
  <c r="E33"/>
  <c r="E32"/>
  <c r="E30"/>
  <c r="E15"/>
  <c r="E14"/>
  <c r="F15"/>
  <c r="D50" i="117"/>
  <c r="C50"/>
  <c r="C49"/>
  <c r="C48"/>
  <c r="D44"/>
  <c r="D57" s="1"/>
  <c r="C44"/>
  <c r="C57" s="1"/>
  <c r="D39"/>
  <c r="C39"/>
  <c r="C37" s="1"/>
  <c r="D30"/>
  <c r="C30"/>
  <c r="D26"/>
  <c r="C26"/>
  <c r="D21"/>
  <c r="C21"/>
  <c r="D20"/>
  <c r="D18"/>
  <c r="C18"/>
  <c r="C17"/>
  <c r="D16"/>
  <c r="C16"/>
  <c r="D15"/>
  <c r="C15"/>
  <c r="D13"/>
  <c r="C13"/>
  <c r="D12"/>
  <c r="C12"/>
  <c r="D11"/>
  <c r="C11"/>
  <c r="D10"/>
  <c r="C10"/>
  <c r="D9"/>
  <c r="C9"/>
  <c r="C36" s="1"/>
  <c r="D51" i="106"/>
  <c r="C51"/>
  <c r="D49"/>
  <c r="C49"/>
  <c r="D45"/>
  <c r="D58" s="1"/>
  <c r="C45"/>
  <c r="C58" s="1"/>
  <c r="D41"/>
  <c r="D39"/>
  <c r="C39"/>
  <c r="C38"/>
  <c r="D30"/>
  <c r="C30"/>
  <c r="D29"/>
  <c r="C29"/>
  <c r="D28"/>
  <c r="C28"/>
  <c r="D27"/>
  <c r="C27"/>
  <c r="D26"/>
  <c r="C26"/>
  <c r="D25"/>
  <c r="C25"/>
  <c r="D24"/>
  <c r="C24"/>
  <c r="C23"/>
  <c r="C22"/>
  <c r="D21"/>
  <c r="C21"/>
  <c r="D20"/>
  <c r="C20"/>
  <c r="D18"/>
  <c r="C18"/>
  <c r="D16"/>
  <c r="C16"/>
  <c r="C14"/>
  <c r="D13"/>
  <c r="C13"/>
  <c r="D10"/>
  <c r="C10"/>
  <c r="D9"/>
  <c r="C9"/>
  <c r="C36" s="1"/>
  <c r="C45" i="105"/>
  <c r="D51" i="98"/>
  <c r="C51"/>
  <c r="D45"/>
  <c r="D58" s="1"/>
  <c r="C45"/>
  <c r="C58" s="1"/>
  <c r="C39"/>
  <c r="C38"/>
  <c r="D37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0"/>
  <c r="D9"/>
  <c r="D36" s="1"/>
  <c r="D41" s="1"/>
  <c r="C9"/>
  <c r="D150" i="113"/>
  <c r="C150"/>
  <c r="D145"/>
  <c r="C145"/>
  <c r="D140"/>
  <c r="C140"/>
  <c r="D136"/>
  <c r="D155" s="1"/>
  <c r="C136"/>
  <c r="C155" s="1"/>
  <c r="C132"/>
  <c r="D118"/>
  <c r="C118"/>
  <c r="D102"/>
  <c r="D135" s="1"/>
  <c r="C102"/>
  <c r="C135" s="1"/>
  <c r="C158" s="1"/>
  <c r="D91"/>
  <c r="C91"/>
  <c r="D87"/>
  <c r="C87"/>
  <c r="D84"/>
  <c r="C84"/>
  <c r="D79"/>
  <c r="C79"/>
  <c r="D75"/>
  <c r="D97" s="1"/>
  <c r="C75"/>
  <c r="C97" s="1"/>
  <c r="C69"/>
  <c r="C64"/>
  <c r="D58"/>
  <c r="C58"/>
  <c r="D47"/>
  <c r="C47"/>
  <c r="D39"/>
  <c r="C39"/>
  <c r="D30"/>
  <c r="C30"/>
  <c r="D20"/>
  <c r="C20"/>
  <c r="D9"/>
  <c r="D74" s="1"/>
  <c r="D98" s="1"/>
  <c r="C9"/>
  <c r="C74" s="1"/>
  <c r="C98" s="1"/>
  <c r="D30" i="3"/>
  <c r="D20"/>
  <c r="C30"/>
  <c r="C25" i="126"/>
  <c r="J24"/>
  <c r="J23"/>
  <c r="J22"/>
  <c r="J21"/>
  <c r="J20"/>
  <c r="J19"/>
  <c r="G18"/>
  <c r="J16"/>
  <c r="J25" s="1"/>
  <c r="I16"/>
  <c r="I25" s="1"/>
  <c r="G25"/>
  <c r="F16"/>
  <c r="F25" s="1"/>
  <c r="E16"/>
  <c r="E25" s="1"/>
  <c r="D16"/>
  <c r="D25" s="1"/>
  <c r="B16"/>
  <c r="B25" s="1"/>
  <c r="C29" i="63"/>
  <c r="K28"/>
  <c r="K27"/>
  <c r="E26"/>
  <c r="H25"/>
  <c r="K21"/>
  <c r="K20"/>
  <c r="K19"/>
  <c r="K29" s="1"/>
  <c r="J29"/>
  <c r="H29"/>
  <c r="F29"/>
  <c r="E29"/>
  <c r="D19"/>
  <c r="D29" s="1"/>
  <c r="B29"/>
  <c r="D18" i="61"/>
  <c r="C18"/>
  <c r="E94" i="97"/>
  <c r="D16" i="95"/>
  <c r="D26"/>
  <c r="C16"/>
  <c r="F107" i="1"/>
  <c r="D26"/>
  <c r="C26"/>
  <c r="C37" i="106" l="1"/>
  <c r="C41" i="117"/>
  <c r="C41" i="106"/>
  <c r="D158" i="113"/>
  <c r="E161" i="95"/>
  <c r="H53" i="94"/>
  <c r="H52"/>
  <c r="H49"/>
  <c r="H50"/>
  <c r="F132" i="3"/>
  <c r="F6" i="95"/>
  <c r="F146" i="1"/>
  <c r="F103"/>
  <c r="F104"/>
  <c r="F105"/>
  <c r="F106"/>
  <c r="F111"/>
  <c r="F102"/>
  <c r="G29" i="147"/>
  <c r="C26" i="141"/>
  <c r="F26"/>
  <c r="E26"/>
  <c r="F35" i="120"/>
  <c r="G26" i="141" l="1"/>
  <c r="G16" i="94"/>
  <c r="G15"/>
  <c r="G14"/>
  <c r="G10"/>
  <c r="G6"/>
  <c r="E22" i="123"/>
  <c r="B33" i="136"/>
  <c r="L6" i="145"/>
  <c r="L7"/>
  <c r="L8"/>
  <c r="L9"/>
  <c r="L10"/>
  <c r="L11"/>
  <c r="L12"/>
  <c r="L14"/>
  <c r="L15"/>
  <c r="L16"/>
  <c r="L17"/>
  <c r="L18"/>
  <c r="L22"/>
  <c r="L23"/>
  <c r="L24"/>
  <c r="L25"/>
  <c r="L28"/>
  <c r="L29"/>
  <c r="L19"/>
  <c r="L20"/>
  <c r="E45" i="2"/>
  <c r="C15" i="143"/>
  <c r="D15"/>
  <c r="E15"/>
  <c r="F15"/>
  <c r="J42" i="144"/>
  <c r="I42"/>
  <c r="F18"/>
  <c r="H42"/>
  <c r="G42"/>
  <c r="G21"/>
  <c r="F42" l="1"/>
  <c r="G17" i="94"/>
  <c r="C12" i="129"/>
  <c r="J17" i="61"/>
  <c r="F18"/>
  <c r="E17"/>
  <c r="F19" i="73"/>
  <c r="E18"/>
  <c r="J27"/>
  <c r="J18"/>
  <c r="E27"/>
  <c r="E43" i="1"/>
  <c r="E36" i="118"/>
  <c r="E41" s="1"/>
  <c r="E45" i="105"/>
  <c r="D45" i="100"/>
  <c r="D58" s="1"/>
  <c r="D37"/>
  <c r="D41" s="1"/>
  <c r="E32" i="98"/>
  <c r="E31"/>
  <c r="E30"/>
  <c r="E29"/>
  <c r="E28"/>
  <c r="E27"/>
  <c r="E26"/>
  <c r="E25"/>
  <c r="E24"/>
  <c r="E23"/>
  <c r="E22"/>
  <c r="E21"/>
  <c r="E20"/>
  <c r="E16"/>
  <c r="E15"/>
  <c r="E14"/>
  <c r="E13"/>
  <c r="E9" s="1"/>
  <c r="E10"/>
  <c r="J28" i="73" l="1"/>
  <c r="E139" i="115"/>
  <c r="E149" s="1"/>
  <c r="E151" s="1"/>
  <c r="E9"/>
  <c r="E125" i="114"/>
  <c r="E146" s="1"/>
  <c r="E145" i="3"/>
  <c r="E140"/>
  <c r="E118"/>
  <c r="E102"/>
  <c r="E135" l="1"/>
  <c r="E39"/>
  <c r="E30"/>
  <c r="E9"/>
  <c r="E58"/>
  <c r="E20" i="120"/>
  <c r="E21" s="1"/>
  <c r="G21" s="1"/>
  <c r="G23"/>
  <c r="G24"/>
  <c r="G25"/>
  <c r="G26"/>
  <c r="G28"/>
  <c r="G29"/>
  <c r="G31"/>
  <c r="F87"/>
  <c r="F9" i="139"/>
  <c r="F10"/>
  <c r="F11"/>
  <c r="F8"/>
  <c r="E9"/>
  <c r="E10"/>
  <c r="E11"/>
  <c r="E8"/>
  <c r="D9"/>
  <c r="D10"/>
  <c r="D11"/>
  <c r="D8"/>
  <c r="C45" i="100" l="1"/>
  <c r="C37"/>
  <c r="C41" s="1"/>
  <c r="D51" i="79"/>
  <c r="D45"/>
  <c r="D58" s="1"/>
  <c r="D37"/>
  <c r="D9"/>
  <c r="D36" s="1"/>
  <c r="D149" i="1"/>
  <c r="D144"/>
  <c r="D154" s="1"/>
  <c r="F154" s="1"/>
  <c r="D50" i="118"/>
  <c r="C50"/>
  <c r="C49"/>
  <c r="C48"/>
  <c r="D44"/>
  <c r="D39"/>
  <c r="C39"/>
  <c r="D30"/>
  <c r="C30"/>
  <c r="D26"/>
  <c r="C26"/>
  <c r="D21"/>
  <c r="D20" s="1"/>
  <c r="C21"/>
  <c r="D18"/>
  <c r="C18"/>
  <c r="C17"/>
  <c r="D16"/>
  <c r="C16"/>
  <c r="D15"/>
  <c r="C15"/>
  <c r="D13"/>
  <c r="C13"/>
  <c r="D12"/>
  <c r="C12"/>
  <c r="D11"/>
  <c r="C11"/>
  <c r="D10"/>
  <c r="C10"/>
  <c r="E41" i="147"/>
  <c r="F41"/>
  <c r="D41"/>
  <c r="G32"/>
  <c r="G24"/>
  <c r="G20"/>
  <c r="G50" i="120"/>
  <c r="D17" i="147"/>
  <c r="F17"/>
  <c r="G17"/>
  <c r="G8"/>
  <c r="F22" i="123"/>
  <c r="L21" i="145"/>
  <c r="D14" i="142"/>
  <c r="D15"/>
  <c r="D16"/>
  <c r="D17"/>
  <c r="D18"/>
  <c r="D19"/>
  <c r="D20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50"/>
  <c r="D51"/>
  <c r="D52"/>
  <c r="D53"/>
  <c r="D54"/>
  <c r="F26" i="144"/>
  <c r="F27"/>
  <c r="E27" s="1"/>
  <c r="F28"/>
  <c r="F29"/>
  <c r="F30"/>
  <c r="F31"/>
  <c r="F32"/>
  <c r="F33"/>
  <c r="F34"/>
  <c r="F35"/>
  <c r="F36"/>
  <c r="F37"/>
  <c r="F38"/>
  <c r="F39"/>
  <c r="F40"/>
  <c r="F41"/>
  <c r="F25"/>
  <c r="F9"/>
  <c r="F10"/>
  <c r="F11"/>
  <c r="F12"/>
  <c r="F13"/>
  <c r="F14"/>
  <c r="F16"/>
  <c r="F17"/>
  <c r="F19"/>
  <c r="F20"/>
  <c r="J21"/>
  <c r="H21"/>
  <c r="I21"/>
  <c r="D118" i="3"/>
  <c r="F118" s="1"/>
  <c r="H70" i="94"/>
  <c r="G81"/>
  <c r="F72"/>
  <c r="F55"/>
  <c r="H55" s="1"/>
  <c r="E55"/>
  <c r="F51"/>
  <c r="H51" s="1"/>
  <c r="F41"/>
  <c r="F82" s="1"/>
  <c r="E41"/>
  <c r="F40"/>
  <c r="F81" s="1"/>
  <c r="E40"/>
  <c r="G42"/>
  <c r="F39"/>
  <c r="E39"/>
  <c r="F38"/>
  <c r="E38"/>
  <c r="E34"/>
  <c r="F30"/>
  <c r="E30"/>
  <c r="H29"/>
  <c r="H28"/>
  <c r="H27"/>
  <c r="F26"/>
  <c r="E26"/>
  <c r="H25"/>
  <c r="H24"/>
  <c r="H23"/>
  <c r="E16"/>
  <c r="E82" s="1"/>
  <c r="E15"/>
  <c r="E14"/>
  <c r="H13"/>
  <c r="H12"/>
  <c r="H11"/>
  <c r="F10"/>
  <c r="E10"/>
  <c r="H9"/>
  <c r="H8"/>
  <c r="H7"/>
  <c r="F6"/>
  <c r="E6"/>
  <c r="H5"/>
  <c r="H4"/>
  <c r="H3"/>
  <c r="G85" i="120"/>
  <c r="G75"/>
  <c r="G73"/>
  <c r="E70"/>
  <c r="D70"/>
  <c r="G68"/>
  <c r="G67"/>
  <c r="G66"/>
  <c r="E65"/>
  <c r="G65" s="1"/>
  <c r="D65"/>
  <c r="G64"/>
  <c r="G63"/>
  <c r="G62"/>
  <c r="E61"/>
  <c r="D61"/>
  <c r="G60"/>
  <c r="G59"/>
  <c r="G58"/>
  <c r="E52"/>
  <c r="E53" s="1"/>
  <c r="D52"/>
  <c r="D53" s="1"/>
  <c r="G49"/>
  <c r="G48"/>
  <c r="E46"/>
  <c r="G46" s="1"/>
  <c r="D46"/>
  <c r="G44"/>
  <c r="G43"/>
  <c r="G42"/>
  <c r="G41"/>
  <c r="G40"/>
  <c r="G36"/>
  <c r="E35"/>
  <c r="G35" s="1"/>
  <c r="D35"/>
  <c r="G20"/>
  <c r="G18"/>
  <c r="G17"/>
  <c r="G15"/>
  <c r="G14"/>
  <c r="G13"/>
  <c r="G12"/>
  <c r="G11"/>
  <c r="G8"/>
  <c r="G7"/>
  <c r="G6"/>
  <c r="G4"/>
  <c r="I17" i="137"/>
  <c r="H16"/>
  <c r="G16"/>
  <c r="F16"/>
  <c r="E16"/>
  <c r="D16"/>
  <c r="I16" s="1"/>
  <c r="I15"/>
  <c r="H14"/>
  <c r="G14"/>
  <c r="F14"/>
  <c r="E14"/>
  <c r="D14"/>
  <c r="I14" s="1"/>
  <c r="I13"/>
  <c r="H12"/>
  <c r="G12"/>
  <c r="F12"/>
  <c r="E12"/>
  <c r="D12"/>
  <c r="I12" s="1"/>
  <c r="I11"/>
  <c r="I10"/>
  <c r="H9"/>
  <c r="G9"/>
  <c r="F9"/>
  <c r="E9"/>
  <c r="D9"/>
  <c r="I8"/>
  <c r="I7"/>
  <c r="H6"/>
  <c r="H18" s="1"/>
  <c r="G6"/>
  <c r="G18" s="1"/>
  <c r="F6"/>
  <c r="F18" s="1"/>
  <c r="E6"/>
  <c r="E18" s="1"/>
  <c r="D6"/>
  <c r="D18" s="1"/>
  <c r="G32" i="139"/>
  <c r="G31"/>
  <c r="G30"/>
  <c r="G29"/>
  <c r="G28"/>
  <c r="G27"/>
  <c r="G26"/>
  <c r="F25"/>
  <c r="E25"/>
  <c r="D25"/>
  <c r="C25"/>
  <c r="G25" s="1"/>
  <c r="G24"/>
  <c r="G23"/>
  <c r="G22"/>
  <c r="G21"/>
  <c r="G20"/>
  <c r="G19"/>
  <c r="G18"/>
  <c r="F17"/>
  <c r="F33" s="1"/>
  <c r="E17"/>
  <c r="E33" s="1"/>
  <c r="D17"/>
  <c r="D33" s="1"/>
  <c r="C17"/>
  <c r="C33" s="1"/>
  <c r="F15"/>
  <c r="F16" s="1"/>
  <c r="F34" s="1"/>
  <c r="E15"/>
  <c r="E16" s="1"/>
  <c r="E34" s="1"/>
  <c r="D15"/>
  <c r="D16" s="1"/>
  <c r="D34" s="1"/>
  <c r="C15"/>
  <c r="G14"/>
  <c r="G13"/>
  <c r="G12"/>
  <c r="G11"/>
  <c r="G10"/>
  <c r="G9"/>
  <c r="G8"/>
  <c r="C49" i="133"/>
  <c r="C43"/>
  <c r="C54" s="1"/>
  <c r="C36"/>
  <c r="C29"/>
  <c r="C25"/>
  <c r="C19"/>
  <c r="C8"/>
  <c r="C35" s="1"/>
  <c r="C40" s="1"/>
  <c r="C49" i="134"/>
  <c r="C43"/>
  <c r="C54" s="1"/>
  <c r="C36"/>
  <c r="C29"/>
  <c r="C25"/>
  <c r="C19"/>
  <c r="C8"/>
  <c r="C35" s="1"/>
  <c r="C40" s="1"/>
  <c r="E30" i="131"/>
  <c r="D30"/>
  <c r="C30"/>
  <c r="E26"/>
  <c r="D26"/>
  <c r="C26"/>
  <c r="D21"/>
  <c r="D20" s="1"/>
  <c r="C21"/>
  <c r="E20"/>
  <c r="C20"/>
  <c r="D13"/>
  <c r="C13"/>
  <c r="D12"/>
  <c r="C12"/>
  <c r="D11"/>
  <c r="C11"/>
  <c r="D10"/>
  <c r="C10"/>
  <c r="E9"/>
  <c r="C50" i="132"/>
  <c r="C44"/>
  <c r="C55" s="1"/>
  <c r="C36"/>
  <c r="C29"/>
  <c r="C25"/>
  <c r="C19"/>
  <c r="C8"/>
  <c r="C35" s="1"/>
  <c r="C40" s="1"/>
  <c r="D51" i="105"/>
  <c r="C51"/>
  <c r="C58" s="1"/>
  <c r="D49"/>
  <c r="D45" s="1"/>
  <c r="F45" s="1"/>
  <c r="C49"/>
  <c r="D39"/>
  <c r="C39"/>
  <c r="C38"/>
  <c r="D30"/>
  <c r="C30"/>
  <c r="D29"/>
  <c r="C29"/>
  <c r="D28"/>
  <c r="C28"/>
  <c r="D27"/>
  <c r="C27"/>
  <c r="D26"/>
  <c r="C26"/>
  <c r="D25"/>
  <c r="C25"/>
  <c r="D24"/>
  <c r="C24"/>
  <c r="C23"/>
  <c r="C22"/>
  <c r="D21"/>
  <c r="C21"/>
  <c r="D20"/>
  <c r="F20" s="1"/>
  <c r="C20"/>
  <c r="D18"/>
  <c r="C18"/>
  <c r="D16"/>
  <c r="C16"/>
  <c r="C14"/>
  <c r="D13"/>
  <c r="C13"/>
  <c r="D10"/>
  <c r="C10"/>
  <c r="B51" i="100"/>
  <c r="C58"/>
  <c r="B45"/>
  <c r="B58" s="1"/>
  <c r="B37"/>
  <c r="D30"/>
  <c r="C30"/>
  <c r="B30"/>
  <c r="D26"/>
  <c r="C26"/>
  <c r="B26"/>
  <c r="D20"/>
  <c r="C20"/>
  <c r="B20"/>
  <c r="D9"/>
  <c r="C9"/>
  <c r="B9"/>
  <c r="B36" s="1"/>
  <c r="B41" s="1"/>
  <c r="C50" i="140"/>
  <c r="C44"/>
  <c r="C55" s="1"/>
  <c r="C36"/>
  <c r="C29"/>
  <c r="C25"/>
  <c r="C19"/>
  <c r="C8"/>
  <c r="C35" s="1"/>
  <c r="C40" s="1"/>
  <c r="C51" i="79"/>
  <c r="C39"/>
  <c r="C38"/>
  <c r="C35"/>
  <c r="C34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C19"/>
  <c r="C18"/>
  <c r="C17"/>
  <c r="C16"/>
  <c r="C15"/>
  <c r="C14"/>
  <c r="C13"/>
  <c r="C12"/>
  <c r="E10"/>
  <c r="E9" s="1"/>
  <c r="C10"/>
  <c r="C9"/>
  <c r="D144" i="115"/>
  <c r="C144"/>
  <c r="D139"/>
  <c r="C139"/>
  <c r="E134"/>
  <c r="D134"/>
  <c r="C134"/>
  <c r="E130"/>
  <c r="D130"/>
  <c r="D149" s="1"/>
  <c r="C130"/>
  <c r="E126"/>
  <c r="D126"/>
  <c r="C126"/>
  <c r="E112"/>
  <c r="D112"/>
  <c r="C112"/>
  <c r="E96"/>
  <c r="E129" s="1"/>
  <c r="D96"/>
  <c r="C96"/>
  <c r="C129" s="1"/>
  <c r="E85"/>
  <c r="D85"/>
  <c r="C85"/>
  <c r="E81"/>
  <c r="D81"/>
  <c r="C81"/>
  <c r="E78"/>
  <c r="D78"/>
  <c r="C78"/>
  <c r="E73"/>
  <c r="D73"/>
  <c r="C73"/>
  <c r="E69"/>
  <c r="D69"/>
  <c r="D91" s="1"/>
  <c r="C69"/>
  <c r="E63"/>
  <c r="D63"/>
  <c r="C63"/>
  <c r="E58"/>
  <c r="D58"/>
  <c r="C58"/>
  <c r="E52"/>
  <c r="D52"/>
  <c r="C52"/>
  <c r="E41"/>
  <c r="D41"/>
  <c r="C41"/>
  <c r="E35"/>
  <c r="E34" s="1"/>
  <c r="E68" s="1"/>
  <c r="D35"/>
  <c r="C35"/>
  <c r="C34" s="1"/>
  <c r="D34"/>
  <c r="E27"/>
  <c r="D27"/>
  <c r="C27"/>
  <c r="E20"/>
  <c r="D20"/>
  <c r="C20"/>
  <c r="D9"/>
  <c r="C9"/>
  <c r="D140" i="114"/>
  <c r="C140"/>
  <c r="D135"/>
  <c r="C135"/>
  <c r="D130"/>
  <c r="C130"/>
  <c r="D126"/>
  <c r="D145" s="1"/>
  <c r="C126"/>
  <c r="C145" s="1"/>
  <c r="D122"/>
  <c r="C122"/>
  <c r="D108"/>
  <c r="C108"/>
  <c r="D92"/>
  <c r="C92"/>
  <c r="C125" s="1"/>
  <c r="D81"/>
  <c r="C81"/>
  <c r="D77"/>
  <c r="C77"/>
  <c r="D74"/>
  <c r="C74"/>
  <c r="D69"/>
  <c r="C69"/>
  <c r="E87"/>
  <c r="D65"/>
  <c r="D87" s="1"/>
  <c r="C65"/>
  <c r="C87" s="1"/>
  <c r="D59"/>
  <c r="C59"/>
  <c r="D54"/>
  <c r="C54"/>
  <c r="D48"/>
  <c r="C48"/>
  <c r="D37"/>
  <c r="C37"/>
  <c r="E31"/>
  <c r="D31"/>
  <c r="C31"/>
  <c r="E30"/>
  <c r="D30"/>
  <c r="C30"/>
  <c r="E23"/>
  <c r="D23"/>
  <c r="C23"/>
  <c r="E16"/>
  <c r="D16"/>
  <c r="C16"/>
  <c r="E9"/>
  <c r="E88" s="1"/>
  <c r="D9"/>
  <c r="C9"/>
  <c r="D150" i="3"/>
  <c r="C150"/>
  <c r="D145"/>
  <c r="F145" s="1"/>
  <c r="C145"/>
  <c r="D140"/>
  <c r="F140" s="1"/>
  <c r="C140"/>
  <c r="E155"/>
  <c r="D136"/>
  <c r="C136"/>
  <c r="C155" s="1"/>
  <c r="C132"/>
  <c r="C118"/>
  <c r="D102"/>
  <c r="F102" s="1"/>
  <c r="C102"/>
  <c r="D91"/>
  <c r="C91"/>
  <c r="D87"/>
  <c r="C87"/>
  <c r="D84"/>
  <c r="C84"/>
  <c r="D79"/>
  <c r="C79"/>
  <c r="D75"/>
  <c r="C75"/>
  <c r="C97" s="1"/>
  <c r="C69"/>
  <c r="C64"/>
  <c r="D58"/>
  <c r="F58" s="1"/>
  <c r="C58"/>
  <c r="D47"/>
  <c r="F47" s="1"/>
  <c r="C47"/>
  <c r="D39"/>
  <c r="F39" s="1"/>
  <c r="C39"/>
  <c r="F30"/>
  <c r="F20"/>
  <c r="C20"/>
  <c r="D9"/>
  <c r="C9"/>
  <c r="D47" i="125"/>
  <c r="D38"/>
  <c r="C38"/>
  <c r="E37"/>
  <c r="E36"/>
  <c r="E35"/>
  <c r="E34"/>
  <c r="E38" s="1"/>
  <c r="D31"/>
  <c r="C31"/>
  <c r="B31"/>
  <c r="E30"/>
  <c r="E29"/>
  <c r="E28"/>
  <c r="E27"/>
  <c r="E26"/>
  <c r="E25"/>
  <c r="E24"/>
  <c r="E31" s="1"/>
  <c r="D19"/>
  <c r="C19"/>
  <c r="E18"/>
  <c r="E17"/>
  <c r="E16"/>
  <c r="E15"/>
  <c r="E19" s="1"/>
  <c r="D12"/>
  <c r="C12"/>
  <c r="B12"/>
  <c r="E11"/>
  <c r="E10"/>
  <c r="E9"/>
  <c r="E8"/>
  <c r="E7"/>
  <c r="E6"/>
  <c r="E5"/>
  <c r="E12" s="1"/>
  <c r="C9" i="127"/>
  <c r="E12" i="128"/>
  <c r="D12"/>
  <c r="C12"/>
  <c r="F11"/>
  <c r="F10"/>
  <c r="F9"/>
  <c r="F8"/>
  <c r="F7"/>
  <c r="F12" s="1"/>
  <c r="J30" i="61"/>
  <c r="I30"/>
  <c r="H30"/>
  <c r="E30"/>
  <c r="D24"/>
  <c r="C24"/>
  <c r="C30" s="1"/>
  <c r="D30"/>
  <c r="I17"/>
  <c r="H17"/>
  <c r="D17"/>
  <c r="C17"/>
  <c r="I27" i="73"/>
  <c r="K27" s="1"/>
  <c r="H27"/>
  <c r="D24"/>
  <c r="C24"/>
  <c r="D27"/>
  <c r="C19"/>
  <c r="C27" s="1"/>
  <c r="I18"/>
  <c r="H18"/>
  <c r="H28" s="1"/>
  <c r="E28"/>
  <c r="D18"/>
  <c r="F18" s="1"/>
  <c r="C18"/>
  <c r="C28" s="1"/>
  <c r="F142" i="97"/>
  <c r="E142"/>
  <c r="D142"/>
  <c r="C142"/>
  <c r="F137"/>
  <c r="E137"/>
  <c r="D137"/>
  <c r="C137"/>
  <c r="F132"/>
  <c r="E132"/>
  <c r="D132"/>
  <c r="C132"/>
  <c r="F128"/>
  <c r="F147" s="1"/>
  <c r="E128"/>
  <c r="E147" s="1"/>
  <c r="D128"/>
  <c r="D147" s="1"/>
  <c r="C128"/>
  <c r="C147" s="1"/>
  <c r="F124"/>
  <c r="E124"/>
  <c r="D124"/>
  <c r="C124"/>
  <c r="E110"/>
  <c r="D110"/>
  <c r="C110"/>
  <c r="D94"/>
  <c r="D127" s="1"/>
  <c r="D150" s="1"/>
  <c r="C94"/>
  <c r="F81"/>
  <c r="E81"/>
  <c r="D81"/>
  <c r="C81"/>
  <c r="C77"/>
  <c r="E74"/>
  <c r="D74"/>
  <c r="C74"/>
  <c r="F69"/>
  <c r="E69"/>
  <c r="D69"/>
  <c r="C69"/>
  <c r="F65"/>
  <c r="E65"/>
  <c r="E87" s="1"/>
  <c r="D65"/>
  <c r="D87" s="1"/>
  <c r="D155" s="1"/>
  <c r="C65"/>
  <c r="C87" s="1"/>
  <c r="E59"/>
  <c r="D59"/>
  <c r="C59"/>
  <c r="E54"/>
  <c r="D54"/>
  <c r="C54"/>
  <c r="F48"/>
  <c r="E48"/>
  <c r="D48"/>
  <c r="C48"/>
  <c r="F37"/>
  <c r="E37"/>
  <c r="D37"/>
  <c r="C37"/>
  <c r="F31"/>
  <c r="E31"/>
  <c r="D31"/>
  <c r="C31"/>
  <c r="F30"/>
  <c r="E30"/>
  <c r="D30"/>
  <c r="C30"/>
  <c r="F23"/>
  <c r="E23"/>
  <c r="D23"/>
  <c r="C23"/>
  <c r="F16"/>
  <c r="E16"/>
  <c r="D16"/>
  <c r="C16"/>
  <c r="E5"/>
  <c r="D5"/>
  <c r="D64" s="1"/>
  <c r="C5"/>
  <c r="C64" s="1"/>
  <c r="C88" s="1"/>
  <c r="F138" i="124"/>
  <c r="E138"/>
  <c r="D138"/>
  <c r="C138"/>
  <c r="F133"/>
  <c r="E133"/>
  <c r="D133"/>
  <c r="C133"/>
  <c r="F128"/>
  <c r="E128"/>
  <c r="D128"/>
  <c r="C128"/>
  <c r="F124"/>
  <c r="F143" s="1"/>
  <c r="E124"/>
  <c r="E143" s="1"/>
  <c r="D124"/>
  <c r="D143" s="1"/>
  <c r="C124"/>
  <c r="C143" s="1"/>
  <c r="F120"/>
  <c r="E120"/>
  <c r="D120"/>
  <c r="C120"/>
  <c r="D106"/>
  <c r="C106"/>
  <c r="E90"/>
  <c r="E144" s="1"/>
  <c r="D90"/>
  <c r="C90"/>
  <c r="F77"/>
  <c r="E77"/>
  <c r="D77"/>
  <c r="C77"/>
  <c r="F73"/>
  <c r="E73"/>
  <c r="D73"/>
  <c r="C73"/>
  <c r="F70"/>
  <c r="E70"/>
  <c r="D70"/>
  <c r="C70"/>
  <c r="F65"/>
  <c r="E65"/>
  <c r="D65"/>
  <c r="C65"/>
  <c r="F61"/>
  <c r="F83" s="1"/>
  <c r="F149" s="1"/>
  <c r="E61"/>
  <c r="E83" s="1"/>
  <c r="D61"/>
  <c r="D83" s="1"/>
  <c r="D149" s="1"/>
  <c r="C61"/>
  <c r="C83" s="1"/>
  <c r="F55"/>
  <c r="E55"/>
  <c r="D55"/>
  <c r="C55"/>
  <c r="F50"/>
  <c r="E50"/>
  <c r="D50"/>
  <c r="C50"/>
  <c r="F44"/>
  <c r="E44"/>
  <c r="D44"/>
  <c r="C44"/>
  <c r="D33"/>
  <c r="F33" s="1"/>
  <c r="C33"/>
  <c r="F27"/>
  <c r="E27"/>
  <c r="D27"/>
  <c r="C27"/>
  <c r="F26"/>
  <c r="E26"/>
  <c r="D26"/>
  <c r="C26"/>
  <c r="F19"/>
  <c r="E19"/>
  <c r="D19"/>
  <c r="C19"/>
  <c r="F12"/>
  <c r="E12"/>
  <c r="D12"/>
  <c r="C12"/>
  <c r="F5"/>
  <c r="E5"/>
  <c r="E60" s="1"/>
  <c r="E84" s="1"/>
  <c r="D5"/>
  <c r="D60" s="1"/>
  <c r="C5"/>
  <c r="C60" s="1"/>
  <c r="C84" s="1"/>
  <c r="F149" i="95"/>
  <c r="D149"/>
  <c r="C149"/>
  <c r="F145"/>
  <c r="D145"/>
  <c r="D144" s="1"/>
  <c r="F144"/>
  <c r="C144"/>
  <c r="F139"/>
  <c r="D139"/>
  <c r="C139"/>
  <c r="F135"/>
  <c r="F154" s="1"/>
  <c r="D135"/>
  <c r="C135"/>
  <c r="C154" s="1"/>
  <c r="F133"/>
  <c r="F132"/>
  <c r="D131"/>
  <c r="F131"/>
  <c r="C131"/>
  <c r="D129"/>
  <c r="D127"/>
  <c r="D124"/>
  <c r="D121"/>
  <c r="D119"/>
  <c r="C117"/>
  <c r="D113"/>
  <c r="D109"/>
  <c r="C101"/>
  <c r="D88"/>
  <c r="C88"/>
  <c r="D84"/>
  <c r="C84"/>
  <c r="D76"/>
  <c r="C76"/>
  <c r="D72"/>
  <c r="C72"/>
  <c r="C94" s="1"/>
  <c r="D70"/>
  <c r="D68"/>
  <c r="D67"/>
  <c r="C66"/>
  <c r="D65"/>
  <c r="C61"/>
  <c r="C54"/>
  <c r="D47"/>
  <c r="D44"/>
  <c r="D43"/>
  <c r="C43"/>
  <c r="D35"/>
  <c r="C35"/>
  <c r="D29"/>
  <c r="F28"/>
  <c r="D28"/>
  <c r="F27"/>
  <c r="F25"/>
  <c r="D25"/>
  <c r="D24"/>
  <c r="D15"/>
  <c r="D14"/>
  <c r="D13"/>
  <c r="D12"/>
  <c r="C5"/>
  <c r="F149" i="1"/>
  <c r="C149"/>
  <c r="F145"/>
  <c r="F144" s="1"/>
  <c r="C144"/>
  <c r="C139"/>
  <c r="D135"/>
  <c r="C135"/>
  <c r="C154" s="1"/>
  <c r="C131"/>
  <c r="D129"/>
  <c r="D127"/>
  <c r="D124"/>
  <c r="D123"/>
  <c r="D121"/>
  <c r="D119"/>
  <c r="C117"/>
  <c r="D113"/>
  <c r="D109"/>
  <c r="D108"/>
  <c r="D101"/>
  <c r="E101"/>
  <c r="C101"/>
  <c r="E88"/>
  <c r="D88"/>
  <c r="C88"/>
  <c r="D84"/>
  <c r="E84"/>
  <c r="C84"/>
  <c r="D81"/>
  <c r="D76"/>
  <c r="C76"/>
  <c r="D72"/>
  <c r="C72"/>
  <c r="D70"/>
  <c r="D68"/>
  <c r="D67"/>
  <c r="C66"/>
  <c r="D65"/>
  <c r="F61"/>
  <c r="C61"/>
  <c r="F56"/>
  <c r="E54"/>
  <c r="C54"/>
  <c r="D47"/>
  <c r="D44"/>
  <c r="C43"/>
  <c r="E35"/>
  <c r="C35"/>
  <c r="D29"/>
  <c r="D28"/>
  <c r="D25"/>
  <c r="D24"/>
  <c r="C16"/>
  <c r="D15"/>
  <c r="D14"/>
  <c r="D13"/>
  <c r="D12"/>
  <c r="E5"/>
  <c r="D5"/>
  <c r="F5" s="1"/>
  <c r="C5"/>
  <c r="F21" i="144" l="1"/>
  <c r="G82" i="94"/>
  <c r="E72"/>
  <c r="E81"/>
  <c r="D41" i="79"/>
  <c r="D64" i="114"/>
  <c r="D88" s="1"/>
  <c r="C64"/>
  <c r="C88" s="1"/>
  <c r="E158" i="3"/>
  <c r="C74"/>
  <c r="I31" i="61"/>
  <c r="K17"/>
  <c r="D31"/>
  <c r="F17"/>
  <c r="K30"/>
  <c r="J31"/>
  <c r="E31"/>
  <c r="F31" s="1"/>
  <c r="F30"/>
  <c r="I28" i="73"/>
  <c r="K18"/>
  <c r="C71" i="1"/>
  <c r="E80" i="94"/>
  <c r="D9" i="131"/>
  <c r="C68" i="115"/>
  <c r="C92" s="1"/>
  <c r="D68"/>
  <c r="D92" s="1"/>
  <c r="C91"/>
  <c r="E91"/>
  <c r="E92" s="1"/>
  <c r="D129"/>
  <c r="D151" s="1"/>
  <c r="C149"/>
  <c r="C151" s="1"/>
  <c r="D9" i="118"/>
  <c r="F9" s="1"/>
  <c r="G72" i="94"/>
  <c r="H72" s="1"/>
  <c r="H69"/>
  <c r="H30"/>
  <c r="H41"/>
  <c r="F42"/>
  <c r="H42" s="1"/>
  <c r="H40"/>
  <c r="H26"/>
  <c r="H10"/>
  <c r="H82"/>
  <c r="F17"/>
  <c r="H6"/>
  <c r="E42"/>
  <c r="D87" i="120"/>
  <c r="G15" i="139"/>
  <c r="D125" i="114"/>
  <c r="D146" s="1"/>
  <c r="F27" i="73"/>
  <c r="F110" i="97"/>
  <c r="C127"/>
  <c r="C150" s="1"/>
  <c r="E127"/>
  <c r="F127" s="1"/>
  <c r="F150" s="1"/>
  <c r="F94"/>
  <c r="E150"/>
  <c r="E64"/>
  <c r="E88" s="1"/>
  <c r="D123" i="124"/>
  <c r="D144" s="1"/>
  <c r="C123"/>
  <c r="C144" s="1"/>
  <c r="F90"/>
  <c r="F123" s="1"/>
  <c r="F144" s="1"/>
  <c r="F60"/>
  <c r="D57" i="118"/>
  <c r="D155" i="3"/>
  <c r="F155" s="1"/>
  <c r="C135"/>
  <c r="C158" s="1"/>
  <c r="D74"/>
  <c r="D97"/>
  <c r="F97" s="1"/>
  <c r="F9"/>
  <c r="C98"/>
  <c r="H31" i="61"/>
  <c r="C31"/>
  <c r="K28" i="73"/>
  <c r="D28"/>
  <c r="F28" s="1"/>
  <c r="C71" i="95"/>
  <c r="C95" s="1"/>
  <c r="C134" i="1"/>
  <c r="C157" s="1"/>
  <c r="C134" i="95"/>
  <c r="C157" s="1"/>
  <c r="D117"/>
  <c r="D154"/>
  <c r="C9" i="131"/>
  <c r="C44" i="118"/>
  <c r="C57" s="1"/>
  <c r="F5" i="97"/>
  <c r="F35" i="95"/>
  <c r="D117" i="1"/>
  <c r="D134" s="1"/>
  <c r="F157" s="1"/>
  <c r="C9" i="118"/>
  <c r="C36" s="1"/>
  <c r="C37"/>
  <c r="C37" i="105"/>
  <c r="D58"/>
  <c r="F58" s="1"/>
  <c r="D9"/>
  <c r="F9" s="1"/>
  <c r="G16" i="120"/>
  <c r="G47"/>
  <c r="G80"/>
  <c r="G70"/>
  <c r="E87"/>
  <c r="G83"/>
  <c r="G53"/>
  <c r="G84"/>
  <c r="F9" i="79"/>
  <c r="D94" i="1"/>
  <c r="D162" s="1"/>
  <c r="D35"/>
  <c r="D43"/>
  <c r="F54"/>
  <c r="F82"/>
  <c r="F26" i="95"/>
  <c r="F43"/>
  <c r="F61"/>
  <c r="C45" i="79"/>
  <c r="C58" s="1"/>
  <c r="C9" i="105"/>
  <c r="C36" s="1"/>
  <c r="D135" i="3"/>
  <c r="F87" i="97"/>
  <c r="G85" i="94"/>
  <c r="H81"/>
  <c r="E17"/>
  <c r="H17"/>
  <c r="H39"/>
  <c r="F80"/>
  <c r="F85" s="1"/>
  <c r="H14"/>
  <c r="H15"/>
  <c r="H16"/>
  <c r="H68"/>
  <c r="G39" i="120"/>
  <c r="G52"/>
  <c r="G82"/>
  <c r="G61"/>
  <c r="I9" i="137"/>
  <c r="I6"/>
  <c r="I18" s="1"/>
  <c r="G33" i="139"/>
  <c r="C16"/>
  <c r="G17"/>
  <c r="C146" i="114"/>
  <c r="D154" i="97"/>
  <c r="D88"/>
  <c r="D148" i="124"/>
  <c r="D84"/>
  <c r="F84"/>
  <c r="F117" i="95"/>
  <c r="D5"/>
  <c r="F54"/>
  <c r="F66"/>
  <c r="D81"/>
  <c r="F81" s="1"/>
  <c r="F94" s="1"/>
  <c r="F84"/>
  <c r="F84" i="1"/>
  <c r="F66"/>
  <c r="F85"/>
  <c r="E81"/>
  <c r="F101"/>
  <c r="E85" i="94" l="1"/>
  <c r="D158" i="3"/>
  <c r="F158" s="1"/>
  <c r="F135"/>
  <c r="K31" i="61"/>
  <c r="F64" i="97"/>
  <c r="F154" s="1"/>
  <c r="D161" i="1"/>
  <c r="F81"/>
  <c r="E94"/>
  <c r="D41" i="105"/>
  <c r="F148" i="124"/>
  <c r="F88" i="97"/>
  <c r="C41" i="105"/>
  <c r="D98" i="3"/>
  <c r="F98" s="1"/>
  <c r="D134" i="95"/>
  <c r="F101"/>
  <c r="F134" s="1"/>
  <c r="C41" i="118"/>
  <c r="D71" i="95"/>
  <c r="G87" i="120"/>
  <c r="H80" i="94"/>
  <c r="H85"/>
  <c r="C34" i="139"/>
  <c r="G34" s="1"/>
  <c r="G16"/>
  <c r="F16" i="95"/>
  <c r="D162"/>
  <c r="E162" i="1" l="1"/>
  <c r="E95"/>
  <c r="F94"/>
  <c r="F162" s="1"/>
  <c r="E161"/>
  <c r="D157" i="95"/>
  <c r="D161"/>
  <c r="F157"/>
  <c r="D95" i="1"/>
  <c r="F71" i="95"/>
  <c r="F161" s="1"/>
  <c r="D95"/>
  <c r="F71" i="1"/>
  <c r="F95" l="1"/>
  <c r="C33" i="136" l="1"/>
  <c r="E162" i="95"/>
  <c r="F95"/>
  <c r="F162" l="1"/>
</calcChain>
</file>

<file path=xl/sharedStrings.xml><?xml version="1.0" encoding="utf-8"?>
<sst xmlns="http://schemas.openxmlformats.org/spreadsheetml/2006/main" count="4833" uniqueCount="1149">
  <si>
    <t>Ingatlanhasznosítás</t>
  </si>
  <si>
    <t>KULTÚRHÁZ ÉS KÖNYVTÁR ÖSSZESEN</t>
  </si>
  <si>
    <t>HOSSZABB KÖZFOGLALKOZTATÁS  ÖSSZES</t>
  </si>
  <si>
    <t>Járulékok, adók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</si>
  <si>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</si>
  <si>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</si>
  <si>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</si>
  <si>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</si>
  <si>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</si>
  <si>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SZOCIÁLIS SEGÉLYEZÉS, CSALÁDVÉDELEM ÖSSZ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</si>
  <si>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</si>
  <si>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</si>
  <si>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</si>
  <si>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</si>
  <si>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</si>
  <si>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</si>
  <si>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</si>
  <si>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</si>
  <si>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</si>
  <si>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</si>
  <si>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Óvodai étkeztetés összesen</t>
  </si>
  <si>
    <t>Önkormányzati jogalkotás / Önkormányzatok jogalkotó és általános igazgatási tevékenysége</t>
  </si>
  <si>
    <t xml:space="preserve"> Önkormányzati hivatalok igazgatási tevékenység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</si>
  <si>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</si>
  <si>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</si>
  <si>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t>Nappali ellátás</t>
  </si>
  <si>
    <t>JOGCÍMEK  MEGNEVEZÉSE</t>
  </si>
  <si>
    <t>EREDETI</t>
  </si>
  <si>
    <t>MÓDOSÍTOTT</t>
  </si>
  <si>
    <t>Mutató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</si>
  <si>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</si>
  <si>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</si>
  <si>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</si>
  <si>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</si>
  <si>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</si>
  <si>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</si>
  <si>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</si>
  <si>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</si>
  <si>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Beszámítás</t>
  </si>
  <si>
    <t>Önkormányzati feladatok</t>
  </si>
  <si>
    <t>Üdülőhelyi feladatok</t>
  </si>
  <si>
    <t>Lakott külterülettel kapcs.</t>
  </si>
  <si>
    <t>Gyermekjóléti szolgálat kieg.</t>
  </si>
  <si>
    <t>Szoc. étkeztetés</t>
  </si>
  <si>
    <t>Idősek klubja</t>
  </si>
  <si>
    <t>Intézmény-üzemelt. tám.</t>
  </si>
  <si>
    <t>Óvodai ellátás/ Ped. bértám.8 hó</t>
  </si>
  <si>
    <t>Óvodai ellátás/Ped. bértám. 4 hó</t>
  </si>
  <si>
    <t>Kulturális feladatok támogatása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</si>
  <si>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</si>
  <si>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</si>
  <si>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</si>
  <si>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</si>
  <si>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</si>
  <si>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</si>
  <si>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</si>
  <si>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</si>
  <si>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</si>
  <si>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</si>
  <si>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</si>
  <si>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</si>
  <si>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</si>
  <si>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</si>
  <si>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</si>
  <si>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</si>
  <si>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</si>
  <si>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</si>
  <si>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</si>
  <si>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</si>
  <si>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</si>
  <si>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</si>
  <si>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</si>
  <si>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</si>
  <si>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</si>
  <si>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</si>
  <si>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</si>
  <si>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</si>
  <si>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</si>
  <si>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</si>
  <si>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</si>
  <si>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</si>
  <si>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</si>
  <si>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</si>
  <si>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</si>
  <si>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</si>
  <si>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</si>
  <si>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</si>
  <si>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</si>
  <si>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</si>
  <si>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</si>
  <si>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</si>
  <si>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</si>
  <si>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</si>
  <si>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</si>
  <si>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</si>
  <si>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</si>
  <si>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</si>
  <si>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</si>
  <si>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</si>
  <si>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</si>
  <si>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</si>
  <si>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</si>
  <si>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</si>
  <si>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</si>
  <si>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</si>
  <si>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</si>
  <si>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</si>
  <si>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</si>
  <si>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</si>
  <si>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</si>
  <si>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</si>
  <si>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</si>
  <si>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</si>
  <si>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</si>
  <si>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</si>
  <si>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</si>
  <si>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</si>
  <si>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</si>
  <si>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</si>
  <si>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</si>
  <si>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</si>
  <si>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</si>
  <si>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</si>
  <si>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</si>
  <si>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</si>
  <si>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</si>
  <si>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</si>
  <si>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</si>
  <si>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</si>
  <si>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</si>
  <si>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</si>
  <si>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</si>
  <si>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</si>
  <si>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</si>
  <si>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</si>
  <si>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</si>
  <si>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</si>
  <si>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</si>
  <si>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</si>
  <si>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</si>
  <si>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</si>
  <si>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</si>
  <si>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</si>
  <si>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</si>
  <si>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</si>
  <si>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</si>
  <si>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</si>
  <si>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</si>
  <si>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</si>
  <si>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</si>
  <si>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</si>
  <si>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</si>
  <si>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</si>
  <si>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</si>
  <si>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</si>
  <si>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</si>
  <si>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</si>
  <si>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</si>
  <si>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</si>
  <si>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</si>
  <si>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</si>
  <si>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</si>
  <si>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</si>
  <si>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</si>
  <si>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</si>
  <si>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</si>
  <si>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</si>
  <si>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</si>
  <si>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</si>
  <si>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</si>
  <si>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</si>
  <si>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</si>
  <si>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</si>
  <si>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</si>
  <si>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</si>
  <si>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</si>
  <si>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</si>
  <si>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</si>
  <si>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</si>
  <si>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</si>
  <si>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</si>
  <si>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</si>
  <si>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</si>
  <si>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</si>
  <si>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</si>
  <si>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</si>
  <si>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</si>
  <si>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</si>
  <si>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</si>
  <si>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</si>
  <si>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</si>
  <si>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</si>
  <si>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</si>
  <si>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</si>
  <si>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</si>
  <si>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</si>
  <si>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</si>
  <si>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</si>
  <si>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</si>
  <si>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</si>
  <si>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</si>
  <si>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</si>
  <si>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</si>
  <si>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</si>
  <si>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</si>
  <si>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</si>
  <si>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</si>
  <si>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</si>
  <si>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</si>
  <si>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</si>
  <si>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</si>
  <si>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</si>
  <si>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</si>
  <si>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</si>
  <si>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</si>
  <si>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</si>
  <si>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</si>
  <si>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</si>
  <si>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</si>
  <si>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</si>
  <si>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</si>
  <si>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</si>
  <si>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</si>
  <si>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</si>
  <si>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</si>
  <si>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</si>
  <si>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</si>
  <si>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</si>
  <si>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</si>
  <si>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</si>
  <si>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</si>
  <si>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</si>
  <si>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</si>
  <si>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</si>
  <si>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</si>
  <si>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</si>
  <si>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</si>
  <si>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</si>
  <si>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</si>
  <si>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</si>
  <si>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</si>
  <si>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</si>
  <si>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</si>
  <si>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</si>
  <si>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</si>
  <si>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</si>
  <si>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</si>
  <si>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</si>
  <si>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</si>
  <si>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</si>
  <si>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</si>
  <si>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</si>
  <si>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</si>
  <si>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</si>
  <si>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</si>
  <si>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</si>
  <si>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</si>
  <si>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</si>
  <si>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</si>
  <si>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</si>
  <si>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</si>
  <si>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</si>
  <si>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</si>
  <si>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</si>
  <si>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</si>
  <si>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</si>
  <si>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</si>
  <si>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</si>
  <si>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</si>
  <si>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</si>
  <si>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</si>
  <si>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</si>
  <si>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</si>
  <si>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</si>
  <si>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</si>
  <si>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</si>
  <si>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</si>
  <si>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</si>
  <si>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</si>
  <si>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</si>
  <si>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</si>
  <si>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</si>
  <si>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</si>
  <si>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</si>
  <si>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</si>
  <si>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</si>
  <si>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</si>
  <si>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</si>
  <si>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</si>
  <si>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</si>
  <si>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</si>
  <si>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</si>
  <si>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</si>
  <si>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</si>
  <si>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</si>
  <si>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</si>
  <si>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</si>
  <si>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</si>
  <si>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</si>
  <si>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</si>
  <si>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</si>
  <si>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</si>
  <si>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</si>
  <si>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</si>
  <si>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</si>
  <si>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</si>
  <si>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</si>
  <si>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</si>
  <si>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</si>
  <si>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</si>
  <si>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</si>
  <si>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</si>
  <si>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</si>
  <si>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</si>
  <si>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</si>
  <si>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</si>
  <si>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</si>
  <si>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</si>
  <si>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</si>
  <si>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</si>
  <si>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</si>
  <si>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</si>
  <si>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</si>
  <si>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</si>
  <si>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</si>
  <si>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</si>
  <si>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</si>
  <si>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</si>
  <si>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</si>
  <si>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</si>
  <si>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</si>
  <si>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</si>
  <si>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</si>
  <si>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</si>
  <si>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</si>
  <si>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</si>
  <si>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</si>
  <si>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</si>
  <si>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</si>
  <si>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</si>
  <si>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</si>
  <si>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</si>
  <si>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</si>
  <si>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</si>
  <si>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</si>
  <si>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</si>
  <si>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</si>
  <si>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</si>
  <si>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</si>
  <si>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</si>
  <si>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</si>
  <si>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</si>
  <si>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</si>
  <si>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</si>
  <si>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</si>
  <si>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</si>
  <si>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</si>
  <si>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</si>
  <si>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</si>
  <si>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</si>
  <si>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BEVÉTEL ÖSSZESEN (13.+22.)</t>
  </si>
  <si>
    <t>Likviditási célú hitelek törlesztése</t>
  </si>
  <si>
    <t>Költségvetési kiadások összesen (1.+...+12.)</t>
  </si>
  <si>
    <t>KIADÁSOK ÖSSZESEN (13.+22.)</t>
  </si>
  <si>
    <t>1.-ből EU-s támogatás</t>
  </si>
  <si>
    <t>4.-ből EU-s támogatás (közvetlen)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</si>
  <si>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</si>
  <si>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</si>
  <si>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</si>
  <si>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</si>
  <si>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</si>
  <si>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</si>
  <si>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</si>
  <si>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</si>
  <si>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</si>
  <si>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</si>
  <si>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</si>
  <si>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</si>
  <si>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</si>
  <si>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</si>
  <si>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</si>
  <si>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</si>
  <si>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</si>
  <si>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</si>
  <si>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</si>
  <si>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</si>
  <si>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</si>
  <si>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</si>
  <si>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</si>
  <si>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</si>
  <si>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</si>
  <si>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</si>
  <si>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</si>
  <si>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</si>
  <si>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</si>
  <si>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</si>
  <si>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</si>
  <si>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</si>
  <si>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</si>
  <si>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</si>
  <si>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</si>
  <si>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</si>
  <si>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</si>
  <si>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</si>
  <si>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</si>
  <si>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</si>
  <si>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</si>
  <si>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</si>
  <si>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</si>
  <si>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</si>
  <si>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</si>
  <si>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</si>
  <si>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</si>
  <si>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</si>
  <si>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</si>
  <si>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</si>
  <si>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</si>
  <si>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</si>
  <si>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</si>
  <si>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</si>
  <si>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</si>
  <si>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</si>
  <si>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</si>
  <si>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</si>
  <si>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</si>
  <si>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</si>
  <si>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</si>
  <si>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Közös Önkormányzati  Hivatal összesen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</si>
  <si>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</si>
  <si>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</si>
  <si>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</si>
  <si>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</si>
  <si>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</si>
  <si>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</si>
  <si>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</si>
  <si>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Bölcsődei ellátás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</si>
  <si>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</si>
  <si>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</si>
  <si>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</si>
  <si>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</si>
  <si>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</si>
  <si>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</si>
  <si>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</si>
  <si>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</si>
  <si>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</si>
  <si>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</si>
  <si>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</si>
  <si>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</si>
  <si>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Közvilágítás</t>
  </si>
  <si>
    <t>Szem.jutt.</t>
  </si>
  <si>
    <t>ZÖLDTERÜLET-KEZELÉS,PARK  ÖSSZESEN</t>
  </si>
  <si>
    <t>Szoc. ellátás</t>
  </si>
  <si>
    <t>Lakásfenntartási támogatás</t>
  </si>
  <si>
    <t>Tám.ért.kiad</t>
  </si>
  <si>
    <t>VÉDŐNŐK   ÖSSZESEN</t>
  </si>
  <si>
    <t>EGÉSZSÉGÜGY   ÖSSZESEN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</si>
  <si>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</si>
  <si>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</si>
  <si>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</si>
  <si>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</si>
  <si>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</si>
  <si>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</si>
  <si>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</si>
  <si>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</si>
  <si>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</si>
  <si>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</si>
  <si>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Időskorúak tartós bentlakásos ellátása közvetett tevékenység</t>
  </si>
  <si>
    <t>Közvetett tevékenység</t>
  </si>
  <si>
    <t>Bentlakásos ellátás/Időskorúak demens bentlakásos ellátás</t>
  </si>
  <si>
    <t>Országgyűlési választások</t>
  </si>
  <si>
    <t>EP választás</t>
  </si>
  <si>
    <t>Európai Parlamenti választások</t>
  </si>
  <si>
    <t>Támogatott szervezet neve</t>
  </si>
  <si>
    <t>Támogatás célja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</si>
  <si>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</si>
  <si>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</si>
  <si>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</si>
  <si>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</si>
  <si>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</si>
  <si>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Katolikus Egyház</t>
  </si>
  <si>
    <t>Református Egyház</t>
  </si>
  <si>
    <t>29.</t>
  </si>
  <si>
    <t>Összesen:</t>
  </si>
  <si>
    <t>Nyári gyermekétkeztetés</t>
  </si>
  <si>
    <t>Tát Város Önkormányzat</t>
  </si>
  <si>
    <t>Tát Város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</si>
  <si>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</si>
  <si>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</si>
  <si>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</si>
  <si>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</si>
  <si>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2017.</t>
  </si>
  <si>
    <t>ÖSSZES KÖTELEZETTSÉG</t>
  </si>
  <si>
    <t>Tát Város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</si>
  <si>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</si>
  <si>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</si>
  <si>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</si>
  <si>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</si>
  <si>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</si>
  <si>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</si>
  <si>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</si>
  <si>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</si>
  <si>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</si>
  <si>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</si>
  <si>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</si>
  <si>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</si>
  <si>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</si>
  <si>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</si>
  <si>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</si>
  <si>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</si>
  <si>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</si>
  <si>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</si>
  <si>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</si>
  <si>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</si>
  <si>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</si>
  <si>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</si>
  <si>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</si>
  <si>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</si>
  <si>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</si>
  <si>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</si>
  <si>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</si>
  <si>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</si>
  <si>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</si>
  <si>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Támogatott neve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</si>
  <si>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</si>
  <si>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</si>
  <si>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</si>
  <si>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</si>
  <si>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</si>
  <si>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</si>
  <si>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</si>
  <si>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</si>
  <si>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</si>
  <si>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</si>
  <si>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Bursa Hungarica  és ÁH-n kívülitámogatás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</si>
  <si>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</si>
  <si>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</si>
  <si>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</si>
  <si>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</si>
  <si>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</si>
  <si>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</si>
  <si>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</si>
  <si>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</si>
  <si>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</si>
  <si>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</si>
  <si>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</si>
  <si>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</si>
  <si>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</si>
  <si>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</si>
  <si>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</si>
  <si>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</si>
  <si>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</si>
  <si>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</si>
  <si>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</si>
  <si>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</si>
  <si>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Önként vállalt feladatok bevételei, kiadásai</t>
  </si>
  <si>
    <t>Egyéb áruhasználati és szolgáltatási adók (idegenforgalmi adó)</t>
  </si>
  <si>
    <t>Egyéb közhatalmi bevételek (pótlék, bírság)</t>
  </si>
  <si>
    <t>Eredeti előirányzat</t>
  </si>
  <si>
    <t>Hozzájárulás a beruházási kiadásokhoz</t>
  </si>
  <si>
    <t>Lakosságnak juttatandó ( telek)</t>
  </si>
  <si>
    <t>Besorolás</t>
  </si>
  <si>
    <t>KÖTELEZŐ DOLOGI</t>
  </si>
  <si>
    <t>ÖNKÉNTES DOLOGI</t>
  </si>
  <si>
    <t>ÖNKÉNTES FELHALMOZÁSI</t>
  </si>
  <si>
    <t>4.5.</t>
  </si>
  <si>
    <t>Talajterhelési díj</t>
  </si>
  <si>
    <t>Teljesítés</t>
  </si>
  <si>
    <t>Eszközök</t>
  </si>
  <si>
    <t>2013. évi költségv.</t>
  </si>
  <si>
    <t>Rendezőmérleg</t>
  </si>
  <si>
    <t>beszámoló záró</t>
  </si>
  <si>
    <t>2013 és 2014 között</t>
  </si>
  <si>
    <t>A) BEFEKTETETT ESZKÖZÖK</t>
  </si>
  <si>
    <t>I. Immateriális javak</t>
  </si>
  <si>
    <t>II. Tárgyi eszközök</t>
  </si>
  <si>
    <t>III. Befektetett pénzügyi eszközök</t>
  </si>
  <si>
    <t>IV. Üzemeltetésre, kezelésre átadott</t>
  </si>
  <si>
    <t>B) FORGÓESZKÖZÖK</t>
  </si>
  <si>
    <t>B) NEMZETI VAGYONBA TARTOZÓ FORGÓESZK.</t>
  </si>
  <si>
    <t>I. Készletek</t>
  </si>
  <si>
    <t>II. Követelések</t>
  </si>
  <si>
    <t>II. Értékpapírok</t>
  </si>
  <si>
    <t>III. Értékpapírok</t>
  </si>
  <si>
    <t>IV. Pénzeszközök</t>
  </si>
  <si>
    <t>C) PÉNZESZKÖZÖK</t>
  </si>
  <si>
    <t>D)KÖVETELÉSEK</t>
  </si>
  <si>
    <t>V. Egyéb aktív pénzügyi elszámolás</t>
  </si>
  <si>
    <t>F) AKTÍV IDŐBELI ELHATÁROLÁSOK</t>
  </si>
  <si>
    <t>ESZKÖZÖK  ÖSSZESEN</t>
  </si>
  <si>
    <t xml:space="preserve">2013. évi költségv. </t>
  </si>
  <si>
    <t>D) SAJÁT TŐKE</t>
  </si>
  <si>
    <t>G) SAJÁT TŐKE</t>
  </si>
  <si>
    <t>1. Tartós tőke</t>
  </si>
  <si>
    <t>1. Nemzeti vagyon induláskori értéke</t>
  </si>
  <si>
    <t>2. Tőkeváltozások</t>
  </si>
  <si>
    <t>2. Nemzeti vagyon változásai</t>
  </si>
  <si>
    <t>3. Értékelési tartalék</t>
  </si>
  <si>
    <t>3. Egyéb eszközök induláskori ért. és vált.</t>
  </si>
  <si>
    <t>5. Felhalmozott eredmény</t>
  </si>
  <si>
    <t>6. Eszközök értékhelyesbítésének forrása</t>
  </si>
  <si>
    <t>7. Mérleg szerinti eredmény</t>
  </si>
  <si>
    <t>E) TARTALÉKOK</t>
  </si>
  <si>
    <t>I. Költségvetési tartalékok</t>
  </si>
  <si>
    <t>II.Vállalkozási tartalékok</t>
  </si>
  <si>
    <t>F) KÖTELEZETTSÉGEK</t>
  </si>
  <si>
    <t>H) KÖTELEZETTSÉGEK</t>
  </si>
  <si>
    <t>I. Hosszú lejáratú kötelezettségek</t>
  </si>
  <si>
    <t>I. Költségvetési évben esedékes</t>
  </si>
  <si>
    <t>II.Rövid lejáratú kötelezettségek</t>
  </si>
  <si>
    <t>II. Költségvetési évet követően esedékes</t>
  </si>
  <si>
    <t>III. Kötelezettség jellegű sajátos elszám.</t>
  </si>
  <si>
    <t>III. Egyéb passzív pénzügyi elszám.</t>
  </si>
  <si>
    <t>K) PASSZÍV IDŐBELI ELSZÁMOLÁSOK</t>
  </si>
  <si>
    <t>FORRÁSOK  ÖSSZESEN</t>
  </si>
  <si>
    <t>Maradványkimutatás</t>
  </si>
  <si>
    <t>Sorsz.</t>
  </si>
  <si>
    <t>Alaptevékenység költségvetési bevételei</t>
  </si>
  <si>
    <t>Alaptevékenység költségvetési kiadásai</t>
  </si>
  <si>
    <t>I) Alaptevékenység költségvetési egyenlege</t>
  </si>
  <si>
    <t>Alaptevékenység finanszírozási bevételei</t>
  </si>
  <si>
    <t>Alaptevékenység finanszírozási kiadásai</t>
  </si>
  <si>
    <t>II) Alaptevékenység finanszírozási egyenlege</t>
  </si>
  <si>
    <t>A) Alaptevékenység maradványa</t>
  </si>
  <si>
    <t>Vállalkozási tevékenység költségvetési bevételei</t>
  </si>
  <si>
    <t>Vállalkozási tevékenység költségvetési kiadásai</t>
  </si>
  <si>
    <t>III) Vállalkozási tevékenység költségvetési egyenlege</t>
  </si>
  <si>
    <t>Vállalkozási tevékenység finanszírozási bevételei</t>
  </si>
  <si>
    <t>Vállalkozási tevékenység finanszírozási kiadásai</t>
  </si>
  <si>
    <t>IV) Vállalkozási tevékenység finanszírozási egyenlege</t>
  </si>
  <si>
    <t>B) Vállalkozási tevékenység maradványa</t>
  </si>
  <si>
    <t>C) Összes maradvány</t>
  </si>
  <si>
    <t>Eredménykimutatás</t>
  </si>
  <si>
    <t>Előző évi</t>
  </si>
  <si>
    <t>Tárgyévi</t>
  </si>
  <si>
    <t>költségv.</t>
  </si>
  <si>
    <t>beszámoló</t>
  </si>
  <si>
    <t>záró adatai</t>
  </si>
  <si>
    <t>Közhatalmi eredményszemléletű bevételek</t>
  </si>
  <si>
    <t>Eszközök és szolgáltatások értékesítése nettó eredményszeml. bevételei</t>
  </si>
  <si>
    <t>Tevékenység egyéb nettó eredményszemléletű bevételei</t>
  </si>
  <si>
    <t>I. Tevékenység  nettó eredményszemléletű bevétele (=1+2+3)</t>
  </si>
  <si>
    <t>Saját termelésű készletek állományváltozása</t>
  </si>
  <si>
    <t>Saját termelésű készletek aktivált értéke</t>
  </si>
  <si>
    <t>II. Aktivált saját teljesítmények értéke (=5+6)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</si>
  <si>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</si>
  <si>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</si>
  <si>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bevételei</t>
  </si>
  <si>
    <t>III. Egyéb eredményszemléletű bevételek(=8+9+10)</t>
  </si>
  <si>
    <t>Anyagköltség</t>
  </si>
  <si>
    <t>Igénybe vett szolgáltatások értéke</t>
  </si>
  <si>
    <t>Eladutt áruk beszerzési értéke</t>
  </si>
  <si>
    <t>Eladott (közvetített) szolgáltatások értéke</t>
  </si>
  <si>
    <t>IV. Anyagjellegű ráfordítások (=12+13+14+15)</t>
  </si>
  <si>
    <t>Bérköltség</t>
  </si>
  <si>
    <t>Személyi jellegű egyéb kifizetések</t>
  </si>
  <si>
    <t>Bérjárulékok</t>
  </si>
  <si>
    <t>V. Személyi jellegű ráfordítások (=17+18+19)</t>
  </si>
  <si>
    <t>VI. Értékcsökkenési leírás</t>
  </si>
  <si>
    <t>VII. Egyéb ráfordítások</t>
  </si>
  <si>
    <t>A) TEVÉKENYSÉGEK EREDMÉNYE (=I+II+III-IV-V-VI-VII)</t>
  </si>
  <si>
    <t>Kapott (járó) kamatok és kamatjellegű eredményszemléletű bevételek</t>
  </si>
  <si>
    <t>Pénzügyi műveletek egyéb eredményszemléletű bevételei</t>
  </si>
  <si>
    <t>-ebből: árfolyamnyereség</t>
  </si>
  <si>
    <t>VIII. Pénzügyi műveletek eredményszemléletű bevételei (=24+25+26)</t>
  </si>
  <si>
    <t>Fizetendő kamatok és kamatjellegű ráfordítások</t>
  </si>
  <si>
    <t>30.</t>
  </si>
  <si>
    <t>Részesedések, értékpapírok, pénzeszközök értékvesztése</t>
  </si>
  <si>
    <t>31.</t>
  </si>
  <si>
    <t>Pénzügyi műveletek egyéb ráfordításai</t>
  </si>
  <si>
    <t>32.</t>
  </si>
  <si>
    <t>-ebből: árfolyamveszteség</t>
  </si>
  <si>
    <t>33.</t>
  </si>
  <si>
    <t>IX Pénzügyi műveletek ráfordításai (=29+30+31)</t>
  </si>
  <si>
    <t>34.</t>
  </si>
  <si>
    <t>B) PÉNZÜGYI MŰVELETEK EREDMÉNYE (=28-33)</t>
  </si>
  <si>
    <t>35.</t>
  </si>
  <si>
    <t>C) SZOKÁSOS EREDMÉNY (=+-23+-34)</t>
  </si>
  <si>
    <t>36.</t>
  </si>
  <si>
    <t>Felhalmozási célú támogatások eredményszeml</t>
  </si>
  <si>
    <t>37.</t>
  </si>
  <si>
    <t>Különféle rendkívüli eredményszemléletű bevételek</t>
  </si>
  <si>
    <t>38.</t>
  </si>
  <si>
    <t>X Rendkívüli eredményszemléletű bevételek (=36+37)</t>
  </si>
  <si>
    <t>39.</t>
  </si>
  <si>
    <t>XI Rendkívüli ráfordítások</t>
  </si>
  <si>
    <t>40.</t>
  </si>
  <si>
    <t>41.</t>
  </si>
  <si>
    <t>pénzeszközök változásának bemutatása</t>
  </si>
  <si>
    <t>31. számlák nyitó egyenlege</t>
  </si>
  <si>
    <t>32. számlák nyitó egyenlege</t>
  </si>
  <si>
    <t>33. számlák nyitó egyenlege</t>
  </si>
  <si>
    <t>NYITÓ PÉNZKÉSZLET (1+2+3)</t>
  </si>
  <si>
    <t>Bevételi rovatos forgalom</t>
  </si>
  <si>
    <t>- Maradvány igénybevétele</t>
  </si>
  <si>
    <t>Kiadási rovatos forgalom</t>
  </si>
  <si>
    <t>36. forgalom</t>
  </si>
  <si>
    <t>413. forgalom</t>
  </si>
  <si>
    <t>494. forgalom</t>
  </si>
  <si>
    <t>852. forgalom</t>
  </si>
  <si>
    <t>843. forgalom</t>
  </si>
  <si>
    <t>31. számlák záró egyenlege</t>
  </si>
  <si>
    <t>32. számlák záró egyenlege</t>
  </si>
  <si>
    <t>33. számlák záró egyenlege</t>
  </si>
  <si>
    <t>Számolt pénzkészlet (4+12)</t>
  </si>
  <si>
    <t>TÁT VÁROS ÖNKORMÁNYZATA</t>
  </si>
  <si>
    <t>TÁT VÁROS ÖNKORMÁNYZAT</t>
  </si>
  <si>
    <t>Központosított előirányzatok megnevezése</t>
  </si>
  <si>
    <t>Az önkorm.által fel nem használt, de a következő évben  felhaszn. összeg</t>
  </si>
  <si>
    <t>Eltérés</t>
  </si>
  <si>
    <t>Lakossági víz- és csatornaszolgáltatás támogatása</t>
  </si>
  <si>
    <t>Vagyonleltár</t>
  </si>
  <si>
    <t>ESZKÖZÖK</t>
  </si>
  <si>
    <t>Nemzeti vagyonba tartozó befektetett eszközök</t>
  </si>
  <si>
    <t>Immateriális javak</t>
  </si>
  <si>
    <t>Tárgyi eszközök</t>
  </si>
  <si>
    <t>Ingatlanok</t>
  </si>
  <si>
    <t>Gépek, berendezések</t>
  </si>
  <si>
    <t>Járművek</t>
  </si>
  <si>
    <t>Befejezetlen beruházások</t>
  </si>
  <si>
    <t>Befekt püi eszk</t>
  </si>
  <si>
    <t>Értékpapírok</t>
  </si>
  <si>
    <t>Nemzeti vagyonba tartozó forgóeszközök</t>
  </si>
  <si>
    <t>Készletek</t>
  </si>
  <si>
    <t>Pénzeszközök</t>
  </si>
  <si>
    <t>Követelések</t>
  </si>
  <si>
    <t>Költségvetési évben esedékes</t>
  </si>
  <si>
    <t>Költségvetési évet követően esedékes</t>
  </si>
  <si>
    <t>Követelés jellegű sajátos elszámolások</t>
  </si>
  <si>
    <t>Egyéb sajátos eszközoldali elszámolások</t>
  </si>
  <si>
    <t>Aktív időbeli elhatárolások</t>
  </si>
  <si>
    <t>FORRÁSOK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</si>
  <si>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</si>
  <si>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</si>
  <si>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</si>
  <si>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</si>
  <si>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</si>
  <si>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</si>
  <si>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 xml:space="preserve">Mérleg szerinti eredmény </t>
  </si>
  <si>
    <t>Kötelezettségek</t>
  </si>
  <si>
    <t>Kötelezettség jellegű sajátos elszámolások</t>
  </si>
  <si>
    <t>Egyéb sajátos forrásoldali elszámolások</t>
  </si>
  <si>
    <t>Kincstári számlavezetéssel kapcsolatos elszámolások</t>
  </si>
  <si>
    <t>Passzív időbeli elhatárolások</t>
  </si>
  <si>
    <t>A) NEMZETI VAGYONBA TARTOZÓ BEFEKTETETT ESZKÖZÖK</t>
  </si>
  <si>
    <t>Közvetlen segítők bértám. 8 hó</t>
  </si>
  <si>
    <t>Közvetlen segítők bértám. 4 hó</t>
  </si>
  <si>
    <t>J) KINCSTÁRI SZLAVEZ .ELSZÁM.</t>
  </si>
  <si>
    <t xml:space="preserve">I) EGYÉB SAJÁTOS ESZKÖZOLDALI </t>
  </si>
  <si>
    <t xml:space="preserve">E) EGYÉB SAJÁTOS ESZKÖZOLDALI  </t>
  </si>
  <si>
    <t>Saját bevétel és adósságot keletkeztető ügyletből eredő fizetési kötelezettség összegei</t>
  </si>
  <si>
    <t>ÖSSZESEN
7=(3+4+5+6)</t>
  </si>
  <si>
    <t>Osztalék,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</si>
  <si>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</si>
  <si>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</si>
  <si>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</si>
  <si>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05</t>
  </si>
  <si>
    <t>Vállalatértékesítésből, privatizációból származó bevételek</t>
  </si>
  <si>
    <t>06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</si>
  <si>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</si>
  <si>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</si>
  <si>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</si>
  <si>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</si>
  <si>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</si>
  <si>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</si>
  <si>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</si>
  <si>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</si>
  <si>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</si>
  <si>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</si>
  <si>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</si>
  <si>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</si>
  <si>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</si>
  <si>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</si>
  <si>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</si>
  <si>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</si>
  <si>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PÉNZMARADVÁNY JÓVÁHAGYÁSA</t>
  </si>
  <si>
    <t>Kultúrház</t>
  </si>
  <si>
    <t>Szent Gy. Otthon</t>
  </si>
  <si>
    <t>ÖSSZES</t>
  </si>
  <si>
    <t>Tárgyévi helyesbített</t>
  </si>
  <si>
    <t>Túlfinanszírozás</t>
  </si>
  <si>
    <t>Befizetés</t>
  </si>
  <si>
    <t>Alulfinanszírozás</t>
  </si>
  <si>
    <t>Növekedés</t>
  </si>
  <si>
    <t>Pm.vissza köt.terh</t>
  </si>
  <si>
    <t>TERVEZÉSNÉL</t>
  </si>
  <si>
    <t>2. Kiadási oldalon:</t>
  </si>
  <si>
    <t>-intézményműk. (isk+zeneisk)</t>
  </si>
  <si>
    <t xml:space="preserve">FELOSZTHATÓ KORR. MARADVÁNY </t>
  </si>
  <si>
    <t>Fejlesztési céltartalék</t>
  </si>
  <si>
    <t>Működési céltartalék</t>
  </si>
  <si>
    <t>Személyi juttatás</t>
  </si>
  <si>
    <t>Járulék</t>
  </si>
  <si>
    <t>- beruházás</t>
  </si>
  <si>
    <t>- felújítás</t>
  </si>
  <si>
    <t>- fejl. pénze. átadás</t>
  </si>
  <si>
    <t>-tartalék fejl.</t>
  </si>
  <si>
    <t>-tartalék működési</t>
  </si>
  <si>
    <t>Közös  Önkorm. Hivatal</t>
  </si>
  <si>
    <t>HELYI ADÓK FELHASZNÁLÁSA</t>
  </si>
  <si>
    <t>ADÓNEM</t>
  </si>
  <si>
    <t>ÖSSZEG</t>
  </si>
  <si>
    <t>FELHASZNÁLÁS</t>
  </si>
  <si>
    <t>Iparűzési adó</t>
  </si>
  <si>
    <t>Működés (int.finanszírozás)</t>
  </si>
  <si>
    <t>Idegenforgalmi adó</t>
  </si>
  <si>
    <t>Működés (rendezvények)</t>
  </si>
  <si>
    <t>Beruházás, felújítás</t>
  </si>
  <si>
    <t xml:space="preserve">1. Bevételi oldalon: </t>
  </si>
  <si>
    <t>- fejlesztési pénzmaradvány</t>
  </si>
  <si>
    <t>- működési  pénzmaradvány</t>
  </si>
  <si>
    <t>Szállítói kötelezettséggel terhelt</t>
  </si>
  <si>
    <t>ÖSSZES FELOSZTHATÓ</t>
  </si>
  <si>
    <t>ÖSSZES FELHASZNÁLHATÓ</t>
  </si>
  <si>
    <t>MÓDOSÍTOTT PÉNZMARADVÁNY</t>
  </si>
  <si>
    <t>Elvonás</t>
  </si>
  <si>
    <t>teljesítés</t>
  </si>
  <si>
    <t>teljesítés%</t>
  </si>
  <si>
    <t>Egyes jövedelempótló támogatások</t>
  </si>
  <si>
    <t>Bérkompenzáció</t>
  </si>
  <si>
    <t>Szociális ágazati pótlék</t>
  </si>
  <si>
    <t>Érdekeltségnövelő támogatás</t>
  </si>
  <si>
    <t>Egyéb működési célú támogatás ÁH-n belül</t>
  </si>
  <si>
    <t>Egyéb működési célú támogatások bevételei  (MK)</t>
  </si>
  <si>
    <t>Egyéb működési célú támogatások bevételei  (OEP)</t>
  </si>
  <si>
    <t>2.5.1</t>
  </si>
  <si>
    <t>2.6 .</t>
  </si>
  <si>
    <t>Egyéb működési célú támogatások bevételei  (EGT)</t>
  </si>
  <si>
    <t>2.7.1</t>
  </si>
  <si>
    <t>2.7.-ből EU-s támogatás</t>
  </si>
  <si>
    <t>Egyéb felhalmozási célú támogatások bevételei (EGT partner)</t>
  </si>
  <si>
    <t>Egyéb felhalmozási célú támogatások bevételei (KEOP)</t>
  </si>
  <si>
    <t>3.5.1</t>
  </si>
  <si>
    <t>Egyéb felhalmozási célú támogatások bevételei  (EGT)</t>
  </si>
  <si>
    <t>3.6.1</t>
  </si>
  <si>
    <t>3.6-ból EU-s támogatás</t>
  </si>
  <si>
    <t>- Vagyoni típusú adók (kommunális)</t>
  </si>
  <si>
    <t>- Termékek és szolgáltatások adói (iparűzési)</t>
  </si>
  <si>
    <t>Egyéb működési célú átvett pénzeszköz (euros önrész)</t>
  </si>
  <si>
    <t>Egyéb működési célú átvett pénzeszköz (norvég partnertől önrész)</t>
  </si>
  <si>
    <t>Egyéb működési célú átvett pénzeszköz (EGT Alap)</t>
  </si>
  <si>
    <t>Egyéb működési célú átvett pénzeszköz (KÖH+SZGYO+Kultúr)</t>
  </si>
  <si>
    <t>Egyéb felhalmozási célú átvett pénzeszköz (EGT Alap+Alapítvány)</t>
  </si>
  <si>
    <t xml:space="preserve">   - Egyéb működési célú támogatások ÁH-n belülre (EGT ALAP)</t>
  </si>
  <si>
    <t xml:space="preserve">   - Egyéb működési célú tám(Emb.ErőforrásTámogatáskez)</t>
  </si>
  <si>
    <t xml:space="preserve">   - Egyéb működési célú támogatások államháztartáson kívülre (EGT Alap)</t>
  </si>
  <si>
    <t>Beruházások (ebből: EGT ALAP 77.603)</t>
  </si>
  <si>
    <t xml:space="preserve">   - Egyéb felhalmozási célú támogatások ÁH-n belülre (EGT ALAP)</t>
  </si>
  <si>
    <t>Központi, irányító szervi támogatások folyósítása</t>
  </si>
  <si>
    <t>Pénzeszközök betétéként elhelyezése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</si>
  <si>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</si>
  <si>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</si>
  <si>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</si>
  <si>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</si>
  <si>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teljesítés %</t>
  </si>
  <si>
    <t>Egyéb működési célú támogatások bevételei (EGT)</t>
  </si>
  <si>
    <t>Egyéb működési célú támogatások bevételei (Mbánya)</t>
  </si>
  <si>
    <t>Egyéb felhalmozási célú támogatások bevételei (EGT)</t>
  </si>
  <si>
    <t xml:space="preserve">   - Egyéb működési célú tám(Emb.Erőforrás Támogatáskez)</t>
  </si>
  <si>
    <t xml:space="preserve">   - Egyéb működési célú tám(Emberi Erőforrás Támogatáskezelő)</t>
  </si>
  <si>
    <t xml:space="preserve">B E V É T E L E K    </t>
  </si>
  <si>
    <t>Általános tartalék működési</t>
  </si>
  <si>
    <t xml:space="preserve">   Egyéb belső finanszírozási bevételek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</si>
  <si>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</si>
  <si>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</si>
  <si>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</si>
  <si>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 xml:space="preserve">Felhalmozási célú átvett pénzeszközök </t>
  </si>
  <si>
    <t>Általános tartalék fejlesztési</t>
  </si>
  <si>
    <t>2018.</t>
  </si>
  <si>
    <t>ÖSSZESEN ÖNKORMÁNYZAT</t>
  </si>
  <si>
    <t>ÖSSZESEN INTÉZMÉNYEK</t>
  </si>
  <si>
    <t>*</t>
  </si>
  <si>
    <t>Előirányzat E</t>
  </si>
  <si>
    <t>Előirányzat 02/16</t>
  </si>
  <si>
    <t>Egyéb működési célú támogatások bevételei (MK finanszírozás)</t>
  </si>
  <si>
    <t>Egyéb működési célú támogatások bevételei (EGT partnerektől önrészs)</t>
  </si>
  <si>
    <t>Egyéb működési célú támogatások bevételei (OEP finanszírozás)</t>
  </si>
  <si>
    <t>Egyéb működési célú támogatások bevételei (KEOP-2014. évi pályázatokra, műk)</t>
  </si>
  <si>
    <t>2.7-ből EU-s támogatás</t>
  </si>
  <si>
    <t>Egyéb felhalmozási célú támogatások bevételei (EGT partnerektől önrész)</t>
  </si>
  <si>
    <t>Egyéb felhalmozási célú támogatások bevételei (KEOP-2014. évi pályázatokra, felhalm)</t>
  </si>
  <si>
    <t>-Vagyoni típusú adók (kommunális)</t>
  </si>
  <si>
    <t>- Termékek és szolgáltatások adói (iparűzési )</t>
  </si>
  <si>
    <t>Működési célú  átvett pénzeszköz (euros adomány)</t>
  </si>
  <si>
    <t>Egyéb felhalmozási célú átvett pénzeszköz (EGT Alap)</t>
  </si>
  <si>
    <t>Előző év költségvetési maradványának igénybevétele (bankszámlák egyenlege, EGT is)</t>
  </si>
  <si>
    <r>
      <t>Dologi  kiadások</t>
    </r>
    <r>
      <rPr>
        <sz val="8"/>
        <color indexed="53"/>
        <rFont val="Times New Roman CE"/>
        <charset val="238"/>
      </rPr>
      <t xml:space="preserve"> (ebből EGT Alap 20.800)</t>
    </r>
  </si>
  <si>
    <r>
      <t xml:space="preserve">   - Egyéb működési célú támogatások ÁH-n belülre (társ.+intézményfin.)</t>
    </r>
    <r>
      <rPr>
        <sz val="8"/>
        <color indexed="53"/>
        <rFont val="Times New Roman CE"/>
        <charset val="238"/>
      </rPr>
      <t>(3505)</t>
    </r>
  </si>
  <si>
    <t xml:space="preserve">   - Egyéb működési célú támogatások ÁH-n belülre (EGT Alap)</t>
  </si>
  <si>
    <t xml:space="preserve">   - Egyéb működési célú támogatások államháztartáson kívülre (EGT Alap norv)</t>
  </si>
  <si>
    <t xml:space="preserve">   - Egyéb működési célú támogatások államháztartáson kívülre (tám.)</t>
  </si>
  <si>
    <t xml:space="preserve">   - Egyéb felhalmozási célú támogatások ÁH-n belülre (társ.+finanszírozás )</t>
  </si>
  <si>
    <t xml:space="preserve">   - Egyéb felhalmozási célú támogatások ÁH-n belülre (EGT Alap )</t>
  </si>
  <si>
    <t>Általános tartalék (KEOP 95956 is)</t>
  </si>
  <si>
    <t>Céltartalék (EGT Alap)</t>
  </si>
  <si>
    <t>Központi, irányítószervi támogatás (intézmény finanszírozás)</t>
  </si>
  <si>
    <t>Pénzeszközök betétként elhelyezése</t>
  </si>
  <si>
    <t>Egyéb felhalmozási cálú támogatások bevételei (EGT)</t>
  </si>
  <si>
    <t>Egyéb működési célú átvett pénzeszköz (euros adomány)</t>
  </si>
  <si>
    <t xml:space="preserve">   - Egyéb működési célú támogatások ÁH-n belülre (társ.+intézményfin.)</t>
  </si>
  <si>
    <t xml:space="preserve">   - Egyéb működési célú tám (Emberi Erőforrás Támogatáskezelő)</t>
  </si>
  <si>
    <t xml:space="preserve">   - Egyéb felhalmozási célú támogatások ÁH-n belülre </t>
  </si>
  <si>
    <t>Központi irányítószercvi támogatás</t>
  </si>
  <si>
    <t xml:space="preserve">   - Egyéb működési célú tám(Emberi Erőforrás Támogatáskez)</t>
  </si>
  <si>
    <t>Egyes jövedelempótló támogtások</t>
  </si>
  <si>
    <t>Központi, irányítószervi támogatás( intézmény finanszírozás)</t>
  </si>
  <si>
    <t>Éves engedélyezett létszám-előirányzat (fő)</t>
  </si>
  <si>
    <t>Irányító szervi (önkormányzati) támogatás (intézményfinanszírozás) (-2000+2342)</t>
  </si>
  <si>
    <t>4</t>
  </si>
  <si>
    <t>6</t>
  </si>
  <si>
    <t>Állami (államigazgataási) feladatok bevételei, kiadásai</t>
  </si>
  <si>
    <t xml:space="preserve">Tát Város Önkormányzat adósságot keletkeztető ügyleteiből eredő fizetési kötelezettségeinek bemutatása                                                                                                                                                                                                                                                                           9. számú táblázat </t>
  </si>
  <si>
    <t>Sorszám</t>
  </si>
  <si>
    <t>Fajlagos</t>
  </si>
  <si>
    <t>Előirányz.</t>
  </si>
  <si>
    <t>Teljesítés%</t>
  </si>
  <si>
    <t>Étkezés Óvoda,Iskola                 12 hó</t>
  </si>
  <si>
    <t>Étkeztetés kiegészítés</t>
  </si>
  <si>
    <t>K I M U T A T Á S 
a 2015. évben céljelleggel juttatott támogatásokról</t>
  </si>
  <si>
    <t>Bursa</t>
  </si>
  <si>
    <t>9=(4+5+6+9+10)</t>
  </si>
  <si>
    <t>Hosszabb időtartamú közfoglalkoztatás</t>
  </si>
  <si>
    <t>1.1.7.</t>
  </si>
  <si>
    <t>Szoc.ellátás</t>
  </si>
  <si>
    <t>Szoc .ellátás</t>
  </si>
  <si>
    <t>Köztemetés</t>
  </si>
  <si>
    <t>Egyéb természetbeni juttatás</t>
  </si>
  <si>
    <t>1.2.8.</t>
  </si>
  <si>
    <t>HÁZIORVOSi ELLÁTÁS ÖSSZESEN</t>
  </si>
  <si>
    <t>Védőnők</t>
  </si>
  <si>
    <t>Elvonások, befizetések</t>
  </si>
  <si>
    <t>1.3.9.</t>
  </si>
  <si>
    <t>Támogatás</t>
  </si>
  <si>
    <t>1.4.10.</t>
  </si>
  <si>
    <t>Óvodai,iskolai intézményi étkeztetés</t>
  </si>
  <si>
    <t>Bölcsődei étkeztetés</t>
  </si>
  <si>
    <t>Bölcsődei étkeztetés összesen</t>
  </si>
  <si>
    <t>1.5.11.</t>
  </si>
  <si>
    <t>2.1.13.</t>
  </si>
  <si>
    <t>Teljesítés %</t>
  </si>
  <si>
    <t>Egyéb működési kiad.</t>
  </si>
  <si>
    <t>Önkormányzati  választások</t>
  </si>
  <si>
    <t>Tám. ért. kiad</t>
  </si>
  <si>
    <t>Ebből:</t>
  </si>
  <si>
    <t>Tát Város Önkormányzata összesen</t>
  </si>
  <si>
    <t>Közös Önk. Hivatal</t>
  </si>
  <si>
    <t>KÖH</t>
  </si>
  <si>
    <t>Tát Város Önk. Összesen</t>
  </si>
  <si>
    <t xml:space="preserve"> Alaptevékenység kötelezettségvállalással terhelt maradványa</t>
  </si>
  <si>
    <t xml:space="preserve"> Alaptevékenység szabad maradványa</t>
  </si>
  <si>
    <t xml:space="preserve"> Vállalkozási tevékenységet terhelő befizetési kötelezettség</t>
  </si>
  <si>
    <t xml:space="preserve"> Vállalkozási tevékenység felhasználható maradványa</t>
  </si>
  <si>
    <t>Előleg betudása számlába</t>
  </si>
  <si>
    <t>TELJESÍTÉS</t>
  </si>
  <si>
    <t>Gyermekszegénység elleni program keretében nyári étkeztetés biztosítása</t>
  </si>
  <si>
    <t>Kötelezően ellátandó helyi közösségi közlekedési feladat támogatása</t>
  </si>
  <si>
    <t>A települési önkormányzatok helyi közösségi közlekedésének támogatása</t>
  </si>
  <si>
    <t>Helyi önkormányzatok működési célú költségvetési támogatásai összesen</t>
  </si>
  <si>
    <t>Helyi szervezési intézkedésekhez kapcsolódó többletkiadások támogatása</t>
  </si>
  <si>
    <t>Önkormányzati feladatellátást szolgáló fejlesztések</t>
  </si>
  <si>
    <t>Adósságkonszolidációban nem részesült települési önkormányzatok fejlesztéseinek támogatása</t>
  </si>
  <si>
    <t>Helyi önkormányzatok felhalmozási célú költségvetési támogatásai összesen</t>
  </si>
  <si>
    <t>Települési önkormányzatok rendkívüli támogatása</t>
  </si>
  <si>
    <t>A köznevelési intézmények működtetéséhez kapcsolódó támogatás</t>
  </si>
  <si>
    <t>Pénzbeli szociális ellátások kiegészítése</t>
  </si>
  <si>
    <t>A települési önkormányzatok szociális feladatainak egyéb támogatása</t>
  </si>
  <si>
    <t>Települési önkormányzatok nyilvános könyvtári és közművelődési feladatainak támogatása</t>
  </si>
  <si>
    <t>A települési önkormányzatok könyvtári célú érdekeltségnövelő támogatása</t>
  </si>
  <si>
    <t>Könyvtári, közművelődési és múzeumi feladatok támogatása</t>
  </si>
  <si>
    <t>Összesen 43+44+45+46+47</t>
  </si>
  <si>
    <t>Vagyonkezelésbe adott eszközök</t>
  </si>
  <si>
    <t>Egyéb civil szervezet</t>
  </si>
  <si>
    <t>Egyebek(polgárőrség stb.)</t>
  </si>
  <si>
    <t>Finanszírozás csökkenése</t>
  </si>
  <si>
    <t>Finanszírozás változás</t>
  </si>
  <si>
    <t>Felújítás</t>
  </si>
  <si>
    <t>ZÁRÓ PÉNZKÉSZLET (15+16+17)</t>
  </si>
  <si>
    <t>PÉNZKÉSZLET VÁLTOZÁSA ÖSSZESEN (4-5+6+7+…+12)</t>
  </si>
  <si>
    <t>Bankszámlaegyenle</t>
  </si>
  <si>
    <t>Előlegek</t>
  </si>
  <si>
    <t>Bankszámlaegyenleg</t>
  </si>
  <si>
    <t>Bankszánlaegyenleg</t>
  </si>
  <si>
    <t>Basnkszámlaegyenleg</t>
  </si>
  <si>
    <t>Előlőegek</t>
  </si>
  <si>
    <t>Bankszámlaegyenlegek</t>
  </si>
  <si>
    <t>Állami (államigazgatási) feladatok bevételei, kiadásai</t>
  </si>
  <si>
    <t xml:space="preserve">   - Egyéb felhalmozási célú támogatások ÁH-n belülre (EGT ALAP Tokodnak)</t>
  </si>
  <si>
    <t xml:space="preserve">   - Egyéb felhalmozási célú támogatások ÁH-n kívűlre (EGT ALAP egyéb partner)</t>
  </si>
  <si>
    <t xml:space="preserve">   - Egyéb felhalmozási célú támogatások ÁH-n kívülre (EGT ALAP)</t>
  </si>
  <si>
    <t xml:space="preserve">Előirányzat </t>
  </si>
  <si>
    <t>Egyéb működési célú támogatások bevételei (munkaerőpiaci alap)</t>
  </si>
  <si>
    <t>Nemleges</t>
  </si>
  <si>
    <t>Önkormányzaton kívüli EU-s projektekhez történő hozzájárulás 2017. évi előirányzat</t>
  </si>
  <si>
    <t>Hozzájárulás  (Ft)</t>
  </si>
  <si>
    <t>2019.</t>
  </si>
  <si>
    <t>2019. után</t>
  </si>
  <si>
    <t>Önkormányzattal való gazdálkodás</t>
  </si>
  <si>
    <t>Út, autópálya</t>
  </si>
  <si>
    <t>Sportlétesítmények</t>
  </si>
  <si>
    <t>Betegséggel kapcsolatos díj méltányossági alapon</t>
  </si>
  <si>
    <t xml:space="preserve">Központosított előirányzatok és egyéb kötött felhasználású támogatások elszámolása                      </t>
  </si>
  <si>
    <t>2016 előtti kifizetés</t>
  </si>
  <si>
    <t>2016. évi költségv.</t>
  </si>
  <si>
    <t>Felhasználás                                              
2016. XII.31-ig</t>
  </si>
  <si>
    <t>ITS megalapozó vizsgálat</t>
  </si>
  <si>
    <t>Eredményszemléletű bevételek befektetett pénzügyi eszközökből</t>
  </si>
  <si>
    <t>1.1 Helyi önkormányzatok helyi támogatása</t>
  </si>
  <si>
    <t>Óvodaműködtetési támogatás 8  hó</t>
  </si>
  <si>
    <t>Óvodaműködtetési támogatás 4 hó</t>
  </si>
  <si>
    <t>1.2 Települési önkormányzatok egyes köznevelési feladatainak támogatása</t>
  </si>
  <si>
    <t>Szociális feladatok egyéb támogatása</t>
  </si>
  <si>
    <t>Család- és gyerekjóléti szolgálat</t>
  </si>
  <si>
    <t>Szakmai dolgozók bértám.(Idősek  Otthona)</t>
  </si>
  <si>
    <t>Rászoruló gyerekek étkeztetése</t>
  </si>
  <si>
    <t>1.3 A települési önkormányzatok szoc.,gyermekjóléti és gyermekétkeztetési feladatainak támogatása</t>
  </si>
  <si>
    <t>1.4 Teleülési önkormányzatok kulturális feladatainak támogatása</t>
  </si>
  <si>
    <t>1.5 Működési célú központosított előirányzatok</t>
  </si>
  <si>
    <t>1.6 Helyi önkormányzatok kiegészítő támogatásai</t>
  </si>
  <si>
    <t>Szociális kiegészítő ágazati pótlék</t>
  </si>
  <si>
    <t>A költségvetési szerveknél foglalkoztatottak 2016.évi kompenzációja(1059/2015.(III.18.)Korm.hat)</t>
  </si>
  <si>
    <t>Szerváthiusz Alapítvány</t>
  </si>
  <si>
    <t>Dologi kiadás</t>
  </si>
  <si>
    <t xml:space="preserve">Egyéb működési célú támogatások bevételei  </t>
  </si>
  <si>
    <t>2016. ÉVRŐL</t>
  </si>
  <si>
    <t xml:space="preserve">E) MÉRLEG SZERINTI EREDMÉNY </t>
  </si>
  <si>
    <t xml:space="preserve">D) RENDKÍVÜLI EREDMÉNY </t>
  </si>
  <si>
    <t>2017. évi előirányzat</t>
  </si>
  <si>
    <t>2017. évi  módosított   02/18</t>
  </si>
  <si>
    <t xml:space="preserve">Egyéb felhalmozási célú támogatások bevételei  </t>
  </si>
  <si>
    <t>Egyéb működési célú támogatások bevételei  (bérkieg.)</t>
  </si>
  <si>
    <t>Egyéb működési célú támogatások bevételei (MB)</t>
  </si>
  <si>
    <t>Egyéb felhalmozási célú átvett pénzeszköz (Sz. Gy. Alapítvány)</t>
  </si>
  <si>
    <t>Tát Város Önkormányzat 2017. évi adósságot keletkeztető fejlesztési céljai</t>
  </si>
  <si>
    <t>2017. ÉVRŐL</t>
  </si>
  <si>
    <t>2017. évben</t>
  </si>
  <si>
    <t>2017. ÉVI</t>
  </si>
  <si>
    <t xml:space="preserve">Egyéb felhalmozási célú támogatások bevételei </t>
  </si>
  <si>
    <t>Felhasználás
2016. XII.31-ig</t>
  </si>
  <si>
    <t>2017.09. évi előirányzat</t>
  </si>
  <si>
    <t>2017.12. évi előirányzat</t>
  </si>
  <si>
    <t>2018.02 évi előirányzat</t>
  </si>
  <si>
    <t>Teljes költségből támogatás</t>
  </si>
  <si>
    <t xml:space="preserve">
2017. év utáni szükséglet
</t>
  </si>
  <si>
    <t>KEOP-Tokod-Tát szennyvízelvezetés</t>
  </si>
  <si>
    <t>2015-2018</t>
  </si>
  <si>
    <t xml:space="preserve">Arculati Kézikönyv </t>
  </si>
  <si>
    <t>Ipari Park</t>
  </si>
  <si>
    <t>Zöldterület kezelés, Játszótér kialakítása Római úton</t>
  </si>
  <si>
    <t>Zöldtváros kialakítása tájépítészeti vázlatterv készítés TOP-2.1 2-16</t>
  </si>
  <si>
    <t>Zöldterület kezelése, gödörfúró beszerzés</t>
  </si>
  <si>
    <t>Orvosi eszközök beszerzése TOP-4.1.1</t>
  </si>
  <si>
    <t>Védőnői eszközök beszerzése TOP- 4.1.1</t>
  </si>
  <si>
    <t>Óvodaii eszközök beszerzése TOP- 1.4.1</t>
  </si>
  <si>
    <t>ASP(KÖFOP) számítástechnikai eszközök beszerzése</t>
  </si>
  <si>
    <t>Emlékkereszt, emléktábla</t>
  </si>
  <si>
    <t>KÖH eszközbeszerzés</t>
  </si>
  <si>
    <t>Kultúrház eszközbeszerzés , számítástechnikai eszközök beszerzése</t>
  </si>
  <si>
    <t>Szent György Otthon informatikai eszközök</t>
  </si>
  <si>
    <t>Szent György Otthon konyhai eszközök</t>
  </si>
  <si>
    <t>Szent György Otthon kazáncsere</t>
  </si>
  <si>
    <t>2018.02. évi előirányzat</t>
  </si>
  <si>
    <t xml:space="preserve">2017. év utáni szükséglet
</t>
  </si>
  <si>
    <t>Adósságkonszolidáció összesen</t>
  </si>
  <si>
    <t>2017-2018</t>
  </si>
  <si>
    <t>járdaburkolat Fő út</t>
  </si>
  <si>
    <t>Óvoda</t>
  </si>
  <si>
    <t>Orvosi rendelő Fő út</t>
  </si>
  <si>
    <t>Szent I. és Buseck sétány járdaburkolat</t>
  </si>
  <si>
    <t>Egyéb</t>
  </si>
  <si>
    <t>Orvosi rendelők szigetelése TOP</t>
  </si>
  <si>
    <t>Óvoda+ bölcsőde pályázat TOP</t>
  </si>
  <si>
    <t>Saját erő( Táncsics, Zóla, Óvoda)</t>
  </si>
  <si>
    <t>Előirányzat 02/18</t>
  </si>
  <si>
    <t>Egyéb működési célú támogatások bevételei (bérkieg.)</t>
  </si>
  <si>
    <t>Működési célú központosított előirányzatok (kompenzáció)</t>
  </si>
  <si>
    <t>Helyi önkormányzatok kiegészítő támogatásai ( pótlékok)</t>
  </si>
  <si>
    <t xml:space="preserve">Egyéb működési célú átvett pénzeszköz </t>
  </si>
  <si>
    <t>2017. évi költségv.</t>
  </si>
  <si>
    <t xml:space="preserve">2017. évi </t>
  </si>
  <si>
    <t>Rendelkezésre bocsátott 2017</t>
  </si>
  <si>
    <t>Ténylegesen felhasznált összeg 2017</t>
  </si>
  <si>
    <t>2019.után</t>
  </si>
  <si>
    <t>Módosított Előirányzat 02/18</t>
  </si>
  <si>
    <t xml:space="preserve">2017. eredeti         </t>
  </si>
  <si>
    <t xml:space="preserve">2017. 02/18 módosított       </t>
  </si>
  <si>
    <t xml:space="preserve">2017.02/18 módosított           </t>
  </si>
  <si>
    <t>Népszavazás 2016.</t>
  </si>
  <si>
    <t xml:space="preserve">2017.         eredeti       </t>
  </si>
  <si>
    <t xml:space="preserve">2017.02/18 módosított     </t>
  </si>
  <si>
    <t>személyi</t>
  </si>
  <si>
    <t>Rendszeres szociális segély</t>
  </si>
  <si>
    <t>Aktív korú munkanélkülik ellátása</t>
  </si>
  <si>
    <t>Személyi</t>
  </si>
  <si>
    <t>Járukok, adó</t>
  </si>
  <si>
    <t>Óvodai működtetési feladatok</t>
  </si>
  <si>
    <t>1</t>
  </si>
  <si>
    <t>2</t>
  </si>
  <si>
    <t>3</t>
  </si>
  <si>
    <t xml:space="preserve">   - Egyéb működési célú támogatások ÁH-n belülre </t>
  </si>
  <si>
    <t>2017. évi teljesítés</t>
  </si>
  <si>
    <t>2018 után</t>
  </si>
  <si>
    <t>MÉRLEG 2017</t>
  </si>
  <si>
    <t>Felhalmozási célú támogatások eredményszemléletű bevételei</t>
  </si>
  <si>
    <t>Óvodapedagógusok elismert létszáma(pótlólagos összeg)</t>
  </si>
  <si>
    <t>Bölcsődei kiegészítő támogatás</t>
  </si>
  <si>
    <t>Pedagógus szakképzettséggel rendelkező, óvodapedagógusok nevelő munkáját segítők száma</t>
  </si>
  <si>
    <t>Pedagógus szakképzettséggel rendelkező, óvodapedagógusok nevelő munkáját segítők száma(pótlólagos)</t>
  </si>
  <si>
    <t>2016. évről áthúzódó bérkompenzáció támogatása</t>
  </si>
  <si>
    <t>Szociális ágazati összevont pótlék</t>
  </si>
  <si>
    <t>Középfokú végzettséggel rendelkező kisgyermeknevelők bölcsődei pótléka</t>
  </si>
  <si>
    <t>Kulturális illetménypótlék</t>
  </si>
  <si>
    <t>Minimálbér és a garantált bérminimum emelés kompenzációja</t>
  </si>
  <si>
    <t>Péogármesteri béremelés különbözetének támogatása</t>
  </si>
  <si>
    <t>Óvodapedagógusok munkáját segítők kiegészítő támogatása</t>
  </si>
  <si>
    <t>Települési arculati kézikönyv elkészítésének támogatása</t>
  </si>
  <si>
    <t>dologi</t>
  </si>
  <si>
    <t>Gyermekvédelmi ellátás</t>
  </si>
  <si>
    <t>Óvodai működtetés összesen</t>
  </si>
  <si>
    <t>2.1. melléklet az 6/2018. (IV.24.) önkormányzati rendelethez</t>
  </si>
  <si>
    <t xml:space="preserve">2.2. melléklet az 6/2018. (IV.24.) önkormányzati rendelethez     </t>
  </si>
  <si>
    <t>9.1.  melléklet az 6 /2018. (IV.24.) önkormányzati rendelethez</t>
  </si>
  <si>
    <t>9.1.  melléklet az  6/2018. (IV.24.) önkormányzati rendelethez</t>
  </si>
  <si>
    <t>9.1. 2. melléklet az 6/2018. (IV.24.) önkormányzati rendelethez</t>
  </si>
  <si>
    <t>9.1.3. melléklet az 6/2018. (IV.24.) önkormányzati rendelethez</t>
  </si>
  <si>
    <t>9.2. melléklet az  6/2018. (IV.24.) önkormányzati rendelethez</t>
  </si>
  <si>
    <t>9.2. melléklet az 6/2018. (IV.24.) önkormányzati rendelethez</t>
  </si>
  <si>
    <t>9.2.2. melléklet a 6 /2018. (IV.24.) önkormányzati rendelethez</t>
  </si>
  <si>
    <t>9.2.3. melléklet a 6/2018. (IV.24.) önkormányzati rendelethez</t>
  </si>
  <si>
    <t>9.3. melléklet a 6/2018. (IV.24.) önkormányzati rendelethez</t>
  </si>
  <si>
    <t>9.3. melléklet a  6/2018. (IV.24.) önkormányzati rendelethez</t>
  </si>
  <si>
    <t>9.3.2. melléklet az 6 /2018. (IV.24.) önkormányzati rendelethez</t>
  </si>
  <si>
    <t>9.3.3. melléklet az 6 /2018. (IV.24.) önkormányzati rendelethez</t>
  </si>
  <si>
    <t>9.4. melléklet az 6/2018. (IV.24.) önkormányzati rendelethez</t>
  </si>
  <si>
    <t>9.4. melléklet a 6 /2018. (IV.24.) önkormányzati rendelethez</t>
  </si>
  <si>
    <t>9.4.2. melléklet a 6 /2018. (IV.24.) önkormányzati rendelethez</t>
  </si>
  <si>
    <t>9.4.3. melléklet a 6 /2018. (IV.24.) önkormányzati rendelethez</t>
  </si>
  <si>
    <t>10. melléklet a 6 /2018. (IV.24.) önkormányzati rendelethez</t>
  </si>
  <si>
    <t>11. sz. melléklet a  6 /2018. (IV.24.) önkormányzati rendelethez</t>
  </si>
  <si>
    <t>12. sz. melléklet a  6 /2018. (IV.24.) önkormányzati rendelethez</t>
  </si>
  <si>
    <t>13. sz. melléklet a 6 /2018. (IV.24.) önkormányzati rendelethez</t>
  </si>
  <si>
    <t>14. sz. melléklet a 6 /2018. (IV.24.) önkormányzati rendelethez</t>
  </si>
  <si>
    <t>15. sz. melléklet a 6 /2018. (IV.24.) önkormányzati rendelethez</t>
  </si>
  <si>
    <t>16. melléklet a 6 /2018. (IV.24.) önkormányzati rendelethez</t>
  </si>
  <si>
    <t>17. sz. mell.  a 6/2018. (IV.24.) önkormányzati rendelethez</t>
  </si>
  <si>
    <t>18. sz. mell. a 6/2018. (IV.24.) önkormányzati rendelethez</t>
  </si>
  <si>
    <t>20. sz. mell. a  6/2018. (IV.24.) önkormányzati rendelethez</t>
  </si>
  <si>
    <t>21. sz. mell. a 6/2018. (IV.24.) önkormányzati rendelethez</t>
  </si>
  <si>
    <t>22. sz. mell 6./2018. (IV.24.) önkormányzati rendelethez</t>
  </si>
  <si>
    <t>23. sz. mell. 6 /2018. (IV.24.) önkormányzati rendelethez</t>
  </si>
  <si>
    <t>24. sz. melléklet a 6 /2018. (IV.24.) önkormányzati rendelethez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</si>
</sst>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#,##0.0"/>
    <numFmt numFmtId="166" formatCode="0.0"/>
    <numFmt numFmtId="167" formatCode="_-* #,##0\ _F_t_-;\-* #,##0\ _F_t_-;_-* &quot;-&quot;??\ _F_t_-;_-@_-"/>
  </numFmts>
  <fonts count="7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indexed="53"/>
      <name val="Times New Roman CE"/>
      <charset val="238"/>
    </font>
    <font>
      <i/>
      <sz val="12"/>
      <name val="Times New Roman CE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8"/>
      <name val="Times New Roman CE"/>
      <charset val="238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10" fillId="0" borderId="0"/>
    <xf numFmtId="43" fontId="1" fillId="0" borderId="0" applyFont="0" applyFill="0" applyBorder="0" applyAlignment="0" applyProtection="0"/>
    <xf numFmtId="0" fontId="40" fillId="0" borderId="0"/>
    <xf numFmtId="0" fontId="34" fillId="0" borderId="0"/>
    <xf numFmtId="0" fontId="34" fillId="0" borderId="0"/>
    <xf numFmtId="0" fontId="34" fillId="0" borderId="0"/>
  </cellStyleXfs>
  <cellXfs count="169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0" fontId="17" fillId="0" borderId="3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left" vertical="center" wrapText="1" indent="1"/>
    </xf>
    <xf numFmtId="0" fontId="17" fillId="0" borderId="5" xfId="5" applyFont="1" applyFill="1" applyBorder="1" applyAlignment="1" applyProtection="1">
      <alignment horizontal="left" vertical="center" wrapText="1" indent="1"/>
    </xf>
    <xf numFmtId="0" fontId="17" fillId="0" borderId="6" xfId="5" applyFont="1" applyFill="1" applyBorder="1" applyAlignment="1" applyProtection="1">
      <alignment horizontal="left" vertical="center" wrapText="1" indent="1"/>
    </xf>
    <xf numFmtId="49" fontId="17" fillId="0" borderId="7" xfId="5" applyNumberFormat="1" applyFont="1" applyFill="1" applyBorder="1" applyAlignment="1" applyProtection="1">
      <alignment horizontal="left" vertical="center" wrapText="1" indent="1"/>
    </xf>
    <xf numFmtId="49" fontId="17" fillId="0" borderId="8" xfId="5" applyNumberFormat="1" applyFont="1" applyFill="1" applyBorder="1" applyAlignment="1" applyProtection="1">
      <alignment horizontal="left" vertical="center" wrapText="1" indent="1"/>
    </xf>
    <xf numFmtId="49" fontId="17" fillId="0" borderId="9" xfId="5" applyNumberFormat="1" applyFont="1" applyFill="1" applyBorder="1" applyAlignment="1" applyProtection="1">
      <alignment horizontal="left" vertical="center" wrapText="1" indent="1"/>
    </xf>
    <xf numFmtId="49" fontId="17" fillId="0" borderId="10" xfId="5" applyNumberFormat="1" applyFont="1" applyFill="1" applyBorder="1" applyAlignment="1" applyProtection="1">
      <alignment horizontal="left" vertical="center" wrapText="1" indent="1"/>
    </xf>
    <xf numFmtId="49" fontId="17" fillId="0" borderId="11" xfId="5" applyNumberFormat="1" applyFont="1" applyFill="1" applyBorder="1" applyAlignment="1" applyProtection="1">
      <alignment horizontal="left" vertical="center" wrapText="1" indent="1"/>
    </xf>
    <xf numFmtId="49" fontId="17" fillId="0" borderId="12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13" xfId="5" applyFont="1" applyFill="1" applyBorder="1" applyAlignment="1" applyProtection="1">
      <alignment horizontal="left" vertical="center" wrapText="1" indent="1"/>
    </xf>
    <xf numFmtId="0" fontId="16" fillId="0" borderId="14" xfId="5" applyFont="1" applyFill="1" applyBorder="1" applyAlignment="1" applyProtection="1">
      <alignment horizontal="left" vertical="center" wrapText="1" indent="1"/>
    </xf>
    <xf numFmtId="0" fontId="16" fillId="0" borderId="15" xfId="5" applyFont="1" applyFill="1" applyBorder="1" applyAlignment="1" applyProtection="1">
      <alignment horizontal="left" vertical="center" wrapText="1" indent="1"/>
    </xf>
    <xf numFmtId="0" fontId="7" fillId="0" borderId="13" xfId="5" applyFont="1" applyFill="1" applyBorder="1" applyAlignment="1" applyProtection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0" fontId="16" fillId="0" borderId="14" xfId="5" applyFont="1" applyFill="1" applyBorder="1" applyAlignment="1" applyProtection="1">
      <alignment vertical="center" wrapText="1"/>
    </xf>
    <xf numFmtId="0" fontId="16" fillId="0" borderId="19" xfId="5" applyFont="1" applyFill="1" applyBorder="1" applyAlignment="1" applyProtection="1">
      <alignment vertical="center" wrapText="1"/>
    </xf>
    <xf numFmtId="0" fontId="16" fillId="0" borderId="13" xfId="5" applyFont="1" applyFill="1" applyBorder="1" applyAlignment="1" applyProtection="1">
      <alignment horizontal="center" vertical="center" wrapText="1"/>
    </xf>
    <xf numFmtId="0" fontId="16" fillId="0" borderId="14" xfId="5" applyFont="1" applyFill="1" applyBorder="1" applyAlignment="1" applyProtection="1">
      <alignment horizontal="center" vertical="center" wrapText="1"/>
    </xf>
    <xf numFmtId="0" fontId="16" fillId="0" borderId="21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6" fillId="0" borderId="22" xfId="0" applyNumberFormat="1" applyFont="1" applyFill="1" applyBorder="1" applyAlignment="1" applyProtection="1">
      <alignment horizontal="center" vertical="center" wrapText="1"/>
    </xf>
    <xf numFmtId="164" fontId="16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5" applyFont="1" applyFill="1" applyBorder="1" applyAlignment="1" applyProtection="1">
      <alignment horizontal="left" vertical="center" wrapText="1" indent="1"/>
    </xf>
    <xf numFmtId="0" fontId="24" fillId="0" borderId="23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6" xfId="5" applyFont="1" applyFill="1" applyBorder="1" applyAlignment="1" applyProtection="1">
      <alignment horizontal="left" vertical="center" wrapText="1" indent="6"/>
    </xf>
    <xf numFmtId="0" fontId="17" fillId="0" borderId="31" xfId="5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29" fillId="0" borderId="41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2" xfId="0" applyFont="1" applyBorder="1" applyAlignment="1" applyProtection="1">
      <alignment horizontal="left" vertical="center" wrapText="1" indent="1"/>
    </xf>
    <xf numFmtId="164" fontId="16" fillId="0" borderId="33" xfId="5" applyNumberFormat="1" applyFont="1" applyFill="1" applyBorder="1" applyAlignment="1" applyProtection="1">
      <alignment horizontal="right" vertical="center" wrapText="1" indent="1"/>
    </xf>
    <xf numFmtId="164" fontId="16" fillId="0" borderId="21" xfId="5" applyNumberFormat="1" applyFont="1" applyFill="1" applyBorder="1" applyAlignment="1" applyProtection="1">
      <alignment horizontal="right" vertical="center" wrapText="1" indent="1"/>
    </xf>
    <xf numFmtId="164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5" applyNumberFormat="1" applyFont="1" applyFill="1" applyBorder="1" applyAlignment="1" applyProtection="1">
      <alignment horizontal="righ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9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16" fillId="0" borderId="48" xfId="0" applyNumberFormat="1" applyFont="1" applyFill="1" applyBorder="1" applyAlignment="1" applyProtection="1">
      <alignment horizontal="righ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9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164" fontId="24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6" fillId="0" borderId="15" xfId="5" applyFont="1" applyFill="1" applyBorder="1" applyAlignment="1" applyProtection="1">
      <alignment horizontal="center" vertical="center" wrapText="1"/>
    </xf>
    <xf numFmtId="0" fontId="16" fillId="0" borderId="19" xfId="5" applyFont="1" applyFill="1" applyBorder="1" applyAlignment="1" applyProtection="1">
      <alignment horizontal="center" vertical="center" wrapText="1"/>
    </xf>
    <xf numFmtId="0" fontId="16" fillId="0" borderId="33" xfId="5" applyFont="1" applyFill="1" applyBorder="1" applyAlignment="1" applyProtection="1">
      <alignment horizontal="center" vertical="center" wrapText="1"/>
    </xf>
    <xf numFmtId="164" fontId="17" fillId="0" borderId="30" xfId="5" applyNumberFormat="1" applyFont="1" applyFill="1" applyBorder="1" applyAlignment="1" applyProtection="1">
      <alignment horizontal="right" vertical="center" wrapText="1" indent="1"/>
    </xf>
    <xf numFmtId="0" fontId="17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7" fillId="0" borderId="0" xfId="5" applyFont="1" applyFill="1" applyProtection="1"/>
    <xf numFmtId="0" fontId="13" fillId="0" borderId="0" xfId="5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2" fillId="0" borderId="13" xfId="0" applyFont="1" applyBorder="1" applyAlignment="1" applyProtection="1">
      <alignment wrapTex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2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5" applyFill="1" applyAlignment="1" applyProtection="1"/>
    <xf numFmtId="164" fontId="20" fillId="0" borderId="21" xfId="0" quotePrefix="1" applyNumberFormat="1" applyFont="1" applyBorder="1" applyAlignment="1" applyProtection="1">
      <alignment horizontal="right" vertical="center" wrapText="1" indent="1"/>
    </xf>
    <xf numFmtId="0" fontId="19" fillId="0" borderId="0" xfId="5" applyFont="1" applyFill="1" applyProtection="1"/>
    <xf numFmtId="0" fontId="18" fillId="0" borderId="0" xfId="5" applyFont="1" applyFill="1" applyProtection="1"/>
    <xf numFmtId="49" fontId="17" fillId="0" borderId="9" xfId="5" applyNumberFormat="1" applyFont="1" applyFill="1" applyBorder="1" applyAlignment="1" applyProtection="1">
      <alignment horizontal="center" vertical="center" wrapText="1"/>
    </xf>
    <xf numFmtId="49" fontId="17" fillId="0" borderId="8" xfId="5" applyNumberFormat="1" applyFont="1" applyFill="1" applyBorder="1" applyAlignment="1" applyProtection="1">
      <alignment horizontal="center" vertical="center" wrapText="1"/>
    </xf>
    <xf numFmtId="49" fontId="17" fillId="0" borderId="10" xfId="5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2" xfId="0" applyFont="1" applyBorder="1" applyAlignment="1" applyProtection="1">
      <alignment horizontal="center" wrapText="1"/>
    </xf>
    <xf numFmtId="0" fontId="17" fillId="0" borderId="0" xfId="0" applyFont="1" applyFill="1" applyAlignment="1" applyProtection="1">
      <alignment horizontal="center" vertical="center" wrapText="1"/>
    </xf>
    <xf numFmtId="49" fontId="17" fillId="0" borderId="11" xfId="5" applyNumberFormat="1" applyFont="1" applyFill="1" applyBorder="1" applyAlignment="1" applyProtection="1">
      <alignment horizontal="center" vertical="center" wrapText="1"/>
    </xf>
    <xf numFmtId="49" fontId="17" fillId="0" borderId="7" xfId="5" applyNumberFormat="1" applyFont="1" applyFill="1" applyBorder="1" applyAlignment="1" applyProtection="1">
      <alignment horizontal="center" vertical="center" wrapText="1"/>
    </xf>
    <xf numFmtId="49" fontId="17" fillId="0" borderId="12" xfId="5" applyNumberFormat="1" applyFont="1" applyFill="1" applyBorder="1" applyAlignment="1" applyProtection="1">
      <alignment horizontal="center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24" fillId="0" borderId="23" xfId="5" quotePrefix="1" applyFont="1" applyFill="1" applyBorder="1" applyAlignment="1" applyProtection="1">
      <alignment horizontal="left" vertical="center" wrapText="1" indent="1"/>
    </xf>
    <xf numFmtId="0" fontId="30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4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0" xfId="3"/>
    <xf numFmtId="3" fontId="34" fillId="0" borderId="59" xfId="3" applyNumberFormat="1" applyFont="1" applyFill="1" applyBorder="1" applyAlignment="1">
      <alignment horizontal="center"/>
    </xf>
    <xf numFmtId="3" fontId="34" fillId="0" borderId="60" xfId="3" applyNumberFormat="1" applyFont="1" applyFill="1" applyBorder="1"/>
    <xf numFmtId="3" fontId="34" fillId="0" borderId="30" xfId="3" applyNumberFormat="1" applyFont="1" applyFill="1" applyBorder="1"/>
    <xf numFmtId="3" fontId="34" fillId="0" borderId="61" xfId="3" applyNumberFormat="1" applyFont="1" applyFill="1" applyBorder="1" applyAlignment="1">
      <alignment horizontal="center"/>
    </xf>
    <xf numFmtId="3" fontId="34" fillId="0" borderId="62" xfId="3" applyNumberFormat="1" applyFont="1" applyFill="1" applyBorder="1"/>
    <xf numFmtId="3" fontId="34" fillId="0" borderId="63" xfId="3" applyNumberFormat="1" applyFont="1" applyFill="1" applyBorder="1" applyAlignment="1">
      <alignment horizontal="center"/>
    </xf>
    <xf numFmtId="3" fontId="34" fillId="0" borderId="64" xfId="3" applyNumberFormat="1" applyFont="1" applyFill="1" applyBorder="1"/>
    <xf numFmtId="3" fontId="34" fillId="0" borderId="65" xfId="3" applyNumberFormat="1" applyFont="1" applyFill="1" applyBorder="1" applyAlignment="1">
      <alignment horizontal="center"/>
    </xf>
    <xf numFmtId="3" fontId="34" fillId="0" borderId="16" xfId="3" applyNumberFormat="1" applyFont="1" applyFill="1" applyBorder="1"/>
    <xf numFmtId="0" fontId="34" fillId="0" borderId="68" xfId="3" applyFont="1" applyBorder="1" applyAlignment="1"/>
    <xf numFmtId="3" fontId="33" fillId="0" borderId="42" xfId="3" applyNumberFormat="1" applyFont="1" applyFill="1" applyBorder="1" applyAlignment="1">
      <alignment horizontal="center"/>
    </xf>
    <xf numFmtId="3" fontId="33" fillId="0" borderId="0" xfId="3" applyNumberFormat="1" applyFont="1" applyFill="1" applyBorder="1" applyAlignment="1">
      <alignment horizontal="center"/>
    </xf>
    <xf numFmtId="3" fontId="34" fillId="0" borderId="72" xfId="3" applyNumberFormat="1" applyFont="1" applyFill="1" applyBorder="1" applyAlignment="1">
      <alignment horizontal="center"/>
    </xf>
    <xf numFmtId="3" fontId="34" fillId="0" borderId="73" xfId="3" applyNumberFormat="1" applyFont="1" applyFill="1" applyBorder="1" applyAlignment="1">
      <alignment horizontal="center"/>
    </xf>
    <xf numFmtId="3" fontId="34" fillId="0" borderId="39" xfId="3" applyNumberFormat="1" applyFont="1" applyFill="1" applyBorder="1" applyAlignment="1"/>
    <xf numFmtId="3" fontId="34" fillId="0" borderId="58" xfId="3" applyNumberFormat="1" applyFont="1" applyFill="1" applyBorder="1" applyAlignment="1">
      <alignment horizontal="left"/>
    </xf>
    <xf numFmtId="3" fontId="34" fillId="0" borderId="74" xfId="3" applyNumberFormat="1" applyFont="1" applyFill="1" applyBorder="1"/>
    <xf numFmtId="3" fontId="34" fillId="0" borderId="66" xfId="3" applyNumberFormat="1" applyFont="1" applyFill="1" applyBorder="1"/>
    <xf numFmtId="3" fontId="33" fillId="0" borderId="0" xfId="3" applyNumberFormat="1" applyFont="1" applyFill="1" applyBorder="1" applyAlignment="1"/>
    <xf numFmtId="3" fontId="34" fillId="0" borderId="75" xfId="3" applyNumberFormat="1" applyFont="1" applyFill="1" applyBorder="1" applyAlignment="1">
      <alignment horizontal="center"/>
    </xf>
    <xf numFmtId="3" fontId="34" fillId="0" borderId="76" xfId="3" applyNumberFormat="1" applyFont="1" applyFill="1" applyBorder="1" applyAlignment="1">
      <alignment horizontal="center"/>
    </xf>
    <xf numFmtId="3" fontId="34" fillId="0" borderId="77" xfId="3" applyNumberFormat="1" applyFont="1" applyFill="1" applyBorder="1" applyAlignment="1">
      <alignment horizontal="center"/>
    </xf>
    <xf numFmtId="3" fontId="34" fillId="0" borderId="18" xfId="3" applyNumberFormat="1" applyFont="1" applyFill="1" applyBorder="1"/>
    <xf numFmtId="3" fontId="34" fillId="0" borderId="78" xfId="3" applyNumberFormat="1" applyFont="1" applyFill="1" applyBorder="1" applyAlignment="1">
      <alignment horizontal="center"/>
    </xf>
    <xf numFmtId="3" fontId="34" fillId="0" borderId="47" xfId="3" applyNumberFormat="1" applyFont="1" applyFill="1" applyBorder="1" applyAlignment="1">
      <alignment horizontal="center"/>
    </xf>
    <xf numFmtId="3" fontId="34" fillId="0" borderId="30" xfId="3" applyNumberFormat="1" applyFont="1" applyFill="1" applyBorder="1" applyAlignment="1">
      <alignment horizontal="right"/>
    </xf>
    <xf numFmtId="3" fontId="34" fillId="0" borderId="17" xfId="3" applyNumberFormat="1" applyFont="1" applyFill="1" applyBorder="1" applyAlignment="1">
      <alignment horizontal="right"/>
    </xf>
    <xf numFmtId="3" fontId="34" fillId="0" borderId="79" xfId="3" applyNumberFormat="1" applyFont="1" applyFill="1" applyBorder="1" applyAlignment="1">
      <alignment horizontal="center"/>
    </xf>
    <xf numFmtId="3" fontId="32" fillId="0" borderId="80" xfId="3" applyNumberFormat="1" applyFont="1" applyFill="1" applyBorder="1" applyAlignment="1">
      <alignment horizontal="center"/>
    </xf>
    <xf numFmtId="3" fontId="37" fillId="0" borderId="81" xfId="3" applyNumberFormat="1" applyFont="1" applyFill="1" applyBorder="1"/>
    <xf numFmtId="3" fontId="32" fillId="0" borderId="61" xfId="3" applyNumberFormat="1" applyFont="1" applyFill="1" applyBorder="1" applyAlignment="1">
      <alignment horizontal="center"/>
    </xf>
    <xf numFmtId="3" fontId="37" fillId="0" borderId="62" xfId="3" applyNumberFormat="1" applyFont="1" applyFill="1" applyBorder="1"/>
    <xf numFmtId="3" fontId="37" fillId="0" borderId="26" xfId="3" applyNumberFormat="1" applyFont="1" applyFill="1" applyBorder="1"/>
    <xf numFmtId="3" fontId="38" fillId="0" borderId="47" xfId="3" applyNumberFormat="1" applyFont="1" applyFill="1" applyBorder="1" applyAlignment="1">
      <alignment horizontal="center"/>
    </xf>
    <xf numFmtId="3" fontId="37" fillId="0" borderId="60" xfId="3" applyNumberFormat="1" applyFont="1" applyFill="1" applyBorder="1"/>
    <xf numFmtId="3" fontId="40" fillId="0" borderId="84" xfId="3" applyNumberFormat="1" applyFont="1" applyFill="1" applyBorder="1"/>
    <xf numFmtId="3" fontId="40" fillId="0" borderId="26" xfId="3" applyNumberFormat="1" applyFont="1" applyFill="1" applyBorder="1"/>
    <xf numFmtId="3" fontId="38" fillId="0" borderId="78" xfId="3" applyNumberFormat="1" applyFont="1" applyFill="1" applyBorder="1" applyAlignment="1">
      <alignment horizontal="center"/>
    </xf>
    <xf numFmtId="3" fontId="39" fillId="0" borderId="85" xfId="3" applyNumberFormat="1" applyFont="1" applyFill="1" applyBorder="1" applyAlignment="1"/>
    <xf numFmtId="3" fontId="39" fillId="0" borderId="58" xfId="3" applyNumberFormat="1" applyFont="1" applyFill="1" applyBorder="1" applyAlignment="1"/>
    <xf numFmtId="3" fontId="32" fillId="0" borderId="86" xfId="3" applyNumberFormat="1" applyFont="1" applyFill="1" applyBorder="1" applyAlignment="1">
      <alignment horizontal="center"/>
    </xf>
    <xf numFmtId="3" fontId="37" fillId="0" borderId="27" xfId="3" applyNumberFormat="1" applyFont="1" applyFill="1" applyBorder="1"/>
    <xf numFmtId="3" fontId="32" fillId="0" borderId="59" xfId="3" applyNumberFormat="1" applyFont="1" applyFill="1" applyBorder="1" applyAlignment="1">
      <alignment horizontal="center"/>
    </xf>
    <xf numFmtId="3" fontId="38" fillId="0" borderId="90" xfId="3" applyNumberFormat="1" applyFont="1" applyFill="1" applyBorder="1" applyAlignment="1">
      <alignment horizontal="center"/>
    </xf>
    <xf numFmtId="3" fontId="38" fillId="0" borderId="0" xfId="3" applyNumberFormat="1" applyFont="1" applyFill="1" applyBorder="1" applyAlignment="1">
      <alignment horizontal="center"/>
    </xf>
    <xf numFmtId="3" fontId="39" fillId="0" borderId="0" xfId="3" applyNumberFormat="1" applyFont="1" applyFill="1" applyBorder="1" applyAlignment="1"/>
    <xf numFmtId="3" fontId="35" fillId="0" borderId="21" xfId="3" applyNumberFormat="1" applyFont="1" applyBorder="1" applyAlignment="1">
      <alignment horizontal="center" wrapText="1"/>
    </xf>
    <xf numFmtId="3" fontId="34" fillId="0" borderId="30" xfId="3" applyNumberFormat="1" applyFont="1" applyBorder="1" applyAlignment="1">
      <alignment horizontal="right"/>
    </xf>
    <xf numFmtId="3" fontId="34" fillId="0" borderId="92" xfId="3" applyNumberFormat="1" applyFont="1" applyFill="1" applyBorder="1" applyAlignment="1">
      <alignment horizontal="right"/>
    </xf>
    <xf numFmtId="3" fontId="33" fillId="0" borderId="93" xfId="4" applyNumberFormat="1" applyFont="1" applyFill="1" applyBorder="1" applyAlignment="1">
      <alignment horizontal="center" vertical="center" wrapText="1"/>
    </xf>
    <xf numFmtId="3" fontId="39" fillId="0" borderId="94" xfId="4" applyNumberFormat="1" applyFont="1" applyFill="1" applyBorder="1" applyAlignment="1">
      <alignment horizontal="center" vertical="center" wrapText="1"/>
    </xf>
    <xf numFmtId="3" fontId="32" fillId="0" borderId="95" xfId="4" applyNumberFormat="1" applyFont="1" applyBorder="1" applyAlignment="1">
      <alignment horizontal="center" vertical="center" wrapText="1"/>
    </xf>
    <xf numFmtId="3" fontId="39" fillId="0" borderId="96" xfId="4" applyNumberFormat="1" applyFont="1" applyFill="1" applyBorder="1" applyAlignment="1">
      <alignment horizontal="center" vertical="center" wrapText="1"/>
    </xf>
    <xf numFmtId="3" fontId="32" fillId="0" borderId="59" xfId="4" applyNumberFormat="1" applyFont="1" applyFill="1" applyBorder="1" applyAlignment="1">
      <alignment horizontal="center"/>
    </xf>
    <xf numFmtId="3" fontId="37" fillId="0" borderId="97" xfId="4" applyNumberFormat="1" applyFont="1" applyFill="1" applyBorder="1"/>
    <xf numFmtId="3" fontId="37" fillId="0" borderId="98" xfId="4" applyNumberFormat="1" applyFont="1" applyFill="1" applyBorder="1"/>
    <xf numFmtId="3" fontId="37" fillId="0" borderId="26" xfId="4" applyNumberFormat="1" applyFont="1" applyFill="1" applyBorder="1"/>
    <xf numFmtId="3" fontId="32" fillId="0" borderId="61" xfId="4" applyNumberFormat="1" applyFont="1" applyFill="1" applyBorder="1" applyAlignment="1">
      <alignment horizontal="center"/>
    </xf>
    <xf numFmtId="3" fontId="37" fillId="0" borderId="99" xfId="4" applyNumberFormat="1" applyFont="1" applyFill="1" applyBorder="1"/>
    <xf numFmtId="3" fontId="37" fillId="0" borderId="100" xfId="4" applyNumberFormat="1" applyFont="1" applyFill="1" applyBorder="1"/>
    <xf numFmtId="3" fontId="32" fillId="0" borderId="63" xfId="4" applyNumberFormat="1" applyFont="1" applyFill="1" applyBorder="1" applyAlignment="1">
      <alignment horizontal="center"/>
    </xf>
    <xf numFmtId="3" fontId="37" fillId="0" borderId="101" xfId="4" applyNumberFormat="1" applyFont="1" applyFill="1" applyBorder="1"/>
    <xf numFmtId="3" fontId="32" fillId="0" borderId="65" xfId="4" applyNumberFormat="1" applyFont="1" applyFill="1" applyBorder="1" applyAlignment="1">
      <alignment horizontal="center"/>
    </xf>
    <xf numFmtId="3" fontId="38" fillId="0" borderId="90" xfId="4" quotePrefix="1" applyNumberFormat="1" applyFont="1" applyFill="1" applyBorder="1" applyAlignment="1">
      <alignment horizontal="center"/>
    </xf>
    <xf numFmtId="3" fontId="32" fillId="0" borderId="87" xfId="4" applyNumberFormat="1" applyFont="1" applyFill="1" applyBorder="1" applyAlignment="1">
      <alignment horizontal="center"/>
    </xf>
    <xf numFmtId="3" fontId="37" fillId="0" borderId="28" xfId="4" applyNumberFormat="1" applyFont="1" applyFill="1" applyBorder="1"/>
    <xf numFmtId="3" fontId="38" fillId="0" borderId="104" xfId="4" quotePrefix="1" applyNumberFormat="1" applyFont="1" applyFill="1" applyBorder="1" applyAlignment="1">
      <alignment horizontal="center"/>
    </xf>
    <xf numFmtId="3" fontId="32" fillId="0" borderId="106" xfId="4" applyNumberFormat="1" applyFont="1" applyFill="1" applyBorder="1" applyAlignment="1">
      <alignment horizontal="center"/>
    </xf>
    <xf numFmtId="0" fontId="32" fillId="0" borderId="89" xfId="4" applyFont="1" applyBorder="1" applyAlignment="1">
      <alignment vertical="center"/>
    </xf>
    <xf numFmtId="3" fontId="37" fillId="0" borderId="82" xfId="4" applyNumberFormat="1" applyFont="1" applyFill="1" applyBorder="1"/>
    <xf numFmtId="3" fontId="38" fillId="0" borderId="102" xfId="4" applyNumberFormat="1" applyFont="1" applyFill="1" applyBorder="1" applyAlignment="1">
      <alignment horizontal="center"/>
    </xf>
    <xf numFmtId="3" fontId="39" fillId="0" borderId="108" xfId="4" applyNumberFormat="1" applyFont="1" applyFill="1" applyBorder="1" applyAlignment="1"/>
    <xf numFmtId="3" fontId="34" fillId="0" borderId="30" xfId="4" applyNumberFormat="1" applyFont="1" applyFill="1" applyBorder="1" applyAlignment="1">
      <alignment horizontal="right"/>
    </xf>
    <xf numFmtId="3" fontId="34" fillId="0" borderId="16" xfId="4" applyNumberFormat="1" applyFont="1" applyFill="1" applyBorder="1" applyAlignment="1">
      <alignment horizontal="right"/>
    </xf>
    <xf numFmtId="3" fontId="38" fillId="0" borderId="65" xfId="4" applyNumberFormat="1" applyFont="1" applyFill="1" applyBorder="1" applyAlignment="1">
      <alignment horizontal="center"/>
    </xf>
    <xf numFmtId="3" fontId="39" fillId="0" borderId="66" xfId="4" applyNumberFormat="1" applyFont="1" applyFill="1" applyBorder="1" applyAlignment="1"/>
    <xf numFmtId="3" fontId="38" fillId="0" borderId="42" xfId="4" quotePrefix="1" applyNumberFormat="1" applyFont="1" applyFill="1" applyBorder="1" applyAlignment="1">
      <alignment horizontal="center"/>
    </xf>
    <xf numFmtId="3" fontId="39" fillId="0" borderId="34" xfId="4" applyNumberFormat="1" applyFont="1" applyFill="1" applyBorder="1" applyAlignment="1"/>
    <xf numFmtId="3" fontId="38" fillId="0" borderId="0" xfId="4" quotePrefix="1" applyNumberFormat="1" applyFont="1" applyFill="1" applyBorder="1" applyAlignment="1">
      <alignment horizontal="center"/>
    </xf>
    <xf numFmtId="3" fontId="39" fillId="0" borderId="0" xfId="4" applyNumberFormat="1" applyFont="1" applyFill="1" applyBorder="1" applyAlignment="1"/>
    <xf numFmtId="0" fontId="32" fillId="0" borderId="0" xfId="4" applyFont="1" applyBorder="1" applyAlignment="1"/>
    <xf numFmtId="3" fontId="39" fillId="0" borderId="0" xfId="4" applyNumberFormat="1" applyFont="1" applyFill="1" applyBorder="1"/>
    <xf numFmtId="3" fontId="32" fillId="0" borderId="80" xfId="4" applyNumberFormat="1" applyFont="1" applyFill="1" applyBorder="1" applyAlignment="1">
      <alignment horizontal="center"/>
    </xf>
    <xf numFmtId="3" fontId="32" fillId="0" borderId="69" xfId="4" applyNumberFormat="1" applyFont="1" applyFill="1" applyBorder="1" applyAlignment="1">
      <alignment horizontal="center"/>
    </xf>
    <xf numFmtId="3" fontId="32" fillId="0" borderId="70" xfId="4" applyNumberFormat="1" applyFont="1" applyFill="1" applyBorder="1" applyAlignment="1">
      <alignment horizontal="center"/>
    </xf>
    <xf numFmtId="3" fontId="41" fillId="0" borderId="110" xfId="4" applyNumberFormat="1" applyFont="1" applyFill="1" applyBorder="1" applyAlignment="1">
      <alignment vertical="center"/>
    </xf>
    <xf numFmtId="3" fontId="32" fillId="0" borderId="90" xfId="4" applyNumberFormat="1" applyFont="1" applyFill="1" applyBorder="1" applyAlignment="1">
      <alignment horizontal="center"/>
    </xf>
    <xf numFmtId="3" fontId="39" fillId="0" borderId="112" xfId="4" applyNumberFormat="1" applyFont="1" applyFill="1" applyBorder="1"/>
    <xf numFmtId="3" fontId="32" fillId="0" borderId="0" xfId="4" applyNumberFormat="1" applyFill="1" applyBorder="1" applyAlignment="1">
      <alignment horizontal="center"/>
    </xf>
    <xf numFmtId="3" fontId="32" fillId="0" borderId="0" xfId="4" applyNumberFormat="1" applyFill="1" applyBorder="1"/>
    <xf numFmtId="3" fontId="0" fillId="0" borderId="0" xfId="0" applyNumberFormat="1" applyBorder="1"/>
    <xf numFmtId="0" fontId="0" fillId="0" borderId="118" xfId="0" applyBorder="1"/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horizontal="left" wrapText="1" indent="1"/>
    </xf>
    <xf numFmtId="164" fontId="24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4" xfId="5" applyFont="1" applyFill="1" applyBorder="1" applyAlignment="1" applyProtection="1">
      <alignment vertical="center" wrapText="1"/>
    </xf>
    <xf numFmtId="0" fontId="23" fillId="0" borderId="34" xfId="5" applyFont="1" applyFill="1" applyBorder="1" applyAlignment="1" applyProtection="1">
      <alignment horizontal="left" vertical="center" wrapText="1" inden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23" fillId="0" borderId="41" xfId="0" applyNumberFormat="1" applyFont="1" applyFill="1" applyBorder="1" applyAlignment="1" applyProtection="1">
      <alignment horizontal="center" vertical="center" wrapText="1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23" fillId="0" borderId="43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4" fillId="0" borderId="11" xfId="0" applyFont="1" applyBorder="1" applyAlignment="1" applyProtection="1">
      <alignment horizontal="right" vertical="center" indent="1"/>
    </xf>
    <xf numFmtId="0" fontId="24" fillId="0" borderId="4" xfId="0" applyFont="1" applyBorder="1" applyAlignment="1" applyProtection="1">
      <alignment horizontal="left" vertical="center" indent="1"/>
      <protection locked="0"/>
    </xf>
    <xf numFmtId="0" fontId="24" fillId="0" borderId="8" xfId="0" applyFont="1" applyBorder="1" applyAlignment="1" applyProtection="1">
      <alignment horizontal="right" vertical="center" indent="1"/>
    </xf>
    <xf numFmtId="0" fontId="24" fillId="0" borderId="2" xfId="0" applyFont="1" applyBorder="1" applyAlignment="1" applyProtection="1">
      <alignment horizontal="left" vertical="center" indent="1"/>
      <protection locked="0"/>
    </xf>
    <xf numFmtId="0" fontId="24" fillId="0" borderId="3" xfId="0" applyFont="1" applyBorder="1" applyAlignment="1" applyProtection="1">
      <alignment horizontal="left" vertical="center" indent="1"/>
      <protection locked="0"/>
    </xf>
    <xf numFmtId="0" fontId="2" fillId="0" borderId="0" xfId="5" applyFont="1" applyFill="1"/>
    <xf numFmtId="164" fontId="43" fillId="0" borderId="0" xfId="5" applyNumberFormat="1" applyFont="1" applyFill="1" applyBorder="1" applyAlignment="1" applyProtection="1">
      <alignment horizontal="centerContinuous" vertical="center"/>
    </xf>
    <xf numFmtId="0" fontId="44" fillId="0" borderId="0" xfId="0" applyFont="1" applyFill="1" applyBorder="1" applyAlignment="1" applyProtection="1"/>
    <xf numFmtId="0" fontId="13" fillId="0" borderId="13" xfId="5" applyFont="1" applyFill="1" applyBorder="1" applyAlignment="1">
      <alignment horizontal="center" vertical="center"/>
    </xf>
    <xf numFmtId="0" fontId="13" fillId="0" borderId="14" xfId="5" applyFont="1" applyFill="1" applyBorder="1" applyAlignment="1">
      <alignment horizontal="center" vertical="center"/>
    </xf>
    <xf numFmtId="0" fontId="13" fillId="0" borderId="2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horizontal="center" vertical="center"/>
    </xf>
    <xf numFmtId="0" fontId="13" fillId="0" borderId="3" xfId="5" applyFont="1" applyFill="1" applyBorder="1" applyProtection="1">
      <protection locked="0"/>
    </xf>
    <xf numFmtId="167" fontId="13" fillId="0" borderId="3" xfId="6" applyNumberFormat="1" applyFont="1" applyFill="1" applyBorder="1" applyProtection="1">
      <protection locked="0"/>
    </xf>
    <xf numFmtId="167" fontId="13" fillId="0" borderId="30" xfId="6" applyNumberFormat="1" applyFont="1" applyFill="1" applyBorder="1"/>
    <xf numFmtId="0" fontId="13" fillId="0" borderId="8" xfId="5" applyFont="1" applyFill="1" applyBorder="1" applyAlignment="1">
      <alignment horizontal="center" vertical="center"/>
    </xf>
    <xf numFmtId="0" fontId="13" fillId="0" borderId="2" xfId="5" applyFont="1" applyFill="1" applyBorder="1" applyProtection="1">
      <protection locked="0"/>
    </xf>
    <xf numFmtId="167" fontId="13" fillId="0" borderId="2" xfId="6" applyNumberFormat="1" applyFont="1" applyFill="1" applyBorder="1" applyProtection="1">
      <protection locked="0"/>
    </xf>
    <xf numFmtId="167" fontId="13" fillId="0" borderId="16" xfId="6" applyNumberFormat="1" applyFont="1" applyFill="1" applyBorder="1"/>
    <xf numFmtId="0" fontId="13" fillId="0" borderId="10" xfId="5" applyFont="1" applyFill="1" applyBorder="1" applyAlignment="1">
      <alignment horizontal="center" vertical="center"/>
    </xf>
    <xf numFmtId="0" fontId="13" fillId="0" borderId="6" xfId="5" applyFont="1" applyFill="1" applyBorder="1" applyProtection="1">
      <protection locked="0"/>
    </xf>
    <xf numFmtId="167" fontId="13" fillId="0" borderId="6" xfId="6" applyNumberFormat="1" applyFont="1" applyFill="1" applyBorder="1" applyProtection="1">
      <protection locked="0"/>
    </xf>
    <xf numFmtId="0" fontId="26" fillId="0" borderId="13" xfId="5" applyFont="1" applyFill="1" applyBorder="1" applyAlignment="1">
      <alignment horizontal="center" vertical="center"/>
    </xf>
    <xf numFmtId="0" fontId="26" fillId="0" borderId="14" xfId="5" applyFont="1" applyFill="1" applyBorder="1"/>
    <xf numFmtId="167" fontId="26" fillId="0" borderId="14" xfId="5" applyNumberFormat="1" applyFont="1" applyFill="1" applyBorder="1"/>
    <xf numFmtId="167" fontId="26" fillId="0" borderId="21" xfId="5" applyNumberFormat="1" applyFont="1" applyFill="1" applyBorder="1"/>
    <xf numFmtId="0" fontId="46" fillId="0" borderId="0" xfId="5" applyFont="1" applyFill="1"/>
    <xf numFmtId="0" fontId="47" fillId="0" borderId="0" xfId="0" applyFont="1" applyFill="1" applyBorder="1" applyAlignment="1" applyProtection="1">
      <alignment horizontal="right"/>
    </xf>
    <xf numFmtId="0" fontId="23" fillId="0" borderId="11" xfId="5" applyFont="1" applyFill="1" applyBorder="1" applyAlignment="1" applyProtection="1">
      <alignment horizontal="center" vertical="center" wrapText="1"/>
    </xf>
    <xf numFmtId="0" fontId="23" fillId="0" borderId="4" xfId="5" applyFont="1" applyFill="1" applyBorder="1" applyAlignment="1" applyProtection="1">
      <alignment horizontal="center" vertical="center" wrapText="1"/>
    </xf>
    <xf numFmtId="0" fontId="23" fillId="0" borderId="20" xfId="5" applyFont="1" applyFill="1" applyBorder="1" applyAlignment="1" applyProtection="1">
      <alignment horizontal="center" vertical="center" wrapText="1"/>
    </xf>
    <xf numFmtId="0" fontId="24" fillId="0" borderId="13" xfId="5" applyFont="1" applyFill="1" applyBorder="1" applyAlignment="1" applyProtection="1">
      <alignment horizontal="center" vertical="center"/>
    </xf>
    <xf numFmtId="0" fontId="24" fillId="0" borderId="14" xfId="5" applyFont="1" applyFill="1" applyBorder="1" applyAlignment="1" applyProtection="1">
      <alignment horizontal="center" vertical="center"/>
    </xf>
    <xf numFmtId="0" fontId="24" fillId="0" borderId="21" xfId="5" applyFont="1" applyFill="1" applyBorder="1" applyAlignment="1" applyProtection="1">
      <alignment horizontal="center" vertical="center"/>
    </xf>
    <xf numFmtId="0" fontId="24" fillId="0" borderId="11" xfId="5" applyFont="1" applyFill="1" applyBorder="1" applyAlignment="1" applyProtection="1">
      <alignment horizontal="center" vertical="center"/>
    </xf>
    <xf numFmtId="0" fontId="24" fillId="0" borderId="3" xfId="5" applyFont="1" applyFill="1" applyBorder="1" applyProtection="1"/>
    <xf numFmtId="167" fontId="24" fillId="0" borderId="137" xfId="6" applyNumberFormat="1" applyFont="1" applyFill="1" applyBorder="1" applyProtection="1">
      <protection locked="0"/>
    </xf>
    <xf numFmtId="0" fontId="24" fillId="0" borderId="8" xfId="5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justify" wrapText="1"/>
    </xf>
    <xf numFmtId="167" fontId="24" fillId="0" borderId="44" xfId="6" applyNumberFormat="1" applyFont="1" applyFill="1" applyBorder="1" applyProtection="1">
      <protection locked="0"/>
    </xf>
    <xf numFmtId="0" fontId="30" fillId="0" borderId="2" xfId="0" applyFont="1" applyBorder="1" applyAlignment="1">
      <alignment wrapText="1"/>
    </xf>
    <xf numFmtId="0" fontId="24" fillId="0" borderId="10" xfId="5" applyFont="1" applyFill="1" applyBorder="1" applyAlignment="1" applyProtection="1">
      <alignment horizontal="center" vertical="center"/>
    </xf>
    <xf numFmtId="167" fontId="24" fillId="0" borderId="40" xfId="6" applyNumberFormat="1" applyFont="1" applyFill="1" applyBorder="1" applyProtection="1">
      <protection locked="0"/>
    </xf>
    <xf numFmtId="0" fontId="30" fillId="0" borderId="31" xfId="0" applyFont="1" applyBorder="1" applyAlignment="1">
      <alignment wrapText="1"/>
    </xf>
    <xf numFmtId="167" fontId="23" fillId="0" borderId="21" xfId="6" applyNumberFormat="1" applyFont="1" applyFill="1" applyBorder="1" applyProtection="1"/>
    <xf numFmtId="0" fontId="24" fillId="0" borderId="4" xfId="5" applyFont="1" applyFill="1" applyBorder="1" applyProtection="1">
      <protection locked="0"/>
    </xf>
    <xf numFmtId="167" fontId="24" fillId="0" borderId="20" xfId="6" applyNumberFormat="1" applyFont="1" applyFill="1" applyBorder="1" applyProtection="1">
      <protection locked="0"/>
    </xf>
    <xf numFmtId="0" fontId="24" fillId="0" borderId="2" xfId="5" applyFont="1" applyFill="1" applyBorder="1" applyProtection="1">
      <protection locked="0"/>
    </xf>
    <xf numFmtId="167" fontId="24" fillId="0" borderId="16" xfId="6" applyNumberFormat="1" applyFont="1" applyFill="1" applyBorder="1" applyProtection="1">
      <protection locked="0"/>
    </xf>
    <xf numFmtId="0" fontId="24" fillId="0" borderId="6" xfId="5" applyFont="1" applyFill="1" applyBorder="1" applyProtection="1">
      <protection locked="0"/>
    </xf>
    <xf numFmtId="167" fontId="24" fillId="0" borderId="18" xfId="6" applyNumberFormat="1" applyFont="1" applyFill="1" applyBorder="1" applyProtection="1">
      <protection locked="0"/>
    </xf>
    <xf numFmtId="0" fontId="23" fillId="0" borderId="13" xfId="5" applyFont="1" applyFill="1" applyBorder="1" applyAlignment="1" applyProtection="1">
      <alignment horizontal="center" vertical="center"/>
    </xf>
    <xf numFmtId="0" fontId="23" fillId="0" borderId="14" xfId="5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0" fontId="18" fillId="0" borderId="0" xfId="0" applyFont="1" applyFill="1" applyProtection="1"/>
    <xf numFmtId="0" fontId="25" fillId="0" borderId="15" xfId="0" applyFont="1" applyFill="1" applyBorder="1" applyAlignment="1" applyProtection="1">
      <alignment vertical="center"/>
    </xf>
    <xf numFmtId="0" fontId="25" fillId="0" borderId="19" xfId="0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vertical="center"/>
    </xf>
    <xf numFmtId="3" fontId="24" fillId="0" borderId="4" xfId="0" applyNumberFormat="1" applyFont="1" applyFill="1" applyBorder="1" applyAlignment="1" applyProtection="1">
      <alignment vertical="center"/>
      <protection locked="0"/>
    </xf>
    <xf numFmtId="3" fontId="24" fillId="0" borderId="20" xfId="0" applyNumberFormat="1" applyFont="1" applyFill="1" applyBorder="1" applyAlignment="1" applyProtection="1">
      <alignment vertical="center"/>
    </xf>
    <xf numFmtId="49" fontId="27" fillId="0" borderId="8" xfId="0" quotePrefix="1" applyNumberFormat="1" applyFont="1" applyFill="1" applyBorder="1" applyAlignment="1" applyProtection="1">
      <alignment horizontal="left" vertical="center" indent="1"/>
    </xf>
    <xf numFmtId="3" fontId="27" fillId="0" borderId="2" xfId="0" applyNumberFormat="1" applyFont="1" applyFill="1" applyBorder="1" applyAlignment="1" applyProtection="1">
      <alignment vertical="center"/>
      <protection locked="0"/>
    </xf>
    <xf numFmtId="3" fontId="27" fillId="0" borderId="16" xfId="0" applyNumberFormat="1" applyFont="1" applyFill="1" applyBorder="1" applyAlignment="1" applyProtection="1">
      <alignment vertical="center"/>
    </xf>
    <xf numFmtId="49" fontId="24" fillId="0" borderId="8" xfId="0" applyNumberFormat="1" applyFont="1" applyFill="1" applyBorder="1" applyAlignment="1" applyProtection="1">
      <alignment vertical="center"/>
    </xf>
    <xf numFmtId="3" fontId="24" fillId="0" borderId="2" xfId="0" applyNumberFormat="1" applyFont="1" applyFill="1" applyBorder="1" applyAlignment="1" applyProtection="1">
      <alignment vertical="center"/>
      <protection locked="0"/>
    </xf>
    <xf numFmtId="3" fontId="24" fillId="0" borderId="16" xfId="0" applyNumberFormat="1" applyFont="1" applyFill="1" applyBorder="1" applyAlignment="1" applyProtection="1">
      <alignment vertical="center"/>
    </xf>
    <xf numFmtId="49" fontId="24" fillId="0" borderId="10" xfId="0" applyNumberFormat="1" applyFont="1" applyFill="1" applyBorder="1" applyAlignment="1" applyProtection="1">
      <alignment vertical="center"/>
      <protection locked="0"/>
    </xf>
    <xf numFmtId="3" fontId="24" fillId="0" borderId="6" xfId="0" applyNumberFormat="1" applyFont="1" applyFill="1" applyBorder="1" applyAlignment="1" applyProtection="1">
      <alignment vertical="center"/>
      <protection locked="0"/>
    </xf>
    <xf numFmtId="49" fontId="25" fillId="0" borderId="13" xfId="0" applyNumberFormat="1" applyFont="1" applyFill="1" applyBorder="1" applyAlignment="1" applyProtection="1">
      <alignment vertical="center"/>
    </xf>
    <xf numFmtId="3" fontId="24" fillId="0" borderId="14" xfId="0" applyNumberFormat="1" applyFont="1" applyFill="1" applyBorder="1" applyAlignment="1" applyProtection="1">
      <alignment vertical="center"/>
    </xf>
    <xf numFmtId="3" fontId="24" fillId="0" borderId="21" xfId="0" applyNumberFormat="1" applyFont="1" applyFill="1" applyBorder="1" applyAlignment="1" applyProtection="1">
      <alignment vertical="center"/>
    </xf>
    <xf numFmtId="49" fontId="24" fillId="0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 applyProtection="1">
      <alignment horizontal="right"/>
    </xf>
    <xf numFmtId="164" fontId="43" fillId="0" borderId="0" xfId="0" applyNumberFormat="1" applyFont="1" applyFill="1" applyAlignment="1" applyProtection="1">
      <alignment vertical="center"/>
    </xf>
    <xf numFmtId="164" fontId="7" fillId="0" borderId="45" xfId="0" applyNumberFormat="1" applyFont="1" applyFill="1" applyBorder="1" applyAlignment="1" applyProtection="1">
      <alignment horizontal="center" vertical="center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164" fontId="43" fillId="0" borderId="0" xfId="0" applyNumberFormat="1" applyFont="1" applyFill="1" applyAlignment="1" applyProtection="1">
      <alignment horizontal="center" vertical="center"/>
    </xf>
    <xf numFmtId="164" fontId="16" fillId="0" borderId="42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43" fillId="0" borderId="0" xfId="0" applyNumberFormat="1" applyFont="1" applyFill="1" applyAlignment="1" applyProtection="1">
      <alignment horizontal="center" vertical="center" wrapText="1"/>
    </xf>
    <xf numFmtId="164" fontId="16" fillId="0" borderId="13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49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16" fillId="0" borderId="8" xfId="0" applyNumberFormat="1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6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26" xfId="0" applyNumberFormat="1" applyFont="1" applyFill="1" applyBorder="1" applyAlignment="1" applyProtection="1">
      <alignment vertical="center" wrapText="1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0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7" xfId="0" applyNumberFormat="1" applyFont="1" applyFill="1" applyBorder="1" applyAlignment="1" applyProtection="1">
      <alignment vertical="center" wrapText="1"/>
      <protection locked="0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164" fontId="17" fillId="0" borderId="27" xfId="0" applyNumberFormat="1" applyFont="1" applyFill="1" applyBorder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9" xfId="0" applyNumberFormat="1" applyFont="1" applyFill="1" applyBorder="1" applyAlignment="1" applyProtection="1">
      <alignment vertical="center" wrapText="1"/>
      <protection locked="0"/>
    </xf>
    <xf numFmtId="164" fontId="17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 applyProtection="1">
      <alignment vertical="center" wrapText="1"/>
      <protection locked="0"/>
    </xf>
    <xf numFmtId="164" fontId="17" fillId="0" borderId="29" xfId="0" applyNumberFormat="1" applyFont="1" applyFill="1" applyBorder="1" applyAlignment="1" applyProtection="1">
      <alignment vertical="center" wrapText="1"/>
    </xf>
    <xf numFmtId="0" fontId="49" fillId="0" borderId="0" xfId="0" applyFont="1" applyAlignment="1">
      <alignment horizontal="center" wrapText="1"/>
    </xf>
    <xf numFmtId="164" fontId="9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" xfId="0" applyFont="1" applyFill="1" applyBorder="1" applyAlignment="1" applyProtection="1">
      <alignment vertical="center" wrapText="1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31" xfId="0" applyFont="1" applyFill="1" applyBorder="1" applyAlignment="1" applyProtection="1">
      <alignment vertical="center" wrapText="1"/>
      <protection locked="0"/>
    </xf>
    <xf numFmtId="164" fontId="2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3" xfId="0" applyFont="1" applyFill="1" applyBorder="1" applyAlignment="1" applyProtection="1">
      <alignment vertical="center" wrapText="1"/>
    </xf>
    <xf numFmtId="164" fontId="23" fillId="0" borderId="23" xfId="0" applyNumberFormat="1" applyFont="1" applyFill="1" applyBorder="1" applyAlignment="1" applyProtection="1">
      <alignment vertical="center" wrapText="1"/>
    </xf>
    <xf numFmtId="164" fontId="23" fillId="0" borderId="24" xfId="0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164" fontId="16" fillId="0" borderId="0" xfId="5" applyNumberFormat="1" applyFont="1" applyFill="1" applyBorder="1" applyAlignment="1" applyProtection="1">
      <alignment horizontal="right" vertical="center" wrapText="1" indent="1"/>
    </xf>
    <xf numFmtId="164" fontId="20" fillId="0" borderId="0" xfId="0" quotePrefix="1" applyNumberFormat="1" applyFont="1" applyBorder="1" applyAlignment="1" applyProtection="1">
      <alignment horizontal="right" vertical="center" wrapText="1" indent="1"/>
    </xf>
    <xf numFmtId="0" fontId="7" fillId="0" borderId="37" xfId="0" applyFont="1" applyFill="1" applyBorder="1" applyAlignment="1" applyProtection="1">
      <alignment vertical="center" wrapText="1"/>
    </xf>
    <xf numFmtId="0" fontId="23" fillId="0" borderId="23" xfId="5" applyFont="1" applyFill="1" applyBorder="1" applyAlignment="1" applyProtection="1">
      <alignment horizontal="left" vertical="center" wrapText="1" indent="1"/>
    </xf>
    <xf numFmtId="0" fontId="21" fillId="0" borderId="2" xfId="0" quotePrefix="1" applyFont="1" applyBorder="1" applyAlignment="1" applyProtection="1">
      <alignment horizontal="left" wrapText="1" indent="1"/>
    </xf>
    <xf numFmtId="0" fontId="7" fillId="0" borderId="0" xfId="5" applyFont="1" applyFill="1" applyBorder="1" applyAlignment="1" applyProtection="1">
      <alignment horizontal="center" vertical="center" wrapText="1"/>
    </xf>
    <xf numFmtId="0" fontId="16" fillId="0" borderId="0" xfId="5" applyFont="1" applyFill="1" applyBorder="1" applyAlignment="1" applyProtection="1">
      <alignment horizontal="center"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0" xfId="5" applyNumberFormat="1" applyFont="1" applyFill="1" applyBorder="1" applyAlignment="1" applyProtection="1">
      <alignment horizontal="right" vertical="center" wrapText="1" inden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164" fontId="24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0" xfId="0" applyNumberFormat="1" applyFont="1" applyBorder="1" applyAlignment="1" applyProtection="1">
      <alignment horizontal="right" vertical="center" wrapText="1" indent="1"/>
    </xf>
    <xf numFmtId="0" fontId="16" fillId="0" borderId="48" xfId="5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17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6" xfId="0" applyFont="1" applyFill="1" applyBorder="1" applyAlignment="1" applyProtection="1">
      <alignment horizontal="right"/>
    </xf>
    <xf numFmtId="164" fontId="17" fillId="0" borderId="13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1" xfId="5" applyNumberFormat="1" applyFont="1" applyFill="1" applyBorder="1" applyAlignment="1" applyProtection="1">
      <alignment horizontal="right" vertical="center" wrapText="1" indent="1"/>
    </xf>
    <xf numFmtId="3" fontId="51" fillId="0" borderId="0" xfId="0" applyNumberFormat="1" applyFont="1" applyFill="1" applyBorder="1"/>
    <xf numFmtId="0" fontId="51" fillId="0" borderId="0" xfId="0" applyFont="1" applyBorder="1"/>
    <xf numFmtId="0" fontId="24" fillId="0" borderId="0" xfId="0" applyFont="1" applyFill="1" applyBorder="1" applyAlignment="1" applyProtection="1">
      <alignment vertical="center"/>
    </xf>
    <xf numFmtId="0" fontId="24" fillId="0" borderId="9" xfId="0" applyFont="1" applyBorder="1" applyAlignment="1" applyProtection="1">
      <alignment horizontal="right" vertical="center" indent="1"/>
    </xf>
    <xf numFmtId="0" fontId="24" fillId="0" borderId="31" xfId="0" applyFont="1" applyBorder="1" applyAlignment="1" applyProtection="1">
      <alignment horizontal="left" vertical="center" indent="1"/>
      <protection locked="0"/>
    </xf>
    <xf numFmtId="0" fontId="24" fillId="0" borderId="23" xfId="0" applyFont="1" applyBorder="1" applyAlignment="1" applyProtection="1">
      <alignment horizontal="left" vertical="center" indent="1"/>
      <protection locked="0"/>
    </xf>
    <xf numFmtId="3" fontId="24" fillId="0" borderId="2" xfId="0" applyNumberFormat="1" applyFont="1" applyBorder="1" applyAlignment="1" applyProtection="1">
      <alignment horizontal="right" vertical="center" indent="1"/>
      <protection locked="0"/>
    </xf>
    <xf numFmtId="3" fontId="24" fillId="0" borderId="137" xfId="0" applyNumberFormat="1" applyFont="1" applyBorder="1" applyAlignment="1" applyProtection="1">
      <alignment horizontal="right" vertical="center" indent="1"/>
      <protection locked="0"/>
    </xf>
    <xf numFmtId="3" fontId="24" fillId="0" borderId="44" xfId="0" applyNumberFormat="1" applyFont="1" applyBorder="1" applyAlignment="1" applyProtection="1">
      <alignment horizontal="right" vertical="center" indent="1"/>
      <protection locked="0"/>
    </xf>
    <xf numFmtId="3" fontId="24" fillId="0" borderId="53" xfId="0" applyNumberFormat="1" applyFont="1" applyBorder="1" applyAlignment="1" applyProtection="1">
      <alignment horizontal="right" vertical="center" indent="1"/>
      <protection locked="0"/>
    </xf>
    <xf numFmtId="3" fontId="24" fillId="0" borderId="49" xfId="0" applyNumberFormat="1" applyFont="1" applyBorder="1" applyAlignment="1" applyProtection="1">
      <alignment horizontal="righ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 indent="1"/>
    </xf>
    <xf numFmtId="3" fontId="24" fillId="0" borderId="3" xfId="0" applyNumberFormat="1" applyFont="1" applyBorder="1" applyAlignment="1" applyProtection="1">
      <alignment horizontal="right" vertical="center" indent="1"/>
      <protection locked="0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center" vertical="center"/>
    </xf>
    <xf numFmtId="0" fontId="26" fillId="0" borderId="14" xfId="0" applyFont="1" applyBorder="1" applyAlignment="1" applyProtection="1">
      <alignment horizontal="center" vertical="center" wrapText="1"/>
    </xf>
    <xf numFmtId="0" fontId="26" fillId="0" borderId="48" xfId="0" applyFont="1" applyBorder="1" applyAlignment="1" applyProtection="1">
      <alignment horizontal="center" vertical="center" wrapText="1"/>
    </xf>
    <xf numFmtId="3" fontId="26" fillId="0" borderId="14" xfId="0" applyNumberFormat="1" applyFont="1" applyFill="1" applyBorder="1" applyAlignment="1" applyProtection="1">
      <alignment horizontal="right" vertical="center" indent="1"/>
    </xf>
    <xf numFmtId="3" fontId="24" fillId="0" borderId="4" xfId="0" applyNumberFormat="1" applyFont="1" applyBorder="1" applyAlignment="1" applyProtection="1">
      <alignment horizontal="right" vertical="center" indent="1"/>
      <protection locked="0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3" fontId="32" fillId="0" borderId="47" xfId="3" applyNumberFormat="1" applyFont="1" applyFill="1" applyBorder="1" applyAlignment="1">
      <alignment horizontal="center"/>
    </xf>
    <xf numFmtId="3" fontId="38" fillId="0" borderId="102" xfId="3" applyNumberFormat="1" applyFont="1" applyFill="1" applyBorder="1" applyAlignment="1">
      <alignment horizontal="center"/>
    </xf>
    <xf numFmtId="3" fontId="39" fillId="0" borderId="108" xfId="3" applyNumberFormat="1" applyFont="1" applyFill="1" applyBorder="1" applyAlignment="1"/>
    <xf numFmtId="3" fontId="32" fillId="0" borderId="143" xfId="4" applyNumberFormat="1" applyFont="1" applyFill="1" applyBorder="1" applyAlignment="1">
      <alignment horizontal="center"/>
    </xf>
    <xf numFmtId="3" fontId="37" fillId="0" borderId="144" xfId="4" applyNumberFormat="1" applyFont="1" applyFill="1" applyBorder="1"/>
    <xf numFmtId="3" fontId="37" fillId="0" borderId="29" xfId="4" applyNumberFormat="1" applyFont="1" applyFill="1" applyBorder="1"/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7" xfId="0" quotePrefix="1" applyFont="1" applyFill="1" applyBorder="1" applyAlignment="1" applyProtection="1">
      <alignment horizontal="right" vertical="center" indent="1"/>
    </xf>
    <xf numFmtId="0" fontId="7" fillId="0" borderId="47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145" xfId="0" applyFont="1" applyFill="1" applyBorder="1" applyAlignment="1" applyProtection="1">
      <alignment horizontal="right"/>
    </xf>
    <xf numFmtId="164" fontId="17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0" xfId="0" applyFont="1"/>
    <xf numFmtId="0" fontId="51" fillId="0" borderId="0" xfId="0" applyFont="1" applyAlignment="1">
      <alignment horizontal="right"/>
    </xf>
    <xf numFmtId="0" fontId="22" fillId="0" borderId="96" xfId="0" applyFont="1" applyBorder="1" applyAlignment="1">
      <alignment horizontal="center"/>
    </xf>
    <xf numFmtId="0" fontId="22" fillId="0" borderId="141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145" xfId="0" applyFont="1" applyBorder="1" applyAlignment="1">
      <alignment horizontal="center"/>
    </xf>
    <xf numFmtId="0" fontId="52" fillId="0" borderId="96" xfId="0" applyFont="1" applyBorder="1"/>
    <xf numFmtId="3" fontId="52" fillId="0" borderId="96" xfId="0" applyNumberFormat="1" applyFont="1" applyBorder="1"/>
    <xf numFmtId="0" fontId="52" fillId="0" borderId="29" xfId="0" applyFont="1" applyBorder="1"/>
    <xf numFmtId="3" fontId="52" fillId="0" borderId="29" xfId="0" applyNumberFormat="1" applyFont="1" applyBorder="1"/>
    <xf numFmtId="0" fontId="51" fillId="0" borderId="29" xfId="0" applyFont="1" applyBorder="1"/>
    <xf numFmtId="3" fontId="51" fillId="0" borderId="29" xfId="0" applyNumberFormat="1" applyFont="1" applyBorder="1"/>
    <xf numFmtId="0" fontId="51" fillId="0" borderId="91" xfId="0" applyFont="1" applyBorder="1"/>
    <xf numFmtId="3" fontId="51" fillId="0" borderId="91" xfId="0" applyNumberFormat="1" applyFont="1" applyBorder="1"/>
    <xf numFmtId="0" fontId="52" fillId="0" borderId="116" xfId="0" applyFont="1" applyBorder="1"/>
    <xf numFmtId="3" fontId="52" fillId="0" borderId="141" xfId="0" applyNumberFormat="1" applyFont="1" applyBorder="1"/>
    <xf numFmtId="0" fontId="51" fillId="0" borderId="47" xfId="0" applyFont="1" applyBorder="1"/>
    <xf numFmtId="3" fontId="51" fillId="0" borderId="145" xfId="0" applyNumberFormat="1" applyFont="1" applyBorder="1"/>
    <xf numFmtId="0" fontId="51" fillId="2" borderId="47" xfId="0" applyFont="1" applyFill="1" applyBorder="1"/>
    <xf numFmtId="3" fontId="51" fillId="2" borderId="29" xfId="0" applyNumberFormat="1" applyFont="1" applyFill="1" applyBorder="1"/>
    <xf numFmtId="3" fontId="51" fillId="2" borderId="145" xfId="0" applyNumberFormat="1" applyFont="1" applyFill="1" applyBorder="1"/>
    <xf numFmtId="3" fontId="52" fillId="0" borderId="91" xfId="0" applyNumberFormat="1" applyFont="1" applyBorder="1"/>
    <xf numFmtId="0" fontId="0" fillId="0" borderId="91" xfId="0" applyBorder="1"/>
    <xf numFmtId="0" fontId="0" fillId="0" borderId="49" xfId="0" applyBorder="1"/>
    <xf numFmtId="0" fontId="52" fillId="0" borderId="0" xfId="0" applyFont="1" applyBorder="1"/>
    <xf numFmtId="0" fontId="53" fillId="0" borderId="25" xfId="0" applyFont="1" applyBorder="1"/>
    <xf numFmtId="3" fontId="53" fillId="0" borderId="25" xfId="0" applyNumberFormat="1" applyFont="1" applyBorder="1"/>
    <xf numFmtId="3" fontId="53" fillId="0" borderId="48" xfId="0" applyNumberFormat="1" applyFont="1" applyBorder="1"/>
    <xf numFmtId="0" fontId="53" fillId="0" borderId="0" xfId="0" applyFont="1" applyBorder="1"/>
    <xf numFmtId="3" fontId="53" fillId="0" borderId="0" xfId="0" applyNumberFormat="1" applyFont="1" applyBorder="1"/>
    <xf numFmtId="3" fontId="22" fillId="0" borderId="96" xfId="0" applyNumberFormat="1" applyFont="1" applyBorder="1" applyAlignment="1">
      <alignment horizontal="center"/>
    </xf>
    <xf numFmtId="3" fontId="22" fillId="0" borderId="29" xfId="0" applyNumberFormat="1" applyFont="1" applyBorder="1" applyAlignment="1">
      <alignment horizontal="center"/>
    </xf>
    <xf numFmtId="3" fontId="52" fillId="0" borderId="116" xfId="0" applyNumberFormat="1" applyFont="1" applyBorder="1"/>
    <xf numFmtId="3" fontId="51" fillId="0" borderId="47" xfId="0" applyNumberFormat="1" applyFont="1" applyBorder="1"/>
    <xf numFmtId="0" fontId="51" fillId="3" borderId="47" xfId="0" applyFont="1" applyFill="1" applyBorder="1"/>
    <xf numFmtId="3" fontId="51" fillId="3" borderId="47" xfId="0" applyNumberFormat="1" applyFont="1" applyFill="1" applyBorder="1"/>
    <xf numFmtId="3" fontId="51" fillId="3" borderId="47" xfId="0" quotePrefix="1" applyNumberFormat="1" applyFont="1" applyFill="1" applyBorder="1" applyAlignment="1">
      <alignment horizontal="right"/>
    </xf>
    <xf numFmtId="3" fontId="51" fillId="0" borderId="47" xfId="0" quotePrefix="1" applyNumberFormat="1" applyFont="1" applyBorder="1" applyAlignment="1">
      <alignment horizontal="right"/>
    </xf>
    <xf numFmtId="0" fontId="51" fillId="4" borderId="29" xfId="0" applyFont="1" applyFill="1" applyBorder="1"/>
    <xf numFmtId="3" fontId="51" fillId="4" borderId="29" xfId="0" applyNumberFormat="1" applyFont="1" applyFill="1" applyBorder="1"/>
    <xf numFmtId="3" fontId="51" fillId="0" borderId="118" xfId="0" applyNumberFormat="1" applyFont="1" applyBorder="1"/>
    <xf numFmtId="0" fontId="52" fillId="4" borderId="96" xfId="0" applyFont="1" applyFill="1" applyBorder="1"/>
    <xf numFmtId="3" fontId="52" fillId="4" borderId="29" xfId="0" applyNumberFormat="1" applyFont="1" applyFill="1" applyBorder="1"/>
    <xf numFmtId="0" fontId="51" fillId="4" borderId="91" xfId="0" applyFont="1" applyFill="1" applyBorder="1"/>
    <xf numFmtId="3" fontId="51" fillId="4" borderId="91" xfId="0" applyNumberFormat="1" applyFont="1" applyFill="1" applyBorder="1"/>
    <xf numFmtId="3" fontId="51" fillId="0" borderId="0" xfId="0" applyNumberFormat="1" applyFont="1" applyBorder="1"/>
    <xf numFmtId="3" fontId="51" fillId="0" borderId="96" xfId="0" applyNumberFormat="1" applyFont="1" applyBorder="1"/>
    <xf numFmtId="3" fontId="52" fillId="0" borderId="25" xfId="0" applyNumberFormat="1" applyFont="1" applyBorder="1"/>
    <xf numFmtId="0" fontId="52" fillId="0" borderId="25" xfId="0" applyFont="1" applyBorder="1"/>
    <xf numFmtId="0" fontId="52" fillId="0" borderId="91" xfId="0" applyFont="1" applyBorder="1"/>
    <xf numFmtId="3" fontId="52" fillId="0" borderId="0" xfId="0" applyNumberFormat="1" applyFont="1" applyBorder="1"/>
    <xf numFmtId="0" fontId="52" fillId="0" borderId="0" xfId="0" applyFont="1" applyAlignment="1">
      <alignment horizontal="center" wrapText="1"/>
    </xf>
    <xf numFmtId="0" fontId="54" fillId="0" borderId="0" xfId="7" applyFont="1"/>
    <xf numFmtId="0" fontId="54" fillId="0" borderId="0" xfId="7" applyFont="1" applyAlignment="1">
      <alignment horizontal="right"/>
    </xf>
    <xf numFmtId="0" fontId="26" fillId="0" borderId="25" xfId="0" applyFont="1" applyBorder="1" applyAlignment="1">
      <alignment horizontal="center"/>
    </xf>
    <xf numFmtId="0" fontId="55" fillId="0" borderId="48" xfId="7" applyFont="1" applyBorder="1" applyAlignment="1">
      <alignment horizontal="center"/>
    </xf>
    <xf numFmtId="0" fontId="0" fillId="0" borderId="25" xfId="0" applyBorder="1"/>
    <xf numFmtId="0" fontId="54" fillId="0" borderId="48" xfId="7" applyFont="1" applyBorder="1" applyAlignment="1">
      <alignment horizontal="left"/>
    </xf>
    <xf numFmtId="0" fontId="26" fillId="0" borderId="25" xfId="0" applyFont="1" applyBorder="1"/>
    <xf numFmtId="0" fontId="55" fillId="0" borderId="48" xfId="7" applyFont="1" applyBorder="1" applyAlignment="1">
      <alignment horizontal="left"/>
    </xf>
    <xf numFmtId="0" fontId="52" fillId="0" borderId="48" xfId="7" applyFont="1" applyBorder="1" applyAlignment="1">
      <alignment horizontal="left"/>
    </xf>
    <xf numFmtId="0" fontId="55" fillId="0" borderId="145" xfId="7" applyFont="1" applyBorder="1" applyAlignment="1">
      <alignment horizontal="left"/>
    </xf>
    <xf numFmtId="0" fontId="54" fillId="0" borderId="0" xfId="0" applyFont="1" applyBorder="1"/>
    <xf numFmtId="0" fontId="54" fillId="0" borderId="96" xfId="0" applyFont="1" applyBorder="1"/>
    <xf numFmtId="0" fontId="55" fillId="0" borderId="96" xfId="0" applyFont="1" applyBorder="1" applyAlignment="1">
      <alignment horizontal="center"/>
    </xf>
    <xf numFmtId="0" fontId="54" fillId="0" borderId="29" xfId="0" applyFont="1" applyBorder="1"/>
    <xf numFmtId="0" fontId="55" fillId="0" borderId="29" xfId="0" applyFont="1" applyBorder="1" applyAlignment="1">
      <alignment horizontal="center"/>
    </xf>
    <xf numFmtId="0" fontId="55" fillId="0" borderId="29" xfId="0" applyFont="1" applyBorder="1"/>
    <xf numFmtId="0" fontId="54" fillId="0" borderId="91" xfId="0" applyFont="1" applyBorder="1"/>
    <xf numFmtId="0" fontId="55" fillId="0" borderId="91" xfId="0" applyFont="1" applyBorder="1" applyAlignment="1">
      <alignment horizontal="center"/>
    </xf>
    <xf numFmtId="0" fontId="54" fillId="0" borderId="25" xfId="0" applyFont="1" applyBorder="1"/>
    <xf numFmtId="3" fontId="54" fillId="0" borderId="25" xfId="0" applyNumberFormat="1" applyFont="1" applyBorder="1"/>
    <xf numFmtId="0" fontId="55" fillId="0" borderId="25" xfId="0" applyFont="1" applyBorder="1"/>
    <xf numFmtId="3" fontId="55" fillId="0" borderId="25" xfId="0" applyNumberFormat="1" applyFont="1" applyBorder="1"/>
    <xf numFmtId="3" fontId="52" fillId="0" borderId="25" xfId="0" quotePrefix="1" applyNumberFormat="1" applyFont="1" applyBorder="1"/>
    <xf numFmtId="0" fontId="54" fillId="0" borderId="25" xfId="0" quotePrefix="1" applyFont="1" applyBorder="1"/>
    <xf numFmtId="14" fontId="33" fillId="0" borderId="0" xfId="8" applyNumberFormat="1" applyFont="1" applyAlignment="1">
      <alignment horizontal="right"/>
    </xf>
    <xf numFmtId="14" fontId="33" fillId="0" borderId="0" xfId="8" applyNumberFormat="1" applyFont="1" applyAlignment="1">
      <alignment horizontal="left"/>
    </xf>
    <xf numFmtId="0" fontId="33" fillId="0" borderId="0" xfId="8" applyFont="1" applyAlignment="1">
      <alignment horizontal="left"/>
    </xf>
    <xf numFmtId="0" fontId="33" fillId="0" borderId="0" xfId="8" applyFont="1" applyAlignment="1" applyProtection="1">
      <alignment horizontal="center" vertical="center" wrapText="1"/>
      <protection locked="0"/>
    </xf>
    <xf numFmtId="0" fontId="33" fillId="0" borderId="0" xfId="9" applyFont="1" applyAlignment="1"/>
    <xf numFmtId="0" fontId="33" fillId="0" borderId="0" xfId="9" applyFont="1" applyAlignment="1">
      <alignment horizontal="center"/>
    </xf>
    <xf numFmtId="0" fontId="34" fillId="0" borderId="2" xfId="9" applyBorder="1"/>
    <xf numFmtId="3" fontId="34" fillId="0" borderId="2" xfId="9" applyNumberFormat="1" applyBorder="1" applyAlignment="1">
      <alignment horizontal="center"/>
    </xf>
    <xf numFmtId="0" fontId="34" fillId="0" borderId="0" xfId="9" applyBorder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34" fillId="0" borderId="25" xfId="0" applyNumberFormat="1" applyFont="1" applyBorder="1"/>
    <xf numFmtId="3" fontId="34" fillId="0" borderId="82" xfId="0" applyNumberFormat="1" applyFont="1" applyBorder="1" applyAlignment="1">
      <alignment horizontal="right" vertical="center"/>
    </xf>
    <xf numFmtId="3" fontId="34" fillId="0" borderId="28" xfId="0" applyNumberFormat="1" applyFont="1" applyBorder="1" applyAlignment="1">
      <alignment horizontal="right" vertical="center"/>
    </xf>
    <xf numFmtId="3" fontId="34" fillId="0" borderId="26" xfId="0" applyNumberFormat="1" applyFont="1" applyBorder="1" applyAlignment="1">
      <alignment horizontal="right" vertical="center"/>
    </xf>
    <xf numFmtId="3" fontId="34" fillId="0" borderId="91" xfId="0" applyNumberFormat="1" applyFont="1" applyBorder="1" applyAlignment="1">
      <alignment horizontal="right" vertical="center"/>
    </xf>
    <xf numFmtId="3" fontId="57" fillId="0" borderId="25" xfId="0" applyNumberFormat="1" applyFont="1" applyBorder="1" applyAlignment="1">
      <alignment horizontal="center" wrapText="1"/>
    </xf>
    <xf numFmtId="3" fontId="34" fillId="0" borderId="82" xfId="0" applyNumberFormat="1" applyFont="1" applyBorder="1"/>
    <xf numFmtId="3" fontId="34" fillId="0" borderId="27" xfId="0" applyNumberFormat="1" applyFont="1" applyBorder="1"/>
    <xf numFmtId="3" fontId="34" fillId="0" borderId="28" xfId="0" applyNumberFormat="1" applyFont="1" applyBorder="1"/>
    <xf numFmtId="3" fontId="34" fillId="0" borderId="91" xfId="0" applyNumberFormat="1" applyFont="1" applyBorder="1"/>
    <xf numFmtId="3" fontId="33" fillId="0" borderId="42" xfId="0" applyNumberFormat="1" applyFont="1" applyBorder="1"/>
    <xf numFmtId="3" fontId="33" fillId="0" borderId="42" xfId="0" applyNumberFormat="1" applyFont="1" applyFill="1" applyBorder="1" applyAlignment="1"/>
    <xf numFmtId="3" fontId="34" fillId="0" borderId="43" xfId="0" applyNumberFormat="1" applyFont="1" applyBorder="1" applyAlignment="1"/>
    <xf numFmtId="3" fontId="34" fillId="0" borderId="26" xfId="0" applyNumberFormat="1" applyFont="1" applyBorder="1"/>
    <xf numFmtId="3" fontId="34" fillId="0" borderId="11" xfId="0" applyNumberFormat="1" applyFont="1" applyFill="1" applyBorder="1" applyAlignment="1">
      <alignment horizontal="left" vertical="center"/>
    </xf>
    <xf numFmtId="3" fontId="34" fillId="0" borderId="4" xfId="0" applyNumberFormat="1" applyFont="1" applyBorder="1" applyAlignment="1">
      <alignment horizontal="left"/>
    </xf>
    <xf numFmtId="3" fontId="34" fillId="0" borderId="55" xfId="0" applyNumberFormat="1" applyFont="1" applyBorder="1" applyAlignment="1">
      <alignment horizontal="left"/>
    </xf>
    <xf numFmtId="3" fontId="34" fillId="0" borderId="9" xfId="0" applyNumberFormat="1" applyFont="1" applyFill="1" applyBorder="1" applyAlignment="1">
      <alignment horizontal="left" vertical="center"/>
    </xf>
    <xf numFmtId="3" fontId="34" fillId="0" borderId="3" xfId="0" applyNumberFormat="1" applyFont="1" applyBorder="1" applyAlignment="1">
      <alignment horizontal="left"/>
    </xf>
    <xf numFmtId="3" fontId="34" fillId="0" borderId="57" xfId="0" applyNumberFormat="1" applyFont="1" applyBorder="1" applyAlignment="1">
      <alignment horizontal="left"/>
    </xf>
    <xf numFmtId="3" fontId="34" fillId="0" borderId="29" xfId="0" applyNumberFormat="1" applyFont="1" applyBorder="1"/>
    <xf numFmtId="3" fontId="34" fillId="0" borderId="111" xfId="0" applyNumberFormat="1" applyFont="1" applyBorder="1"/>
    <xf numFmtId="3" fontId="33" fillId="0" borderId="43" xfId="0" applyNumberFormat="1" applyFont="1" applyBorder="1"/>
    <xf numFmtId="3" fontId="33" fillId="0" borderId="43" xfId="0" applyNumberFormat="1" applyFont="1" applyBorder="1" applyAlignment="1"/>
    <xf numFmtId="3" fontId="33" fillId="0" borderId="48" xfId="0" applyNumberFormat="1" applyFont="1" applyBorder="1" applyAlignment="1"/>
    <xf numFmtId="0" fontId="22" fillId="0" borderId="91" xfId="0" applyFont="1" applyBorder="1" applyAlignment="1">
      <alignment horizontal="center"/>
    </xf>
    <xf numFmtId="0" fontId="51" fillId="0" borderId="0" xfId="0" applyFont="1" applyFill="1" applyBorder="1"/>
    <xf numFmtId="3" fontId="51" fillId="0" borderId="51" xfId="0" applyNumberFormat="1" applyFont="1" applyBorder="1"/>
    <xf numFmtId="2" fontId="51" fillId="0" borderId="0" xfId="0" applyNumberFormat="1" applyFont="1" applyBorder="1"/>
    <xf numFmtId="0" fontId="49" fillId="0" borderId="0" xfId="0" applyFont="1" applyAlignment="1">
      <alignment horizontal="center" wrapText="1"/>
    </xf>
    <xf numFmtId="0" fontId="0" fillId="0" borderId="0" xfId="0" applyBorder="1"/>
    <xf numFmtId="0" fontId="3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50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26" fillId="0" borderId="25" xfId="0" applyNumberFormat="1" applyFont="1" applyBorder="1"/>
    <xf numFmtId="0" fontId="59" fillId="0" borderId="0" xfId="0" applyFont="1"/>
    <xf numFmtId="0" fontId="60" fillId="0" borderId="0" xfId="0" applyFont="1" applyAlignment="1">
      <alignment horizontal="right"/>
    </xf>
    <xf numFmtId="0" fontId="61" fillId="0" borderId="31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wrapText="1"/>
    </xf>
    <xf numFmtId="0" fontId="62" fillId="0" borderId="4" xfId="0" applyFont="1" applyBorder="1" applyAlignment="1">
      <alignment horizontal="center" wrapText="1"/>
    </xf>
    <xf numFmtId="0" fontId="62" fillId="0" borderId="8" xfId="0" applyFont="1" applyBorder="1" applyAlignment="1">
      <alignment horizontal="left" vertical="center" wrapText="1"/>
    </xf>
    <xf numFmtId="49" fontId="62" fillId="0" borderId="2" xfId="0" applyNumberFormat="1" applyFont="1" applyBorder="1" applyAlignment="1">
      <alignment horizontal="center" wrapText="1"/>
    </xf>
    <xf numFmtId="167" fontId="62" fillId="0" borderId="2" xfId="6" applyNumberFormat="1" applyFont="1" applyBorder="1" applyAlignment="1" applyProtection="1">
      <alignment horizontal="right" vertical="center" wrapText="1"/>
      <protection locked="0"/>
    </xf>
    <xf numFmtId="167" fontId="62" fillId="0" borderId="26" xfId="6" applyNumberFormat="1" applyFont="1" applyBorder="1" applyAlignment="1">
      <alignment horizontal="right" vertical="center" wrapText="1"/>
    </xf>
    <xf numFmtId="0" fontId="62" fillId="0" borderId="10" xfId="0" applyFont="1" applyBorder="1" applyAlignment="1">
      <alignment horizontal="left" vertical="center" wrapText="1"/>
    </xf>
    <xf numFmtId="49" fontId="62" fillId="0" borderId="6" xfId="0" applyNumberFormat="1" applyFont="1" applyBorder="1" applyAlignment="1">
      <alignment horizontal="center" wrapText="1"/>
    </xf>
    <xf numFmtId="167" fontId="62" fillId="0" borderId="6" xfId="6" applyNumberFormat="1" applyFont="1" applyBorder="1" applyAlignment="1" applyProtection="1">
      <alignment horizontal="right" vertical="center" wrapText="1"/>
      <protection locked="0"/>
    </xf>
    <xf numFmtId="167" fontId="62" fillId="0" borderId="27" xfId="6" applyNumberFormat="1" applyFont="1" applyBorder="1" applyAlignment="1">
      <alignment horizontal="right" vertical="center" wrapText="1"/>
    </xf>
    <xf numFmtId="0" fontId="61" fillId="0" borderId="13" xfId="0" applyFont="1" applyBorder="1" applyAlignment="1">
      <alignment horizontal="left" vertical="center" wrapText="1"/>
    </xf>
    <xf numFmtId="49" fontId="61" fillId="0" borderId="14" xfId="0" applyNumberFormat="1" applyFont="1" applyBorder="1" applyAlignment="1">
      <alignment horizontal="center" wrapText="1"/>
    </xf>
    <xf numFmtId="167" fontId="61" fillId="0" borderId="14" xfId="6" applyNumberFormat="1" applyFont="1" applyBorder="1" applyAlignment="1">
      <alignment horizontal="right" vertical="center" wrapText="1"/>
    </xf>
    <xf numFmtId="167" fontId="62" fillId="0" borderId="25" xfId="6" applyNumberFormat="1" applyFont="1" applyBorder="1" applyAlignment="1">
      <alignment horizontal="right" vertical="center" wrapText="1"/>
    </xf>
    <xf numFmtId="0" fontId="61" fillId="0" borderId="14" xfId="0" applyFont="1" applyBorder="1" applyAlignment="1">
      <alignment horizontal="center" wrapText="1"/>
    </xf>
    <xf numFmtId="0" fontId="62" fillId="0" borderId="9" xfId="0" applyFont="1" applyBorder="1" applyAlignment="1">
      <alignment horizontal="left" vertical="center" wrapText="1"/>
    </xf>
    <xf numFmtId="0" fontId="62" fillId="0" borderId="3" xfId="0" applyFont="1" applyBorder="1" applyAlignment="1">
      <alignment horizontal="center" wrapText="1"/>
    </xf>
    <xf numFmtId="167" fontId="62" fillId="0" borderId="3" xfId="6" applyNumberFormat="1" applyFont="1" applyBorder="1" applyAlignment="1" applyProtection="1">
      <alignment horizontal="right" vertical="center" wrapText="1"/>
      <protection locked="0"/>
    </xf>
    <xf numFmtId="167" fontId="62" fillId="0" borderId="28" xfId="6" applyNumberFormat="1" applyFont="1" applyBorder="1" applyAlignment="1">
      <alignment horizontal="right" vertical="center" wrapText="1"/>
    </xf>
    <xf numFmtId="0" fontId="62" fillId="0" borderId="2" xfId="0" applyFont="1" applyBorder="1" applyAlignment="1">
      <alignment horizontal="center" wrapText="1"/>
    </xf>
    <xf numFmtId="0" fontId="62" fillId="0" borderId="6" xfId="0" applyFont="1" applyBorder="1" applyAlignment="1">
      <alignment horizontal="center" wrapText="1"/>
    </xf>
    <xf numFmtId="164" fontId="20" fillId="0" borderId="48" xfId="0" quotePrefix="1" applyNumberFormat="1" applyFont="1" applyBorder="1" applyAlignment="1" applyProtection="1">
      <alignment horizontal="right" vertical="center" wrapText="1" indent="1"/>
    </xf>
    <xf numFmtId="164" fontId="16" fillId="0" borderId="48" xfId="5" applyNumberFormat="1" applyFont="1" applyFill="1" applyBorder="1" applyAlignment="1" applyProtection="1">
      <alignment horizontal="right" vertical="center" wrapText="1" indent="1"/>
    </xf>
    <xf numFmtId="164" fontId="17" fillId="0" borderId="8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1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Fill="1" applyBorder="1" applyAlignment="1" applyProtection="1">
      <alignment horizontal="center" vertical="center" wrapText="1"/>
    </xf>
    <xf numFmtId="4" fontId="51" fillId="0" borderId="51" xfId="0" applyNumberFormat="1" applyFont="1" applyBorder="1"/>
    <xf numFmtId="0" fontId="0" fillId="0" borderId="0" xfId="0" applyAlignment="1">
      <alignment wrapText="1"/>
    </xf>
    <xf numFmtId="0" fontId="34" fillId="0" borderId="0" xfId="10"/>
    <xf numFmtId="0" fontId="33" fillId="0" borderId="0" xfId="10" applyFont="1" applyAlignment="1">
      <alignment horizontal="center"/>
    </xf>
    <xf numFmtId="0" fontId="34" fillId="0" borderId="0" xfId="10" applyAlignment="1"/>
    <xf numFmtId="0" fontId="34" fillId="0" borderId="118" xfId="10" applyBorder="1"/>
    <xf numFmtId="0" fontId="34" fillId="0" borderId="36" xfId="10" applyBorder="1"/>
    <xf numFmtId="3" fontId="34" fillId="0" borderId="118" xfId="10" applyNumberFormat="1" applyBorder="1"/>
    <xf numFmtId="3" fontId="34" fillId="0" borderId="49" xfId="10" applyNumberFormat="1" applyBorder="1"/>
    <xf numFmtId="0" fontId="34" fillId="0" borderId="0" xfId="10" applyFont="1" applyAlignment="1"/>
    <xf numFmtId="0" fontId="0" fillId="0" borderId="16" xfId="0" applyBorder="1"/>
    <xf numFmtId="0" fontId="0" fillId="0" borderId="8" xfId="0" applyBorder="1"/>
    <xf numFmtId="0" fontId="26" fillId="0" borderId="13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43" xfId="0" applyFont="1" applyBorder="1" applyAlignment="1">
      <alignment vertical="center"/>
    </xf>
    <xf numFmtId="3" fontId="0" fillId="0" borderId="58" xfId="0" applyNumberFormat="1" applyBorder="1"/>
    <xf numFmtId="0" fontId="0" fillId="0" borderId="58" xfId="0" applyBorder="1"/>
    <xf numFmtId="0" fontId="26" fillId="0" borderId="25" xfId="0" applyFont="1" applyBorder="1" applyAlignment="1">
      <alignment horizontal="left" vertical="center" wrapText="1"/>
    </xf>
    <xf numFmtId="3" fontId="0" fillId="0" borderId="26" xfId="0" applyNumberFormat="1" applyBorder="1"/>
    <xf numFmtId="0" fontId="0" fillId="0" borderId="26" xfId="0" applyBorder="1"/>
    <xf numFmtId="0" fontId="26" fillId="0" borderId="48" xfId="0" applyFont="1" applyBorder="1" applyAlignment="1">
      <alignment vertical="center"/>
    </xf>
    <xf numFmtId="3" fontId="0" fillId="0" borderId="44" xfId="0" applyNumberFormat="1" applyBorder="1"/>
    <xf numFmtId="0" fontId="0" fillId="0" borderId="44" xfId="0" applyBorder="1"/>
    <xf numFmtId="0" fontId="26" fillId="0" borderId="25" xfId="0" applyFont="1" applyBorder="1" applyAlignment="1">
      <alignment vertical="center" wrapText="1"/>
    </xf>
    <xf numFmtId="0" fontId="0" fillId="0" borderId="8" xfId="0" quotePrefix="1" applyBorder="1"/>
    <xf numFmtId="0" fontId="26" fillId="0" borderId="13" xfId="0" applyFont="1" applyBorder="1"/>
    <xf numFmtId="0" fontId="26" fillId="0" borderId="21" xfId="0" applyFont="1" applyBorder="1"/>
    <xf numFmtId="3" fontId="26" fillId="0" borderId="43" xfId="0" applyNumberFormat="1" applyFont="1" applyBorder="1"/>
    <xf numFmtId="0" fontId="26" fillId="0" borderId="43" xfId="0" applyFont="1" applyBorder="1"/>
    <xf numFmtId="3" fontId="26" fillId="0" borderId="48" xfId="0" applyNumberFormat="1" applyFont="1" applyBorder="1"/>
    <xf numFmtId="0" fontId="5" fillId="0" borderId="36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left" vertical="center" wrapText="1"/>
    </xf>
    <xf numFmtId="164" fontId="28" fillId="0" borderId="36" xfId="5" applyNumberFormat="1" applyFont="1" applyFill="1" applyBorder="1" applyAlignment="1" applyProtection="1">
      <alignment horizontal="left" vertical="center"/>
    </xf>
    <xf numFmtId="164" fontId="28" fillId="0" borderId="36" xfId="5" applyNumberFormat="1" applyFont="1" applyFill="1" applyBorder="1" applyAlignment="1" applyProtection="1">
      <alignment horizontal="left"/>
    </xf>
    <xf numFmtId="0" fontId="26" fillId="0" borderId="6" xfId="5" applyFont="1" applyFill="1" applyBorder="1" applyAlignment="1">
      <alignment horizontal="center" vertical="center" wrapText="1"/>
    </xf>
    <xf numFmtId="0" fontId="5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horizontal="center"/>
    </xf>
    <xf numFmtId="0" fontId="18" fillId="0" borderId="0" xfId="0" applyFont="1" applyAlignment="1">
      <alignment horizontal="center" wrapText="1"/>
    </xf>
    <xf numFmtId="3" fontId="33" fillId="0" borderId="58" xfId="3" applyNumberFormat="1" applyFont="1" applyFill="1" applyBorder="1" applyAlignment="1"/>
    <xf numFmtId="3" fontId="37" fillId="0" borderId="74" xfId="4" applyNumberFormat="1" applyFont="1" applyFill="1" applyBorder="1" applyAlignment="1">
      <alignment vertical="center" wrapText="1"/>
    </xf>
    <xf numFmtId="3" fontId="39" fillId="0" borderId="103" xfId="4" applyNumberFormat="1" applyFont="1" applyFill="1" applyBorder="1" applyAlignment="1"/>
    <xf numFmtId="3" fontId="37" fillId="0" borderId="89" xfId="4" applyNumberFormat="1" applyFont="1" applyFill="1" applyBorder="1" applyAlignment="1">
      <alignment vertical="center"/>
    </xf>
    <xf numFmtId="3" fontId="37" fillId="0" borderId="107" xfId="4" applyNumberFormat="1" applyFont="1" applyFill="1" applyBorder="1" applyAlignment="1">
      <alignment vertical="center"/>
    </xf>
    <xf numFmtId="3" fontId="37" fillId="0" borderId="67" xfId="4" applyNumberFormat="1" applyFont="1" applyFill="1" applyBorder="1" applyAlignment="1">
      <alignment vertical="center"/>
    </xf>
    <xf numFmtId="0" fontId="21" fillId="0" borderId="31" xfId="0" applyFont="1" applyBorder="1" applyAlignment="1" applyProtection="1">
      <alignment horizontal="left" wrapText="1" indent="1"/>
    </xf>
    <xf numFmtId="164" fontId="17" fillId="5" borderId="16" xfId="5" applyNumberFormat="1" applyFont="1" applyFill="1" applyBorder="1" applyAlignment="1" applyProtection="1">
      <alignment horizontal="right" vertical="center" wrapText="1" indent="1"/>
      <protection locked="0"/>
    </xf>
    <xf numFmtId="49" fontId="17" fillId="5" borderId="9" xfId="5" applyNumberFormat="1" applyFont="1" applyFill="1" applyBorder="1" applyAlignment="1" applyProtection="1">
      <alignment horizontal="left" vertical="center" wrapText="1" indent="1"/>
    </xf>
    <xf numFmtId="0" fontId="17" fillId="0" borderId="23" xfId="5" applyFont="1" applyFill="1" applyBorder="1" applyAlignment="1" applyProtection="1">
      <alignment horizontal="left" vertical="center" wrapText="1" indent="6"/>
    </xf>
    <xf numFmtId="164" fontId="17" fillId="0" borderId="14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5" applyNumberFormat="1" applyFont="1" applyFill="1" applyBorder="1" applyAlignment="1" applyProtection="1">
      <alignment horizontal="right" vertical="center" wrapText="1" indent="1"/>
    </xf>
    <xf numFmtId="164" fontId="22" fillId="0" borderId="48" xfId="0" applyNumberFormat="1" applyFont="1" applyBorder="1" applyAlignment="1" applyProtection="1">
      <alignment horizontal="right" vertical="center" wrapText="1" indent="1"/>
    </xf>
    <xf numFmtId="164" fontId="23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5" applyNumberFormat="1" applyFont="1" applyFill="1" applyBorder="1" applyAlignment="1" applyProtection="1">
      <alignment horizontal="right" vertical="center" wrapText="1" indent="1"/>
    </xf>
    <xf numFmtId="164" fontId="23" fillId="0" borderId="25" xfId="5" applyNumberFormat="1" applyFont="1" applyFill="1" applyBorder="1" applyAlignment="1" applyProtection="1">
      <alignment horizontal="right" vertical="center" wrapText="1" indent="1"/>
    </xf>
    <xf numFmtId="164" fontId="16" fillId="0" borderId="25" xfId="5" applyNumberFormat="1" applyFont="1" applyFill="1" applyBorder="1" applyAlignment="1" applyProtection="1">
      <alignment horizontal="right" vertical="center" wrapText="1" indent="1"/>
    </xf>
    <xf numFmtId="164" fontId="16" fillId="0" borderId="96" xfId="5" applyNumberFormat="1" applyFont="1" applyFill="1" applyBorder="1" applyAlignment="1" applyProtection="1">
      <alignment horizontal="right" vertical="center" wrapText="1" indent="1"/>
    </xf>
    <xf numFmtId="164" fontId="16" fillId="0" borderId="27" xfId="5" applyNumberFormat="1" applyFont="1" applyFill="1" applyBorder="1" applyAlignment="1" applyProtection="1">
      <alignment horizontal="right" vertical="center" wrapText="1" indent="1"/>
    </xf>
    <xf numFmtId="164" fontId="16" fillId="0" borderId="26" xfId="5" applyNumberFormat="1" applyFont="1" applyFill="1" applyBorder="1" applyAlignment="1" applyProtection="1">
      <alignment horizontal="right" vertical="center" wrapText="1" indent="1"/>
    </xf>
    <xf numFmtId="164" fontId="16" fillId="0" borderId="29" xfId="5" applyNumberFormat="1" applyFont="1" applyFill="1" applyBorder="1" applyAlignment="1" applyProtection="1">
      <alignment horizontal="right" vertical="center" wrapText="1" indent="1"/>
    </xf>
    <xf numFmtId="164" fontId="16" fillId="0" borderId="28" xfId="5" applyNumberFormat="1" applyFont="1" applyFill="1" applyBorder="1" applyAlignment="1" applyProtection="1">
      <alignment horizontal="right" vertical="center" wrapText="1" indent="1"/>
    </xf>
    <xf numFmtId="0" fontId="16" fillId="0" borderId="0" xfId="5" applyFont="1" applyFill="1" applyBorder="1" applyAlignment="1" applyProtection="1">
      <alignment horizontal="left" vertical="center" wrapText="1" indent="1"/>
    </xf>
    <xf numFmtId="0" fontId="16" fillId="0" borderId="0" xfId="5" applyFont="1" applyFill="1" applyBorder="1" applyAlignment="1" applyProtection="1">
      <alignment vertical="center" wrapText="1"/>
    </xf>
    <xf numFmtId="164" fontId="23" fillId="0" borderId="34" xfId="0" applyNumberFormat="1" applyFont="1" applyFill="1" applyBorder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86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11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7" fillId="0" borderId="78" xfId="0" applyNumberFormat="1" applyFon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78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41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horizontal="right" vertical="center" wrapText="1" indent="1"/>
    </xf>
    <xf numFmtId="164" fontId="23" fillId="0" borderId="43" xfId="0" applyNumberFormat="1" applyFont="1" applyFill="1" applyBorder="1" applyAlignment="1" applyProtection="1">
      <alignment horizontal="righ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114" xfId="0" applyNumberFormat="1" applyFont="1" applyFill="1" applyBorder="1" applyAlignment="1" applyProtection="1">
      <alignment horizontal="right" vertical="center" wrapText="1" indent="1"/>
    </xf>
    <xf numFmtId="164" fontId="27" fillId="0" borderId="0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2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" xfId="0" applyNumberFormat="1" applyFont="1" applyFill="1" applyBorder="1" applyAlignment="1" applyProtection="1">
      <alignment horizontal="right" vertical="center" wrapText="1" indent="1"/>
    </xf>
    <xf numFmtId="164" fontId="27" fillId="0" borderId="58" xfId="0" applyNumberFormat="1" applyFont="1" applyFill="1" applyBorder="1" applyAlignment="1" applyProtection="1">
      <alignment horizontal="righ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11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41" xfId="0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/>
    </xf>
    <xf numFmtId="164" fontId="26" fillId="0" borderId="0" xfId="0" applyNumberFormat="1" applyFont="1" applyFill="1" applyBorder="1" applyAlignment="1" applyProtection="1">
      <alignment horizontal="right" vertical="center" wrapText="1"/>
    </xf>
    <xf numFmtId="164" fontId="14" fillId="0" borderId="0" xfId="0" applyNumberFormat="1" applyFont="1" applyFill="1" applyBorder="1" applyAlignment="1" applyProtection="1">
      <alignment horizontal="center" textRotation="180" wrapText="1"/>
    </xf>
    <xf numFmtId="164" fontId="0" fillId="0" borderId="0" xfId="0" applyNumberFormat="1" applyFill="1" applyBorder="1" applyAlignment="1" applyProtection="1">
      <alignment vertical="center" wrapText="1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48" xfId="0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Border="1" applyAlignment="1" applyProtection="1">
      <alignment horizontal="center" vertical="center" wrapText="1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15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4" xfId="0" applyNumberFormat="1" applyFont="1" applyFill="1" applyBorder="1" applyAlignment="1" applyProtection="1">
      <alignment vertical="center" wrapText="1"/>
      <protection locked="0"/>
    </xf>
    <xf numFmtId="49" fontId="15" fillId="0" borderId="4" xfId="0" applyNumberFormat="1" applyFont="1" applyFill="1" applyBorder="1" applyAlignment="1" applyProtection="1">
      <alignment vertical="center" wrapText="1"/>
      <protection locked="0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49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6" xfId="0" applyNumberFormat="1" applyFont="1" applyFill="1" applyBorder="1" applyAlignment="1" applyProtection="1">
      <alignment vertical="center" wrapText="1"/>
    </xf>
    <xf numFmtId="49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vertical="center" wrapText="1"/>
      <protection locked="0"/>
    </xf>
    <xf numFmtId="164" fontId="15" fillId="0" borderId="31" xfId="0" applyNumberFormat="1" applyFont="1" applyFill="1" applyBorder="1" applyAlignment="1" applyProtection="1">
      <alignment vertical="center" wrapText="1"/>
      <protection locked="0"/>
    </xf>
    <xf numFmtId="164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3" xfId="0" applyNumberFormat="1" applyFont="1" applyFill="1" applyBorder="1" applyAlignment="1" applyProtection="1">
      <alignment vertical="center" wrapText="1"/>
      <protection locked="0"/>
    </xf>
    <xf numFmtId="164" fontId="15" fillId="0" borderId="24" xfId="0" applyNumberFormat="1" applyFont="1" applyFill="1" applyBorder="1" applyAlignment="1" applyProtection="1">
      <alignment vertical="center" wrapText="1"/>
    </xf>
    <xf numFmtId="164" fontId="16" fillId="0" borderId="120" xfId="0" applyNumberFormat="1" applyFont="1" applyFill="1" applyBorder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horizontal="center" vertical="center" wrapText="1"/>
    </xf>
    <xf numFmtId="164" fontId="3" fillId="0" borderId="51" xfId="0" applyNumberFormat="1" applyFont="1" applyFill="1" applyBorder="1" applyAlignment="1" applyProtection="1">
      <alignment vertical="center" wrapText="1"/>
      <protection locked="0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7" xfId="0" applyNumberFormat="1" applyFont="1" applyFill="1" applyBorder="1" applyAlignment="1" applyProtection="1">
      <alignment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7" xfId="0" applyNumberFormat="1" applyFont="1" applyFill="1" applyBorder="1" applyAlignment="1" applyProtection="1">
      <alignment vertical="center" wrapText="1"/>
      <protection locked="0"/>
    </xf>
    <xf numFmtId="164" fontId="3" fillId="0" borderId="30" xfId="0" applyNumberFormat="1" applyFont="1" applyFill="1" applyBorder="1" applyAlignment="1" applyProtection="1">
      <alignment vertical="center" wrapText="1"/>
    </xf>
    <xf numFmtId="164" fontId="3" fillId="0" borderId="46" xfId="0" applyNumberFormat="1" applyFont="1" applyFill="1" applyBorder="1" applyAlignment="1" applyProtection="1">
      <alignment vertical="center" wrapText="1"/>
      <protection locked="0"/>
    </xf>
    <xf numFmtId="164" fontId="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7" fillId="0" borderId="55" xfId="0" applyFont="1" applyFill="1" applyBorder="1" applyAlignment="1" applyProtection="1">
      <alignment horizontal="center" vertical="center"/>
    </xf>
    <xf numFmtId="49" fontId="7" fillId="0" borderId="20" xfId="0" applyNumberFormat="1" applyFont="1" applyFill="1" applyBorder="1" applyAlignment="1" applyProtection="1">
      <alignment horizontal="right" vertical="center" indent="1"/>
    </xf>
    <xf numFmtId="0" fontId="7" fillId="0" borderId="37" xfId="0" applyFont="1" applyFill="1" applyBorder="1" applyAlignment="1" applyProtection="1">
      <alignment vertical="center"/>
    </xf>
    <xf numFmtId="11" fontId="7" fillId="0" borderId="33" xfId="0" applyNumberFormat="1" applyFont="1" applyFill="1" applyBorder="1" applyAlignment="1" applyProtection="1">
      <alignment horizontal="right" vertical="center" wrapText="1" indent="1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0" fontId="21" fillId="0" borderId="2" xfId="0" applyFont="1" applyFill="1" applyBorder="1" applyAlignment="1" applyProtection="1">
      <alignment horizontal="left" wrapText="1" indent="1"/>
    </xf>
    <xf numFmtId="0" fontId="21" fillId="0" borderId="1" xfId="0" applyFont="1" applyFill="1" applyBorder="1" applyAlignment="1" applyProtection="1">
      <alignment horizontal="left" wrapText="1" indent="1"/>
    </xf>
    <xf numFmtId="0" fontId="21" fillId="0" borderId="3" xfId="0" applyFont="1" applyFill="1" applyBorder="1" applyAlignment="1" applyProtection="1">
      <alignment horizontal="left" wrapText="1" indent="1"/>
    </xf>
    <xf numFmtId="0" fontId="21" fillId="0" borderId="6" xfId="0" applyFont="1" applyFill="1" applyBorder="1" applyAlignment="1" applyProtection="1">
      <alignment horizontal="left" vertical="center" wrapText="1" indent="1"/>
    </xf>
    <xf numFmtId="0" fontId="21" fillId="0" borderId="2" xfId="0" applyFont="1" applyFill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0" fontId="21" fillId="5" borderId="2" xfId="0" applyFont="1" applyFill="1" applyBorder="1" applyAlignment="1" applyProtection="1">
      <alignment horizontal="left" wrapText="1" indent="1"/>
    </xf>
    <xf numFmtId="0" fontId="7" fillId="0" borderId="138" xfId="0" quotePrefix="1" applyFont="1" applyFill="1" applyBorder="1" applyAlignment="1" applyProtection="1">
      <alignment horizontal="right" vertical="center" indent="1"/>
    </xf>
    <xf numFmtId="0" fontId="7" fillId="0" borderId="36" xfId="0" applyFont="1" applyFill="1" applyBorder="1" applyAlignment="1" applyProtection="1">
      <alignment horizontal="right" vertical="center" indent="1"/>
    </xf>
    <xf numFmtId="0" fontId="5" fillId="0" borderId="54" xfId="0" applyFont="1" applyFill="1" applyBorder="1" applyAlignment="1" applyProtection="1">
      <alignment horizontal="right"/>
    </xf>
    <xf numFmtId="0" fontId="5" fillId="0" borderId="117" xfId="0" applyFont="1" applyFill="1" applyBorder="1" applyAlignment="1" applyProtection="1">
      <alignment horizontal="right"/>
    </xf>
    <xf numFmtId="0" fontId="7" fillId="0" borderId="54" xfId="0" applyFont="1" applyFill="1" applyBorder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right" vertical="center" wrapText="1" indent="1"/>
    </xf>
    <xf numFmtId="0" fontId="16" fillId="0" borderId="34" xfId="0" applyFont="1" applyFill="1" applyBorder="1" applyAlignment="1" applyProtection="1">
      <alignment horizontal="center" vertical="center" wrapText="1"/>
    </xf>
    <xf numFmtId="0" fontId="16" fillId="0" borderId="48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right" vertical="center" wrapText="1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7" fillId="0" borderId="140" xfId="0" applyNumberFormat="1" applyFont="1" applyFill="1" applyBorder="1" applyAlignment="1" applyProtection="1">
      <alignment horizontal="right" vertical="center" wrapText="1" indent="1"/>
    </xf>
    <xf numFmtId="164" fontId="16" fillId="0" borderId="34" xfId="5" applyNumberFormat="1" applyFont="1" applyFill="1" applyBorder="1" applyAlignment="1" applyProtection="1">
      <alignment horizontal="right" vertical="center" wrapText="1" indent="1"/>
    </xf>
    <xf numFmtId="164" fontId="16" fillId="0" borderId="14" xfId="5" applyNumberFormat="1" applyFont="1" applyFill="1" applyBorder="1" applyAlignment="1" applyProtection="1">
      <alignment horizontal="right" vertical="center" wrapText="1" indent="1"/>
    </xf>
    <xf numFmtId="164" fontId="17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4" xfId="5" applyNumberFormat="1" applyFont="1" applyFill="1" applyBorder="1" applyAlignment="1" applyProtection="1">
      <alignment horizontal="right" vertical="center" wrapText="1" indent="1"/>
    </xf>
    <xf numFmtId="164" fontId="23" fillId="0" borderId="14" xfId="5" applyNumberFormat="1" applyFont="1" applyFill="1" applyBorder="1" applyAlignment="1" applyProtection="1">
      <alignment horizontal="right" vertical="center" wrapText="1" indent="1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7" fillId="0" borderId="3" xfId="5" applyNumberFormat="1" applyFont="1" applyFill="1" applyBorder="1" applyAlignment="1" applyProtection="1">
      <alignment horizontal="right" vertical="center" wrapText="1" indent="1"/>
    </xf>
    <xf numFmtId="164" fontId="24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3" xfId="0" applyNumberFormat="1" applyFont="1" applyFill="1" applyBorder="1" applyAlignment="1" applyProtection="1">
      <alignment horizontal="right" vertical="center" wrapText="1" indent="1"/>
    </xf>
    <xf numFmtId="164" fontId="16" fillId="0" borderId="54" xfId="5" applyNumberFormat="1" applyFont="1" applyFill="1" applyBorder="1" applyAlignment="1" applyProtection="1">
      <alignment horizontal="right" vertical="center" wrapText="1" indent="1"/>
    </xf>
    <xf numFmtId="164" fontId="16" fillId="0" borderId="19" xfId="5" applyNumberFormat="1" applyFont="1" applyFill="1" applyBorder="1" applyAlignment="1" applyProtection="1">
      <alignment horizontal="right" vertical="center" wrapText="1" indent="1"/>
    </xf>
    <xf numFmtId="164" fontId="17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</xf>
    <xf numFmtId="164" fontId="20" fillId="0" borderId="34" xfId="0" quotePrefix="1" applyNumberFormat="1" applyFont="1" applyBorder="1" applyAlignment="1" applyProtection="1">
      <alignment horizontal="righ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0" fontId="1" fillId="0" borderId="43" xfId="0" applyFont="1" applyFill="1" applyBorder="1" applyAlignment="1" applyProtection="1">
      <alignment horizontal="right" vertical="center" wrapText="1" indent="1"/>
    </xf>
    <xf numFmtId="0" fontId="1" fillId="0" borderId="36" xfId="0" applyFont="1" applyFill="1" applyBorder="1" applyAlignment="1" applyProtection="1">
      <alignment horizontal="right" vertical="center" wrapText="1" indent="1"/>
    </xf>
    <xf numFmtId="0" fontId="1" fillId="0" borderId="41" xfId="0" applyFont="1" applyFill="1" applyBorder="1" applyAlignment="1" applyProtection="1">
      <alignment horizontal="right" vertical="center" wrapText="1" inden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right"/>
    </xf>
    <xf numFmtId="0" fontId="23" fillId="0" borderId="34" xfId="0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91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43" xfId="0" applyFont="1" applyBorder="1" applyAlignment="1" applyProtection="1">
      <alignment horizontal="left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2" xfId="0" applyFont="1" applyFill="1" applyBorder="1" applyAlignment="1" applyProtection="1">
      <alignment horizontal="center" vertical="center" wrapTex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49" fontId="7" fillId="0" borderId="4" xfId="0" applyNumberFormat="1" applyFont="1" applyFill="1" applyBorder="1" applyAlignment="1" applyProtection="1">
      <alignment horizontal="right" vertical="center"/>
    </xf>
    <xf numFmtId="49" fontId="7" fillId="0" borderId="137" xfId="0" applyNumberFormat="1" applyFont="1" applyFill="1" applyBorder="1" applyAlignment="1" applyProtection="1">
      <alignment horizontal="right" vertical="center"/>
    </xf>
    <xf numFmtId="49" fontId="7" fillId="0" borderId="119" xfId="0" applyNumberFormat="1" applyFont="1" applyFill="1" applyBorder="1" applyAlignment="1" applyProtection="1">
      <alignment horizontal="right" vertical="center"/>
    </xf>
    <xf numFmtId="0" fontId="5" fillId="0" borderId="114" xfId="0" applyFont="1" applyFill="1" applyBorder="1" applyAlignment="1" applyProtection="1">
      <alignment horizontal="right"/>
    </xf>
    <xf numFmtId="16" fontId="7" fillId="0" borderId="141" xfId="0" applyNumberFormat="1" applyFont="1" applyFill="1" applyBorder="1" applyAlignment="1" applyProtection="1">
      <alignment horizontal="center" vertical="center" wrapText="1"/>
    </xf>
    <xf numFmtId="49" fontId="16" fillId="0" borderId="48" xfId="0" applyNumberFormat="1" applyFont="1" applyFill="1" applyBorder="1" applyAlignment="1" applyProtection="1">
      <alignment horizontal="center" vertical="center" wrapText="1"/>
    </xf>
    <xf numFmtId="164" fontId="7" fillId="0" borderId="140" xfId="0" applyNumberFormat="1" applyFont="1" applyFill="1" applyBorder="1" applyAlignment="1" applyProtection="1">
      <alignment horizontal="center" vertical="center" wrapText="1"/>
    </xf>
    <xf numFmtId="0" fontId="2" fillId="0" borderId="114" xfId="0" applyFont="1" applyFill="1" applyBorder="1" applyAlignment="1" applyProtection="1">
      <alignment vertical="center" wrapText="1"/>
    </xf>
    <xf numFmtId="0" fontId="2" fillId="0" borderId="145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1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right" vertical="center" wrapText="1" indent="1"/>
    </xf>
    <xf numFmtId="49" fontId="7" fillId="0" borderId="23" xfId="0" applyNumberFormat="1" applyFont="1" applyFill="1" applyBorder="1" applyAlignment="1" applyProtection="1">
      <alignment horizontal="right" vertical="center"/>
    </xf>
    <xf numFmtId="49" fontId="7" fillId="0" borderId="36" xfId="0" applyNumberFormat="1" applyFont="1" applyFill="1" applyBorder="1" applyAlignment="1" applyProtection="1">
      <alignment horizontal="right" vertical="center"/>
    </xf>
    <xf numFmtId="0" fontId="7" fillId="0" borderId="141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16" fillId="0" borderId="43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49" fontId="7" fillId="0" borderId="55" xfId="0" applyNumberFormat="1" applyFont="1" applyFill="1" applyBorder="1" applyAlignment="1" applyProtection="1">
      <alignment horizontal="right" vertical="center"/>
    </xf>
    <xf numFmtId="0" fontId="7" fillId="0" borderId="96" xfId="0" applyFont="1" applyFill="1" applyBorder="1" applyAlignment="1" applyProtection="1">
      <alignment horizontal="center" vertical="center" wrapText="1"/>
    </xf>
    <xf numFmtId="0" fontId="16" fillId="0" borderId="25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0" xfId="0" applyFont="1" applyAlignment="1" applyProtection="1">
      <alignment horizontal="right" vertical="center" wrapText="1"/>
      <protection locked="0"/>
    </xf>
    <xf numFmtId="0" fontId="61" fillId="0" borderId="45" xfId="0" applyFont="1" applyBorder="1" applyAlignment="1">
      <alignment horizontal="center" vertical="center" wrapText="1"/>
    </xf>
    <xf numFmtId="0" fontId="62" fillId="0" borderId="55" xfId="0" applyFont="1" applyBorder="1" applyAlignment="1">
      <alignment horizontal="center" wrapText="1"/>
    </xf>
    <xf numFmtId="0" fontId="62" fillId="0" borderId="96" xfId="0" applyFont="1" applyBorder="1" applyAlignment="1">
      <alignment horizontal="center" wrapText="1"/>
    </xf>
    <xf numFmtId="167" fontId="62" fillId="0" borderId="46" xfId="6" applyNumberFormat="1" applyFont="1" applyBorder="1" applyAlignment="1" applyProtection="1">
      <alignment horizontal="right" vertical="center" wrapText="1"/>
      <protection locked="0"/>
    </xf>
    <xf numFmtId="167" fontId="62" fillId="0" borderId="56" xfId="6" applyNumberFormat="1" applyFont="1" applyBorder="1" applyAlignment="1" applyProtection="1">
      <alignment horizontal="right" vertical="center" wrapText="1"/>
      <protection locked="0"/>
    </xf>
    <xf numFmtId="167" fontId="61" fillId="0" borderId="34" xfId="6" applyNumberFormat="1" applyFont="1" applyBorder="1" applyAlignment="1">
      <alignment horizontal="right" vertical="center" wrapText="1"/>
    </xf>
    <xf numFmtId="0" fontId="61" fillId="0" borderId="22" xfId="0" applyFont="1" applyBorder="1" applyAlignment="1">
      <alignment horizontal="left" vertical="center" wrapText="1"/>
    </xf>
    <xf numFmtId="49" fontId="61" fillId="0" borderId="23" xfId="0" applyNumberFormat="1" applyFont="1" applyBorder="1" applyAlignment="1">
      <alignment horizontal="center" wrapText="1"/>
    </xf>
    <xf numFmtId="167" fontId="61" fillId="0" borderId="23" xfId="6" applyNumberFormat="1" applyFont="1" applyBorder="1" applyAlignment="1">
      <alignment horizontal="right" vertical="center" wrapText="1"/>
    </xf>
    <xf numFmtId="167" fontId="61" fillId="0" borderId="120" xfId="6" applyNumberFormat="1" applyFont="1" applyBorder="1" applyAlignment="1">
      <alignment horizontal="right" vertical="center" wrapText="1"/>
    </xf>
    <xf numFmtId="167" fontId="62" fillId="0" borderId="57" xfId="6" applyNumberFormat="1" applyFont="1" applyBorder="1" applyAlignment="1" applyProtection="1">
      <alignment horizontal="right" vertical="center" wrapText="1"/>
      <protection locked="0"/>
    </xf>
    <xf numFmtId="0" fontId="61" fillId="0" borderId="23" xfId="0" applyFont="1" applyBorder="1" applyAlignment="1">
      <alignment horizontal="center" wrapText="1"/>
    </xf>
    <xf numFmtId="167" fontId="62" fillId="0" borderId="91" xfId="6" applyNumberFormat="1" applyFont="1" applyBorder="1" applyAlignment="1">
      <alignment horizontal="right" vertical="center" wrapText="1"/>
    </xf>
    <xf numFmtId="165" fontId="33" fillId="0" borderId="51" xfId="0" applyNumberFormat="1" applyFont="1" applyBorder="1" applyAlignment="1">
      <alignment horizontal="center"/>
    </xf>
    <xf numFmtId="0" fontId="0" fillId="0" borderId="115" xfId="0" applyBorder="1"/>
    <xf numFmtId="165" fontId="33" fillId="0" borderId="57" xfId="0" applyNumberFormat="1" applyFont="1" applyBorder="1"/>
    <xf numFmtId="3" fontId="51" fillId="5" borderId="0" xfId="0" applyNumberFormat="1" applyFont="1" applyFill="1" applyBorder="1"/>
    <xf numFmtId="164" fontId="13" fillId="0" borderId="34" xfId="0" applyNumberFormat="1" applyFont="1" applyFill="1" applyBorder="1" applyAlignment="1" applyProtection="1">
      <alignment horizontal="left" vertical="center" wrapText="1" indent="2"/>
    </xf>
    <xf numFmtId="164" fontId="13" fillId="0" borderId="25" xfId="0" applyNumberFormat="1" applyFont="1" applyFill="1" applyBorder="1" applyAlignment="1" applyProtection="1">
      <alignment horizontal="left" vertical="center" wrapText="1" indent="2"/>
    </xf>
    <xf numFmtId="0" fontId="24" fillId="0" borderId="22" xfId="0" applyFont="1" applyBorder="1" applyAlignment="1" applyProtection="1">
      <alignment horizontal="right" vertical="center" indent="1"/>
    </xf>
    <xf numFmtId="3" fontId="24" fillId="0" borderId="23" xfId="0" applyNumberFormat="1" applyFont="1" applyBorder="1" applyAlignment="1" applyProtection="1">
      <alignment horizontal="right" vertical="center" indent="1"/>
      <protection locked="0"/>
    </xf>
    <xf numFmtId="0" fontId="24" fillId="0" borderId="13" xfId="0" applyFont="1" applyBorder="1" applyAlignment="1" applyProtection="1">
      <alignment horizontal="right" vertical="center" indent="1"/>
    </xf>
    <xf numFmtId="0" fontId="24" fillId="0" borderId="14" xfId="0" applyFont="1" applyBorder="1" applyAlignment="1" applyProtection="1">
      <alignment horizontal="left" vertical="center" indent="1"/>
      <protection locked="0"/>
    </xf>
    <xf numFmtId="3" fontId="24" fillId="0" borderId="14" xfId="0" applyNumberFormat="1" applyFont="1" applyBorder="1" applyAlignment="1" applyProtection="1">
      <alignment horizontal="right" vertical="center" indent="1"/>
      <protection locked="0"/>
    </xf>
    <xf numFmtId="3" fontId="24" fillId="0" borderId="48" xfId="0" applyNumberFormat="1" applyFont="1" applyBorder="1" applyAlignment="1" applyProtection="1">
      <alignment horizontal="right" vertical="center" indent="1"/>
      <protection locked="0"/>
    </xf>
    <xf numFmtId="0" fontId="24" fillId="0" borderId="0" xfId="0" applyFont="1" applyBorder="1" applyAlignment="1" applyProtection="1">
      <alignment horizontal="right" vertical="center" indent="1"/>
    </xf>
    <xf numFmtId="0" fontId="24" fillId="0" borderId="0" xfId="0" applyFont="1" applyBorder="1" applyAlignment="1" applyProtection="1">
      <alignment horizontal="left" vertical="center" indent="1"/>
      <protection locked="0"/>
    </xf>
    <xf numFmtId="3" fontId="24" fillId="0" borderId="0" xfId="0" applyNumberFormat="1" applyFont="1" applyBorder="1" applyAlignment="1" applyProtection="1">
      <alignment horizontal="right" vertical="center" indent="1"/>
      <protection locked="0"/>
    </xf>
    <xf numFmtId="3" fontId="24" fillId="0" borderId="0" xfId="0" applyNumberFormat="1" applyFont="1" applyFill="1" applyBorder="1" applyAlignment="1" applyProtection="1">
      <alignment horizontal="right" vertical="center" indent="1"/>
      <protection locked="0"/>
    </xf>
    <xf numFmtId="0" fontId="21" fillId="0" borderId="11" xfId="0" applyFont="1" applyFill="1" applyBorder="1" applyAlignment="1" applyProtection="1">
      <alignment horizontal="left" vertical="center" wrapText="1" indent="1"/>
    </xf>
    <xf numFmtId="0" fontId="21" fillId="0" borderId="8" xfId="0" applyFont="1" applyFill="1" applyBorder="1" applyAlignment="1" applyProtection="1">
      <alignment horizontal="left" vertical="center" wrapText="1" indent="1"/>
    </xf>
    <xf numFmtId="0" fontId="21" fillId="0" borderId="8" xfId="0" applyFont="1" applyFill="1" applyBorder="1" applyAlignment="1" applyProtection="1">
      <alignment horizontal="left" vertical="center" wrapText="1" indent="8"/>
    </xf>
    <xf numFmtId="4" fontId="37" fillId="0" borderId="26" xfId="4" applyNumberFormat="1" applyFont="1" applyFill="1" applyBorder="1"/>
    <xf numFmtId="3" fontId="39" fillId="7" borderId="83" xfId="4" applyNumberFormat="1" applyFont="1" applyFill="1" applyBorder="1"/>
    <xf numFmtId="4" fontId="37" fillId="8" borderId="26" xfId="4" applyNumberFormat="1" applyFont="1" applyFill="1" applyBorder="1"/>
    <xf numFmtId="4" fontId="37" fillId="0" borderId="27" xfId="4" applyNumberFormat="1" applyFont="1" applyFill="1" applyBorder="1"/>
    <xf numFmtId="3" fontId="39" fillId="7" borderId="25" xfId="4" applyNumberFormat="1" applyFont="1" applyFill="1" applyBorder="1"/>
    <xf numFmtId="4" fontId="37" fillId="8" borderId="25" xfId="4" applyNumberFormat="1" applyFont="1" applyFill="1" applyBorder="1"/>
    <xf numFmtId="3" fontId="37" fillId="0" borderId="147" xfId="4" applyNumberFormat="1" applyFont="1" applyFill="1" applyBorder="1"/>
    <xf numFmtId="3" fontId="37" fillId="0" borderId="148" xfId="4" applyNumberFormat="1" applyFont="1" applyFill="1" applyBorder="1"/>
    <xf numFmtId="3" fontId="37" fillId="0" borderId="44" xfId="4" applyNumberFormat="1" applyFont="1" applyFill="1" applyBorder="1"/>
    <xf numFmtId="4" fontId="37" fillId="0" borderId="28" xfId="4" applyNumberFormat="1" applyFont="1" applyFill="1" applyBorder="1"/>
    <xf numFmtId="3" fontId="37" fillId="0" borderId="149" xfId="4" applyNumberFormat="1" applyFont="1" applyFill="1" applyBorder="1"/>
    <xf numFmtId="3" fontId="37" fillId="0" borderId="150" xfId="4" applyNumberFormat="1" applyFont="1" applyFill="1" applyBorder="1"/>
    <xf numFmtId="3" fontId="37" fillId="0" borderId="151" xfId="4" applyNumberFormat="1" applyFont="1" applyFill="1" applyBorder="1"/>
    <xf numFmtId="3" fontId="37" fillId="0" borderId="53" xfId="4" applyNumberFormat="1" applyFont="1" applyFill="1" applyBorder="1"/>
    <xf numFmtId="0" fontId="32" fillId="0" borderId="113" xfId="4" applyFont="1" applyBorder="1" applyAlignment="1">
      <alignment vertical="center"/>
    </xf>
    <xf numFmtId="0" fontId="32" fillId="0" borderId="152" xfId="4" applyFont="1" applyBorder="1" applyAlignment="1">
      <alignment vertical="center"/>
    </xf>
    <xf numFmtId="3" fontId="37" fillId="0" borderId="145" xfId="4" applyNumberFormat="1" applyFont="1" applyFill="1" applyBorder="1"/>
    <xf numFmtId="3" fontId="39" fillId="7" borderId="154" xfId="4" applyNumberFormat="1" applyFont="1" applyFill="1" applyBorder="1"/>
    <xf numFmtId="3" fontId="39" fillId="7" borderId="105" xfId="4" applyNumberFormat="1" applyFont="1" applyFill="1" applyBorder="1"/>
    <xf numFmtId="3" fontId="37" fillId="0" borderId="155" xfId="4" applyNumberFormat="1" applyFont="1" applyFill="1" applyBorder="1"/>
    <xf numFmtId="3" fontId="39" fillId="7" borderId="44" xfId="4" applyNumberFormat="1" applyFont="1" applyFill="1" applyBorder="1"/>
    <xf numFmtId="3" fontId="39" fillId="7" borderId="26" xfId="4" applyNumberFormat="1" applyFont="1" applyFill="1" applyBorder="1"/>
    <xf numFmtId="3" fontId="37" fillId="0" borderId="157" xfId="4" applyNumberFormat="1" applyFont="1" applyFill="1" applyBorder="1"/>
    <xf numFmtId="3" fontId="39" fillId="7" borderId="111" xfId="4" applyNumberFormat="1" applyFont="1" applyFill="1" applyBorder="1"/>
    <xf numFmtId="3" fontId="39" fillId="7" borderId="142" xfId="4" applyNumberFormat="1" applyFont="1" applyFill="1" applyBorder="1"/>
    <xf numFmtId="4" fontId="37" fillId="8" borderId="27" xfId="4" applyNumberFormat="1" applyFont="1" applyFill="1" applyBorder="1"/>
    <xf numFmtId="3" fontId="39" fillId="7" borderId="48" xfId="4" applyNumberFormat="1" applyFont="1" applyFill="1" applyBorder="1"/>
    <xf numFmtId="3" fontId="37" fillId="0" borderId="137" xfId="4" applyNumberFormat="1" applyFont="1" applyFill="1" applyBorder="1"/>
    <xf numFmtId="3" fontId="39" fillId="0" borderId="161" xfId="4" applyNumberFormat="1" applyFont="1" applyFill="1" applyBorder="1" applyAlignment="1"/>
    <xf numFmtId="3" fontId="39" fillId="7" borderId="161" xfId="4" applyNumberFormat="1" applyFont="1" applyFill="1" applyBorder="1"/>
    <xf numFmtId="0" fontId="32" fillId="0" borderId="48" xfId="4" applyFont="1" applyBorder="1" applyAlignment="1"/>
    <xf numFmtId="4" fontId="37" fillId="0" borderId="0" xfId="4" applyNumberFormat="1" applyFont="1" applyFill="1" applyBorder="1"/>
    <xf numFmtId="4" fontId="37" fillId="0" borderId="82" xfId="4" applyNumberFormat="1" applyFont="1" applyFill="1" applyBorder="1"/>
    <xf numFmtId="3" fontId="39" fillId="7" borderId="84" xfId="4" applyNumberFormat="1" applyFont="1" applyFill="1" applyBorder="1"/>
    <xf numFmtId="3" fontId="34" fillId="0" borderId="53" xfId="4" applyNumberFormat="1" applyFont="1" applyFill="1" applyBorder="1" applyAlignment="1">
      <alignment horizontal="right"/>
    </xf>
    <xf numFmtId="3" fontId="34" fillId="0" borderId="44" xfId="4" applyNumberFormat="1" applyFont="1" applyFill="1" applyBorder="1" applyAlignment="1">
      <alignment horizontal="right"/>
    </xf>
    <xf numFmtId="3" fontId="39" fillId="0" borderId="162" xfId="4" applyNumberFormat="1" applyFont="1" applyFill="1" applyBorder="1" applyAlignment="1"/>
    <xf numFmtId="3" fontId="39" fillId="7" borderId="162" xfId="4" applyNumberFormat="1" applyFont="1" applyFill="1" applyBorder="1"/>
    <xf numFmtId="3" fontId="39" fillId="7" borderId="109" xfId="4" applyNumberFormat="1" applyFont="1" applyFill="1" applyBorder="1"/>
    <xf numFmtId="3" fontId="37" fillId="0" borderId="163" xfId="4" applyNumberFormat="1" applyFont="1" applyFill="1" applyBorder="1"/>
    <xf numFmtId="3" fontId="32" fillId="0" borderId="164" xfId="4" applyNumberFormat="1" applyFont="1" applyFill="1" applyBorder="1" applyAlignment="1">
      <alignment horizontal="center"/>
    </xf>
    <xf numFmtId="3" fontId="37" fillId="0" borderId="165" xfId="4" applyNumberFormat="1" applyFont="1" applyFill="1" applyBorder="1"/>
    <xf numFmtId="3" fontId="34" fillId="0" borderId="145" xfId="4" applyNumberFormat="1" applyFont="1" applyFill="1" applyBorder="1" applyAlignment="1">
      <alignment horizontal="right"/>
    </xf>
    <xf numFmtId="3" fontId="34" fillId="0" borderId="17" xfId="4" applyNumberFormat="1" applyFont="1" applyFill="1" applyBorder="1" applyAlignment="1">
      <alignment horizontal="right"/>
    </xf>
    <xf numFmtId="3" fontId="37" fillId="0" borderId="156" xfId="4" applyNumberFormat="1" applyFont="1" applyFill="1" applyBorder="1"/>
    <xf numFmtId="3" fontId="41" fillId="8" borderId="53" xfId="4" applyNumberFormat="1" applyFont="1" applyFill="1" applyBorder="1"/>
    <xf numFmtId="3" fontId="41" fillId="8" borderId="28" xfId="4" applyNumberFormat="1" applyFont="1" applyFill="1" applyBorder="1"/>
    <xf numFmtId="3" fontId="32" fillId="0" borderId="78" xfId="4" applyNumberFormat="1" applyFont="1" applyFill="1" applyBorder="1" applyAlignment="1">
      <alignment horizontal="center"/>
    </xf>
    <xf numFmtId="3" fontId="40" fillId="0" borderId="58" xfId="4" applyNumberFormat="1" applyFont="1" applyFill="1" applyBorder="1" applyAlignment="1">
      <alignment vertical="center" wrapText="1"/>
    </xf>
    <xf numFmtId="3" fontId="37" fillId="0" borderId="166" xfId="4" applyNumberFormat="1" applyFont="1" applyFill="1" applyBorder="1"/>
    <xf numFmtId="3" fontId="40" fillId="5" borderId="44" xfId="4" applyNumberFormat="1" applyFont="1" applyFill="1" applyBorder="1"/>
    <xf numFmtId="3" fontId="32" fillId="0" borderId="118" xfId="4" applyNumberFormat="1" applyFont="1" applyFill="1" applyBorder="1" applyAlignment="1">
      <alignment horizontal="center"/>
    </xf>
    <xf numFmtId="3" fontId="39" fillId="0" borderId="36" xfId="4" applyNumberFormat="1" applyFont="1" applyFill="1" applyBorder="1" applyAlignment="1">
      <alignment vertical="center" wrapText="1"/>
    </xf>
    <xf numFmtId="0" fontId="38" fillId="0" borderId="49" xfId="4" applyFont="1" applyBorder="1" applyAlignment="1"/>
    <xf numFmtId="3" fontId="41" fillId="8" borderId="49" xfId="4" applyNumberFormat="1" applyFont="1" applyFill="1" applyBorder="1"/>
    <xf numFmtId="3" fontId="39" fillId="0" borderId="21" xfId="4" applyNumberFormat="1" applyFont="1" applyFill="1" applyBorder="1" applyAlignment="1"/>
    <xf numFmtId="3" fontId="37" fillId="7" borderId="137" xfId="4" applyNumberFormat="1" applyFont="1" applyFill="1" applyBorder="1"/>
    <xf numFmtId="3" fontId="37" fillId="7" borderId="82" xfId="4" applyNumberFormat="1" applyFont="1" applyFill="1" applyBorder="1"/>
    <xf numFmtId="4" fontId="37" fillId="8" borderId="28" xfId="4" applyNumberFormat="1" applyFont="1" applyFill="1" applyBorder="1"/>
    <xf numFmtId="3" fontId="37" fillId="7" borderId="44" xfId="4" applyNumberFormat="1" applyFont="1" applyFill="1" applyBorder="1"/>
    <xf numFmtId="3" fontId="37" fillId="7" borderId="26" xfId="4" applyNumberFormat="1" applyFont="1" applyFill="1" applyBorder="1"/>
    <xf numFmtId="3" fontId="39" fillId="0" borderId="160" xfId="4" applyNumberFormat="1" applyFont="1" applyFill="1" applyBorder="1"/>
    <xf numFmtId="3" fontId="33" fillId="0" borderId="0" xfId="3" applyNumberFormat="1" applyFont="1" applyFill="1" applyBorder="1"/>
    <xf numFmtId="3" fontId="34" fillId="0" borderId="0" xfId="3" applyNumberFormat="1" applyFont="1" applyFill="1" applyBorder="1"/>
    <xf numFmtId="3" fontId="33" fillId="0" borderId="167" xfId="3" applyNumberFormat="1" applyFont="1" applyFill="1" applyBorder="1" applyAlignment="1">
      <alignment horizontal="center" vertical="center"/>
    </xf>
    <xf numFmtId="3" fontId="35" fillId="0" borderId="20" xfId="3" applyNumberFormat="1" applyFont="1" applyFill="1" applyBorder="1" applyAlignment="1">
      <alignment horizontal="center" wrapText="1"/>
    </xf>
    <xf numFmtId="2" fontId="35" fillId="0" borderId="20" xfId="3" applyNumberFormat="1" applyFont="1" applyFill="1" applyBorder="1" applyAlignment="1">
      <alignment horizontal="center" wrapText="1"/>
    </xf>
    <xf numFmtId="2" fontId="34" fillId="0" borderId="30" xfId="3" applyNumberFormat="1" applyFont="1" applyFill="1" applyBorder="1"/>
    <xf numFmtId="3" fontId="33" fillId="7" borderId="16" xfId="3" applyNumberFormat="1" applyFont="1" applyFill="1" applyBorder="1" applyAlignment="1">
      <alignment horizontal="right"/>
    </xf>
    <xf numFmtId="2" fontId="34" fillId="8" borderId="30" xfId="3" applyNumberFormat="1" applyFont="1" applyFill="1" applyBorder="1"/>
    <xf numFmtId="3" fontId="34" fillId="8" borderId="16" xfId="3" applyNumberFormat="1" applyFont="1" applyFill="1" applyBorder="1"/>
    <xf numFmtId="2" fontId="34" fillId="0" borderId="17" xfId="3" applyNumberFormat="1" applyFont="1" applyFill="1" applyBorder="1"/>
    <xf numFmtId="3" fontId="33" fillId="7" borderId="21" xfId="3" applyNumberFormat="1" applyFont="1" applyFill="1" applyBorder="1" applyAlignment="1">
      <alignment horizontal="right"/>
    </xf>
    <xf numFmtId="2" fontId="34" fillId="8" borderId="25" xfId="3" applyNumberFormat="1" applyFont="1" applyFill="1" applyBorder="1"/>
    <xf numFmtId="2" fontId="32" fillId="0" borderId="0" xfId="3" applyNumberFormat="1"/>
    <xf numFmtId="3" fontId="33" fillId="0" borderId="42" xfId="3" applyNumberFormat="1" applyFont="1" applyFill="1" applyBorder="1" applyAlignment="1">
      <alignment horizontal="center" vertical="center"/>
    </xf>
    <xf numFmtId="2" fontId="35" fillId="0" borderId="21" xfId="3" applyNumberFormat="1" applyFont="1" applyBorder="1" applyAlignment="1">
      <alignment horizontal="center" wrapText="1"/>
    </xf>
    <xf numFmtId="2" fontId="34" fillId="0" borderId="82" xfId="3" applyNumberFormat="1" applyFont="1" applyFill="1" applyBorder="1"/>
    <xf numFmtId="2" fontId="34" fillId="0" borderId="28" xfId="3" applyNumberFormat="1" applyFont="1" applyFill="1" applyBorder="1"/>
    <xf numFmtId="2" fontId="34" fillId="0" borderId="26" xfId="3" applyNumberFormat="1" applyFont="1" applyFill="1" applyBorder="1"/>
    <xf numFmtId="3" fontId="37" fillId="0" borderId="0" xfId="3" applyNumberFormat="1" applyFont="1" applyFill="1" applyBorder="1"/>
    <xf numFmtId="3" fontId="37" fillId="0" borderId="29" xfId="3" applyNumberFormat="1" applyFont="1" applyFill="1" applyBorder="1"/>
    <xf numFmtId="3" fontId="39" fillId="0" borderId="161" xfId="3" applyNumberFormat="1" applyFont="1" applyFill="1" applyBorder="1" applyAlignment="1"/>
    <xf numFmtId="3" fontId="39" fillId="7" borderId="83" xfId="3" applyNumberFormat="1" applyFont="1" applyFill="1" applyBorder="1"/>
    <xf numFmtId="2" fontId="34" fillId="8" borderId="26" xfId="3" applyNumberFormat="1" applyFont="1" applyFill="1" applyBorder="1"/>
    <xf numFmtId="3" fontId="39" fillId="0" borderId="44" xfId="3" applyNumberFormat="1" applyFont="1" applyFill="1" applyBorder="1" applyAlignment="1"/>
    <xf numFmtId="3" fontId="39" fillId="7" borderId="26" xfId="3" applyNumberFormat="1" applyFont="1" applyFill="1" applyBorder="1"/>
    <xf numFmtId="3" fontId="37" fillId="0" borderId="28" xfId="3" applyNumberFormat="1" applyFont="1" applyFill="1" applyBorder="1"/>
    <xf numFmtId="2" fontId="34" fillId="0" borderId="16" xfId="3" applyNumberFormat="1" applyFont="1" applyFill="1" applyBorder="1"/>
    <xf numFmtId="3" fontId="32" fillId="0" borderId="63" xfId="3" applyNumberFormat="1" applyFont="1" applyFill="1" applyBorder="1" applyAlignment="1">
      <alignment horizontal="center"/>
    </xf>
    <xf numFmtId="3" fontId="37" fillId="0" borderId="111" xfId="3" applyNumberFormat="1" applyFont="1" applyFill="1" applyBorder="1"/>
    <xf numFmtId="2" fontId="34" fillId="0" borderId="32" xfId="3" applyNumberFormat="1" applyFont="1" applyFill="1" applyBorder="1"/>
    <xf numFmtId="3" fontId="39" fillId="7" borderId="48" xfId="3" applyNumberFormat="1" applyFont="1" applyFill="1" applyBorder="1"/>
    <xf numFmtId="3" fontId="34" fillId="0" borderId="169" xfId="3" applyNumberFormat="1" applyFont="1" applyFill="1" applyBorder="1" applyAlignment="1">
      <alignment horizontal="right"/>
    </xf>
    <xf numFmtId="3" fontId="34" fillId="0" borderId="162" xfId="3" applyNumberFormat="1" applyFont="1" applyFill="1" applyBorder="1" applyAlignment="1">
      <alignment horizontal="right"/>
    </xf>
    <xf numFmtId="2" fontId="34" fillId="0" borderId="111" xfId="3" applyNumberFormat="1" applyFont="1" applyFill="1" applyBorder="1"/>
    <xf numFmtId="3" fontId="33" fillId="8" borderId="25" xfId="3" applyNumberFormat="1" applyFont="1" applyFill="1" applyBorder="1" applyAlignment="1">
      <alignment horizontal="right"/>
    </xf>
    <xf numFmtId="0" fontId="26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17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/>
    <xf numFmtId="0" fontId="51" fillId="9" borderId="47" xfId="0" applyFont="1" applyFill="1" applyBorder="1"/>
    <xf numFmtId="3" fontId="51" fillId="9" borderId="29" xfId="0" applyNumberFormat="1" applyFont="1" applyFill="1" applyBorder="1"/>
    <xf numFmtId="3" fontId="51" fillId="9" borderId="145" xfId="0" applyNumberFormat="1" applyFont="1" applyFill="1" applyBorder="1"/>
    <xf numFmtId="3" fontId="26" fillId="9" borderId="25" xfId="0" applyNumberFormat="1" applyFont="1" applyFill="1" applyBorder="1"/>
    <xf numFmtId="0" fontId="0" fillId="9" borderId="0" xfId="0" applyFill="1"/>
    <xf numFmtId="3" fontId="51" fillId="9" borderId="47" xfId="0" applyNumberFormat="1" applyFont="1" applyFill="1" applyBorder="1"/>
    <xf numFmtId="3" fontId="51" fillId="9" borderId="47" xfId="0" quotePrefix="1" applyNumberFormat="1" applyFont="1" applyFill="1" applyBorder="1" applyAlignment="1">
      <alignment horizontal="right"/>
    </xf>
    <xf numFmtId="0" fontId="51" fillId="9" borderId="29" xfId="0" applyFont="1" applyFill="1" applyBorder="1"/>
    <xf numFmtId="0" fontId="0" fillId="9" borderId="47" xfId="0" applyFill="1" applyBorder="1"/>
    <xf numFmtId="3" fontId="51" fillId="9" borderId="29" xfId="0" quotePrefix="1" applyNumberFormat="1" applyFont="1" applyFill="1" applyBorder="1"/>
    <xf numFmtId="0" fontId="54" fillId="0" borderId="145" xfId="7" applyFont="1" applyBorder="1" applyAlignment="1">
      <alignment horizontal="left"/>
    </xf>
    <xf numFmtId="0" fontId="54" fillId="0" borderId="141" xfId="7" applyFont="1" applyBorder="1" applyAlignment="1">
      <alignment horizontal="left"/>
    </xf>
    <xf numFmtId="3" fontId="55" fillId="0" borderId="25" xfId="7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3" fontId="34" fillId="0" borderId="2" xfId="9" applyNumberFormat="1" applyBorder="1" applyAlignment="1">
      <alignment horizontal="center"/>
    </xf>
    <xf numFmtId="3" fontId="34" fillId="0" borderId="0" xfId="9" applyNumberFormat="1" applyBorder="1" applyAlignment="1">
      <alignment horizontal="center"/>
    </xf>
    <xf numFmtId="3" fontId="51" fillId="0" borderId="25" xfId="7" applyNumberFormat="1" applyFont="1" applyBorder="1" applyAlignment="1">
      <alignment horizontal="right"/>
    </xf>
    <xf numFmtId="0" fontId="65" fillId="0" borderId="96" xfId="0" applyFont="1" applyBorder="1" applyAlignment="1">
      <alignment horizontal="center"/>
    </xf>
    <xf numFmtId="0" fontId="65" fillId="0" borderId="29" xfId="0" applyFont="1" applyBorder="1" applyAlignment="1">
      <alignment horizontal="center"/>
    </xf>
    <xf numFmtId="0" fontId="65" fillId="0" borderId="91" xfId="0" applyFont="1" applyBorder="1" applyAlignment="1">
      <alignment horizontal="center"/>
    </xf>
    <xf numFmtId="3" fontId="66" fillId="0" borderId="25" xfId="0" applyNumberFormat="1" applyFont="1" applyBorder="1"/>
    <xf numFmtId="0" fontId="33" fillId="0" borderId="42" xfId="8" applyFont="1" applyBorder="1" applyAlignment="1">
      <alignment horizontal="center" vertical="center" wrapText="1"/>
    </xf>
    <xf numFmtId="0" fontId="34" fillId="0" borderId="42" xfId="8" applyFont="1" applyBorder="1" applyAlignment="1">
      <alignment horizontal="center" vertical="center"/>
    </xf>
    <xf numFmtId="0" fontId="33" fillId="0" borderId="42" xfId="8" applyFont="1" applyBorder="1" applyAlignment="1">
      <alignment horizontal="center" vertical="center"/>
    </xf>
    <xf numFmtId="0" fontId="36" fillId="0" borderId="25" xfId="8" applyFont="1" applyBorder="1" applyAlignment="1">
      <alignment horizontal="center" vertical="center"/>
    </xf>
    <xf numFmtId="0" fontId="34" fillId="0" borderId="25" xfId="8" applyFont="1" applyBorder="1" applyAlignment="1" applyProtection="1">
      <alignment horizontal="left" vertical="center" wrapText="1" indent="1"/>
      <protection locked="0"/>
    </xf>
    <xf numFmtId="0" fontId="33" fillId="0" borderId="25" xfId="8" applyFont="1" applyBorder="1" applyAlignment="1">
      <alignment vertical="center"/>
    </xf>
    <xf numFmtId="0" fontId="34" fillId="0" borderId="25" xfId="8" applyFont="1" applyBorder="1" applyAlignment="1">
      <alignment horizontal="left" vertical="center" indent="1"/>
    </xf>
    <xf numFmtId="0" fontId="34" fillId="0" borderId="25" xfId="8" quotePrefix="1" applyFont="1" applyBorder="1" applyAlignment="1">
      <alignment horizontal="left" vertical="center" indent="1"/>
    </xf>
    <xf numFmtId="0" fontId="34" fillId="0" borderId="25" xfId="8" applyFont="1" applyBorder="1" applyAlignment="1">
      <alignment vertical="center"/>
    </xf>
    <xf numFmtId="0" fontId="55" fillId="0" borderId="50" xfId="7" applyFont="1" applyBorder="1" applyAlignment="1">
      <alignment horizontal="left"/>
    </xf>
    <xf numFmtId="3" fontId="51" fillId="0" borderId="50" xfId="7" applyNumberFormat="1" applyFont="1" applyBorder="1" applyAlignment="1">
      <alignment horizontal="right"/>
    </xf>
    <xf numFmtId="3" fontId="33" fillId="0" borderId="53" xfId="0" applyNumberFormat="1" applyFont="1" applyBorder="1"/>
    <xf numFmtId="0" fontId="52" fillId="0" borderId="145" xfId="0" quotePrefix="1" applyNumberFormat="1" applyFont="1" applyBorder="1"/>
    <xf numFmtId="3" fontId="51" fillId="6" borderId="145" xfId="0" applyNumberFormat="1" applyFont="1" applyFill="1" applyBorder="1"/>
    <xf numFmtId="3" fontId="51" fillId="5" borderId="145" xfId="0" applyNumberFormat="1" applyFont="1" applyFill="1" applyBorder="1" applyAlignment="1">
      <alignment wrapText="1"/>
    </xf>
    <xf numFmtId="3" fontId="0" fillId="0" borderId="0" xfId="0" applyNumberFormat="1" applyFill="1" applyBorder="1"/>
    <xf numFmtId="0" fontId="14" fillId="0" borderId="0" xfId="0" applyFont="1"/>
    <xf numFmtId="0" fontId="67" fillId="0" borderId="2" xfId="9" applyFont="1" applyBorder="1"/>
    <xf numFmtId="3" fontId="67" fillId="0" borderId="2" xfId="9" applyNumberFormat="1" applyFont="1" applyBorder="1" applyAlignment="1">
      <alignment horizontal="center"/>
    </xf>
    <xf numFmtId="0" fontId="48" fillId="0" borderId="0" xfId="0" applyFont="1"/>
    <xf numFmtId="0" fontId="33" fillId="0" borderId="2" xfId="9" applyFont="1" applyBorder="1" applyAlignment="1">
      <alignment wrapText="1"/>
    </xf>
    <xf numFmtId="0" fontId="33" fillId="0" borderId="0" xfId="9" applyFont="1" applyBorder="1"/>
    <xf numFmtId="3" fontId="33" fillId="0" borderId="0" xfId="9" applyNumberFormat="1" applyFont="1" applyBorder="1" applyAlignment="1">
      <alignment horizontal="center"/>
    </xf>
    <xf numFmtId="0" fontId="34" fillId="0" borderId="0" xfId="9" applyBorder="1" applyAlignment="1">
      <alignment horizontal="center"/>
    </xf>
    <xf numFmtId="0" fontId="33" fillId="0" borderId="0" xfId="9" applyFont="1" applyBorder="1" applyAlignment="1">
      <alignment horizontal="center"/>
    </xf>
    <xf numFmtId="3" fontId="34" fillId="0" borderId="6" xfId="9" applyNumberFormat="1" applyBorder="1" applyAlignment="1">
      <alignment horizontal="center"/>
    </xf>
    <xf numFmtId="3" fontId="67" fillId="0" borderId="6" xfId="9" applyNumberFormat="1" applyFont="1" applyBorder="1" applyAlignment="1">
      <alignment horizontal="center"/>
    </xf>
    <xf numFmtId="0" fontId="24" fillId="0" borderId="1" xfId="0" applyFont="1" applyBorder="1" applyAlignment="1" applyProtection="1">
      <alignment horizontal="left" vertical="center" indent="1"/>
      <protection locked="0"/>
    </xf>
    <xf numFmtId="0" fontId="24" fillId="0" borderId="6" xfId="0" applyFont="1" applyBorder="1" applyAlignment="1" applyProtection="1">
      <alignment horizontal="left" vertical="center" indent="1"/>
      <protection locked="0"/>
    </xf>
    <xf numFmtId="3" fontId="24" fillId="0" borderId="1" xfId="0" applyNumberFormat="1" applyFont="1" applyBorder="1" applyAlignment="1" applyProtection="1">
      <alignment horizontal="right" vertical="center" indent="1"/>
      <protection locked="0"/>
    </xf>
    <xf numFmtId="3" fontId="24" fillId="0" borderId="40" xfId="0" applyNumberFormat="1" applyFont="1" applyBorder="1" applyAlignment="1" applyProtection="1">
      <alignment horizontal="right" vertical="center" indent="1"/>
      <protection locked="0"/>
    </xf>
    <xf numFmtId="3" fontId="24" fillId="0" borderId="31" xfId="0" applyNumberFormat="1" applyFont="1" applyBorder="1" applyAlignment="1" applyProtection="1">
      <alignment horizontal="right" vertical="center" indent="1"/>
      <protection locked="0"/>
    </xf>
    <xf numFmtId="3" fontId="24" fillId="0" borderId="6" xfId="0" applyNumberFormat="1" applyFont="1" applyBorder="1" applyAlignment="1" applyProtection="1">
      <alignment horizontal="right" vertical="center" indent="1"/>
      <protection locked="0"/>
    </xf>
    <xf numFmtId="3" fontId="24" fillId="0" borderId="32" xfId="0" applyNumberFormat="1" applyFont="1" applyBorder="1" applyAlignment="1" applyProtection="1">
      <alignment horizontal="right" vertical="center" indent="1"/>
      <protection locked="0"/>
    </xf>
    <xf numFmtId="0" fontId="0" fillId="0" borderId="7" xfId="0" applyBorder="1"/>
    <xf numFmtId="0" fontId="0" fillId="0" borderId="17" xfId="0" applyBorder="1"/>
    <xf numFmtId="0" fontId="0" fillId="0" borderId="29" xfId="0" applyBorder="1"/>
    <xf numFmtId="0" fontId="0" fillId="0" borderId="145" xfId="0" applyBorder="1"/>
    <xf numFmtId="3" fontId="26" fillId="0" borderId="17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8" xfId="0" applyBorder="1"/>
    <xf numFmtId="3" fontId="0" fillId="0" borderId="171" xfId="0" applyNumberFormat="1" applyBorder="1"/>
    <xf numFmtId="0" fontId="0" fillId="0" borderId="0" xfId="0" applyFill="1" applyAlignment="1" applyProtection="1">
      <alignment horizontal="left" vertical="center" wrapText="1"/>
    </xf>
    <xf numFmtId="0" fontId="0" fillId="0" borderId="78" xfId="0" applyBorder="1"/>
    <xf numFmtId="3" fontId="0" fillId="0" borderId="39" xfId="0" applyNumberFormat="1" applyBorder="1"/>
    <xf numFmtId="3" fontId="0" fillId="0" borderId="27" xfId="0" applyNumberFormat="1" applyBorder="1"/>
    <xf numFmtId="3" fontId="0" fillId="0" borderId="40" xfId="0" applyNumberFormat="1" applyBorder="1"/>
    <xf numFmtId="3" fontId="55" fillId="0" borderId="48" xfId="7" applyNumberFormat="1" applyFont="1" applyBorder="1" applyAlignment="1">
      <alignment horizontal="left"/>
    </xf>
    <xf numFmtId="3" fontId="52" fillId="0" borderId="48" xfId="7" applyNumberFormat="1" applyFont="1" applyBorder="1" applyAlignment="1">
      <alignment horizontal="left"/>
    </xf>
    <xf numFmtId="3" fontId="54" fillId="0" borderId="145" xfId="7" applyNumberFormat="1" applyFont="1" applyBorder="1" applyAlignment="1">
      <alignment horizontal="left"/>
    </xf>
    <xf numFmtId="3" fontId="54" fillId="0" borderId="48" xfId="7" applyNumberFormat="1" applyFont="1" applyBorder="1" applyAlignment="1">
      <alignment horizontal="left"/>
    </xf>
    <xf numFmtId="3" fontId="54" fillId="0" borderId="141" xfId="7" applyNumberFormat="1" applyFont="1" applyBorder="1" applyAlignment="1">
      <alignment horizontal="left"/>
    </xf>
    <xf numFmtId="3" fontId="51" fillId="0" borderId="48" xfId="7" applyNumberFormat="1" applyFont="1" applyBorder="1" applyAlignment="1">
      <alignment horizontal="left"/>
    </xf>
    <xf numFmtId="3" fontId="51" fillId="0" borderId="145" xfId="7" applyNumberFormat="1" applyFont="1" applyBorder="1" applyAlignment="1">
      <alignment horizontal="left"/>
    </xf>
    <xf numFmtId="3" fontId="55" fillId="0" borderId="145" xfId="7" applyNumberFormat="1" applyFont="1" applyBorder="1" applyAlignment="1">
      <alignment horizontal="left"/>
    </xf>
    <xf numFmtId="3" fontId="52" fillId="0" borderId="141" xfId="7" applyNumberFormat="1" applyFont="1" applyBorder="1" applyAlignment="1">
      <alignment horizontal="left"/>
    </xf>
    <xf numFmtId="3" fontId="0" fillId="0" borderId="0" xfId="0" applyNumberFormat="1"/>
    <xf numFmtId="0" fontId="16" fillId="0" borderId="22" xfId="5" applyFont="1" applyFill="1" applyBorder="1" applyAlignment="1" applyProtection="1">
      <alignment horizontal="center" vertical="center" wrapText="1"/>
    </xf>
    <xf numFmtId="164" fontId="20" fillId="0" borderId="176" xfId="0" quotePrefix="1" applyNumberFormat="1" applyFont="1" applyBorder="1" applyAlignment="1" applyProtection="1">
      <alignment horizontal="right" vertical="center" wrapText="1" indent="1"/>
    </xf>
    <xf numFmtId="164" fontId="20" fillId="0" borderId="173" xfId="0" quotePrefix="1" applyNumberFormat="1" applyFont="1" applyBorder="1" applyAlignment="1" applyProtection="1">
      <alignment horizontal="right" vertical="center" wrapText="1" indent="1"/>
    </xf>
    <xf numFmtId="164" fontId="20" fillId="0" borderId="177" xfId="0" quotePrefix="1" applyNumberFormat="1" applyFont="1" applyBorder="1" applyAlignment="1" applyProtection="1">
      <alignment horizontal="right" vertical="center" wrapText="1" indent="1"/>
    </xf>
    <xf numFmtId="164" fontId="20" fillId="0" borderId="174" xfId="0" quotePrefix="1" applyNumberFormat="1" applyFont="1" applyBorder="1" applyAlignment="1" applyProtection="1">
      <alignment horizontal="right" vertical="center" wrapText="1" indent="1"/>
    </xf>
    <xf numFmtId="0" fontId="17" fillId="0" borderId="31" xfId="5" applyFont="1" applyFill="1" applyBorder="1" applyAlignment="1" applyProtection="1">
      <alignment horizontal="left" vertical="center" wrapText="1" inden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4" fontId="2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78" xfId="0" applyNumberFormat="1" applyFont="1" applyFill="1" applyBorder="1" applyAlignment="1" applyProtection="1">
      <alignment horizontal="center" vertical="center" wrapText="1"/>
    </xf>
    <xf numFmtId="0" fontId="17" fillId="0" borderId="177" xfId="5" applyFont="1" applyFill="1" applyBorder="1" applyAlignment="1" applyProtection="1">
      <alignment horizontal="left" vertical="center" wrapText="1" indent="1"/>
    </xf>
    <xf numFmtId="164" fontId="24" fillId="0" borderId="17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0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3" xfId="0" applyFont="1" applyFill="1" applyBorder="1" applyAlignment="1" applyProtection="1">
      <alignment horizontal="left" vertical="center" wrapText="1" indent="1"/>
    </xf>
    <xf numFmtId="164" fontId="24" fillId="0" borderId="17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80" xfId="0" applyNumberFormat="1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24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5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81" xfId="5" applyFont="1" applyFill="1" applyBorder="1" applyAlignment="1" applyProtection="1">
      <alignment horizontal="left" vertical="center" wrapText="1" indent="1"/>
    </xf>
    <xf numFmtId="164" fontId="24" fillId="0" borderId="17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8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5" xfId="0" applyNumberFormat="1" applyFont="1" applyFill="1" applyBorder="1" applyAlignment="1" applyProtection="1">
      <alignment horizontal="center" vertical="center" wrapText="1"/>
    </xf>
    <xf numFmtId="0" fontId="17" fillId="0" borderId="19" xfId="5" applyFont="1" applyFill="1" applyBorder="1" applyAlignment="1" applyProtection="1">
      <alignment horizontal="left" vertical="center" wrapText="1" indent="1"/>
    </xf>
    <xf numFmtId="49" fontId="24" fillId="0" borderId="181" xfId="0" applyNumberFormat="1" applyFont="1" applyFill="1" applyBorder="1" applyAlignment="1" applyProtection="1">
      <alignment horizontal="center" vertical="center" wrapText="1"/>
    </xf>
    <xf numFmtId="164" fontId="24" fillId="0" borderId="17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81" xfId="0" applyFont="1" applyFill="1" applyBorder="1" applyAlignment="1" applyProtection="1">
      <alignment horizontal="center" vertical="center" wrapText="1"/>
    </xf>
    <xf numFmtId="0" fontId="7" fillId="0" borderId="177" xfId="0" applyFont="1" applyFill="1" applyBorder="1" applyAlignment="1" applyProtection="1">
      <alignment horizontal="left" vertical="center" wrapText="1" indent="1"/>
    </xf>
    <xf numFmtId="164" fontId="17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0" xfId="0" applyNumberFormat="1" applyFont="1" applyFill="1" applyBorder="1" applyAlignment="1" applyProtection="1">
      <alignment horizontal="right" vertical="center" wrapText="1" indent="1"/>
    </xf>
    <xf numFmtId="164" fontId="24" fillId="0" borderId="11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9" xfId="0" applyNumberFormat="1" applyFont="1" applyFill="1" applyBorder="1" applyAlignment="1" applyProtection="1">
      <alignment horizontal="right" vertical="center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2" xfId="5" applyFont="1" applyFill="1" applyBorder="1" applyAlignment="1" applyProtection="1">
      <alignment horizontal="left" vertical="center" wrapText="1" indent="1"/>
    </xf>
    <xf numFmtId="0" fontId="17" fillId="0" borderId="180" xfId="5" applyFont="1" applyFill="1" applyBorder="1" applyProtection="1"/>
    <xf numFmtId="0" fontId="17" fillId="0" borderId="47" xfId="5" applyFont="1" applyFill="1" applyBorder="1" applyProtection="1"/>
    <xf numFmtId="0" fontId="17" fillId="0" borderId="0" xfId="5" applyFont="1" applyFill="1" applyBorder="1" applyProtection="1"/>
    <xf numFmtId="164" fontId="26" fillId="0" borderId="180" xfId="0" applyNumberFormat="1" applyFont="1" applyFill="1" applyBorder="1" applyAlignment="1" applyProtection="1">
      <alignment horizontal="right" vertical="center" wrapText="1" indent="1"/>
    </xf>
    <xf numFmtId="164" fontId="23" fillId="0" borderId="173" xfId="0" applyNumberFormat="1" applyFont="1" applyFill="1" applyBorder="1" applyAlignment="1" applyProtection="1">
      <alignment horizontal="center" vertical="center" wrapText="1"/>
    </xf>
    <xf numFmtId="164" fontId="23" fillId="0" borderId="173" xfId="0" applyNumberFormat="1" applyFont="1" applyFill="1" applyBorder="1" applyAlignment="1" applyProtection="1">
      <alignment horizontal="right" vertical="center" wrapText="1" indent="1"/>
    </xf>
    <xf numFmtId="164" fontId="2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7" xfId="0" applyNumberFormat="1" applyFont="1" applyFill="1" applyBorder="1" applyAlignment="1" applyProtection="1">
      <alignment horizontal="right" vertical="center" wrapText="1" indent="1"/>
    </xf>
    <xf numFmtId="3" fontId="37" fillId="7" borderId="28" xfId="4" applyNumberFormat="1" applyFont="1" applyFill="1" applyBorder="1"/>
    <xf numFmtId="3" fontId="17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5" applyNumberFormat="1" applyFont="1" applyFill="1" applyBorder="1" applyAlignment="1" applyProtection="1">
      <alignment horizontal="left" vertical="center"/>
    </xf>
    <xf numFmtId="164" fontId="28" fillId="0" borderId="36" xfId="5" applyNumberFormat="1" applyFont="1" applyFill="1" applyBorder="1" applyAlignment="1" applyProtection="1">
      <alignment horizontal="left"/>
    </xf>
    <xf numFmtId="164" fontId="16" fillId="0" borderId="170" xfId="0" applyNumberFormat="1" applyFont="1" applyFill="1" applyBorder="1" applyAlignment="1" applyProtection="1">
      <alignment horizontal="right" vertical="center" wrapText="1" indent="1"/>
    </xf>
    <xf numFmtId="164" fontId="3" fillId="0" borderId="177" xfId="0" applyNumberFormat="1" applyFont="1" applyFill="1" applyBorder="1" applyAlignment="1" applyProtection="1">
      <alignment vertical="center" wrapText="1"/>
      <protection locked="0"/>
    </xf>
    <xf numFmtId="49" fontId="3" fillId="0" borderId="177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73" xfId="0" applyNumberFormat="1" applyFont="1" applyFill="1" applyBorder="1" applyAlignment="1" applyProtection="1">
      <alignment vertical="center" wrapText="1"/>
      <protection locked="0"/>
    </xf>
    <xf numFmtId="164" fontId="3" fillId="0" borderId="176" xfId="0" applyNumberFormat="1" applyFont="1" applyFill="1" applyBorder="1" applyAlignment="1" applyProtection="1">
      <alignment vertical="center" wrapText="1"/>
    </xf>
    <xf numFmtId="0" fontId="51" fillId="0" borderId="0" xfId="0" applyFont="1" applyBorder="1" applyAlignment="1"/>
    <xf numFmtId="3" fontId="52" fillId="9" borderId="91" xfId="0" applyNumberFormat="1" applyFont="1" applyFill="1" applyBorder="1"/>
    <xf numFmtId="3" fontId="52" fillId="9" borderId="29" xfId="0" applyNumberFormat="1" applyFont="1" applyFill="1" applyBorder="1"/>
    <xf numFmtId="3" fontId="53" fillId="9" borderId="25" xfId="0" applyNumberFormat="1" applyFont="1" applyFill="1" applyBorder="1"/>
    <xf numFmtId="3" fontId="53" fillId="9" borderId="0" xfId="0" applyNumberFormat="1" applyFont="1" applyFill="1" applyBorder="1"/>
    <xf numFmtId="0" fontId="22" fillId="9" borderId="96" xfId="0" applyFont="1" applyFill="1" applyBorder="1" applyAlignment="1">
      <alignment horizontal="center"/>
    </xf>
    <xf numFmtId="0" fontId="22" fillId="9" borderId="91" xfId="0" applyFont="1" applyFill="1" applyBorder="1" applyAlignment="1">
      <alignment horizontal="center"/>
    </xf>
    <xf numFmtId="3" fontId="52" fillId="9" borderId="96" xfId="0" applyNumberFormat="1" applyFont="1" applyFill="1" applyBorder="1"/>
    <xf numFmtId="3" fontId="52" fillId="0" borderId="145" xfId="7" applyNumberFormat="1" applyFont="1" applyBorder="1" applyAlignment="1">
      <alignment horizontal="left"/>
    </xf>
    <xf numFmtId="3" fontId="55" fillId="0" borderId="25" xfId="7" applyNumberFormat="1" applyFont="1" applyBorder="1" applyAlignment="1">
      <alignment horizontal="left"/>
    </xf>
    <xf numFmtId="3" fontId="52" fillId="5" borderId="0" xfId="0" applyNumberFormat="1" applyFont="1" applyFill="1" applyBorder="1" applyAlignment="1">
      <alignment wrapText="1"/>
    </xf>
    <xf numFmtId="3" fontId="51" fillId="0" borderId="145" xfId="0" applyNumberFormat="1" applyFont="1" applyBorder="1" applyAlignment="1">
      <alignment horizontal="right" vertical="center" wrapText="1"/>
    </xf>
    <xf numFmtId="0" fontId="51" fillId="0" borderId="47" xfId="0" applyFont="1" applyFill="1" applyBorder="1"/>
    <xf numFmtId="3" fontId="34" fillId="0" borderId="2" xfId="9" applyNumberFormat="1" applyBorder="1" applyAlignment="1">
      <alignment horizontal="center"/>
    </xf>
    <xf numFmtId="0" fontId="33" fillId="0" borderId="116" xfId="0" applyFont="1" applyBorder="1"/>
    <xf numFmtId="0" fontId="0" fillId="0" borderId="50" xfId="0" applyBorder="1"/>
    <xf numFmtId="165" fontId="33" fillId="0" borderId="54" xfId="0" applyNumberFormat="1" applyFont="1" applyBorder="1"/>
    <xf numFmtId="3" fontId="33" fillId="0" borderId="19" xfId="0" applyNumberFormat="1" applyFont="1" applyBorder="1"/>
    <xf numFmtId="3" fontId="0" fillId="0" borderId="141" xfId="0" applyNumberFormat="1" applyBorder="1" applyAlignment="1">
      <alignment horizontal="right"/>
    </xf>
    <xf numFmtId="0" fontId="0" fillId="0" borderId="47" xfId="0" applyBorder="1"/>
    <xf numFmtId="0" fontId="0" fillId="0" borderId="86" xfId="0" applyBorder="1"/>
    <xf numFmtId="3" fontId="33" fillId="0" borderId="3" xfId="0" applyNumberFormat="1" applyFont="1" applyBorder="1"/>
    <xf numFmtId="3" fontId="51" fillId="0" borderId="1" xfId="0" applyNumberFormat="1" applyFont="1" applyBorder="1"/>
    <xf numFmtId="4" fontId="51" fillId="0" borderId="1" xfId="0" applyNumberFormat="1" applyFont="1" applyBorder="1"/>
    <xf numFmtId="166" fontId="51" fillId="0" borderId="1" xfId="0" applyNumberFormat="1" applyFont="1" applyBorder="1"/>
    <xf numFmtId="2" fontId="51" fillId="0" borderId="1" xfId="0" applyNumberFormat="1" applyFont="1" applyBorder="1"/>
    <xf numFmtId="0" fontId="22" fillId="0" borderId="8" xfId="0" applyNumberFormat="1" applyFont="1" applyBorder="1" applyAlignment="1" applyProtection="1">
      <alignment horizontal="left" indent="1"/>
    </xf>
    <xf numFmtId="0" fontId="52" fillId="0" borderId="58" xfId="0" applyFont="1" applyBorder="1"/>
    <xf numFmtId="2" fontId="52" fillId="0" borderId="2" xfId="0" applyNumberFormat="1" applyFont="1" applyBorder="1"/>
    <xf numFmtId="3" fontId="52" fillId="5" borderId="44" xfId="0" applyNumberFormat="1" applyFont="1" applyFill="1" applyBorder="1" applyAlignment="1">
      <alignment wrapText="1"/>
    </xf>
    <xf numFmtId="3" fontId="52" fillId="0" borderId="46" xfId="0" applyNumberFormat="1" applyFont="1" applyBorder="1"/>
    <xf numFmtId="0" fontId="51" fillId="0" borderId="47" xfId="0" applyFont="1" applyBorder="1" applyAlignment="1"/>
    <xf numFmtId="165" fontId="51" fillId="0" borderId="51" xfId="0" applyNumberFormat="1" applyFont="1" applyBorder="1"/>
    <xf numFmtId="0" fontId="22" fillId="0" borderId="78" xfId="0" applyNumberFormat="1" applyFont="1" applyBorder="1" applyAlignment="1" applyProtection="1">
      <alignment horizontal="left" indent="1"/>
    </xf>
    <xf numFmtId="3" fontId="51" fillId="0" borderId="1" xfId="0" applyNumberFormat="1" applyFont="1" applyFill="1" applyBorder="1"/>
    <xf numFmtId="3" fontId="51" fillId="0" borderId="1" xfId="0" applyNumberFormat="1" applyFont="1" applyBorder="1" applyAlignment="1">
      <alignment horizontal="right" vertical="center" wrapText="1"/>
    </xf>
    <xf numFmtId="0" fontId="51" fillId="0" borderId="51" xfId="0" applyFont="1" applyBorder="1" applyAlignment="1">
      <alignment horizontal="right" vertical="center" wrapText="1"/>
    </xf>
    <xf numFmtId="4" fontId="51" fillId="0" borderId="51" xfId="0" applyNumberFormat="1" applyFont="1" applyBorder="1" applyAlignment="1">
      <alignment horizontal="right" vertical="center"/>
    </xf>
    <xf numFmtId="0" fontId="51" fillId="0" borderId="47" xfId="0" applyFont="1" applyFill="1" applyBorder="1" applyAlignment="1"/>
    <xf numFmtId="1" fontId="51" fillId="0" borderId="51" xfId="0" applyNumberFormat="1" applyFont="1" applyBorder="1"/>
    <xf numFmtId="3" fontId="52" fillId="0" borderId="2" xfId="0" applyNumberFormat="1" applyFont="1" applyBorder="1"/>
    <xf numFmtId="3" fontId="52" fillId="5" borderId="44" xfId="0" applyNumberFormat="1" applyFont="1" applyFill="1" applyBorder="1" applyAlignment="1">
      <alignment horizontal="right" vertical="center" wrapText="1"/>
    </xf>
    <xf numFmtId="1" fontId="52" fillId="0" borderId="46" xfId="0" applyNumberFormat="1" applyFont="1" applyBorder="1"/>
    <xf numFmtId="0" fontId="51" fillId="0" borderId="51" xfId="0" applyFont="1" applyFill="1" applyBorder="1"/>
    <xf numFmtId="3" fontId="51" fillId="5" borderId="145" xfId="0" applyNumberFormat="1" applyFont="1" applyFill="1" applyBorder="1"/>
    <xf numFmtId="0" fontId="52" fillId="0" borderId="78" xfId="0" applyFont="1" applyBorder="1" applyAlignment="1">
      <alignment horizontal="left"/>
    </xf>
    <xf numFmtId="0" fontId="52" fillId="0" borderId="58" xfId="0" applyFont="1" applyBorder="1" applyAlignment="1">
      <alignment horizontal="left"/>
    </xf>
    <xf numFmtId="3" fontId="52" fillId="0" borderId="2" xfId="0" applyNumberFormat="1" applyFont="1" applyFill="1" applyBorder="1"/>
    <xf numFmtId="3" fontId="52" fillId="5" borderId="44" xfId="0" applyNumberFormat="1" applyFont="1" applyFill="1" applyBorder="1"/>
    <xf numFmtId="0" fontId="52" fillId="0" borderId="46" xfId="0" applyFont="1" applyFill="1" applyBorder="1"/>
    <xf numFmtId="0" fontId="52" fillId="0" borderId="38" xfId="0" applyFont="1" applyBorder="1" applyAlignment="1">
      <alignment horizontal="left"/>
    </xf>
    <xf numFmtId="0" fontId="52" fillId="0" borderId="39" xfId="0" applyFont="1" applyBorder="1" applyAlignment="1">
      <alignment horizontal="left"/>
    </xf>
    <xf numFmtId="0" fontId="52" fillId="0" borderId="56" xfId="0" applyFont="1" applyFill="1" applyBorder="1"/>
    <xf numFmtId="3" fontId="52" fillId="0" borderId="6" xfId="0" applyNumberFormat="1" applyFont="1" applyFill="1" applyBorder="1"/>
    <xf numFmtId="3" fontId="52" fillId="5" borderId="40" xfId="0" applyNumberFormat="1" applyFont="1" applyFill="1" applyBorder="1"/>
    <xf numFmtId="3" fontId="65" fillId="0" borderId="173" xfId="0" applyNumberFormat="1" applyFont="1" applyFill="1" applyBorder="1"/>
    <xf numFmtId="3" fontId="65" fillId="0" borderId="177" xfId="0" applyNumberFormat="1" applyFont="1" applyFill="1" applyBorder="1"/>
    <xf numFmtId="3" fontId="65" fillId="0" borderId="174" xfId="0" applyNumberFormat="1" applyFont="1" applyFill="1" applyBorder="1"/>
    <xf numFmtId="3" fontId="52" fillId="0" borderId="25" xfId="7" applyNumberFormat="1" applyFont="1" applyBorder="1" applyAlignment="1">
      <alignment horizontal="right"/>
    </xf>
    <xf numFmtId="3" fontId="0" fillId="0" borderId="170" xfId="0" applyNumberFormat="1" applyBorder="1" applyAlignment="1">
      <alignment horizontal="right"/>
    </xf>
    <xf numFmtId="3" fontId="0" fillId="0" borderId="174" xfId="0" applyNumberFormat="1" applyBorder="1"/>
    <xf numFmtId="164" fontId="23" fillId="0" borderId="177" xfId="0" applyNumberFormat="1" applyFont="1" applyFill="1" applyBorder="1" applyAlignment="1" applyProtection="1">
      <alignment horizontal="right" vertical="center" wrapText="1" indent="1"/>
    </xf>
    <xf numFmtId="164" fontId="23" fillId="0" borderId="176" xfId="0" applyNumberFormat="1" applyFont="1" applyFill="1" applyBorder="1" applyAlignment="1" applyProtection="1">
      <alignment horizontal="right" vertical="center" wrapText="1" indent="1"/>
    </xf>
    <xf numFmtId="0" fontId="16" fillId="0" borderId="170" xfId="0" applyFont="1" applyFill="1" applyBorder="1" applyAlignment="1" applyProtection="1">
      <alignment horizontal="center" vertical="center" wrapText="1"/>
    </xf>
    <xf numFmtId="164" fontId="23" fillId="0" borderId="170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6" xfId="0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23" fillId="0" borderId="17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6" xfId="0" applyNumberFormat="1" applyFont="1" applyFill="1" applyBorder="1" applyAlignment="1" applyProtection="1">
      <alignment horizontal="right" vertical="center" wrapText="1" indent="1"/>
    </xf>
    <xf numFmtId="3" fontId="4" fillId="0" borderId="170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76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29" xfId="0" applyFont="1" applyBorder="1" applyAlignment="1">
      <alignment horizontal="left" wrapText="1"/>
    </xf>
    <xf numFmtId="0" fontId="26" fillId="9" borderId="29" xfId="0" applyFont="1" applyFill="1" applyBorder="1"/>
    <xf numFmtId="0" fontId="52" fillId="0" borderId="29" xfId="0" applyFont="1" applyBorder="1" applyAlignment="1">
      <alignment horizontal="left" vertical="top" wrapText="1"/>
    </xf>
    <xf numFmtId="0" fontId="53" fillId="0" borderId="91" xfId="0" applyFont="1" applyBorder="1"/>
    <xf numFmtId="0" fontId="22" fillId="0" borderId="5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3" fontId="52" fillId="4" borderId="47" xfId="0" applyNumberFormat="1" applyFont="1" applyFill="1" applyBorder="1"/>
    <xf numFmtId="3" fontId="51" fillId="4" borderId="47" xfId="0" applyNumberFormat="1" applyFont="1" applyFill="1" applyBorder="1"/>
    <xf numFmtId="3" fontId="51" fillId="4" borderId="118" xfId="0" applyNumberFormat="1" applyFont="1" applyFill="1" applyBorder="1"/>
    <xf numFmtId="3" fontId="52" fillId="0" borderId="50" xfId="0" applyNumberFormat="1" applyFont="1" applyBorder="1"/>
    <xf numFmtId="3" fontId="52" fillId="0" borderId="180" xfId="0" applyNumberFormat="1" applyFont="1" applyBorder="1"/>
    <xf numFmtId="0" fontId="52" fillId="0" borderId="175" xfId="0" applyFont="1" applyBorder="1"/>
    <xf numFmtId="0" fontId="52" fillId="0" borderId="175" xfId="0" applyFont="1" applyBorder="1" applyAlignment="1">
      <alignment horizontal="left" wrapText="1"/>
    </xf>
    <xf numFmtId="0" fontId="52" fillId="0" borderId="179" xfId="0" applyFont="1" applyBorder="1" applyAlignment="1">
      <alignment horizontal="left" wrapText="1"/>
    </xf>
    <xf numFmtId="164" fontId="68" fillId="0" borderId="176" xfId="0" applyNumberFormat="1" applyFont="1" applyFill="1" applyBorder="1" applyAlignment="1" applyProtection="1">
      <alignment horizontal="right" vertical="center" wrapText="1" indent="1"/>
    </xf>
    <xf numFmtId="164" fontId="16" fillId="0" borderId="179" xfId="5" applyNumberFormat="1" applyFont="1" applyFill="1" applyBorder="1" applyAlignment="1" applyProtection="1">
      <alignment horizontal="right" vertical="center" wrapText="1" indent="1"/>
    </xf>
    <xf numFmtId="0" fontId="52" fillId="0" borderId="0" xfId="0" applyFont="1" applyAlignment="1">
      <alignment horizontal="center" wrapText="1"/>
    </xf>
    <xf numFmtId="3" fontId="35" fillId="0" borderId="175" xfId="3" applyNumberFormat="1" applyFont="1" applyFill="1" applyBorder="1" applyAlignment="1">
      <alignment horizontal="center" wrapText="1"/>
    </xf>
    <xf numFmtId="3" fontId="37" fillId="0" borderId="67" xfId="4" applyNumberFormat="1" applyFont="1" applyFill="1" applyBorder="1" applyAlignment="1">
      <alignment vertical="center"/>
    </xf>
    <xf numFmtId="164" fontId="27" fillId="0" borderId="46" xfId="0" applyNumberFormat="1" applyFont="1" applyFill="1" applyBorder="1" applyAlignment="1" applyProtection="1">
      <alignment horizontal="right" vertical="center" wrapText="1" indent="1"/>
    </xf>
    <xf numFmtId="164" fontId="7" fillId="0" borderId="181" xfId="0" applyNumberFormat="1" applyFont="1" applyFill="1" applyBorder="1" applyAlignment="1" applyProtection="1">
      <alignment horizontal="center" vertical="center" wrapText="1"/>
    </xf>
    <xf numFmtId="164" fontId="7" fillId="0" borderId="177" xfId="0" applyNumberFormat="1" applyFont="1" applyFill="1" applyBorder="1" applyAlignment="1" applyProtection="1">
      <alignment horizontal="center" vertical="center" wrapText="1"/>
    </xf>
    <xf numFmtId="164" fontId="7" fillId="0" borderId="176" xfId="0" applyNumberFormat="1" applyFont="1" applyFill="1" applyBorder="1" applyAlignment="1" applyProtection="1">
      <alignment horizontal="center"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left" vertical="center"/>
      <protection locked="0"/>
    </xf>
    <xf numFmtId="164" fontId="15" fillId="0" borderId="1" xfId="0" applyNumberFormat="1" applyFont="1" applyFill="1" applyBorder="1" applyAlignment="1" applyProtection="1">
      <alignment vertical="center"/>
      <protection locked="0"/>
    </xf>
    <xf numFmtId="49" fontId="15" fillId="0" borderId="1" xfId="0" applyNumberFormat="1" applyFont="1" applyFill="1" applyBorder="1" applyAlignment="1" applyProtection="1">
      <alignment vertical="center"/>
      <protection locked="0"/>
    </xf>
    <xf numFmtId="164" fontId="15" fillId="0" borderId="17" xfId="0" applyNumberFormat="1" applyFont="1" applyFill="1" applyBorder="1" applyAlignment="1" applyProtection="1">
      <alignment vertical="center"/>
    </xf>
    <xf numFmtId="164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181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177" xfId="0" applyNumberFormat="1" applyFont="1" applyFill="1" applyBorder="1" applyAlignment="1" applyProtection="1">
      <alignment vertical="center" wrapText="1"/>
      <protection locked="0"/>
    </xf>
    <xf numFmtId="49" fontId="25" fillId="0" borderId="177" xfId="0" applyNumberFormat="1" applyFont="1" applyFill="1" applyBorder="1" applyAlignment="1" applyProtection="1">
      <alignment vertical="center" wrapText="1"/>
      <protection locked="0"/>
    </xf>
    <xf numFmtId="164" fontId="25" fillId="0" borderId="176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81" xfId="0" applyNumberFormat="1" applyFont="1" applyFill="1" applyBorder="1" applyAlignment="1" applyProtection="1">
      <alignment horizontal="left" vertical="center" wrapText="1"/>
    </xf>
    <xf numFmtId="164" fontId="7" fillId="0" borderId="177" xfId="0" applyNumberFormat="1" applyFont="1" applyFill="1" applyBorder="1" applyAlignment="1" applyProtection="1">
      <alignment vertical="center" wrapText="1"/>
    </xf>
    <xf numFmtId="164" fontId="7" fillId="0" borderId="173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164" fontId="23" fillId="0" borderId="51" xfId="0" applyNumberFormat="1" applyFont="1" applyFill="1" applyBorder="1" applyAlignment="1" applyProtection="1">
      <alignment horizontal="center" vertical="center" wrapText="1"/>
    </xf>
    <xf numFmtId="164" fontId="23" fillId="0" borderId="17" xfId="0" applyNumberFormat="1" applyFont="1" applyFill="1" applyBorder="1" applyAlignment="1" applyProtection="1">
      <alignment horizontal="center" vertical="center" wrapText="1"/>
    </xf>
    <xf numFmtId="164" fontId="24" fillId="0" borderId="2" xfId="0" applyNumberFormat="1" applyFont="1" applyFill="1" applyBorder="1" applyAlignment="1" applyProtection="1">
      <alignment horizontal="center" vertical="center" wrapText="1"/>
    </xf>
    <xf numFmtId="164" fontId="16" fillId="0" borderId="16" xfId="0" applyNumberFormat="1" applyFont="1" applyFill="1" applyBorder="1" applyAlignment="1" applyProtection="1">
      <alignment horizontal="center" vertical="center" wrapText="1"/>
    </xf>
    <xf numFmtId="164" fontId="24" fillId="0" borderId="1" xfId="0" applyNumberFormat="1" applyFont="1" applyFill="1" applyBorder="1" applyAlignment="1" applyProtection="1">
      <alignment horizontal="center" vertical="center" wrapText="1"/>
    </xf>
    <xf numFmtId="164" fontId="16" fillId="0" borderId="1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8" xfId="0" applyNumberFormat="1" applyFont="1" applyFill="1" applyBorder="1" applyAlignment="1" applyProtection="1">
      <alignment vertical="center" wrapText="1"/>
    </xf>
    <xf numFmtId="164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6" xfId="0" applyNumberFormat="1" applyFont="1" applyFill="1" applyBorder="1" applyAlignment="1" applyProtection="1">
      <alignment vertical="center" wrapText="1"/>
    </xf>
    <xf numFmtId="164" fontId="18" fillId="0" borderId="181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77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7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77" xfId="0" applyNumberFormat="1" applyFont="1" applyFill="1" applyBorder="1" applyAlignment="1" applyProtection="1">
      <alignment vertical="center" wrapText="1"/>
      <protection locked="0"/>
    </xf>
    <xf numFmtId="164" fontId="18" fillId="0" borderId="173" xfId="0" applyNumberFormat="1" applyFont="1" applyFill="1" applyBorder="1" applyAlignment="1" applyProtection="1">
      <alignment vertical="center" wrapText="1"/>
      <protection locked="0"/>
    </xf>
    <xf numFmtId="164" fontId="6" fillId="0" borderId="181" xfId="0" applyNumberFormat="1" applyFont="1" applyFill="1" applyBorder="1" applyAlignment="1" applyProtection="1">
      <alignment horizontal="left" vertical="center" wrapText="1"/>
    </xf>
    <xf numFmtId="164" fontId="6" fillId="0" borderId="177" xfId="0" applyNumberFormat="1" applyFont="1" applyFill="1" applyBorder="1" applyAlignment="1" applyProtection="1">
      <alignment vertical="center" wrapText="1"/>
    </xf>
    <xf numFmtId="164" fontId="6" fillId="0" borderId="176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3" fontId="34" fillId="0" borderId="182" xfId="3" applyNumberFormat="1" applyFont="1" applyFill="1" applyBorder="1" applyAlignment="1">
      <alignment horizontal="right"/>
    </xf>
    <xf numFmtId="3" fontId="35" fillId="0" borderId="176" xfId="3" applyNumberFormat="1" applyFont="1" applyFill="1" applyBorder="1" applyAlignment="1">
      <alignment horizontal="center" wrapText="1"/>
    </xf>
    <xf numFmtId="3" fontId="69" fillId="0" borderId="82" xfId="3" applyNumberFormat="1" applyFont="1" applyFill="1" applyBorder="1" applyAlignment="1">
      <alignment horizontal="right" wrapText="1"/>
    </xf>
    <xf numFmtId="3" fontId="40" fillId="0" borderId="113" xfId="3" applyNumberFormat="1" applyFont="1" applyFill="1" applyBorder="1" applyAlignment="1">
      <alignment wrapText="1"/>
    </xf>
    <xf numFmtId="0" fontId="26" fillId="0" borderId="6" xfId="5" applyFont="1" applyFill="1" applyBorder="1" applyAlignment="1">
      <alignment horizontal="center" vertical="center" wrapText="1"/>
    </xf>
    <xf numFmtId="0" fontId="51" fillId="0" borderId="47" xfId="0" applyFont="1" applyBorder="1" applyAlignment="1"/>
    <xf numFmtId="3" fontId="67" fillId="0" borderId="46" xfId="9" applyNumberFormat="1" applyFont="1" applyBorder="1" applyAlignment="1">
      <alignment horizontal="center"/>
    </xf>
    <xf numFmtId="3" fontId="67" fillId="0" borderId="5" xfId="9" applyNumberFormat="1" applyFont="1" applyBorder="1" applyAlignment="1">
      <alignment horizontal="center"/>
    </xf>
    <xf numFmtId="3" fontId="34" fillId="0" borderId="2" xfId="9" applyNumberFormat="1" applyBorder="1" applyAlignment="1">
      <alignment horizontal="center"/>
    </xf>
    <xf numFmtId="0" fontId="34" fillId="0" borderId="46" xfId="9" applyFont="1" applyFill="1" applyBorder="1" applyAlignment="1"/>
    <xf numFmtId="0" fontId="67" fillId="0" borderId="46" xfId="9" applyFont="1" applyFill="1" applyBorder="1" applyAlignment="1"/>
    <xf numFmtId="0" fontId="67" fillId="0" borderId="58" xfId="9" applyFont="1" applyBorder="1" applyAlignment="1"/>
    <xf numFmtId="0" fontId="67" fillId="0" borderId="5" xfId="9" applyFont="1" applyBorder="1" applyAlignment="1"/>
    <xf numFmtId="164" fontId="23" fillId="0" borderId="82" xfId="5" applyNumberFormat="1" applyFont="1" applyFill="1" applyBorder="1" applyAlignment="1" applyProtection="1">
      <alignment horizontal="right" vertical="center" wrapText="1" indent="1"/>
    </xf>
    <xf numFmtId="164" fontId="23" fillId="0" borderId="26" xfId="5" applyNumberFormat="1" applyFont="1" applyFill="1" applyBorder="1" applyAlignment="1" applyProtection="1">
      <alignment horizontal="right" vertical="center" wrapText="1" indent="1"/>
    </xf>
    <xf numFmtId="164" fontId="23" fillId="0" borderId="111" xfId="5" applyNumberFormat="1" applyFont="1" applyFill="1" applyBorder="1" applyAlignment="1" applyProtection="1">
      <alignment horizontal="right" vertical="center" wrapText="1" indent="1"/>
    </xf>
    <xf numFmtId="0" fontId="54" fillId="0" borderId="179" xfId="0" applyFont="1" applyBorder="1"/>
    <xf numFmtId="3" fontId="54" fillId="0" borderId="179" xfId="0" applyNumberFormat="1" applyFont="1" applyBorder="1"/>
    <xf numFmtId="3" fontId="66" fillId="0" borderId="179" xfId="0" applyNumberFormat="1" applyFont="1" applyBorder="1"/>
    <xf numFmtId="3" fontId="52" fillId="6" borderId="145" xfId="0" quotePrefix="1" applyNumberFormat="1" applyFont="1" applyFill="1" applyBorder="1" applyAlignment="1">
      <alignment horizontal="right"/>
    </xf>
    <xf numFmtId="3" fontId="51" fillId="0" borderId="51" xfId="0" applyNumberFormat="1" applyFont="1" applyBorder="1" applyAlignment="1">
      <alignment horizontal="right" vertical="center" wrapText="1"/>
    </xf>
    <xf numFmtId="3" fontId="51" fillId="0" borderId="51" xfId="0" applyNumberFormat="1" applyFont="1" applyBorder="1" applyAlignment="1">
      <alignment horizontal="right" vertical="center"/>
    </xf>
    <xf numFmtId="3" fontId="51" fillId="5" borderId="145" xfId="0" applyNumberFormat="1" applyFont="1" applyFill="1" applyBorder="1" applyAlignment="1">
      <alignment horizontal="right" vertical="center" wrapText="1"/>
    </xf>
    <xf numFmtId="3" fontId="51" fillId="0" borderId="51" xfId="0" applyNumberFormat="1" applyFont="1" applyFill="1" applyBorder="1"/>
    <xf numFmtId="3" fontId="52" fillId="0" borderId="46" xfId="0" applyNumberFormat="1" applyFont="1" applyFill="1" applyBorder="1"/>
    <xf numFmtId="3" fontId="52" fillId="0" borderId="56" xfId="0" applyNumberFormat="1" applyFont="1" applyFill="1" applyBorder="1"/>
    <xf numFmtId="165" fontId="33" fillId="0" borderId="17" xfId="0" applyNumberFormat="1" applyFont="1" applyBorder="1" applyAlignment="1">
      <alignment horizontal="center"/>
    </xf>
    <xf numFmtId="3" fontId="34" fillId="0" borderId="2" xfId="9" applyNumberFormat="1" applyFont="1" applyBorder="1" applyAlignment="1">
      <alignment horizontal="center"/>
    </xf>
    <xf numFmtId="3" fontId="34" fillId="0" borderId="2" xfId="9" applyNumberFormat="1" applyFont="1" applyBorder="1" applyAlignment="1">
      <alignment horizontal="center" wrapText="1"/>
    </xf>
    <xf numFmtId="0" fontId="34" fillId="0" borderId="2" xfId="9" applyFont="1" applyBorder="1"/>
    <xf numFmtId="3" fontId="34" fillId="0" borderId="6" xfId="9" applyNumberFormat="1" applyFont="1" applyBorder="1" applyAlignment="1">
      <alignment horizontal="center"/>
    </xf>
    <xf numFmtId="3" fontId="26" fillId="0" borderId="179" xfId="0" applyNumberFormat="1" applyFont="1" applyBorder="1"/>
    <xf numFmtId="3" fontId="37" fillId="0" borderId="130" xfId="4" applyNumberFormat="1" applyFont="1" applyFill="1" applyBorder="1"/>
    <xf numFmtId="3" fontId="37" fillId="0" borderId="27" xfId="4" applyNumberFormat="1" applyFont="1" applyFill="1" applyBorder="1"/>
    <xf numFmtId="3" fontId="37" fillId="0" borderId="183" xfId="4" applyNumberFormat="1" applyFont="1" applyFill="1" applyBorder="1"/>
    <xf numFmtId="4" fontId="37" fillId="8" borderId="111" xfId="4" applyNumberFormat="1" applyFont="1" applyFill="1" applyBorder="1"/>
    <xf numFmtId="164" fontId="28" fillId="0" borderId="36" xfId="5" applyNumberFormat="1" applyFont="1" applyFill="1" applyBorder="1" applyAlignment="1" applyProtection="1">
      <alignment horizontal="left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8" fillId="0" borderId="36" xfId="5" applyNumberFormat="1" applyFont="1" applyFill="1" applyBorder="1" applyAlignment="1" applyProtection="1">
      <alignment horizontal="left"/>
    </xf>
    <xf numFmtId="0" fontId="18" fillId="0" borderId="0" xfId="5" applyFont="1" applyFill="1" applyAlignment="1" applyProtection="1">
      <alignment horizontal="center"/>
    </xf>
    <xf numFmtId="164" fontId="25" fillId="0" borderId="96" xfId="0" applyNumberFormat="1" applyFont="1" applyFill="1" applyBorder="1" applyAlignment="1" applyProtection="1">
      <alignment horizontal="center" vertical="center" wrapText="1"/>
    </xf>
    <xf numFmtId="164" fontId="25" fillId="0" borderId="91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31" fillId="0" borderId="50" xfId="0" applyNumberFormat="1" applyFont="1" applyFill="1" applyBorder="1" applyAlignment="1" applyProtection="1">
      <alignment horizontal="center" vertical="center" wrapText="1"/>
    </xf>
    <xf numFmtId="164" fontId="25" fillId="0" borderId="82" xfId="0" applyNumberFormat="1" applyFont="1" applyFill="1" applyBorder="1" applyAlignment="1" applyProtection="1">
      <alignment horizontal="center" vertical="center" wrapText="1"/>
    </xf>
    <xf numFmtId="164" fontId="25" fillId="0" borderId="111" xfId="0" applyNumberFormat="1" applyFont="1" applyFill="1" applyBorder="1" applyAlignment="1" applyProtection="1">
      <alignment horizontal="center" vertical="center" wrapText="1"/>
    </xf>
    <xf numFmtId="164" fontId="43" fillId="0" borderId="0" xfId="5" applyNumberFormat="1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right"/>
    </xf>
    <xf numFmtId="0" fontId="45" fillId="0" borderId="0" xfId="0" applyFont="1" applyFill="1" applyBorder="1" applyAlignment="1" applyProtection="1">
      <alignment horizontal="right"/>
    </xf>
    <xf numFmtId="0" fontId="26" fillId="0" borderId="11" xfId="5" applyFont="1" applyFill="1" applyBorder="1" applyAlignment="1">
      <alignment horizontal="center" vertical="center" wrapText="1"/>
    </xf>
    <xf numFmtId="0" fontId="26" fillId="0" borderId="10" xfId="5" applyFont="1" applyFill="1" applyBorder="1" applyAlignment="1">
      <alignment horizontal="center" vertical="center" wrapText="1"/>
    </xf>
    <xf numFmtId="0" fontId="26" fillId="0" borderId="4" xfId="5" applyFont="1" applyFill="1" applyBorder="1" applyAlignment="1">
      <alignment horizontal="center" vertical="center" wrapText="1"/>
    </xf>
    <xf numFmtId="0" fontId="26" fillId="0" borderId="6" xfId="5" applyFont="1" applyFill="1" applyBorder="1" applyAlignment="1">
      <alignment horizontal="center" vertical="center" wrapText="1"/>
    </xf>
    <xf numFmtId="0" fontId="26" fillId="0" borderId="20" xfId="5" applyFont="1" applyFill="1" applyBorder="1" applyAlignment="1">
      <alignment horizontal="center" vertical="center" wrapText="1"/>
    </xf>
    <xf numFmtId="0" fontId="26" fillId="0" borderId="18" xfId="5" applyFont="1" applyFill="1" applyBorder="1" applyAlignment="1">
      <alignment horizontal="center" vertical="center" wrapText="1"/>
    </xf>
    <xf numFmtId="0" fontId="25" fillId="0" borderId="13" xfId="5" applyFont="1" applyFill="1" applyBorder="1" applyAlignment="1" applyProtection="1">
      <alignment horizontal="left"/>
    </xf>
    <xf numFmtId="0" fontId="25" fillId="0" borderId="14" xfId="5" applyFont="1" applyFill="1" applyBorder="1" applyAlignment="1" applyProtection="1">
      <alignment horizontal="left"/>
    </xf>
    <xf numFmtId="0" fontId="17" fillId="0" borderId="50" xfId="5" applyFont="1" applyFill="1" applyBorder="1" applyAlignment="1">
      <alignment horizontal="justify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 applyProtection="1">
      <alignment horizontal="left"/>
    </xf>
    <xf numFmtId="0" fontId="48" fillId="0" borderId="0" xfId="0" applyFont="1" applyFill="1" applyBorder="1" applyAlignment="1" applyProtection="1">
      <alignment horizontal="right"/>
    </xf>
    <xf numFmtId="0" fontId="25" fillId="0" borderId="42" xfId="0" applyFont="1" applyFill="1" applyBorder="1" applyAlignment="1" applyProtection="1">
      <alignment horizontal="left" indent="1"/>
    </xf>
    <xf numFmtId="0" fontId="25" fillId="0" borderId="43" xfId="0" applyFont="1" applyFill="1" applyBorder="1" applyAlignment="1" applyProtection="1">
      <alignment horizontal="left" indent="1"/>
    </xf>
    <xf numFmtId="0" fontId="25" fillId="0" borderId="41" xfId="0" applyFont="1" applyFill="1" applyBorder="1" applyAlignment="1" applyProtection="1">
      <alignment horizontal="left" indent="1"/>
    </xf>
    <xf numFmtId="0" fontId="23" fillId="0" borderId="14" xfId="0" applyFont="1" applyFill="1" applyBorder="1" applyAlignment="1" applyProtection="1">
      <alignment horizontal="right" indent="1"/>
    </xf>
    <xf numFmtId="0" fontId="23" fillId="0" borderId="21" xfId="0" applyFont="1" applyFill="1" applyBorder="1" applyAlignment="1" applyProtection="1">
      <alignment horizontal="right" inden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5" fillId="0" borderId="116" xfId="0" applyFont="1" applyFill="1" applyBorder="1" applyAlignment="1" applyProtection="1">
      <alignment horizontal="center"/>
    </xf>
    <xf numFmtId="0" fontId="25" fillId="0" borderId="50" xfId="0" applyFont="1" applyFill="1" applyBorder="1" applyAlignment="1" applyProtection="1">
      <alignment horizontal="center"/>
    </xf>
    <xf numFmtId="0" fontId="25" fillId="0" borderId="117" xfId="0" applyFont="1" applyFill="1" applyBorder="1" applyAlignment="1" applyProtection="1">
      <alignment horizontal="center"/>
    </xf>
    <xf numFmtId="0" fontId="25" fillId="0" borderId="19" xfId="0" applyFont="1" applyFill="1" applyBorder="1" applyAlignment="1" applyProtection="1">
      <alignment horizontal="center"/>
    </xf>
    <xf numFmtId="0" fontId="25" fillId="0" borderId="33" xfId="0" applyFont="1" applyFill="1" applyBorder="1" applyAlignment="1" applyProtection="1">
      <alignment horizontal="center"/>
    </xf>
    <xf numFmtId="0" fontId="24" fillId="0" borderId="52" xfId="0" applyFont="1" applyFill="1" applyBorder="1" applyAlignment="1" applyProtection="1">
      <alignment horizontal="left" indent="1"/>
      <protection locked="0"/>
    </xf>
    <xf numFmtId="0" fontId="24" fillId="0" borderId="138" xfId="0" applyFont="1" applyFill="1" applyBorder="1" applyAlignment="1" applyProtection="1">
      <alignment horizontal="left" indent="1"/>
      <protection locked="0"/>
    </xf>
    <xf numFmtId="0" fontId="24" fillId="0" borderId="139" xfId="0" applyFont="1" applyFill="1" applyBorder="1" applyAlignment="1" applyProtection="1">
      <alignment horizontal="left" indent="1"/>
      <protection locked="0"/>
    </xf>
    <xf numFmtId="0" fontId="24" fillId="0" borderId="4" xfId="0" applyFont="1" applyFill="1" applyBorder="1" applyAlignment="1" applyProtection="1">
      <alignment horizontal="right" indent="1"/>
      <protection locked="0"/>
    </xf>
    <xf numFmtId="0" fontId="24" fillId="0" borderId="20" xfId="0" applyFont="1" applyFill="1" applyBorder="1" applyAlignment="1" applyProtection="1">
      <alignment horizontal="right" indent="1"/>
      <protection locked="0"/>
    </xf>
    <xf numFmtId="0" fontId="24" fillId="0" borderId="38" xfId="0" applyFont="1" applyFill="1" applyBorder="1" applyAlignment="1" applyProtection="1">
      <alignment horizontal="left" indent="1"/>
      <protection locked="0"/>
    </xf>
    <xf numFmtId="0" fontId="24" fillId="0" borderId="39" xfId="0" applyFont="1" applyFill="1" applyBorder="1" applyAlignment="1" applyProtection="1">
      <alignment horizontal="left" indent="1"/>
      <protection locked="0"/>
    </xf>
    <xf numFmtId="0" fontId="24" fillId="0" borderId="140" xfId="0" applyFont="1" applyFill="1" applyBorder="1" applyAlignment="1" applyProtection="1">
      <alignment horizontal="left" indent="1"/>
      <protection locked="0"/>
    </xf>
    <xf numFmtId="0" fontId="24" fillId="0" borderId="6" xfId="0" applyFont="1" applyFill="1" applyBorder="1" applyAlignment="1" applyProtection="1">
      <alignment horizontal="right" indent="1"/>
      <protection locked="0"/>
    </xf>
    <xf numFmtId="0" fontId="24" fillId="0" borderId="18" xfId="0" applyFont="1" applyFill="1" applyBorder="1" applyAlignment="1" applyProtection="1">
      <alignment horizontal="right" indent="1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115" xfId="0" applyFont="1" applyBorder="1" applyAlignment="1">
      <alignment horizontal="center" vertical="center" wrapText="1"/>
    </xf>
    <xf numFmtId="0" fontId="29" fillId="0" borderId="96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0" fontId="52" fillId="0" borderId="96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 wrapText="1"/>
    </xf>
    <xf numFmtId="0" fontId="52" fillId="0" borderId="175" xfId="0" applyFont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2" fillId="0" borderId="36" xfId="0" applyFont="1" applyBorder="1" applyAlignment="1">
      <alignment horizontal="center"/>
    </xf>
    <xf numFmtId="0" fontId="0" fillId="0" borderId="0" xfId="0" applyAlignment="1">
      <alignment horizontal="right"/>
    </xf>
    <xf numFmtId="0" fontId="51" fillId="0" borderId="42" xfId="0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5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1" fillId="0" borderId="0" xfId="0" applyFont="1" applyBorder="1" applyAlignment="1">
      <alignment horizontal="left" wrapText="1"/>
    </xf>
    <xf numFmtId="0" fontId="33" fillId="0" borderId="0" xfId="8" applyFont="1" applyAlignment="1">
      <alignment horizontal="center" vertical="center"/>
    </xf>
    <xf numFmtId="0" fontId="33" fillId="0" borderId="0" xfId="8" applyFont="1" applyAlignment="1" applyProtection="1">
      <alignment horizontal="center" vertical="center" wrapText="1"/>
      <protection locked="0"/>
    </xf>
    <xf numFmtId="0" fontId="65" fillId="0" borderId="180" xfId="0" applyFont="1" applyBorder="1" applyAlignment="1">
      <alignment horizontal="left"/>
    </xf>
    <xf numFmtId="0" fontId="66" fillId="0" borderId="170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64" fillId="0" borderId="0" xfId="0" applyFont="1" applyFill="1" applyAlignment="1">
      <alignment horizontal="right"/>
    </xf>
    <xf numFmtId="0" fontId="51" fillId="0" borderId="47" xfId="0" applyFont="1" applyBorder="1" applyAlignment="1"/>
    <xf numFmtId="0" fontId="51" fillId="0" borderId="0" xfId="0" applyFont="1" applyBorder="1" applyAlignment="1"/>
    <xf numFmtId="0" fontId="52" fillId="0" borderId="78" xfId="0" applyFont="1" applyFill="1" applyBorder="1" applyAlignment="1">
      <alignment wrapText="1"/>
    </xf>
    <xf numFmtId="0" fontId="0" fillId="0" borderId="58" xfId="0" applyBorder="1" applyAlignment="1">
      <alignment wrapText="1"/>
    </xf>
    <xf numFmtId="0" fontId="51" fillId="0" borderId="47" xfId="0" applyFont="1" applyBorder="1" applyAlignment="1">
      <alignment horizontal="left"/>
    </xf>
    <xf numFmtId="0" fontId="34" fillId="0" borderId="0" xfId="9" applyFill="1" applyBorder="1" applyAlignment="1"/>
    <xf numFmtId="3" fontId="34" fillId="0" borderId="0" xfId="9" applyNumberFormat="1" applyBorder="1" applyAlignment="1">
      <alignment horizontal="center"/>
    </xf>
    <xf numFmtId="0" fontId="34" fillId="0" borderId="0" xfId="9" applyFont="1" applyFill="1" applyBorder="1" applyAlignment="1"/>
    <xf numFmtId="0" fontId="34" fillId="0" borderId="0" xfId="9" applyBorder="1" applyAlignment="1">
      <alignment horizontal="center"/>
    </xf>
    <xf numFmtId="0" fontId="33" fillId="0" borderId="0" xfId="9" applyFont="1" applyFill="1" applyBorder="1" applyAlignment="1"/>
    <xf numFmtId="3" fontId="33" fillId="0" borderId="0" xfId="9" applyNumberFormat="1" applyFont="1" applyBorder="1" applyAlignment="1">
      <alignment horizontal="center"/>
    </xf>
    <xf numFmtId="0" fontId="33" fillId="0" borderId="0" xfId="9" applyFont="1" applyBorder="1" applyAlignment="1">
      <alignment horizontal="center"/>
    </xf>
    <xf numFmtId="0" fontId="34" fillId="0" borderId="0" xfId="9" applyBorder="1" applyAlignment="1"/>
    <xf numFmtId="0" fontId="33" fillId="0" borderId="0" xfId="9" applyFont="1" applyBorder="1" applyAlignment="1"/>
    <xf numFmtId="0" fontId="67" fillId="0" borderId="46" xfId="9" applyFont="1" applyFill="1" applyBorder="1" applyAlignment="1">
      <alignment wrapText="1"/>
    </xf>
    <xf numFmtId="0" fontId="67" fillId="0" borderId="58" xfId="9" applyFont="1" applyBorder="1" applyAlignment="1">
      <alignment wrapText="1"/>
    </xf>
    <xf numFmtId="0" fontId="67" fillId="0" borderId="5" xfId="9" applyFont="1" applyBorder="1" applyAlignment="1">
      <alignment wrapText="1"/>
    </xf>
    <xf numFmtId="3" fontId="33" fillId="0" borderId="46" xfId="9" applyNumberFormat="1" applyFont="1" applyBorder="1" applyAlignment="1">
      <alignment horizontal="center" wrapText="1"/>
    </xf>
    <xf numFmtId="0" fontId="33" fillId="0" borderId="5" xfId="9" applyFont="1" applyBorder="1" applyAlignment="1">
      <alignment horizontal="center" wrapText="1"/>
    </xf>
    <xf numFmtId="0" fontId="34" fillId="0" borderId="46" xfId="9" applyFont="1" applyFill="1" applyBorder="1" applyAlignment="1">
      <alignment wrapText="1"/>
    </xf>
    <xf numFmtId="0" fontId="34" fillId="0" borderId="58" xfId="9" applyBorder="1" applyAlignment="1">
      <alignment wrapText="1"/>
    </xf>
    <xf numFmtId="0" fontId="34" fillId="0" borderId="5" xfId="9" applyBorder="1" applyAlignment="1">
      <alignment wrapText="1"/>
    </xf>
    <xf numFmtId="3" fontId="34" fillId="0" borderId="46" xfId="9" applyNumberFormat="1" applyBorder="1" applyAlignment="1">
      <alignment horizontal="center"/>
    </xf>
    <xf numFmtId="3" fontId="34" fillId="0" borderId="5" xfId="9" applyNumberFormat="1" applyBorder="1" applyAlignment="1">
      <alignment horizontal="center"/>
    </xf>
    <xf numFmtId="3" fontId="34" fillId="0" borderId="46" xfId="9" applyNumberFormat="1" applyFont="1" applyBorder="1" applyAlignment="1">
      <alignment horizontal="center" wrapText="1"/>
    </xf>
    <xf numFmtId="0" fontId="34" fillId="0" borderId="5" xfId="9" applyFont="1" applyBorder="1" applyAlignment="1">
      <alignment horizontal="center" wrapText="1"/>
    </xf>
    <xf numFmtId="0" fontId="67" fillId="0" borderId="46" xfId="9" applyFont="1" applyFill="1" applyBorder="1" applyAlignment="1"/>
    <xf numFmtId="0" fontId="67" fillId="0" borderId="58" xfId="9" applyFont="1" applyBorder="1" applyAlignment="1"/>
    <xf numFmtId="0" fontId="67" fillId="0" borderId="5" xfId="9" applyFont="1" applyBorder="1" applyAlignment="1"/>
    <xf numFmtId="3" fontId="67" fillId="0" borderId="46" xfId="9" applyNumberFormat="1" applyFont="1" applyBorder="1" applyAlignment="1">
      <alignment horizontal="center"/>
    </xf>
    <xf numFmtId="3" fontId="67" fillId="0" borderId="5" xfId="9" applyNumberFormat="1" applyFont="1" applyBorder="1" applyAlignment="1">
      <alignment horizontal="center"/>
    </xf>
    <xf numFmtId="3" fontId="34" fillId="0" borderId="56" xfId="9" applyNumberFormat="1" applyBorder="1" applyAlignment="1">
      <alignment horizontal="center"/>
    </xf>
    <xf numFmtId="3" fontId="34" fillId="0" borderId="39" xfId="9" applyNumberFormat="1" applyBorder="1" applyAlignment="1">
      <alignment horizontal="center"/>
    </xf>
    <xf numFmtId="0" fontId="34" fillId="0" borderId="46" xfId="9" applyFont="1" applyFill="1" applyBorder="1" applyAlignment="1"/>
    <xf numFmtId="0" fontId="34" fillId="0" borderId="58" xfId="9" applyBorder="1" applyAlignment="1"/>
    <xf numFmtId="0" fontId="34" fillId="0" borderId="5" xfId="9" applyBorder="1" applyAlignment="1"/>
    <xf numFmtId="0" fontId="34" fillId="0" borderId="58" xfId="9" applyFill="1" applyBorder="1" applyAlignment="1">
      <alignment wrapText="1"/>
    </xf>
    <xf numFmtId="0" fontId="34" fillId="0" borderId="5" xfId="9" applyFill="1" applyBorder="1" applyAlignment="1">
      <alignment wrapText="1"/>
    </xf>
    <xf numFmtId="0" fontId="67" fillId="0" borderId="58" xfId="9" applyFont="1" applyFill="1" applyBorder="1" applyAlignment="1">
      <alignment wrapText="1"/>
    </xf>
    <xf numFmtId="0" fontId="67" fillId="0" borderId="5" xfId="9" applyFont="1" applyFill="1" applyBorder="1" applyAlignment="1">
      <alignment wrapText="1"/>
    </xf>
    <xf numFmtId="3" fontId="67" fillId="0" borderId="56" xfId="9" applyNumberFormat="1" applyFont="1" applyBorder="1" applyAlignment="1">
      <alignment horizontal="center"/>
    </xf>
    <xf numFmtId="3" fontId="67" fillId="0" borderId="39" xfId="9" applyNumberFormat="1" applyFont="1" applyBorder="1" applyAlignment="1">
      <alignment horizontal="center"/>
    </xf>
    <xf numFmtId="3" fontId="34" fillId="0" borderId="56" xfId="9" applyNumberFormat="1" applyFont="1" applyBorder="1" applyAlignment="1">
      <alignment horizontal="center"/>
    </xf>
    <xf numFmtId="3" fontId="34" fillId="0" borderId="39" xfId="9" applyNumberFormat="1" applyFont="1" applyBorder="1" applyAlignment="1">
      <alignment horizontal="center"/>
    </xf>
    <xf numFmtId="3" fontId="34" fillId="0" borderId="2" xfId="9" applyNumberFormat="1" applyBorder="1" applyAlignment="1">
      <alignment horizontal="center"/>
    </xf>
    <xf numFmtId="0" fontId="34" fillId="0" borderId="115" xfId="9" applyFont="1" applyBorder="1" applyAlignment="1">
      <alignment horizontal="right" wrapText="1"/>
    </xf>
    <xf numFmtId="0" fontId="57" fillId="0" borderId="6" xfId="9" applyFont="1" applyBorder="1" applyAlignment="1">
      <alignment horizontal="center" vertical="center"/>
    </xf>
    <xf numFmtId="0" fontId="57" fillId="0" borderId="3" xfId="9" applyFont="1" applyBorder="1" applyAlignment="1">
      <alignment horizontal="center" vertical="center"/>
    </xf>
    <xf numFmtId="0" fontId="57" fillId="0" borderId="56" xfId="9" applyFont="1" applyBorder="1" applyAlignment="1">
      <alignment horizontal="center" vertical="center"/>
    </xf>
    <xf numFmtId="0" fontId="57" fillId="0" borderId="39" xfId="9" applyFont="1" applyBorder="1" applyAlignment="1">
      <alignment horizontal="center" vertical="center"/>
    </xf>
    <xf numFmtId="0" fontId="57" fillId="0" borderId="140" xfId="9" applyFont="1" applyBorder="1" applyAlignment="1">
      <alignment horizontal="center" vertical="center"/>
    </xf>
    <xf numFmtId="0" fontId="57" fillId="0" borderId="57" xfId="9" applyFont="1" applyBorder="1" applyAlignment="1">
      <alignment horizontal="center" vertical="center"/>
    </xf>
    <xf numFmtId="0" fontId="57" fillId="0" borderId="115" xfId="9" applyFont="1" applyBorder="1" applyAlignment="1">
      <alignment horizontal="center" vertical="center"/>
    </xf>
    <xf numFmtId="0" fontId="57" fillId="0" borderId="35" xfId="9" applyFont="1" applyBorder="1" applyAlignment="1">
      <alignment horizontal="center" vertical="center"/>
    </xf>
    <xf numFmtId="0" fontId="57" fillId="0" borderId="56" xfId="9" applyFont="1" applyBorder="1" applyAlignment="1">
      <alignment horizontal="center" vertical="center" wrapText="1"/>
    </xf>
    <xf numFmtId="0" fontId="57" fillId="0" borderId="140" xfId="9" applyFont="1" applyBorder="1" applyAlignment="1">
      <alignment horizontal="center" vertical="center" wrapText="1"/>
    </xf>
    <xf numFmtId="0" fontId="57" fillId="0" borderId="57" xfId="9" applyFont="1" applyBorder="1" applyAlignment="1">
      <alignment horizontal="center" vertical="center" wrapText="1"/>
    </xf>
    <xf numFmtId="0" fontId="57" fillId="0" borderId="35" xfId="9" applyFont="1" applyBorder="1" applyAlignment="1">
      <alignment horizontal="center" vertical="center" wrapText="1"/>
    </xf>
    <xf numFmtId="0" fontId="57" fillId="0" borderId="6" xfId="9" applyFont="1" applyBorder="1" applyAlignment="1">
      <alignment horizontal="center" vertical="center" wrapText="1"/>
    </xf>
    <xf numFmtId="0" fontId="57" fillId="0" borderId="3" xfId="9" applyFont="1" applyBorder="1" applyAlignment="1">
      <alignment horizontal="center" vertical="center" wrapText="1"/>
    </xf>
    <xf numFmtId="0" fontId="34" fillId="0" borderId="46" xfId="9" applyFont="1" applyBorder="1" applyAlignment="1">
      <alignment wrapText="1"/>
    </xf>
    <xf numFmtId="0" fontId="0" fillId="0" borderId="1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4" fillId="0" borderId="2" xfId="9" applyBorder="1" applyAlignment="1"/>
    <xf numFmtId="0" fontId="34" fillId="0" borderId="46" xfId="9" applyBorder="1" applyAlignment="1">
      <alignment wrapText="1"/>
    </xf>
    <xf numFmtId="0" fontId="67" fillId="0" borderId="2" xfId="9" applyFont="1" applyFill="1" applyBorder="1" applyAlignment="1"/>
    <xf numFmtId="0" fontId="34" fillId="0" borderId="58" xfId="9" applyFont="1" applyFill="1" applyBorder="1" applyAlignment="1">
      <alignment wrapText="1"/>
    </xf>
    <xf numFmtId="0" fontId="34" fillId="0" borderId="5" xfId="9" applyFont="1" applyFill="1" applyBorder="1" applyAlignment="1">
      <alignment wrapText="1"/>
    </xf>
    <xf numFmtId="0" fontId="34" fillId="0" borderId="2" xfId="9" applyFont="1" applyFill="1" applyBorder="1" applyAlignment="1"/>
    <xf numFmtId="0" fontId="34" fillId="0" borderId="2" xfId="9" applyFill="1" applyBorder="1" applyAlignment="1"/>
    <xf numFmtId="0" fontId="49" fillId="0" borderId="0" xfId="0" applyFont="1" applyAlignment="1">
      <alignment horizontal="center" wrapText="1"/>
    </xf>
    <xf numFmtId="0" fontId="24" fillId="0" borderId="50" xfId="0" applyFont="1" applyFill="1" applyBorder="1" applyAlignment="1">
      <alignment horizontal="justify" vertical="center" wrapText="1"/>
    </xf>
    <xf numFmtId="0" fontId="56" fillId="0" borderId="0" xfId="0" applyFont="1" applyAlignment="1">
      <alignment horizontal="right" wrapText="1"/>
    </xf>
    <xf numFmtId="3" fontId="33" fillId="0" borderId="43" xfId="0" applyNumberFormat="1" applyFont="1" applyBorder="1" applyAlignment="1"/>
    <xf numFmtId="3" fontId="33" fillId="0" borderId="96" xfId="0" applyNumberFormat="1" applyFont="1" applyBorder="1" applyAlignment="1">
      <alignment horizontal="center" vertical="center" wrapText="1"/>
    </xf>
    <xf numFmtId="3" fontId="33" fillId="0" borderId="29" xfId="0" applyNumberFormat="1" applyFont="1" applyBorder="1" applyAlignment="1">
      <alignment horizontal="center" vertical="center" wrapText="1"/>
    </xf>
    <xf numFmtId="3" fontId="33" fillId="0" borderId="91" xfId="0" applyNumberFormat="1" applyFont="1" applyBorder="1" applyAlignment="1">
      <alignment horizontal="center" vertical="center" wrapText="1"/>
    </xf>
    <xf numFmtId="3" fontId="33" fillId="0" borderId="96" xfId="0" applyNumberFormat="1" applyFont="1" applyBorder="1" applyAlignment="1">
      <alignment horizontal="center" vertical="center"/>
    </xf>
    <xf numFmtId="3" fontId="33" fillId="0" borderId="29" xfId="0" applyNumberFormat="1" applyFont="1" applyBorder="1" applyAlignment="1">
      <alignment horizontal="center" vertical="center"/>
    </xf>
    <xf numFmtId="3" fontId="33" fillId="0" borderId="91" xfId="0" applyNumberFormat="1" applyFont="1" applyBorder="1" applyAlignment="1">
      <alignment horizontal="center" vertical="center"/>
    </xf>
    <xf numFmtId="3" fontId="34" fillId="0" borderId="52" xfId="0" applyNumberFormat="1" applyFont="1" applyBorder="1" applyAlignment="1">
      <alignment horizontal="left"/>
    </xf>
    <xf numFmtId="3" fontId="34" fillId="0" borderId="138" xfId="0" applyNumberFormat="1" applyFont="1" applyBorder="1" applyAlignment="1">
      <alignment horizontal="left"/>
    </xf>
    <xf numFmtId="3" fontId="34" fillId="0" borderId="137" xfId="0" applyNumberFormat="1" applyFont="1" applyBorder="1" applyAlignment="1">
      <alignment horizontal="left"/>
    </xf>
    <xf numFmtId="3" fontId="34" fillId="0" borderId="78" xfId="0" applyNumberFormat="1" applyFont="1" applyBorder="1" applyAlignment="1">
      <alignment horizontal="left"/>
    </xf>
    <xf numFmtId="3" fontId="34" fillId="0" borderId="58" xfId="0" applyNumberFormat="1" applyFont="1" applyBorder="1" applyAlignment="1">
      <alignment horizontal="left"/>
    </xf>
    <xf numFmtId="3" fontId="34" fillId="0" borderId="44" xfId="0" applyNumberFormat="1" applyFont="1" applyBorder="1" applyAlignment="1">
      <alignment horizontal="left"/>
    </xf>
    <xf numFmtId="3" fontId="34" fillId="0" borderId="37" xfId="0" applyNumberFormat="1" applyFont="1" applyBorder="1" applyAlignment="1">
      <alignment horizontal="left"/>
    </xf>
    <xf numFmtId="3" fontId="34" fillId="0" borderId="146" xfId="0" applyNumberFormat="1" applyFont="1" applyBorder="1" applyAlignment="1">
      <alignment horizontal="left"/>
    </xf>
    <xf numFmtId="3" fontId="34" fillId="0" borderId="142" xfId="0" applyNumberFormat="1" applyFont="1" applyBorder="1" applyAlignment="1">
      <alignment horizontal="left"/>
    </xf>
    <xf numFmtId="3" fontId="33" fillId="0" borderId="96" xfId="0" applyNumberFormat="1" applyFont="1" applyBorder="1" applyAlignment="1">
      <alignment vertical="center" wrapText="1"/>
    </xf>
    <xf numFmtId="3" fontId="33" fillId="0" borderId="29" xfId="0" applyNumberFormat="1" applyFont="1" applyBorder="1" applyAlignment="1">
      <alignment vertical="center" wrapText="1"/>
    </xf>
    <xf numFmtId="3" fontId="34" fillId="0" borderId="91" xfId="0" applyNumberFormat="1" applyFont="1" applyBorder="1" applyAlignment="1">
      <alignment vertical="center"/>
    </xf>
    <xf numFmtId="3" fontId="33" fillId="0" borderId="52" xfId="0" applyNumberFormat="1" applyFont="1" applyFill="1" applyBorder="1" applyAlignment="1"/>
    <xf numFmtId="3" fontId="34" fillId="0" borderId="138" xfId="0" applyNumberFormat="1" applyFont="1" applyBorder="1" applyAlignment="1"/>
    <xf numFmtId="3" fontId="33" fillId="0" borderId="38" xfId="0" applyNumberFormat="1" applyFont="1" applyFill="1" applyBorder="1" applyAlignment="1"/>
    <xf numFmtId="3" fontId="34" fillId="0" borderId="39" xfId="0" applyNumberFormat="1" applyFont="1" applyBorder="1" applyAlignment="1"/>
    <xf numFmtId="3" fontId="33" fillId="0" borderId="42" xfId="0" applyNumberFormat="1" applyFont="1" applyBorder="1" applyAlignment="1">
      <alignment horizontal="left"/>
    </xf>
    <xf numFmtId="3" fontId="33" fillId="0" borderId="43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3" fontId="33" fillId="0" borderId="96" xfId="0" applyNumberFormat="1" applyFont="1" applyBorder="1" applyAlignment="1">
      <alignment horizontal="center" vertical="center" textRotation="90"/>
    </xf>
    <xf numFmtId="3" fontId="33" fillId="0" borderId="29" xfId="0" applyNumberFormat="1" applyFont="1" applyBorder="1" applyAlignment="1">
      <alignment horizontal="center" vertical="center" textRotation="90"/>
    </xf>
    <xf numFmtId="3" fontId="33" fillId="0" borderId="91" xfId="0" applyNumberFormat="1" applyFont="1" applyBorder="1" applyAlignment="1">
      <alignment horizontal="center" vertical="center" textRotation="90"/>
    </xf>
    <xf numFmtId="3" fontId="33" fillId="0" borderId="96" xfId="0" applyNumberFormat="1" applyFont="1" applyBorder="1" applyAlignment="1">
      <alignment horizontal="center" vertical="center" textRotation="90" wrapText="1"/>
    </xf>
    <xf numFmtId="3" fontId="34" fillId="0" borderId="29" xfId="0" applyNumberFormat="1" applyFont="1" applyBorder="1"/>
    <xf numFmtId="3" fontId="34" fillId="0" borderId="91" xfId="0" applyNumberFormat="1" applyFont="1" applyBorder="1"/>
    <xf numFmtId="3" fontId="33" fillId="0" borderId="42" xfId="0" applyNumberFormat="1" applyFont="1" applyBorder="1" applyAlignment="1"/>
    <xf numFmtId="3" fontId="34" fillId="0" borderId="43" xfId="0" applyNumberFormat="1" applyFont="1" applyBorder="1" applyAlignment="1"/>
    <xf numFmtId="3" fontId="34" fillId="0" borderId="11" xfId="0" applyNumberFormat="1" applyFont="1" applyBorder="1" applyAlignment="1"/>
    <xf numFmtId="3" fontId="34" fillId="0" borderId="55" xfId="0" applyNumberFormat="1" applyFont="1" applyBorder="1" applyAlignment="1"/>
    <xf numFmtId="3" fontId="34" fillId="0" borderId="8" xfId="0" applyNumberFormat="1" applyFont="1" applyBorder="1" applyAlignment="1"/>
    <xf numFmtId="3" fontId="34" fillId="0" borderId="46" xfId="0" applyNumberFormat="1" applyFont="1" applyBorder="1" applyAlignment="1"/>
    <xf numFmtId="3" fontId="33" fillId="0" borderId="116" xfId="0" applyNumberFormat="1" applyFont="1" applyBorder="1" applyAlignment="1">
      <alignment horizontal="left"/>
    </xf>
    <xf numFmtId="3" fontId="33" fillId="0" borderId="50" xfId="0" applyNumberFormat="1" applyFont="1" applyBorder="1" applyAlignment="1">
      <alignment horizontal="left"/>
    </xf>
    <xf numFmtId="3" fontId="34" fillId="0" borderId="8" xfId="0" applyNumberFormat="1" applyFont="1" applyFill="1" applyBorder="1" applyAlignment="1"/>
    <xf numFmtId="3" fontId="34" fillId="0" borderId="46" xfId="0" applyNumberFormat="1" applyFont="1" applyFill="1" applyBorder="1" applyAlignment="1"/>
    <xf numFmtId="3" fontId="34" fillId="0" borderId="10" xfId="0" applyNumberFormat="1" applyFont="1" applyFill="1" applyBorder="1" applyAlignment="1"/>
    <xf numFmtId="3" fontId="34" fillId="0" borderId="56" xfId="0" applyNumberFormat="1" applyFont="1" applyFill="1" applyBorder="1" applyAlignment="1"/>
    <xf numFmtId="3" fontId="34" fillId="0" borderId="139" xfId="0" applyNumberFormat="1" applyFont="1" applyFill="1" applyBorder="1" applyAlignment="1"/>
    <xf numFmtId="3" fontId="34" fillId="0" borderId="55" xfId="0" applyNumberFormat="1" applyFont="1" applyFill="1" applyBorder="1" applyAlignment="1"/>
    <xf numFmtId="3" fontId="33" fillId="0" borderId="42" xfId="0" applyNumberFormat="1" applyFont="1" applyFill="1" applyBorder="1" applyAlignment="1"/>
    <xf numFmtId="164" fontId="18" fillId="0" borderId="0" xfId="0" applyNumberFormat="1" applyFont="1" applyFill="1" applyAlignment="1" applyProtection="1">
      <alignment horizontal="center" vertical="center" wrapText="1"/>
    </xf>
    <xf numFmtId="164" fontId="7" fillId="0" borderId="52" xfId="0" applyNumberFormat="1" applyFont="1" applyFill="1" applyBorder="1" applyAlignment="1" applyProtection="1">
      <alignment horizontal="center" vertical="center"/>
    </xf>
    <xf numFmtId="164" fontId="7" fillId="0" borderId="138" xfId="0" applyNumberFormat="1" applyFont="1" applyFill="1" applyBorder="1" applyAlignment="1" applyProtection="1">
      <alignment horizontal="center" vertical="center"/>
    </xf>
    <xf numFmtId="164" fontId="7" fillId="0" borderId="137" xfId="0" applyNumberFormat="1" applyFont="1" applyFill="1" applyBorder="1" applyAlignment="1" applyProtection="1">
      <alignment horizontal="center" vertical="center"/>
    </xf>
    <xf numFmtId="164" fontId="7" fillId="0" borderId="96" xfId="0" applyNumberFormat="1" applyFont="1" applyFill="1" applyBorder="1" applyAlignment="1" applyProtection="1">
      <alignment horizontal="center" vertical="center"/>
    </xf>
    <xf numFmtId="164" fontId="7" fillId="0" borderId="91" xfId="0" applyNumberFormat="1" applyFont="1" applyFill="1" applyBorder="1" applyAlignment="1" applyProtection="1">
      <alignment horizontal="center" vertical="center"/>
    </xf>
    <xf numFmtId="164" fontId="7" fillId="0" borderId="42" xfId="0" applyNumberFormat="1" applyFont="1" applyFill="1" applyBorder="1" applyAlignment="1" applyProtection="1">
      <alignment horizontal="left" vertical="center" wrapText="1" indent="2"/>
    </xf>
    <xf numFmtId="164" fontId="7" fillId="0" borderId="48" xfId="0" applyNumberFormat="1" applyFont="1" applyFill="1" applyBorder="1" applyAlignment="1" applyProtection="1">
      <alignment horizontal="left" vertical="center" wrapText="1" indent="2"/>
    </xf>
    <xf numFmtId="164" fontId="7" fillId="0" borderId="96" xfId="0" applyNumberFormat="1" applyFont="1" applyFill="1" applyBorder="1" applyAlignment="1" applyProtection="1">
      <alignment horizontal="center" vertical="center" wrapText="1"/>
    </xf>
    <xf numFmtId="164" fontId="7" fillId="0" borderId="91" xfId="0" applyNumberFormat="1" applyFont="1" applyFill="1" applyBorder="1" applyAlignment="1" applyProtection="1">
      <alignment horizontal="center" vertical="center" wrapText="1"/>
    </xf>
    <xf numFmtId="0" fontId="25" fillId="0" borderId="42" xfId="0" applyFont="1" applyBorder="1" applyAlignment="1" applyProtection="1">
      <alignment horizontal="left" vertical="center" indent="2"/>
    </xf>
    <xf numFmtId="0" fontId="25" fillId="0" borderId="41" xfId="0" applyFont="1" applyBorder="1" applyAlignment="1" applyProtection="1">
      <alignment horizontal="left" vertical="center" indent="2"/>
    </xf>
    <xf numFmtId="0" fontId="18" fillId="0" borderId="0" xfId="0" applyFont="1" applyAlignment="1">
      <alignment horizontal="center" wrapText="1"/>
    </xf>
    <xf numFmtId="0" fontId="24" fillId="0" borderId="36" xfId="0" applyFont="1" applyBorder="1" applyAlignment="1">
      <alignment horizontal="center"/>
    </xf>
    <xf numFmtId="0" fontId="0" fillId="0" borderId="36" xfId="0" applyBorder="1" applyAlignment="1"/>
    <xf numFmtId="0" fontId="24" fillId="0" borderId="0" xfId="0" applyFont="1" applyBorder="1" applyAlignment="1">
      <alignment horizontal="center"/>
    </xf>
    <xf numFmtId="0" fontId="0" fillId="0" borderId="0" xfId="0" applyBorder="1" applyAlignment="1"/>
    <xf numFmtId="3" fontId="37" fillId="0" borderId="89" xfId="3" applyNumberFormat="1" applyFont="1" applyFill="1" applyBorder="1" applyAlignment="1">
      <alignment vertical="center" wrapText="1"/>
    </xf>
    <xf numFmtId="3" fontId="41" fillId="0" borderId="89" xfId="3" applyNumberFormat="1" applyFont="1" applyFill="1" applyBorder="1" applyAlignment="1">
      <alignment vertical="center" wrapText="1"/>
    </xf>
    <xf numFmtId="3" fontId="39" fillId="0" borderId="71" xfId="3" applyNumberFormat="1" applyFont="1" applyFill="1" applyBorder="1" applyAlignment="1"/>
    <xf numFmtId="3" fontId="33" fillId="0" borderId="124" xfId="3" applyNumberFormat="1" applyFont="1" applyFill="1" applyBorder="1" applyAlignment="1">
      <alignment vertical="center" wrapText="1"/>
    </xf>
    <xf numFmtId="3" fontId="33" fillId="0" borderId="89" xfId="3" applyNumberFormat="1" applyFont="1" applyFill="1" applyBorder="1" applyAlignment="1">
      <alignment vertical="center" wrapText="1"/>
    </xf>
    <xf numFmtId="3" fontId="33" fillId="0" borderId="129" xfId="3" applyNumberFormat="1" applyFont="1" applyFill="1" applyBorder="1" applyAlignment="1">
      <alignment vertical="center" wrapText="1"/>
    </xf>
    <xf numFmtId="3" fontId="33" fillId="0" borderId="132" xfId="3" applyNumberFormat="1" applyFont="1" applyFill="1" applyBorder="1" applyAlignment="1"/>
    <xf numFmtId="3" fontId="33" fillId="0" borderId="103" xfId="3" applyNumberFormat="1" applyFont="1" applyFill="1" applyBorder="1" applyAlignment="1"/>
    <xf numFmtId="3" fontId="36" fillId="0" borderId="43" xfId="3" applyNumberFormat="1" applyFont="1" applyFill="1" applyBorder="1" applyAlignment="1">
      <alignment horizontal="center" vertical="center"/>
    </xf>
    <xf numFmtId="3" fontId="36" fillId="0" borderId="41" xfId="3" applyNumberFormat="1" applyFont="1" applyFill="1" applyBorder="1" applyAlignment="1">
      <alignment horizontal="center" vertical="center"/>
    </xf>
    <xf numFmtId="3" fontId="37" fillId="0" borderId="125" xfId="3" applyNumberFormat="1" applyFont="1" applyFill="1" applyBorder="1" applyAlignment="1">
      <alignment vertical="center" wrapText="1"/>
    </xf>
    <xf numFmtId="3" fontId="40" fillId="0" borderId="89" xfId="3" applyNumberFormat="1" applyFont="1" applyFill="1" applyBorder="1" applyAlignment="1">
      <alignment wrapText="1"/>
    </xf>
    <xf numFmtId="3" fontId="40" fillId="0" borderId="88" xfId="3" applyNumberFormat="1" applyFont="1" applyFill="1" applyBorder="1" applyAlignment="1">
      <alignment wrapText="1"/>
    </xf>
    <xf numFmtId="3" fontId="34" fillId="0" borderId="56" xfId="3" applyNumberFormat="1" applyFont="1" applyFill="1" applyBorder="1" applyAlignment="1">
      <alignment vertical="center" wrapText="1"/>
    </xf>
    <xf numFmtId="3" fontId="34" fillId="0" borderId="51" xfId="3" applyNumberFormat="1" applyFont="1" applyFill="1" applyBorder="1" applyAlignment="1">
      <alignment vertical="center" wrapText="1"/>
    </xf>
    <xf numFmtId="3" fontId="34" fillId="0" borderId="57" xfId="3" applyNumberFormat="1" applyFont="1" applyFill="1" applyBorder="1" applyAlignment="1">
      <alignment vertical="center" wrapText="1"/>
    </xf>
    <xf numFmtId="3" fontId="33" fillId="0" borderId="58" xfId="3" applyNumberFormat="1" applyFont="1" applyFill="1" applyBorder="1" applyAlignment="1"/>
    <xf numFmtId="3" fontId="34" fillId="0" borderId="121" xfId="3" applyNumberFormat="1" applyFont="1" applyFill="1" applyBorder="1" applyAlignment="1">
      <alignment horizontal="left" vertical="center"/>
    </xf>
    <xf numFmtId="3" fontId="34" fillId="0" borderId="122" xfId="3" applyNumberFormat="1" applyFont="1" applyFill="1" applyBorder="1" applyAlignment="1">
      <alignment horizontal="left" vertical="center"/>
    </xf>
    <xf numFmtId="3" fontId="34" fillId="0" borderId="128" xfId="3" applyNumberFormat="1" applyFont="1" applyFill="1" applyBorder="1" applyAlignment="1">
      <alignment horizontal="left" vertical="center"/>
    </xf>
    <xf numFmtId="3" fontId="33" fillId="0" borderId="51" xfId="3" applyNumberFormat="1" applyFont="1" applyFill="1" applyBorder="1" applyAlignment="1">
      <alignment vertical="center" wrapText="1"/>
    </xf>
    <xf numFmtId="3" fontId="33" fillId="0" borderId="120" xfId="3" applyNumberFormat="1" applyFont="1" applyFill="1" applyBorder="1" applyAlignment="1">
      <alignment vertical="center" wrapText="1"/>
    </xf>
    <xf numFmtId="3" fontId="33" fillId="0" borderId="43" xfId="3" applyNumberFormat="1" applyFont="1" applyFill="1" applyBorder="1" applyAlignment="1"/>
    <xf numFmtId="3" fontId="36" fillId="0" borderId="168" xfId="3" applyNumberFormat="1" applyFont="1" applyFill="1" applyBorder="1" applyAlignment="1">
      <alignment horizontal="center" vertical="center"/>
    </xf>
    <xf numFmtId="3" fontId="36" fillId="0" borderId="138" xfId="3" applyNumberFormat="1" applyFont="1" applyFill="1" applyBorder="1" applyAlignment="1">
      <alignment horizontal="center" vertical="center"/>
    </xf>
    <xf numFmtId="3" fontId="34" fillId="0" borderId="89" xfId="3" applyNumberFormat="1" applyFont="1" applyFill="1" applyBorder="1" applyAlignment="1">
      <alignment vertical="center"/>
    </xf>
    <xf numFmtId="3" fontId="34" fillId="0" borderId="130" xfId="3" applyNumberFormat="1" applyFont="1" applyFill="1" applyBorder="1" applyAlignment="1">
      <alignment vertical="center"/>
    </xf>
    <xf numFmtId="3" fontId="33" fillId="0" borderId="131" xfId="3" applyNumberFormat="1" applyFont="1" applyFill="1" applyBorder="1" applyAlignment="1"/>
    <xf numFmtId="3" fontId="33" fillId="0" borderId="66" xfId="3" applyNumberFormat="1" applyFont="1" applyFill="1" applyBorder="1" applyAlignment="1"/>
    <xf numFmtId="3" fontId="33" fillId="0" borderId="126" xfId="3" applyNumberFormat="1" applyFont="1" applyFill="1" applyBorder="1" applyAlignment="1"/>
    <xf numFmtId="3" fontId="33" fillId="0" borderId="127" xfId="3" applyNumberFormat="1" applyFont="1" applyFill="1" applyBorder="1" applyAlignment="1"/>
    <xf numFmtId="3" fontId="36" fillId="0" borderId="11" xfId="3" applyNumberFormat="1" applyFont="1" applyFill="1" applyBorder="1" applyAlignment="1">
      <alignment horizontal="center" vertical="center" wrapText="1"/>
    </xf>
    <xf numFmtId="0" fontId="32" fillId="0" borderId="8" xfId="3" applyBorder="1" applyAlignment="1">
      <alignment horizontal="center" vertical="center" wrapText="1"/>
    </xf>
    <xf numFmtId="3" fontId="36" fillId="0" borderId="4" xfId="3" applyNumberFormat="1" applyFont="1" applyFill="1" applyBorder="1" applyAlignment="1">
      <alignment horizontal="center" vertical="center" wrapText="1"/>
    </xf>
    <xf numFmtId="0" fontId="32" fillId="0" borderId="2" xfId="3" applyBorder="1" applyAlignment="1">
      <alignment horizontal="center" vertical="center" wrapText="1"/>
    </xf>
    <xf numFmtId="3" fontId="35" fillId="0" borderId="33" xfId="3" applyNumberFormat="1" applyFont="1" applyFill="1" applyBorder="1" applyAlignment="1">
      <alignment horizontal="center" wrapText="1"/>
    </xf>
    <xf numFmtId="3" fontId="35" fillId="0" borderId="30" xfId="3" applyNumberFormat="1" applyFont="1" applyFill="1" applyBorder="1" applyAlignment="1">
      <alignment horizontal="center" wrapText="1"/>
    </xf>
    <xf numFmtId="3" fontId="35" fillId="0" borderId="175" xfId="3" applyNumberFormat="1" applyFont="1" applyFill="1" applyBorder="1" applyAlignment="1">
      <alignment horizontal="center" wrapText="1"/>
    </xf>
    <xf numFmtId="3" fontId="35" fillId="0" borderId="28" xfId="3" applyNumberFormat="1" applyFont="1" applyFill="1" applyBorder="1" applyAlignment="1">
      <alignment horizontal="center" wrapText="1"/>
    </xf>
    <xf numFmtId="3" fontId="35" fillId="0" borderId="96" xfId="3" applyNumberFormat="1" applyFont="1" applyBorder="1" applyAlignment="1">
      <alignment horizontal="center" wrapText="1"/>
    </xf>
    <xf numFmtId="3" fontId="35" fillId="0" borderId="28" xfId="3" applyNumberFormat="1" applyFont="1" applyBorder="1" applyAlignment="1">
      <alignment horizontal="center" wrapText="1"/>
    </xf>
    <xf numFmtId="2" fontId="35" fillId="0" borderId="96" xfId="3" applyNumberFormat="1" applyFont="1" applyBorder="1" applyAlignment="1">
      <alignment horizontal="center" wrapText="1"/>
    </xf>
    <xf numFmtId="2" fontId="35" fillId="0" borderId="28" xfId="3" applyNumberFormat="1" applyFont="1" applyBorder="1" applyAlignment="1">
      <alignment horizontal="center" wrapText="1"/>
    </xf>
    <xf numFmtId="3" fontId="34" fillId="0" borderId="121" xfId="3" applyNumberFormat="1" applyFont="1" applyFill="1" applyBorder="1" applyAlignment="1">
      <alignment vertical="center" wrapText="1"/>
    </xf>
    <xf numFmtId="3" fontId="34" fillId="0" borderId="122" xfId="3" applyNumberFormat="1" applyFont="1" applyFill="1" applyBorder="1" applyAlignment="1">
      <alignment vertical="center" wrapText="1"/>
    </xf>
    <xf numFmtId="3" fontId="34" fillId="0" borderId="128" xfId="3" applyNumberFormat="1" applyFont="1" applyFill="1" applyBorder="1" applyAlignment="1">
      <alignment vertical="center" wrapText="1"/>
    </xf>
    <xf numFmtId="2" fontId="35" fillId="0" borderId="33" xfId="3" applyNumberFormat="1" applyFont="1" applyBorder="1" applyAlignment="1">
      <alignment horizontal="center" wrapText="1"/>
    </xf>
    <xf numFmtId="2" fontId="35" fillId="0" borderId="17" xfId="3" applyNumberFormat="1" applyFont="1" applyBorder="1" applyAlignment="1">
      <alignment horizontal="center" wrapText="1"/>
    </xf>
    <xf numFmtId="2" fontId="35" fillId="0" borderId="30" xfId="3" applyNumberFormat="1" applyFont="1" applyBorder="1" applyAlignment="1">
      <alignment horizontal="center" wrapText="1"/>
    </xf>
    <xf numFmtId="3" fontId="33" fillId="0" borderId="123" xfId="3" applyNumberFormat="1" applyFont="1" applyFill="1" applyBorder="1" applyAlignment="1">
      <alignment wrapText="1"/>
    </xf>
    <xf numFmtId="3" fontId="36" fillId="0" borderId="15" xfId="3" applyNumberFormat="1" applyFont="1" applyFill="1" applyBorder="1" applyAlignment="1">
      <alignment horizontal="center" vertical="center" wrapText="1"/>
    </xf>
    <xf numFmtId="3" fontId="36" fillId="0" borderId="7" xfId="3" applyNumberFormat="1" applyFont="1" applyFill="1" applyBorder="1" applyAlignment="1">
      <alignment horizontal="center" vertical="center" wrapText="1"/>
    </xf>
    <xf numFmtId="3" fontId="36" fillId="0" borderId="22" xfId="3" applyNumberFormat="1" applyFont="1" applyFill="1" applyBorder="1" applyAlignment="1">
      <alignment horizontal="center" vertical="center" wrapText="1"/>
    </xf>
    <xf numFmtId="3" fontId="36" fillId="0" borderId="54" xfId="3" applyNumberFormat="1" applyFont="1" applyFill="1" applyBorder="1" applyAlignment="1">
      <alignment horizontal="left" vertical="center" wrapText="1"/>
    </xf>
    <xf numFmtId="3" fontId="36" fillId="0" borderId="117" xfId="3" applyNumberFormat="1" applyFont="1" applyFill="1" applyBorder="1" applyAlignment="1">
      <alignment horizontal="left" vertical="center" wrapText="1"/>
    </xf>
    <xf numFmtId="3" fontId="36" fillId="0" borderId="51" xfId="3" applyNumberFormat="1" applyFont="1" applyFill="1" applyBorder="1" applyAlignment="1">
      <alignment horizontal="left" vertical="center" wrapText="1"/>
    </xf>
    <xf numFmtId="3" fontId="36" fillId="0" borderId="114" xfId="3" applyNumberFormat="1" applyFont="1" applyFill="1" applyBorder="1" applyAlignment="1">
      <alignment horizontal="left" vertical="center" wrapText="1"/>
    </xf>
    <xf numFmtId="3" fontId="36" fillId="0" borderId="120" xfId="3" applyNumberFormat="1" applyFont="1" applyFill="1" applyBorder="1" applyAlignment="1">
      <alignment horizontal="left" vertical="center" wrapText="1"/>
    </xf>
    <xf numFmtId="3" fontId="36" fillId="0" borderId="119" xfId="3" applyNumberFormat="1" applyFont="1" applyFill="1" applyBorder="1" applyAlignment="1">
      <alignment horizontal="left" vertical="center" wrapText="1"/>
    </xf>
    <xf numFmtId="3" fontId="35" fillId="0" borderId="33" xfId="3" applyNumberFormat="1" applyFont="1" applyBorder="1" applyAlignment="1">
      <alignment horizontal="center" wrapText="1"/>
    </xf>
    <xf numFmtId="3" fontId="35" fillId="0" borderId="17" xfId="3" applyNumberFormat="1" applyFont="1" applyBorder="1" applyAlignment="1">
      <alignment horizontal="center" wrapText="1"/>
    </xf>
    <xf numFmtId="3" fontId="35" fillId="0" borderId="24" xfId="3" applyNumberFormat="1" applyFont="1" applyBorder="1" applyAlignment="1">
      <alignment horizontal="center" wrapText="1"/>
    </xf>
    <xf numFmtId="3" fontId="37" fillId="0" borderId="135" xfId="4" applyNumberFormat="1" applyFont="1" applyFill="1" applyBorder="1" applyAlignment="1">
      <alignment vertical="center"/>
    </xf>
    <xf numFmtId="3" fontId="37" fillId="0" borderId="67" xfId="4" applyNumberFormat="1" applyFont="1" applyFill="1" applyBorder="1" applyAlignment="1">
      <alignment vertical="center"/>
    </xf>
    <xf numFmtId="3" fontId="37" fillId="0" borderId="124" xfId="4" applyNumberFormat="1" applyFont="1" applyFill="1" applyBorder="1" applyAlignment="1">
      <alignment vertical="center"/>
    </xf>
    <xf numFmtId="3" fontId="37" fillId="0" borderId="89" xfId="4" applyNumberFormat="1" applyFont="1" applyFill="1" applyBorder="1" applyAlignment="1">
      <alignment vertical="center"/>
    </xf>
    <xf numFmtId="0" fontId="34" fillId="0" borderId="133" xfId="4" applyFont="1" applyBorder="1" applyAlignment="1">
      <alignment vertical="center"/>
    </xf>
    <xf numFmtId="0" fontId="34" fillId="0" borderId="134" xfId="4" applyFont="1" applyBorder="1" applyAlignment="1">
      <alignment vertical="center"/>
    </xf>
    <xf numFmtId="3" fontId="39" fillId="0" borderId="71" xfId="4" applyNumberFormat="1" applyFont="1" applyFill="1" applyBorder="1" applyAlignment="1"/>
    <xf numFmtId="3" fontId="39" fillId="0" borderId="160" xfId="4" applyNumberFormat="1" applyFont="1" applyFill="1" applyBorder="1" applyAlignment="1"/>
    <xf numFmtId="3" fontId="39" fillId="0" borderId="103" xfId="4" applyNumberFormat="1" applyFont="1" applyFill="1" applyBorder="1" applyAlignment="1"/>
    <xf numFmtId="3" fontId="39" fillId="0" borderId="108" xfId="4" applyNumberFormat="1" applyFont="1" applyFill="1" applyBorder="1" applyAlignment="1">
      <alignment vertical="center" wrapText="1"/>
    </xf>
    <xf numFmtId="0" fontId="38" fillId="0" borderId="161" xfId="4" applyFont="1" applyBorder="1" applyAlignment="1"/>
    <xf numFmtId="3" fontId="37" fillId="0" borderId="130" xfId="4" applyNumberFormat="1" applyFont="1" applyFill="1" applyBorder="1" applyAlignment="1">
      <alignment vertical="center" wrapText="1"/>
    </xf>
    <xf numFmtId="0" fontId="32" fillId="0" borderId="88" xfId="4" applyBorder="1" applyAlignment="1">
      <alignment vertical="center" wrapText="1"/>
    </xf>
    <xf numFmtId="3" fontId="39" fillId="0" borderId="136" xfId="4" applyNumberFormat="1" applyFont="1" applyFill="1" applyBorder="1" applyAlignment="1"/>
    <xf numFmtId="3" fontId="39" fillId="0" borderId="153" xfId="4" applyNumberFormat="1" applyFont="1" applyFill="1" applyBorder="1" applyAlignment="1"/>
    <xf numFmtId="3" fontId="39" fillId="0" borderId="131" xfId="4" applyNumberFormat="1" applyFont="1" applyFill="1" applyBorder="1" applyAlignment="1"/>
    <xf numFmtId="3" fontId="39" fillId="0" borderId="156" xfId="4" applyNumberFormat="1" applyFont="1" applyFill="1" applyBorder="1" applyAlignment="1"/>
    <xf numFmtId="3" fontId="39" fillId="0" borderId="158" xfId="4" applyNumberFormat="1" applyFont="1" applyFill="1" applyBorder="1" applyAlignment="1"/>
    <xf numFmtId="3" fontId="39" fillId="0" borderId="159" xfId="4" applyNumberFormat="1" applyFont="1" applyFill="1" applyBorder="1" applyAlignment="1"/>
    <xf numFmtId="3" fontId="37" fillId="0" borderId="125" xfId="4" applyNumberFormat="1" applyFont="1" applyFill="1" applyBorder="1" applyAlignment="1">
      <alignment vertical="center" wrapText="1"/>
    </xf>
    <xf numFmtId="3" fontId="37" fillId="0" borderId="89" xfId="4" applyNumberFormat="1" applyFont="1" applyFill="1" applyBorder="1" applyAlignment="1">
      <alignment vertical="center" wrapText="1"/>
    </xf>
    <xf numFmtId="3" fontId="37" fillId="0" borderId="125" xfId="4" applyNumberFormat="1" applyFont="1" applyFill="1" applyBorder="1" applyAlignment="1">
      <alignment vertical="center"/>
    </xf>
    <xf numFmtId="3" fontId="37" fillId="0" borderId="130" xfId="4" applyNumberFormat="1" applyFont="1" applyFill="1" applyBorder="1" applyAlignment="1">
      <alignment vertical="center"/>
    </xf>
    <xf numFmtId="3" fontId="37" fillId="0" borderId="124" xfId="4" applyNumberFormat="1" applyFont="1" applyFill="1" applyBorder="1" applyAlignment="1">
      <alignment vertical="center" wrapText="1"/>
    </xf>
    <xf numFmtId="3" fontId="37" fillId="0" borderId="74" xfId="4" applyNumberFormat="1" applyFont="1" applyFill="1" applyBorder="1" applyAlignment="1">
      <alignment vertical="center" wrapText="1"/>
    </xf>
    <xf numFmtId="3" fontId="37" fillId="0" borderId="99" xfId="4" applyNumberFormat="1" applyFont="1" applyFill="1" applyBorder="1" applyAlignment="1">
      <alignment vertical="center"/>
    </xf>
    <xf numFmtId="3" fontId="37" fillId="0" borderId="107" xfId="4" applyNumberFormat="1" applyFont="1" applyFill="1" applyBorder="1" applyAlignment="1">
      <alignment vertical="center"/>
    </xf>
    <xf numFmtId="0" fontId="33" fillId="0" borderId="0" xfId="10" applyFont="1" applyAlignment="1">
      <alignment horizontal="center"/>
    </xf>
    <xf numFmtId="0" fontId="34" fillId="0" borderId="0" xfId="10" applyAlignment="1"/>
    <xf numFmtId="0" fontId="33" fillId="0" borderId="42" xfId="10" applyFont="1" applyBorder="1" applyAlignment="1">
      <alignment horizontal="center"/>
    </xf>
    <xf numFmtId="0" fontId="33" fillId="0" borderId="43" xfId="10" applyFont="1" applyBorder="1" applyAlignment="1">
      <alignment horizontal="center"/>
    </xf>
    <xf numFmtId="0" fontId="33" fillId="0" borderId="48" xfId="10" applyFont="1" applyBorder="1" applyAlignment="1">
      <alignment horizontal="center"/>
    </xf>
    <xf numFmtId="0" fontId="34" fillId="0" borderId="47" xfId="10" applyBorder="1" applyAlignment="1"/>
    <xf numFmtId="0" fontId="34" fillId="0" borderId="0" xfId="10" applyBorder="1" applyAlignment="1"/>
    <xf numFmtId="3" fontId="34" fillId="0" borderId="47" xfId="10" applyNumberFormat="1" applyBorder="1" applyAlignment="1"/>
    <xf numFmtId="3" fontId="34" fillId="0" borderId="145" xfId="10" applyNumberFormat="1" applyBorder="1" applyAlignment="1"/>
    <xf numFmtId="0" fontId="34" fillId="0" borderId="0" xfId="10" applyFont="1" applyBorder="1" applyAlignment="1"/>
    <xf numFmtId="0" fontId="34" fillId="0" borderId="145" xfId="10" applyFill="1" applyBorder="1" applyAlignment="1"/>
    <xf numFmtId="0" fontId="26" fillId="0" borderId="172" xfId="0" applyFont="1" applyBorder="1" applyAlignment="1"/>
    <xf numFmtId="0" fontId="26" fillId="0" borderId="174" xfId="0" applyFont="1" applyBorder="1" applyAlignment="1"/>
    <xf numFmtId="0" fontId="0" fillId="0" borderId="0" xfId="0" applyAlignment="1">
      <alignment horizontal="left" vertical="center" wrapText="1"/>
    </xf>
    <xf numFmtId="0" fontId="0" fillId="0" borderId="78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78" xfId="0" quotePrefix="1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137" xfId="0" applyBorder="1" applyAlignment="1">
      <alignment horizontal="left"/>
    </xf>
  </cellXfs>
  <cellStyles count="11">
    <cellStyle name="Ezres" xfId="6" builtinId="3"/>
    <cellStyle name="Hiperhivatkozás" xfId="1"/>
    <cellStyle name="Már látott hiperhivatkozás" xfId="2"/>
    <cellStyle name="Normál" xfId="0" builtinId="0"/>
    <cellStyle name="Normál_16" xfId="7"/>
    <cellStyle name="Normál_21" xfId="9"/>
    <cellStyle name="Normál_22" xfId="10"/>
    <cellStyle name="Normál_25" xfId="8"/>
    <cellStyle name="Normál_7. sz tájékoztató" xfId="3"/>
    <cellStyle name="Normál_8. sz. táblázat" xfId="4"/>
    <cellStyle name="Normál_KVRENMUNKA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5B4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/WORD/PENZUGY/BECKEVA/2016%20febr%20KV%20m&#243;d/2015Kv%2002%20m&#243;d%20T&#225;t%20t&#225;b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sz.mell."/>
      <sheetName val="8.sz.mell."/>
      <sheetName val="9. sz. mell"/>
      <sheetName val="10. sz. mell "/>
      <sheetName val="11. sz .mell "/>
      <sheetName val="12. sz. mell  "/>
      <sheetName val="13. sz. mell"/>
      <sheetName val="14. sz. mell"/>
      <sheetName val="9.2.2. sz.  mell"/>
      <sheetName val="15. sz. mell"/>
      <sheetName val="16. sz. mell"/>
      <sheetName val="17. sz. mell"/>
      <sheetName val="9.3.2. sz. mell"/>
      <sheetName val="9.3.3. sz. mell"/>
      <sheetName val="18.sz.mell."/>
      <sheetName val="19.sz.mell."/>
      <sheetName val="9.4.2.sz.mell."/>
      <sheetName val="9.4.3.sz.mell."/>
      <sheetName val="1. sz tájékoztató"/>
      <sheetName val="2. sz. tájékoztató"/>
      <sheetName val="Munka1"/>
    </sheetNames>
    <sheetDataSet>
      <sheetData sheetId="0">
        <row r="45">
          <cell r="F45">
            <v>24954</v>
          </cell>
        </row>
      </sheetData>
      <sheetData sheetId="1"/>
      <sheetData sheetId="2">
        <row r="35">
          <cell r="F35">
            <v>3584</v>
          </cell>
        </row>
      </sheetData>
      <sheetData sheetId="3">
        <row r="6">
          <cell r="F6">
            <v>93641</v>
          </cell>
        </row>
      </sheetData>
      <sheetData sheetId="4"/>
      <sheetData sheetId="5"/>
      <sheetData sheetId="6"/>
      <sheetData sheetId="7"/>
      <sheetData sheetId="8">
        <row r="10">
          <cell r="F10">
            <v>129400</v>
          </cell>
        </row>
      </sheetData>
      <sheetData sheetId="9"/>
      <sheetData sheetId="10">
        <row r="39">
          <cell r="F39">
            <v>3584</v>
          </cell>
        </row>
      </sheetData>
      <sheetData sheetId="11">
        <row r="10">
          <cell r="F10">
            <v>93641</v>
          </cell>
        </row>
      </sheetData>
      <sheetData sheetId="12">
        <row r="11">
          <cell r="F11">
            <v>3062</v>
          </cell>
        </row>
      </sheetData>
      <sheetData sheetId="13">
        <row r="11">
          <cell r="C11">
            <v>3000</v>
          </cell>
        </row>
        <row r="20">
          <cell r="C20">
            <v>0</v>
          </cell>
          <cell r="E20">
            <v>0</v>
          </cell>
        </row>
        <row r="26">
          <cell r="C26">
            <v>0</v>
          </cell>
          <cell r="E26">
            <v>0</v>
          </cell>
        </row>
        <row r="30">
          <cell r="C30">
            <v>0</v>
          </cell>
          <cell r="E30">
            <v>0</v>
          </cell>
        </row>
      </sheetData>
      <sheetData sheetId="14">
        <row r="19">
          <cell r="C19">
            <v>0</v>
          </cell>
        </row>
        <row r="25">
          <cell r="C25">
            <v>0</v>
          </cell>
        </row>
        <row r="29">
          <cell r="C29">
            <v>0</v>
          </cell>
        </row>
      </sheetData>
      <sheetData sheetId="15">
        <row r="20">
          <cell r="C20">
            <v>0</v>
          </cell>
          <cell r="E20">
            <v>0</v>
          </cell>
        </row>
        <row r="26">
          <cell r="C26">
            <v>0</v>
          </cell>
          <cell r="E26">
            <v>0</v>
          </cell>
        </row>
        <row r="30">
          <cell r="C30">
            <v>0</v>
          </cell>
          <cell r="E30">
            <v>0</v>
          </cell>
        </row>
      </sheetData>
      <sheetData sheetId="16">
        <row r="10">
          <cell r="F10">
            <v>0</v>
          </cell>
        </row>
        <row r="13">
          <cell r="F13">
            <v>0</v>
          </cell>
        </row>
      </sheetData>
      <sheetData sheetId="17">
        <row r="11">
          <cell r="C11">
            <v>2210</v>
          </cell>
        </row>
      </sheetData>
      <sheetData sheetId="18"/>
      <sheetData sheetId="19"/>
      <sheetData sheetId="20">
        <row r="10">
          <cell r="F10">
            <v>0</v>
          </cell>
        </row>
        <row r="13">
          <cell r="F13">
            <v>0</v>
          </cell>
        </row>
      </sheetData>
      <sheetData sheetId="21">
        <row r="14">
          <cell r="C14">
            <v>71781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K169"/>
  <sheetViews>
    <sheetView view="pageLayout" topLeftCell="B100" zoomScaleNormal="100" zoomScaleSheetLayoutView="100" workbookViewId="0">
      <selection activeCell="E155" sqref="E155"/>
    </sheetView>
  </sheetViews>
  <sheetFormatPr defaultRowHeight="15.75"/>
  <cols>
    <col min="1" max="1" width="9.5" style="143" customWidth="1"/>
    <col min="2" max="2" width="62" style="143" customWidth="1"/>
    <col min="3" max="3" width="14.1640625" style="143" bestFit="1" customWidth="1"/>
    <col min="4" max="4" width="14.33203125" style="153" bestFit="1" customWidth="1"/>
    <col min="5" max="5" width="16.83203125" style="143" customWidth="1"/>
    <col min="6" max="6" width="14.6640625" style="153" customWidth="1"/>
    <col min="7" max="16384" width="9.33203125" style="153"/>
  </cols>
  <sheetData>
    <row r="1" spans="1:8" ht="15.95" customHeight="1">
      <c r="A1" s="1374" t="s">
        <v>56</v>
      </c>
      <c r="B1" s="1374"/>
      <c r="C1" s="1374"/>
      <c r="E1" s="153"/>
    </row>
    <row r="2" spans="1:8" ht="15.95" customHeight="1" thickBot="1">
      <c r="A2" s="1373" t="s">
        <v>140</v>
      </c>
      <c r="B2" s="1373"/>
      <c r="C2" s="674"/>
      <c r="D2" s="672"/>
      <c r="E2" s="674"/>
      <c r="F2" s="672"/>
    </row>
    <row r="3" spans="1:8" ht="38.1" customHeight="1" thickBot="1">
      <c r="A3" s="21" t="s">
        <v>105</v>
      </c>
      <c r="B3" s="22" t="s">
        <v>57</v>
      </c>
      <c r="C3" s="29" t="s">
        <v>1025</v>
      </c>
      <c r="D3" s="29" t="s">
        <v>1026</v>
      </c>
      <c r="E3" s="29" t="s">
        <v>815</v>
      </c>
      <c r="F3" s="29" t="s">
        <v>816</v>
      </c>
      <c r="H3" s="442"/>
    </row>
    <row r="4" spans="1:8" s="154" customFormat="1" ht="12" customHeight="1" thickBot="1">
      <c r="A4" s="148">
        <v>1</v>
      </c>
      <c r="B4" s="149">
        <v>2</v>
      </c>
      <c r="C4" s="150">
        <v>3</v>
      </c>
      <c r="D4" s="150">
        <v>4</v>
      </c>
      <c r="E4" s="150">
        <v>5</v>
      </c>
      <c r="F4" s="150">
        <v>6</v>
      </c>
      <c r="H4" s="443"/>
    </row>
    <row r="5" spans="1:8" s="155" customFormat="1" ht="12" customHeight="1" thickBot="1">
      <c r="A5" s="18" t="s">
        <v>58</v>
      </c>
      <c r="B5" s="19" t="s">
        <v>197</v>
      </c>
      <c r="C5" s="97">
        <f>+C6+C7+C8+C9+C10+C11</f>
        <v>393077057</v>
      </c>
      <c r="D5" s="97">
        <f>+D6+D7+D8+D9+D10+D11+D12+D13+D14+D15</f>
        <v>430711853</v>
      </c>
      <c r="E5" s="97">
        <f>+E6+E7+E8+E9+E10+E11</f>
        <v>430711853</v>
      </c>
      <c r="F5" s="696">
        <f t="shared" ref="F5:F53" si="0">E5*100/D5</f>
        <v>100</v>
      </c>
      <c r="H5" s="437"/>
    </row>
    <row r="6" spans="1:8" s="155" customFormat="1" ht="12" customHeight="1">
      <c r="A6" s="13" t="s">
        <v>117</v>
      </c>
      <c r="B6" s="156" t="s">
        <v>198</v>
      </c>
      <c r="C6" s="100">
        <v>126761325</v>
      </c>
      <c r="D6" s="100">
        <v>128268220</v>
      </c>
      <c r="E6" s="100">
        <v>128268220</v>
      </c>
      <c r="F6" s="1350">
        <f t="shared" si="0"/>
        <v>100</v>
      </c>
      <c r="H6" s="444"/>
    </row>
    <row r="7" spans="1:8" s="155" customFormat="1" ht="12" customHeight="1">
      <c r="A7" s="12" t="s">
        <v>118</v>
      </c>
      <c r="B7" s="157" t="s">
        <v>199</v>
      </c>
      <c r="C7" s="99">
        <v>123139166</v>
      </c>
      <c r="D7" s="100">
        <v>128151802</v>
      </c>
      <c r="E7" s="100">
        <v>128151802</v>
      </c>
      <c r="F7" s="1351">
        <f t="shared" si="0"/>
        <v>100</v>
      </c>
      <c r="H7" s="444"/>
    </row>
    <row r="8" spans="1:8" s="155" customFormat="1" ht="12" customHeight="1">
      <c r="A8" s="12" t="s">
        <v>119</v>
      </c>
      <c r="B8" s="157" t="s">
        <v>200</v>
      </c>
      <c r="C8" s="99">
        <v>136398531</v>
      </c>
      <c r="D8" s="100">
        <v>151985327</v>
      </c>
      <c r="E8" s="100">
        <v>151985327</v>
      </c>
      <c r="F8" s="1351">
        <f t="shared" si="0"/>
        <v>100</v>
      </c>
      <c r="H8" s="444"/>
    </row>
    <row r="9" spans="1:8" s="155" customFormat="1" ht="12" customHeight="1">
      <c r="A9" s="12" t="s">
        <v>120</v>
      </c>
      <c r="B9" s="157" t="s">
        <v>201</v>
      </c>
      <c r="C9" s="99">
        <v>6271140</v>
      </c>
      <c r="D9" s="100">
        <v>7591225</v>
      </c>
      <c r="E9" s="100">
        <v>7591225</v>
      </c>
      <c r="F9" s="1351">
        <f t="shared" si="0"/>
        <v>100</v>
      </c>
      <c r="H9" s="444"/>
    </row>
    <row r="10" spans="1:8" s="155" customFormat="1" ht="12" customHeight="1">
      <c r="A10" s="12" t="s">
        <v>137</v>
      </c>
      <c r="B10" s="157" t="s">
        <v>202</v>
      </c>
      <c r="C10" s="99">
        <v>506895</v>
      </c>
      <c r="D10" s="100">
        <v>14690029</v>
      </c>
      <c r="E10" s="100">
        <v>14690029</v>
      </c>
      <c r="F10" s="1351">
        <f t="shared" si="0"/>
        <v>100</v>
      </c>
      <c r="H10" s="444"/>
    </row>
    <row r="11" spans="1:8" s="155" customFormat="1" ht="12" customHeight="1">
      <c r="A11" s="12" t="s">
        <v>121</v>
      </c>
      <c r="B11" s="157" t="s">
        <v>203</v>
      </c>
      <c r="C11" s="99"/>
      <c r="D11" s="100">
        <v>25250</v>
      </c>
      <c r="E11" s="100">
        <v>25250</v>
      </c>
      <c r="F11" s="1351">
        <f t="shared" si="0"/>
        <v>100</v>
      </c>
      <c r="H11" s="444"/>
    </row>
    <row r="12" spans="1:8" s="155" customFormat="1" ht="12" customHeight="1">
      <c r="A12" s="13" t="s">
        <v>122</v>
      </c>
      <c r="B12" s="157" t="s">
        <v>817</v>
      </c>
      <c r="C12" s="452"/>
      <c r="D12" s="100">
        <f>'[1]9. sz. mell'!F16</f>
        <v>0</v>
      </c>
      <c r="E12" s="100"/>
      <c r="F12" s="1351"/>
      <c r="H12" s="437"/>
    </row>
    <row r="13" spans="1:8" s="155" customFormat="1" ht="12" customHeight="1">
      <c r="A13" s="12" t="s">
        <v>129</v>
      </c>
      <c r="B13" s="157" t="s">
        <v>818</v>
      </c>
      <c r="C13" s="99"/>
      <c r="D13" s="100">
        <f>'[1]9. sz. mell'!F17</f>
        <v>0</v>
      </c>
      <c r="E13" s="99"/>
      <c r="F13" s="1351"/>
      <c r="H13" s="444"/>
    </row>
    <row r="14" spans="1:8" s="155" customFormat="1" ht="12" customHeight="1">
      <c r="A14" s="12" t="s">
        <v>130</v>
      </c>
      <c r="B14" s="157" t="s">
        <v>819</v>
      </c>
      <c r="C14" s="99"/>
      <c r="D14" s="100">
        <f>'[1]9. sz. mell'!F18</f>
        <v>0</v>
      </c>
      <c r="E14" s="99"/>
      <c r="F14" s="1351"/>
      <c r="H14" s="444"/>
    </row>
    <row r="15" spans="1:8" s="155" customFormat="1" ht="12" customHeight="1" thickBot="1">
      <c r="A15" s="12" t="s">
        <v>131</v>
      </c>
      <c r="B15" s="295" t="s">
        <v>820</v>
      </c>
      <c r="C15" s="452"/>
      <c r="D15" s="100">
        <f>'[1]9. sz. mell'!F19</f>
        <v>0</v>
      </c>
      <c r="E15" s="452"/>
      <c r="F15" s="1352"/>
      <c r="H15" s="444"/>
    </row>
    <row r="16" spans="1:8" s="155" customFormat="1" ht="12" customHeight="1" thickBot="1">
      <c r="A16" s="18" t="s">
        <v>59</v>
      </c>
      <c r="B16" s="92" t="s">
        <v>204</v>
      </c>
      <c r="C16" s="97">
        <f>+C17+C18+C19+C20+C21</f>
        <v>10280000</v>
      </c>
      <c r="D16" s="97">
        <v>26579345</v>
      </c>
      <c r="E16" s="97">
        <f>E20+E21+E22+E23+E24</f>
        <v>25643100</v>
      </c>
      <c r="F16" s="696">
        <f t="shared" si="0"/>
        <v>96.477546756701486</v>
      </c>
      <c r="H16" s="444"/>
    </row>
    <row r="17" spans="1:8" s="155" customFormat="1" ht="12" customHeight="1">
      <c r="A17" s="13" t="s">
        <v>123</v>
      </c>
      <c r="B17" s="156" t="s">
        <v>821</v>
      </c>
      <c r="C17" s="100"/>
      <c r="D17" s="100"/>
      <c r="E17" s="100"/>
      <c r="F17" s="1350"/>
      <c r="H17" s="444"/>
    </row>
    <row r="18" spans="1:8" s="155" customFormat="1" ht="12" customHeight="1">
      <c r="A18" s="12" t="s">
        <v>124</v>
      </c>
      <c r="B18" s="157" t="s">
        <v>822</v>
      </c>
      <c r="C18" s="99"/>
      <c r="D18" s="100"/>
      <c r="E18" s="100"/>
      <c r="F18" s="1351"/>
      <c r="H18" s="444"/>
    </row>
    <row r="19" spans="1:8" s="155" customFormat="1" ht="12" customHeight="1">
      <c r="A19" s="12" t="s">
        <v>125</v>
      </c>
      <c r="B19" s="157" t="s">
        <v>1021</v>
      </c>
      <c r="C19" s="99"/>
      <c r="D19" s="100"/>
      <c r="E19" s="100"/>
      <c r="F19" s="1351"/>
      <c r="H19" s="444"/>
    </row>
    <row r="20" spans="1:8" s="155" customFormat="1" ht="12" customHeight="1">
      <c r="A20" s="12" t="s">
        <v>126</v>
      </c>
      <c r="B20" s="157" t="s">
        <v>823</v>
      </c>
      <c r="C20" s="99">
        <v>10280000</v>
      </c>
      <c r="D20" s="100">
        <v>10441600</v>
      </c>
      <c r="E20" s="100">
        <v>10441600</v>
      </c>
      <c r="F20" s="1351">
        <f t="shared" si="0"/>
        <v>100</v>
      </c>
      <c r="H20" s="444"/>
    </row>
    <row r="21" spans="1:8" s="155" customFormat="1" ht="12" customHeight="1">
      <c r="A21" s="12" t="s">
        <v>127</v>
      </c>
      <c r="B21" s="157" t="s">
        <v>1028</v>
      </c>
      <c r="C21" s="99"/>
      <c r="D21" s="100">
        <v>631000</v>
      </c>
      <c r="E21" s="100">
        <v>631000</v>
      </c>
      <c r="F21" s="1351">
        <f t="shared" si="0"/>
        <v>100</v>
      </c>
      <c r="H21" s="437"/>
    </row>
    <row r="22" spans="1:8" s="155" customFormat="1" ht="12" customHeight="1">
      <c r="A22" s="12" t="s">
        <v>824</v>
      </c>
      <c r="B22" s="157" t="s">
        <v>1021</v>
      </c>
      <c r="C22" s="101"/>
      <c r="D22" s="100">
        <v>13426447</v>
      </c>
      <c r="E22" s="100">
        <v>12490202</v>
      </c>
      <c r="F22" s="1351">
        <f t="shared" si="0"/>
        <v>93.026859600309749</v>
      </c>
      <c r="H22" s="444"/>
    </row>
    <row r="23" spans="1:8" s="155" customFormat="1" ht="12" customHeight="1">
      <c r="A23" s="11" t="s">
        <v>825</v>
      </c>
      <c r="B23" s="157" t="s">
        <v>1029</v>
      </c>
      <c r="C23" s="99"/>
      <c r="D23" s="100">
        <v>2080298</v>
      </c>
      <c r="E23" s="100">
        <v>2080298</v>
      </c>
      <c r="F23" s="1351">
        <f t="shared" si="0"/>
        <v>100</v>
      </c>
      <c r="H23" s="444"/>
    </row>
    <row r="24" spans="1:8" s="155" customFormat="1" ht="12" customHeight="1">
      <c r="A24" s="14" t="s">
        <v>135</v>
      </c>
      <c r="B24" s="295" t="s">
        <v>826</v>
      </c>
      <c r="C24" s="99"/>
      <c r="D24" s="100">
        <f>'[1]9. sz. mell'!F28</f>
        <v>0</v>
      </c>
      <c r="E24" s="100"/>
      <c r="F24" s="1351"/>
      <c r="H24" s="444"/>
    </row>
    <row r="25" spans="1:8" s="155" customFormat="1" ht="12" customHeight="1" thickBot="1">
      <c r="A25" s="16" t="s">
        <v>827</v>
      </c>
      <c r="B25" s="686" t="s">
        <v>828</v>
      </c>
      <c r="C25" s="452"/>
      <c r="D25" s="100">
        <f>'[1]9. sz. mell'!F29</f>
        <v>0</v>
      </c>
      <c r="E25" s="452"/>
      <c r="F25" s="1352"/>
      <c r="H25" s="444"/>
    </row>
    <row r="26" spans="1:8" s="155" customFormat="1" ht="12" customHeight="1" thickBot="1">
      <c r="A26" s="18" t="s">
        <v>60</v>
      </c>
      <c r="B26" s="19" t="s">
        <v>209</v>
      </c>
      <c r="C26" s="97">
        <f>C32+C33</f>
        <v>157449330</v>
      </c>
      <c r="D26" s="97">
        <f>D32+D33</f>
        <v>682351933</v>
      </c>
      <c r="E26" s="97">
        <f>E32</f>
        <v>644567263</v>
      </c>
      <c r="F26" s="696">
        <f t="shared" si="0"/>
        <v>94.462583283984046</v>
      </c>
      <c r="H26" s="444"/>
    </row>
    <row r="27" spans="1:8" s="155" customFormat="1" ht="12" customHeight="1">
      <c r="A27" s="13" t="s">
        <v>106</v>
      </c>
      <c r="B27" s="156" t="s">
        <v>49</v>
      </c>
      <c r="C27" s="100"/>
      <c r="D27" s="100"/>
      <c r="E27" s="100"/>
      <c r="F27" s="1350"/>
      <c r="H27" s="444"/>
    </row>
    <row r="28" spans="1:8" s="155" customFormat="1" ht="12" customHeight="1">
      <c r="A28" s="12" t="s">
        <v>107</v>
      </c>
      <c r="B28" s="157" t="s">
        <v>211</v>
      </c>
      <c r="C28" s="687"/>
      <c r="D28" s="100">
        <f>'[1]9. sz. mell'!F32</f>
        <v>0</v>
      </c>
      <c r="E28" s="687"/>
      <c r="F28" s="1351"/>
      <c r="H28" s="445"/>
    </row>
    <row r="29" spans="1:8" s="155" customFormat="1" ht="12" customHeight="1">
      <c r="A29" s="12" t="s">
        <v>108</v>
      </c>
      <c r="B29" s="157" t="s">
        <v>405</v>
      </c>
      <c r="C29" s="99"/>
      <c r="D29" s="100">
        <f>'[1]9. sz. mell'!F33</f>
        <v>0</v>
      </c>
      <c r="E29" s="99"/>
      <c r="F29" s="1351"/>
      <c r="H29" s="446"/>
    </row>
    <row r="30" spans="1:8" s="155" customFormat="1" ht="12" customHeight="1">
      <c r="A30" s="12" t="s">
        <v>109</v>
      </c>
      <c r="B30" s="157" t="s">
        <v>829</v>
      </c>
      <c r="C30" s="99"/>
      <c r="D30" s="100"/>
      <c r="E30" s="99"/>
      <c r="F30" s="1351"/>
      <c r="H30" s="444"/>
    </row>
    <row r="31" spans="1:8" s="155" customFormat="1" ht="12" customHeight="1">
      <c r="A31" s="12" t="s">
        <v>146</v>
      </c>
      <c r="B31" s="157" t="s">
        <v>830</v>
      </c>
      <c r="C31" s="99"/>
      <c r="D31" s="100"/>
      <c r="E31" s="99"/>
      <c r="F31" s="1351"/>
      <c r="H31" s="444"/>
    </row>
    <row r="32" spans="1:8" s="155" customFormat="1" ht="12" customHeight="1">
      <c r="A32" s="12" t="s">
        <v>831</v>
      </c>
      <c r="B32" s="156" t="s">
        <v>1027</v>
      </c>
      <c r="C32" s="99">
        <v>133390721</v>
      </c>
      <c r="D32" s="100">
        <v>658293627</v>
      </c>
      <c r="E32" s="99">
        <v>644567263</v>
      </c>
      <c r="F32" s="1351">
        <f t="shared" si="0"/>
        <v>97.914856921438798</v>
      </c>
      <c r="H32" s="444"/>
    </row>
    <row r="33" spans="1:8" s="155" customFormat="1" ht="12" customHeight="1">
      <c r="A33" s="688" t="s">
        <v>147</v>
      </c>
      <c r="B33" s="156" t="s">
        <v>832</v>
      </c>
      <c r="C33" s="100">
        <v>24058609</v>
      </c>
      <c r="D33" s="100">
        <v>24058306</v>
      </c>
      <c r="E33" s="100"/>
      <c r="F33" s="1351">
        <f t="shared" si="0"/>
        <v>0</v>
      </c>
      <c r="H33" s="444"/>
    </row>
    <row r="34" spans="1:8" s="155" customFormat="1" ht="12" customHeight="1" thickBot="1">
      <c r="A34" s="11" t="s">
        <v>833</v>
      </c>
      <c r="B34" s="295" t="s">
        <v>834</v>
      </c>
      <c r="C34" s="452"/>
      <c r="D34" s="100"/>
      <c r="E34" s="452"/>
      <c r="F34" s="1352"/>
      <c r="H34" s="444"/>
    </row>
    <row r="35" spans="1:8" s="155" customFormat="1" ht="12" customHeight="1" thickBot="1">
      <c r="A35" s="18" t="s">
        <v>148</v>
      </c>
      <c r="B35" s="19" t="s">
        <v>214</v>
      </c>
      <c r="C35" s="103">
        <f>+C36+C39+C40+C42+C41</f>
        <v>145800000</v>
      </c>
      <c r="D35" s="103">
        <f>D36+D39+D40+D41+D42</f>
        <v>160707648</v>
      </c>
      <c r="E35" s="103">
        <f>+E36+E39+E40+E42+E41</f>
        <v>145754295</v>
      </c>
      <c r="F35" s="696">
        <f t="shared" si="0"/>
        <v>90.695307170446554</v>
      </c>
      <c r="H35" s="444"/>
    </row>
    <row r="36" spans="1:8" s="155" customFormat="1" ht="12" customHeight="1">
      <c r="A36" s="13" t="s">
        <v>215</v>
      </c>
      <c r="B36" s="156" t="s">
        <v>221</v>
      </c>
      <c r="C36" s="151">
        <v>125800000</v>
      </c>
      <c r="D36" s="151">
        <v>130590855</v>
      </c>
      <c r="E36" s="151">
        <v>121001256</v>
      </c>
      <c r="F36" s="1350">
        <f t="shared" si="0"/>
        <v>92.656760689712925</v>
      </c>
      <c r="H36" s="444"/>
    </row>
    <row r="37" spans="1:8" s="155" customFormat="1" ht="12" customHeight="1">
      <c r="A37" s="12" t="s">
        <v>216</v>
      </c>
      <c r="B37" s="441" t="s">
        <v>835</v>
      </c>
      <c r="C37" s="99">
        <v>5800000</v>
      </c>
      <c r="D37" s="151">
        <v>6457865</v>
      </c>
      <c r="E37" s="99">
        <v>5966140</v>
      </c>
      <c r="F37" s="1351">
        <f t="shared" si="0"/>
        <v>92.385641384575237</v>
      </c>
      <c r="H37" s="444"/>
    </row>
    <row r="38" spans="1:8" s="155" customFormat="1" ht="12" customHeight="1">
      <c r="A38" s="12" t="s">
        <v>217</v>
      </c>
      <c r="B38" s="441" t="s">
        <v>836</v>
      </c>
      <c r="C38" s="99">
        <v>120000000</v>
      </c>
      <c r="D38" s="151">
        <v>124132990</v>
      </c>
      <c r="E38" s="99">
        <v>115035116</v>
      </c>
      <c r="F38" s="1351">
        <f t="shared" si="0"/>
        <v>92.670865335637203</v>
      </c>
      <c r="H38" s="444"/>
    </row>
    <row r="39" spans="1:8" s="155" customFormat="1" ht="12" customHeight="1">
      <c r="A39" s="12" t="s">
        <v>218</v>
      </c>
      <c r="B39" s="157" t="s">
        <v>224</v>
      </c>
      <c r="C39" s="99">
        <v>18000000</v>
      </c>
      <c r="D39" s="151">
        <v>23522784</v>
      </c>
      <c r="E39" s="99">
        <v>20764442</v>
      </c>
      <c r="F39" s="1351">
        <f t="shared" si="0"/>
        <v>88.273743448054447</v>
      </c>
      <c r="H39" s="444"/>
    </row>
    <row r="40" spans="1:8" s="155" customFormat="1" ht="12" customHeight="1">
      <c r="A40" s="12" t="s">
        <v>219</v>
      </c>
      <c r="B40" s="157" t="s">
        <v>555</v>
      </c>
      <c r="C40" s="99">
        <v>300000</v>
      </c>
      <c r="D40" s="151">
        <v>1107400</v>
      </c>
      <c r="E40" s="99">
        <v>1012200</v>
      </c>
      <c r="F40" s="1351">
        <f t="shared" si="0"/>
        <v>91.40328697850822</v>
      </c>
      <c r="H40" s="444"/>
    </row>
    <row r="41" spans="1:8" s="155" customFormat="1" ht="12" customHeight="1">
      <c r="A41" s="14" t="s">
        <v>220</v>
      </c>
      <c r="B41" s="158" t="s">
        <v>565</v>
      </c>
      <c r="C41" s="101">
        <v>900000</v>
      </c>
      <c r="D41" s="151">
        <v>2531049</v>
      </c>
      <c r="E41" s="101"/>
      <c r="F41" s="1351">
        <f t="shared" si="0"/>
        <v>0</v>
      </c>
      <c r="H41" s="444"/>
    </row>
    <row r="42" spans="1:8" s="155" customFormat="1" ht="12" customHeight="1" thickBot="1">
      <c r="A42" s="14" t="s">
        <v>564</v>
      </c>
      <c r="B42" s="158" t="s">
        <v>556</v>
      </c>
      <c r="C42" s="101">
        <v>800000</v>
      </c>
      <c r="D42" s="151">
        <v>2955560</v>
      </c>
      <c r="E42" s="101">
        <v>2976397</v>
      </c>
      <c r="F42" s="1352">
        <f t="shared" si="0"/>
        <v>100.70501021802974</v>
      </c>
      <c r="H42" s="437"/>
    </row>
    <row r="43" spans="1:8" s="155" customFormat="1" ht="12" customHeight="1" thickBot="1">
      <c r="A43" s="18" t="s">
        <v>62</v>
      </c>
      <c r="B43" s="19" t="s">
        <v>227</v>
      </c>
      <c r="C43" s="97">
        <f>SUM(C44:C53)</f>
        <v>116111900</v>
      </c>
      <c r="D43" s="97">
        <f>D45+D46+D48+D49+D50+D51+D52+D53</f>
        <v>180585091</v>
      </c>
      <c r="E43" s="97">
        <f>SUM(E44:E53)</f>
        <v>174893030</v>
      </c>
      <c r="F43" s="696">
        <f t="shared" si="0"/>
        <v>96.847989516476744</v>
      </c>
      <c r="H43" s="444"/>
    </row>
    <row r="44" spans="1:8" s="155" customFormat="1" ht="12" customHeight="1">
      <c r="A44" s="13" t="s">
        <v>110</v>
      </c>
      <c r="B44" s="156" t="s">
        <v>230</v>
      </c>
      <c r="C44" s="100"/>
      <c r="D44" s="100">
        <f>'[1]9. sz. mell'!F48+'[1]13. sz. mell'!F10+'[1]16. sz. mell'!F10+'[1]18.sz.mell.'!F10</f>
        <v>0</v>
      </c>
      <c r="E44" s="100"/>
      <c r="F44" s="1350"/>
      <c r="H44" s="444"/>
    </row>
    <row r="45" spans="1:8" s="155" customFormat="1" ht="12" customHeight="1">
      <c r="A45" s="12" t="s">
        <v>111</v>
      </c>
      <c r="B45" s="157" t="s">
        <v>231</v>
      </c>
      <c r="C45" s="99">
        <v>10800000</v>
      </c>
      <c r="D45" s="100">
        <v>21153573</v>
      </c>
      <c r="E45" s="99">
        <v>18878898</v>
      </c>
      <c r="F45" s="1351">
        <f t="shared" si="0"/>
        <v>89.246852056624192</v>
      </c>
      <c r="H45" s="444"/>
    </row>
    <row r="46" spans="1:8" s="155" customFormat="1" ht="12" customHeight="1">
      <c r="A46" s="12" t="s">
        <v>112</v>
      </c>
      <c r="B46" s="157" t="s">
        <v>232</v>
      </c>
      <c r="C46" s="99">
        <v>300000</v>
      </c>
      <c r="D46" s="100">
        <v>152400</v>
      </c>
      <c r="E46" s="99">
        <v>152400</v>
      </c>
      <c r="F46" s="1351">
        <f t="shared" si="0"/>
        <v>100</v>
      </c>
      <c r="H46" s="444"/>
    </row>
    <row r="47" spans="1:8" s="155" customFormat="1" ht="12" customHeight="1">
      <c r="A47" s="12" t="s">
        <v>150</v>
      </c>
      <c r="B47" s="157" t="s">
        <v>233</v>
      </c>
      <c r="C47" s="99">
        <v>3200000</v>
      </c>
      <c r="D47" s="100">
        <f>'[1]9. sz. mell'!F51+'[1]13. sz. mell'!F13+'[1]16. sz. mell'!F13+'[1]18.sz.mell.'!F13</f>
        <v>0</v>
      </c>
      <c r="E47" s="99"/>
      <c r="F47" s="1351"/>
      <c r="H47" s="444"/>
    </row>
    <row r="48" spans="1:8" s="155" customFormat="1" ht="12" customHeight="1">
      <c r="A48" s="12" t="s">
        <v>151</v>
      </c>
      <c r="B48" s="157" t="s">
        <v>234</v>
      </c>
      <c r="C48" s="99">
        <v>81231900</v>
      </c>
      <c r="D48" s="100">
        <v>90395031</v>
      </c>
      <c r="E48" s="99">
        <v>88318852</v>
      </c>
      <c r="F48" s="1351">
        <f t="shared" si="0"/>
        <v>97.703215567236214</v>
      </c>
      <c r="H48" s="444"/>
    </row>
    <row r="49" spans="1:8" s="155" customFormat="1" ht="12" customHeight="1">
      <c r="A49" s="12" t="s">
        <v>152</v>
      </c>
      <c r="B49" s="157" t="s">
        <v>235</v>
      </c>
      <c r="C49" s="99">
        <v>3280000</v>
      </c>
      <c r="D49" s="100">
        <v>13467656</v>
      </c>
      <c r="E49" s="99">
        <v>12135795</v>
      </c>
      <c r="F49" s="1351">
        <f t="shared" si="0"/>
        <v>90.110669592392327</v>
      </c>
      <c r="H49" s="444"/>
    </row>
    <row r="50" spans="1:8" s="155" customFormat="1" ht="12" customHeight="1">
      <c r="A50" s="12" t="s">
        <v>153</v>
      </c>
      <c r="B50" s="157" t="s">
        <v>236</v>
      </c>
      <c r="C50" s="99">
        <v>9300000</v>
      </c>
      <c r="D50" s="100">
        <v>10736000</v>
      </c>
      <c r="E50" s="99">
        <v>10736000</v>
      </c>
      <c r="F50" s="1351">
        <f t="shared" si="0"/>
        <v>100</v>
      </c>
      <c r="H50" s="444"/>
    </row>
    <row r="51" spans="1:8" s="155" customFormat="1" ht="12" customHeight="1">
      <c r="A51" s="12" t="s">
        <v>154</v>
      </c>
      <c r="B51" s="157" t="s">
        <v>237</v>
      </c>
      <c r="C51" s="99">
        <v>1000000</v>
      </c>
      <c r="D51" s="100">
        <v>44470308</v>
      </c>
      <c r="E51" s="99">
        <v>7022600</v>
      </c>
      <c r="F51" s="1351">
        <f t="shared" si="0"/>
        <v>15.791660359087237</v>
      </c>
      <c r="H51" s="447"/>
    </row>
    <row r="52" spans="1:8" s="155" customFormat="1" ht="12" customHeight="1">
      <c r="A52" s="12" t="s">
        <v>228</v>
      </c>
      <c r="B52" s="157" t="s">
        <v>238</v>
      </c>
      <c r="C52" s="102"/>
      <c r="D52" s="100">
        <v>210000</v>
      </c>
      <c r="E52" s="102">
        <f>210000+37400000</f>
        <v>37610000</v>
      </c>
      <c r="F52" s="1351">
        <f t="shared" si="0"/>
        <v>17909.523809523809</v>
      </c>
      <c r="H52" s="447"/>
    </row>
    <row r="53" spans="1:8" s="155" customFormat="1" ht="12" customHeight="1" thickBot="1">
      <c r="A53" s="14" t="s">
        <v>229</v>
      </c>
      <c r="B53" s="158" t="s">
        <v>239</v>
      </c>
      <c r="C53" s="145">
        <v>7000000</v>
      </c>
      <c r="D53" s="100">
        <v>123</v>
      </c>
      <c r="E53" s="145">
        <v>38485</v>
      </c>
      <c r="F53" s="1352">
        <f t="shared" si="0"/>
        <v>31288.617886178861</v>
      </c>
      <c r="H53" s="447"/>
    </row>
    <row r="54" spans="1:8" s="155" customFormat="1" ht="12" customHeight="1" thickBot="1">
      <c r="A54" s="18" t="s">
        <v>63</v>
      </c>
      <c r="B54" s="19" t="s">
        <v>240</v>
      </c>
      <c r="C54" s="97">
        <f>SUM(C55:C59)</f>
        <v>0</v>
      </c>
      <c r="D54" s="97">
        <v>37183393</v>
      </c>
      <c r="E54" s="97">
        <f>SUM(E55:E59)</f>
        <v>32363631</v>
      </c>
      <c r="F54" s="696">
        <f t="shared" ref="F54:F95" si="1">E54*100/D54</f>
        <v>87.037863919519125</v>
      </c>
      <c r="H54" s="437"/>
    </row>
    <row r="55" spans="1:8" s="155" customFormat="1" ht="12" customHeight="1">
      <c r="A55" s="13" t="s">
        <v>113</v>
      </c>
      <c r="B55" s="156" t="s">
        <v>244</v>
      </c>
      <c r="C55" s="197"/>
      <c r="D55" s="197"/>
      <c r="E55" s="197"/>
      <c r="F55" s="151"/>
      <c r="H55" s="447"/>
    </row>
    <row r="56" spans="1:8" s="155" customFormat="1" ht="12" customHeight="1">
      <c r="A56" s="12" t="s">
        <v>114</v>
      </c>
      <c r="B56" s="157" t="s">
        <v>245</v>
      </c>
      <c r="C56" s="102"/>
      <c r="D56" s="102">
        <v>37183393</v>
      </c>
      <c r="E56" s="102">
        <v>32363631</v>
      </c>
      <c r="F56" s="151">
        <f t="shared" si="1"/>
        <v>87.037863919519125</v>
      </c>
      <c r="H56" s="447"/>
    </row>
    <row r="57" spans="1:8" s="155" customFormat="1" ht="12" customHeight="1">
      <c r="A57" s="12" t="s">
        <v>241</v>
      </c>
      <c r="B57" s="157" t="s">
        <v>246</v>
      </c>
      <c r="C57" s="102"/>
      <c r="D57" s="102"/>
      <c r="E57" s="102"/>
      <c r="F57" s="151"/>
      <c r="H57" s="447"/>
    </row>
    <row r="58" spans="1:8" s="155" customFormat="1" ht="12" customHeight="1">
      <c r="A58" s="12" t="s">
        <v>242</v>
      </c>
      <c r="B58" s="157" t="s">
        <v>247</v>
      </c>
      <c r="C58" s="102"/>
      <c r="D58" s="102"/>
      <c r="E58" s="102"/>
      <c r="F58" s="151"/>
      <c r="H58" s="447"/>
    </row>
    <row r="59" spans="1:8" s="155" customFormat="1" ht="12" customHeight="1">
      <c r="A59" s="12" t="s">
        <v>243</v>
      </c>
      <c r="B59" s="157" t="s">
        <v>248</v>
      </c>
      <c r="C59" s="102"/>
      <c r="D59" s="102"/>
      <c r="E59" s="102"/>
      <c r="F59" s="151"/>
      <c r="H59" s="447"/>
    </row>
    <row r="60" spans="1:8" s="155" customFormat="1" ht="12" customHeight="1" thickBot="1">
      <c r="A60" s="11" t="s">
        <v>50</v>
      </c>
      <c r="B60" s="295" t="s">
        <v>417</v>
      </c>
      <c r="C60" s="296"/>
      <c r="D60" s="296"/>
      <c r="E60" s="296"/>
      <c r="F60" s="151"/>
      <c r="H60" s="447"/>
    </row>
    <row r="61" spans="1:8" s="155" customFormat="1" ht="12" customHeight="1" thickBot="1">
      <c r="A61" s="18" t="s">
        <v>155</v>
      </c>
      <c r="B61" s="19" t="s">
        <v>249</v>
      </c>
      <c r="C61" s="97">
        <f>SUM(C62:C64)</f>
        <v>0</v>
      </c>
      <c r="D61" s="97">
        <v>528390</v>
      </c>
      <c r="E61" s="97">
        <v>528390</v>
      </c>
      <c r="F61" s="696">
        <f t="shared" si="1"/>
        <v>100</v>
      </c>
      <c r="H61" s="437"/>
    </row>
    <row r="62" spans="1:8" s="155" customFormat="1" ht="12" customHeight="1">
      <c r="A62" s="13" t="s">
        <v>115</v>
      </c>
      <c r="B62" s="157" t="s">
        <v>837</v>
      </c>
      <c r="C62" s="100"/>
      <c r="D62" s="100"/>
      <c r="E62" s="100"/>
      <c r="F62" s="151"/>
      <c r="H62" s="444"/>
    </row>
    <row r="63" spans="1:8" s="155" customFormat="1" ht="12" customHeight="1">
      <c r="A63" s="12" t="s">
        <v>116</v>
      </c>
      <c r="B63" s="157" t="s">
        <v>838</v>
      </c>
      <c r="C63" s="99"/>
      <c r="D63" s="100"/>
      <c r="E63" s="99"/>
      <c r="F63" s="151"/>
      <c r="H63" s="444"/>
    </row>
    <row r="64" spans="1:8" s="155" customFormat="1" ht="12" customHeight="1">
      <c r="A64" s="12" t="s">
        <v>253</v>
      </c>
      <c r="B64" s="157" t="s">
        <v>1075</v>
      </c>
      <c r="C64" s="99"/>
      <c r="D64" s="100">
        <v>528390</v>
      </c>
      <c r="E64" s="99">
        <v>528390</v>
      </c>
      <c r="F64" s="151"/>
      <c r="H64" s="444"/>
    </row>
    <row r="65" spans="1:8" s="155" customFormat="1" ht="12" customHeight="1" thickBot="1">
      <c r="A65" s="14" t="s">
        <v>254</v>
      </c>
      <c r="B65" s="157" t="s">
        <v>840</v>
      </c>
      <c r="C65" s="101"/>
      <c r="D65" s="100">
        <f>'[1]9. sz. mell'!F68</f>
        <v>0</v>
      </c>
      <c r="E65" s="101"/>
      <c r="F65" s="151"/>
      <c r="H65" s="444"/>
    </row>
    <row r="66" spans="1:8" s="155" customFormat="1" ht="12" customHeight="1" thickBot="1">
      <c r="A66" s="18" t="s">
        <v>65</v>
      </c>
      <c r="B66" s="92" t="s">
        <v>255</v>
      </c>
      <c r="C66" s="97">
        <f>SUM(C67:C69)</f>
        <v>0</v>
      </c>
      <c r="D66" s="97">
        <v>22369665</v>
      </c>
      <c r="E66" s="97">
        <v>22369665</v>
      </c>
      <c r="F66" s="696">
        <f t="shared" si="1"/>
        <v>100</v>
      </c>
      <c r="H66" s="437"/>
    </row>
    <row r="67" spans="1:8" s="155" customFormat="1" ht="12" customHeight="1">
      <c r="A67" s="13" t="s">
        <v>156</v>
      </c>
      <c r="B67" s="156" t="s">
        <v>257</v>
      </c>
      <c r="C67" s="102"/>
      <c r="D67" s="102">
        <f>'[1]9. sz. mell'!F70</f>
        <v>0</v>
      </c>
      <c r="E67" s="102"/>
      <c r="F67" s="151"/>
      <c r="H67" s="447"/>
    </row>
    <row r="68" spans="1:8" s="155" customFormat="1" ht="12" customHeight="1">
      <c r="A68" s="12" t="s">
        <v>157</v>
      </c>
      <c r="B68" s="157" t="s">
        <v>408</v>
      </c>
      <c r="C68" s="102"/>
      <c r="D68" s="102">
        <f>'[1]9. sz. mell'!F71</f>
        <v>0</v>
      </c>
      <c r="E68" s="102"/>
      <c r="F68" s="151"/>
      <c r="H68" s="447"/>
    </row>
    <row r="69" spans="1:8" s="155" customFormat="1" ht="12" customHeight="1">
      <c r="A69" s="12" t="s">
        <v>180</v>
      </c>
      <c r="B69" s="157" t="s">
        <v>1030</v>
      </c>
      <c r="C69" s="102"/>
      <c r="D69" s="102">
        <v>22369665</v>
      </c>
      <c r="E69" s="101">
        <v>22369665</v>
      </c>
      <c r="F69" s="151"/>
      <c r="H69" s="447"/>
    </row>
    <row r="70" spans="1:8" s="155" customFormat="1" ht="12" customHeight="1" thickBot="1">
      <c r="A70" s="14" t="s">
        <v>256</v>
      </c>
      <c r="B70" s="158" t="s">
        <v>259</v>
      </c>
      <c r="C70" s="102"/>
      <c r="D70" s="102">
        <f>'[1]9. sz. mell'!F73</f>
        <v>0</v>
      </c>
      <c r="E70" s="102"/>
      <c r="F70" s="151"/>
      <c r="H70" s="447"/>
    </row>
    <row r="71" spans="1:8" s="155" customFormat="1" ht="12" customHeight="1" thickBot="1">
      <c r="A71" s="18" t="s">
        <v>66</v>
      </c>
      <c r="B71" s="19" t="s">
        <v>260</v>
      </c>
      <c r="C71" s="103">
        <f>C5+C16+C35+C43+C26</f>
        <v>822718287</v>
      </c>
      <c r="D71" s="103">
        <v>1541017318</v>
      </c>
      <c r="E71" s="103">
        <f>E66+E61+E54+E43+E35+E26+E5+E16</f>
        <v>1476831227</v>
      </c>
      <c r="F71" s="696">
        <f t="shared" si="1"/>
        <v>95.834823512346802</v>
      </c>
      <c r="H71" s="445"/>
    </row>
    <row r="72" spans="1:8" s="155" customFormat="1" ht="12" customHeight="1" thickBot="1">
      <c r="A72" s="159" t="s">
        <v>261</v>
      </c>
      <c r="B72" s="92" t="s">
        <v>262</v>
      </c>
      <c r="C72" s="97">
        <f>SUM(C73:C75)</f>
        <v>0</v>
      </c>
      <c r="D72" s="97">
        <f>SUM(D73:D75)</f>
        <v>0</v>
      </c>
      <c r="E72" s="97"/>
      <c r="F72" s="696"/>
      <c r="H72" s="437"/>
    </row>
    <row r="73" spans="1:8" s="155" customFormat="1" ht="12" customHeight="1" thickBot="1">
      <c r="A73" s="13" t="s">
        <v>295</v>
      </c>
      <c r="B73" s="156" t="s">
        <v>263</v>
      </c>
      <c r="C73" s="102"/>
      <c r="D73" s="102"/>
      <c r="E73" s="102"/>
      <c r="F73" s="696"/>
      <c r="H73" s="447"/>
    </row>
    <row r="74" spans="1:8" s="155" customFormat="1" ht="12" customHeight="1" thickBot="1">
      <c r="A74" s="12" t="s">
        <v>304</v>
      </c>
      <c r="B74" s="157" t="s">
        <v>264</v>
      </c>
      <c r="C74" s="102"/>
      <c r="D74" s="102"/>
      <c r="E74" s="102"/>
      <c r="F74" s="696"/>
      <c r="H74" s="447"/>
    </row>
    <row r="75" spans="1:8" s="155" customFormat="1" ht="12" customHeight="1" thickBot="1">
      <c r="A75" s="14" t="s">
        <v>305</v>
      </c>
      <c r="B75" s="160" t="s">
        <v>265</v>
      </c>
      <c r="C75" s="102"/>
      <c r="D75" s="102"/>
      <c r="E75" s="102"/>
      <c r="F75" s="696"/>
      <c r="H75" s="447"/>
    </row>
    <row r="76" spans="1:8" s="155" customFormat="1" ht="12" customHeight="1" thickBot="1">
      <c r="A76" s="159" t="s">
        <v>266</v>
      </c>
      <c r="B76" s="92" t="s">
        <v>267</v>
      </c>
      <c r="C76" s="97">
        <f>SUM(C77:C80)</f>
        <v>295000000</v>
      </c>
      <c r="D76" s="97">
        <f>SUM(D77:D80)</f>
        <v>515000000</v>
      </c>
      <c r="E76" s="97">
        <v>415000000</v>
      </c>
      <c r="F76" s="696">
        <f t="shared" si="1"/>
        <v>80.582524271844662</v>
      </c>
      <c r="H76" s="437"/>
    </row>
    <row r="77" spans="1:8" s="155" customFormat="1" ht="12" customHeight="1" thickBot="1">
      <c r="A77" s="13" t="s">
        <v>138</v>
      </c>
      <c r="B77" s="156" t="s">
        <v>268</v>
      </c>
      <c r="C77" s="102">
        <v>295000000</v>
      </c>
      <c r="D77" s="102">
        <v>515000000</v>
      </c>
      <c r="E77" s="102">
        <v>415000000</v>
      </c>
      <c r="F77" s="696">
        <f t="shared" si="1"/>
        <v>80.582524271844662</v>
      </c>
      <c r="H77" s="447"/>
    </row>
    <row r="78" spans="1:8" s="155" customFormat="1" ht="12" customHeight="1" thickBot="1">
      <c r="A78" s="12" t="s">
        <v>139</v>
      </c>
      <c r="B78" s="157" t="s">
        <v>269</v>
      </c>
      <c r="C78" s="102"/>
      <c r="D78" s="102"/>
      <c r="E78" s="102"/>
      <c r="F78" s="696"/>
      <c r="H78" s="447"/>
    </row>
    <row r="79" spans="1:8" s="155" customFormat="1" ht="12" customHeight="1" thickBot="1">
      <c r="A79" s="12" t="s">
        <v>296</v>
      </c>
      <c r="B79" s="157" t="s">
        <v>270</v>
      </c>
      <c r="C79" s="102"/>
      <c r="D79" s="102"/>
      <c r="E79" s="102"/>
      <c r="F79" s="696"/>
      <c r="H79" s="447"/>
    </row>
    <row r="80" spans="1:8" s="155" customFormat="1" ht="12" customHeight="1" thickBot="1">
      <c r="A80" s="14" t="s">
        <v>297</v>
      </c>
      <c r="B80" s="158" t="s">
        <v>271</v>
      </c>
      <c r="C80" s="102"/>
      <c r="D80" s="102"/>
      <c r="E80" s="102"/>
      <c r="F80" s="696"/>
      <c r="H80" s="447"/>
    </row>
    <row r="81" spans="1:8" s="155" customFormat="1" ht="12" customHeight="1" thickBot="1">
      <c r="A81" s="159" t="s">
        <v>272</v>
      </c>
      <c r="B81" s="92" t="s">
        <v>273</v>
      </c>
      <c r="C81" s="97">
        <v>199880000</v>
      </c>
      <c r="D81" s="97">
        <f>D82</f>
        <v>204718082</v>
      </c>
      <c r="E81" s="97">
        <f>E82:F82</f>
        <v>204718082</v>
      </c>
      <c r="F81" s="696">
        <f t="shared" si="1"/>
        <v>100</v>
      </c>
      <c r="H81" s="437"/>
    </row>
    <row r="82" spans="1:8" s="155" customFormat="1" ht="12" customHeight="1">
      <c r="A82" s="13" t="s">
        <v>298</v>
      </c>
      <c r="B82" s="156" t="s">
        <v>274</v>
      </c>
      <c r="C82" s="102">
        <v>199880000</v>
      </c>
      <c r="D82" s="102">
        <v>204718082</v>
      </c>
      <c r="E82" s="102">
        <v>204718082</v>
      </c>
      <c r="F82" s="151">
        <f t="shared" si="1"/>
        <v>100</v>
      </c>
      <c r="H82" s="447"/>
    </row>
    <row r="83" spans="1:8" s="155" customFormat="1" ht="12" customHeight="1" thickBot="1">
      <c r="A83" s="14" t="s">
        <v>299</v>
      </c>
      <c r="B83" s="158" t="s">
        <v>275</v>
      </c>
      <c r="C83" s="102"/>
      <c r="D83" s="102"/>
      <c r="E83" s="102"/>
      <c r="F83" s="151"/>
      <c r="H83" s="447"/>
    </row>
    <row r="84" spans="1:8" s="155" customFormat="1" ht="12" customHeight="1" thickBot="1">
      <c r="A84" s="159" t="s">
        <v>276</v>
      </c>
      <c r="B84" s="92" t="s">
        <v>277</v>
      </c>
      <c r="C84" s="97">
        <f>SUM(C85:C87)</f>
        <v>0</v>
      </c>
      <c r="D84" s="97">
        <f>SUM(D85:D87)</f>
        <v>15060534</v>
      </c>
      <c r="E84" s="97">
        <f>SUM(E85:E87)</f>
        <v>15060534</v>
      </c>
      <c r="F84" s="696">
        <f t="shared" si="1"/>
        <v>100</v>
      </c>
      <c r="H84" s="437"/>
    </row>
    <row r="85" spans="1:8" s="155" customFormat="1" ht="12" customHeight="1">
      <c r="A85" s="13" t="s">
        <v>300</v>
      </c>
      <c r="B85" s="156" t="s">
        <v>278</v>
      </c>
      <c r="C85" s="102"/>
      <c r="D85" s="102">
        <v>15060534</v>
      </c>
      <c r="E85" s="102">
        <v>15060534</v>
      </c>
      <c r="F85" s="151">
        <f t="shared" si="1"/>
        <v>100</v>
      </c>
      <c r="H85" s="447"/>
    </row>
    <row r="86" spans="1:8" s="155" customFormat="1" ht="12" customHeight="1">
      <c r="A86" s="12" t="s">
        <v>301</v>
      </c>
      <c r="B86" s="157" t="s">
        <v>279</v>
      </c>
      <c r="C86" s="102"/>
      <c r="D86" s="102"/>
      <c r="E86" s="102"/>
      <c r="F86" s="151"/>
      <c r="H86" s="447"/>
    </row>
    <row r="87" spans="1:8" s="155" customFormat="1" ht="12" customHeight="1" thickBot="1">
      <c r="A87" s="14" t="s">
        <v>302</v>
      </c>
      <c r="B87" s="158" t="s">
        <v>280</v>
      </c>
      <c r="C87" s="102"/>
      <c r="D87" s="102"/>
      <c r="E87" s="102"/>
      <c r="F87" s="151"/>
      <c r="H87" s="447"/>
    </row>
    <row r="88" spans="1:8" s="155" customFormat="1" ht="12" customHeight="1" thickBot="1">
      <c r="A88" s="159" t="s">
        <v>281</v>
      </c>
      <c r="B88" s="92" t="s">
        <v>303</v>
      </c>
      <c r="C88" s="97">
        <f>SUM(C89:C92)</f>
        <v>0</v>
      </c>
      <c r="D88" s="97">
        <f>SUM(D89:D92)</f>
        <v>0</v>
      </c>
      <c r="E88" s="97">
        <f>SUM(E89:E92)</f>
        <v>0</v>
      </c>
      <c r="F88" s="696"/>
      <c r="H88" s="437"/>
    </row>
    <row r="89" spans="1:8" s="155" customFormat="1" ht="12" customHeight="1">
      <c r="A89" s="161" t="s">
        <v>282</v>
      </c>
      <c r="B89" s="156" t="s">
        <v>283</v>
      </c>
      <c r="C89" s="102"/>
      <c r="D89" s="102"/>
      <c r="E89" s="102"/>
      <c r="F89" s="151"/>
      <c r="H89" s="447"/>
    </row>
    <row r="90" spans="1:8" s="155" customFormat="1" ht="12" customHeight="1">
      <c r="A90" s="162" t="s">
        <v>284</v>
      </c>
      <c r="B90" s="157" t="s">
        <v>285</v>
      </c>
      <c r="C90" s="102"/>
      <c r="D90" s="102"/>
      <c r="E90" s="102"/>
      <c r="F90" s="151"/>
      <c r="H90" s="447"/>
    </row>
    <row r="91" spans="1:8" s="155" customFormat="1" ht="12" customHeight="1">
      <c r="A91" s="162" t="s">
        <v>286</v>
      </c>
      <c r="B91" s="157" t="s">
        <v>287</v>
      </c>
      <c r="C91" s="102"/>
      <c r="D91" s="102"/>
      <c r="E91" s="102"/>
      <c r="F91" s="151"/>
      <c r="H91" s="447"/>
    </row>
    <row r="92" spans="1:8" s="155" customFormat="1" ht="12" customHeight="1" thickBot="1">
      <c r="A92" s="163" t="s">
        <v>288</v>
      </c>
      <c r="B92" s="158" t="s">
        <v>289</v>
      </c>
      <c r="C92" s="102"/>
      <c r="D92" s="102"/>
      <c r="E92" s="102"/>
      <c r="F92" s="151"/>
      <c r="G92" s="153"/>
      <c r="H92" s="447"/>
    </row>
    <row r="93" spans="1:8" s="155" customFormat="1" ht="13.5" customHeight="1" thickBot="1">
      <c r="A93" s="159" t="s">
        <v>290</v>
      </c>
      <c r="B93" s="92" t="s">
        <v>291</v>
      </c>
      <c r="C93" s="198"/>
      <c r="D93" s="198"/>
      <c r="E93" s="198"/>
      <c r="F93" s="696"/>
      <c r="G93" s="167"/>
      <c r="H93" s="448"/>
    </row>
    <row r="94" spans="1:8" s="155" customFormat="1" ht="15.75" customHeight="1" thickBot="1">
      <c r="A94" s="159" t="s">
        <v>292</v>
      </c>
      <c r="B94" s="164" t="s">
        <v>293</v>
      </c>
      <c r="C94" s="103">
        <v>494880000</v>
      </c>
      <c r="D94" s="103">
        <f>D72+D76+D81+D84+D88+D93</f>
        <v>734778616</v>
      </c>
      <c r="E94" s="103">
        <f>+E72+E76+E81+E84+E88+E93</f>
        <v>634778616</v>
      </c>
      <c r="F94" s="696">
        <f t="shared" si="1"/>
        <v>86.390458592224462</v>
      </c>
      <c r="G94" s="153"/>
      <c r="H94" s="445"/>
    </row>
    <row r="95" spans="1:8" s="155" customFormat="1" ht="15.75" customHeight="1" thickBot="1">
      <c r="A95" s="165" t="s">
        <v>306</v>
      </c>
      <c r="B95" s="166" t="s">
        <v>294</v>
      </c>
      <c r="C95" s="103">
        <v>1317597984</v>
      </c>
      <c r="D95" s="103">
        <f>+D71+D94</f>
        <v>2275795934</v>
      </c>
      <c r="E95" s="103">
        <f>+E71+E94</f>
        <v>2111609843</v>
      </c>
      <c r="F95" s="696">
        <f t="shared" si="1"/>
        <v>92.785553021380863</v>
      </c>
      <c r="G95" s="154"/>
      <c r="H95" s="445"/>
    </row>
    <row r="96" spans="1:8" s="155" customFormat="1" ht="13.5" customHeight="1">
      <c r="A96" s="3"/>
      <c r="B96" s="4"/>
      <c r="C96" s="4"/>
      <c r="D96" s="104"/>
      <c r="E96" s="4"/>
      <c r="F96" s="104"/>
      <c r="G96" s="153"/>
      <c r="H96" s="445"/>
    </row>
    <row r="97" spans="1:8" s="155" customFormat="1" ht="30" customHeight="1">
      <c r="A97" s="1374" t="s">
        <v>86</v>
      </c>
      <c r="B97" s="1374"/>
      <c r="C97" s="1374"/>
      <c r="D97" s="153"/>
      <c r="E97" s="153"/>
      <c r="F97" s="153"/>
      <c r="G97" s="153"/>
      <c r="H97" s="445"/>
    </row>
    <row r="98" spans="1:8" s="155" customFormat="1" ht="16.5" customHeight="1" thickBot="1">
      <c r="A98" s="1375" t="s">
        <v>141</v>
      </c>
      <c r="B98" s="1375"/>
      <c r="C98" s="675"/>
      <c r="D98" s="453"/>
      <c r="E98" s="675"/>
      <c r="F98" s="453"/>
      <c r="G98" s="153"/>
    </row>
    <row r="99" spans="1:8" ht="36.75" thickBot="1">
      <c r="A99" s="21" t="s">
        <v>105</v>
      </c>
      <c r="B99" s="22" t="s">
        <v>87</v>
      </c>
      <c r="C99" s="29" t="s">
        <v>1025</v>
      </c>
      <c r="D99" s="29" t="s">
        <v>1026</v>
      </c>
      <c r="E99" s="29" t="s">
        <v>815</v>
      </c>
      <c r="F99" s="29" t="s">
        <v>816</v>
      </c>
    </row>
    <row r="100" spans="1:8" s="167" customFormat="1" ht="16.5" customHeight="1" thickBot="1">
      <c r="A100" s="26">
        <v>1</v>
      </c>
      <c r="B100" s="27">
        <v>2</v>
      </c>
      <c r="C100" s="450">
        <v>3</v>
      </c>
      <c r="D100" s="450">
        <v>4</v>
      </c>
      <c r="E100" s="450">
        <v>5</v>
      </c>
      <c r="F100" s="450">
        <v>6</v>
      </c>
      <c r="G100" s="153"/>
    </row>
    <row r="101" spans="1:8" ht="38.1" customHeight="1" thickBot="1">
      <c r="A101" s="20" t="s">
        <v>58</v>
      </c>
      <c r="B101" s="25" t="s">
        <v>309</v>
      </c>
      <c r="C101" s="455">
        <f>SUM(C102:C106)</f>
        <v>626926195</v>
      </c>
      <c r="D101" s="455">
        <f>SUM(D102:D106)</f>
        <v>707055667</v>
      </c>
      <c r="E101" s="455">
        <f>SUM(E102:E106)</f>
        <v>693926666</v>
      </c>
      <c r="F101" s="455">
        <f>E101*100/D101</f>
        <v>98.143144647195086</v>
      </c>
      <c r="H101" s="442"/>
    </row>
    <row r="102" spans="1:8" s="154" customFormat="1" ht="12" customHeight="1">
      <c r="A102" s="15" t="s">
        <v>117</v>
      </c>
      <c r="B102" s="8" t="s">
        <v>88</v>
      </c>
      <c r="C102" s="454">
        <v>207127000</v>
      </c>
      <c r="D102" s="639">
        <v>228316534</v>
      </c>
      <c r="E102" s="454">
        <v>225561066</v>
      </c>
      <c r="F102" s="639">
        <f>E102/D102*100</f>
        <v>98.79313690001969</v>
      </c>
      <c r="G102" s="153"/>
      <c r="H102" s="443"/>
    </row>
    <row r="103" spans="1:8" ht="12" customHeight="1">
      <c r="A103" s="12" t="s">
        <v>118</v>
      </c>
      <c r="B103" s="6" t="s">
        <v>158</v>
      </c>
      <c r="C103" s="90">
        <v>49032554</v>
      </c>
      <c r="D103" s="487">
        <v>53428703</v>
      </c>
      <c r="E103" s="90">
        <v>51158047</v>
      </c>
      <c r="F103" s="487">
        <f t="shared" ref="F103:F140" si="2">E103/D103*100</f>
        <v>95.750119556523757</v>
      </c>
      <c r="H103" s="437"/>
    </row>
    <row r="104" spans="1:8" ht="12" customHeight="1">
      <c r="A104" s="12" t="s">
        <v>119</v>
      </c>
      <c r="B104" s="6" t="s">
        <v>136</v>
      </c>
      <c r="C104" s="91">
        <v>217013000</v>
      </c>
      <c r="D104" s="487">
        <v>261084391</v>
      </c>
      <c r="E104" s="91">
        <v>257600057</v>
      </c>
      <c r="F104" s="487">
        <f t="shared" si="2"/>
        <v>98.665437643876601</v>
      </c>
      <c r="H104" s="444"/>
    </row>
    <row r="105" spans="1:8" ht="12" customHeight="1">
      <c r="A105" s="12" t="s">
        <v>120</v>
      </c>
      <c r="B105" s="6" t="s">
        <v>159</v>
      </c>
      <c r="C105" s="91">
        <v>9611000</v>
      </c>
      <c r="D105" s="487">
        <v>5107000</v>
      </c>
      <c r="E105" s="91">
        <v>2276768</v>
      </c>
      <c r="F105" s="487">
        <f t="shared" si="2"/>
        <v>44.581319757196006</v>
      </c>
      <c r="H105" s="444"/>
    </row>
    <row r="106" spans="1:8" ht="12" customHeight="1">
      <c r="A106" s="12" t="s">
        <v>128</v>
      </c>
      <c r="B106" s="5" t="s">
        <v>160</v>
      </c>
      <c r="C106" s="91">
        <v>144142641</v>
      </c>
      <c r="D106" s="487">
        <v>159119039</v>
      </c>
      <c r="E106" s="91">
        <v>157330728</v>
      </c>
      <c r="F106" s="487">
        <f t="shared" si="2"/>
        <v>98.876117521046609</v>
      </c>
      <c r="H106" s="444"/>
    </row>
    <row r="107" spans="1:8" ht="12" customHeight="1">
      <c r="A107" s="12" t="s">
        <v>121</v>
      </c>
      <c r="B107" s="6" t="s">
        <v>310</v>
      </c>
      <c r="C107" s="91"/>
      <c r="D107" s="91">
        <v>2113129</v>
      </c>
      <c r="E107" s="91">
        <v>2113129</v>
      </c>
      <c r="F107" s="487">
        <f t="shared" si="2"/>
        <v>100</v>
      </c>
      <c r="H107" s="444"/>
    </row>
    <row r="108" spans="1:8" ht="12" customHeight="1">
      <c r="A108" s="12" t="s">
        <v>122</v>
      </c>
      <c r="B108" s="54" t="s">
        <v>311</v>
      </c>
      <c r="C108" s="91"/>
      <c r="D108" s="91">
        <f>'[1]9. sz. mell'!F109</f>
        <v>0</v>
      </c>
      <c r="E108" s="91"/>
      <c r="F108" s="487"/>
      <c r="H108" s="444"/>
    </row>
    <row r="109" spans="1:8" ht="12" customHeight="1">
      <c r="A109" s="12" t="s">
        <v>129</v>
      </c>
      <c r="B109" s="55" t="s">
        <v>312</v>
      </c>
      <c r="C109" s="91"/>
      <c r="D109" s="91">
        <f>'[1]9. sz. mell'!F110</f>
        <v>0</v>
      </c>
      <c r="E109" s="91"/>
      <c r="F109" s="487"/>
      <c r="H109" s="444"/>
    </row>
    <row r="110" spans="1:8" ht="12" customHeight="1">
      <c r="A110" s="12" t="s">
        <v>130</v>
      </c>
      <c r="B110" s="55" t="s">
        <v>313</v>
      </c>
      <c r="C110" s="91"/>
      <c r="D110" s="91"/>
      <c r="E110" s="91"/>
      <c r="F110" s="487"/>
      <c r="H110" s="444"/>
    </row>
    <row r="111" spans="1:8" ht="12" customHeight="1">
      <c r="A111" s="12" t="s">
        <v>131</v>
      </c>
      <c r="B111" s="54" t="s">
        <v>462</v>
      </c>
      <c r="C111" s="91">
        <v>138942641</v>
      </c>
      <c r="D111" s="91">
        <v>153305910</v>
      </c>
      <c r="E111" s="91">
        <v>150905249</v>
      </c>
      <c r="F111" s="487">
        <f t="shared" si="2"/>
        <v>98.434071458823738</v>
      </c>
      <c r="H111" s="444"/>
    </row>
    <row r="112" spans="1:8" ht="12" customHeight="1">
      <c r="A112" s="12" t="s">
        <v>132</v>
      </c>
      <c r="B112" s="54" t="s">
        <v>842</v>
      </c>
      <c r="C112" s="91">
        <v>2000000</v>
      </c>
      <c r="D112" s="91"/>
      <c r="E112" s="91">
        <v>1012350</v>
      </c>
      <c r="F112" s="487"/>
      <c r="H112" s="444"/>
    </row>
    <row r="113" spans="1:8" ht="12" customHeight="1">
      <c r="A113" s="12" t="s">
        <v>134</v>
      </c>
      <c r="B113" s="55" t="s">
        <v>316</v>
      </c>
      <c r="C113" s="91"/>
      <c r="D113" s="91">
        <f>'[1]9. sz. mell'!F114</f>
        <v>0</v>
      </c>
      <c r="E113" s="91"/>
      <c r="F113" s="487"/>
      <c r="H113" s="444"/>
    </row>
    <row r="114" spans="1:8" ht="12" customHeight="1">
      <c r="A114" s="11" t="s">
        <v>161</v>
      </c>
      <c r="B114" s="56" t="s">
        <v>843</v>
      </c>
      <c r="C114" s="91"/>
      <c r="D114" s="91"/>
      <c r="E114" s="91"/>
      <c r="F114" s="487"/>
      <c r="H114" s="444"/>
    </row>
    <row r="115" spans="1:8" ht="12" customHeight="1">
      <c r="A115" s="12" t="s">
        <v>307</v>
      </c>
      <c r="B115" s="55" t="s">
        <v>844</v>
      </c>
      <c r="C115" s="91"/>
      <c r="D115" s="91"/>
      <c r="E115" s="91"/>
      <c r="F115" s="487"/>
      <c r="H115" s="444"/>
    </row>
    <row r="116" spans="1:8" ht="12" customHeight="1" thickBot="1">
      <c r="A116" s="16" t="s">
        <v>308</v>
      </c>
      <c r="B116" s="689" t="s">
        <v>319</v>
      </c>
      <c r="C116" s="690">
        <v>3200000</v>
      </c>
      <c r="D116" s="91">
        <v>3700000</v>
      </c>
      <c r="E116" s="690">
        <v>3300000</v>
      </c>
      <c r="F116" s="487">
        <f t="shared" si="2"/>
        <v>89.189189189189193</v>
      </c>
      <c r="H116" s="444"/>
    </row>
    <row r="117" spans="1:8" ht="12" customHeight="1" thickBot="1">
      <c r="A117" s="18" t="s">
        <v>59</v>
      </c>
      <c r="B117" s="24" t="s">
        <v>320</v>
      </c>
      <c r="C117" s="638">
        <f>+C118+C120+C122</f>
        <v>321411285</v>
      </c>
      <c r="D117" s="638">
        <f>+D118+D120+D122</f>
        <v>966715340</v>
      </c>
      <c r="E117" s="638">
        <f>E118+E120+E122</f>
        <v>332263972</v>
      </c>
      <c r="F117" s="692">
        <f t="shared" si="2"/>
        <v>34.370404425360626</v>
      </c>
      <c r="H117" s="444"/>
    </row>
    <row r="118" spans="1:8" ht="12" customHeight="1">
      <c r="A118" s="13" t="s">
        <v>123</v>
      </c>
      <c r="B118" s="6" t="s">
        <v>845</v>
      </c>
      <c r="C118" s="691">
        <v>140411285</v>
      </c>
      <c r="D118" s="691">
        <v>645560902</v>
      </c>
      <c r="E118" s="691">
        <v>31651453</v>
      </c>
      <c r="F118" s="487">
        <f t="shared" si="2"/>
        <v>4.9029383443051202</v>
      </c>
      <c r="H118" s="444"/>
    </row>
    <row r="119" spans="1:8" ht="12" customHeight="1">
      <c r="A119" s="13" t="s">
        <v>124</v>
      </c>
      <c r="B119" s="10" t="s">
        <v>324</v>
      </c>
      <c r="C119" s="691"/>
      <c r="D119" s="691">
        <f>'[1]9. sz. mell'!F120</f>
        <v>0</v>
      </c>
      <c r="E119" s="691"/>
      <c r="F119" s="487"/>
      <c r="H119" s="437"/>
    </row>
    <row r="120" spans="1:8" ht="12" customHeight="1">
      <c r="A120" s="13" t="s">
        <v>125</v>
      </c>
      <c r="B120" s="10" t="s">
        <v>162</v>
      </c>
      <c r="C120" s="90">
        <v>181000000</v>
      </c>
      <c r="D120" s="691">
        <v>304639438</v>
      </c>
      <c r="E120" s="90">
        <v>284176425</v>
      </c>
      <c r="F120" s="487">
        <f t="shared" si="2"/>
        <v>93.282874622424956</v>
      </c>
      <c r="H120" s="444"/>
    </row>
    <row r="121" spans="1:8" ht="12" customHeight="1">
      <c r="A121" s="13" t="s">
        <v>126</v>
      </c>
      <c r="B121" s="10" t="s">
        <v>325</v>
      </c>
      <c r="C121" s="90"/>
      <c r="D121" s="691">
        <f>'[1]9. sz. mell'!F122</f>
        <v>0</v>
      </c>
      <c r="E121" s="90"/>
      <c r="F121" s="487"/>
      <c r="H121" s="444"/>
    </row>
    <row r="122" spans="1:8" ht="12" customHeight="1">
      <c r="A122" s="13" t="s">
        <v>127</v>
      </c>
      <c r="B122" s="94" t="s">
        <v>181</v>
      </c>
      <c r="C122" s="90"/>
      <c r="D122" s="691">
        <v>16515000</v>
      </c>
      <c r="E122" s="90">
        <v>16436094</v>
      </c>
      <c r="F122" s="487">
        <f t="shared" si="2"/>
        <v>99.522216167120803</v>
      </c>
      <c r="H122" s="444"/>
    </row>
    <row r="123" spans="1:8" ht="12" customHeight="1">
      <c r="A123" s="13" t="s">
        <v>133</v>
      </c>
      <c r="B123" s="93" t="s">
        <v>409</v>
      </c>
      <c r="C123" s="90"/>
      <c r="D123" s="691">
        <f>'[1]9. sz. mell'!F124</f>
        <v>0</v>
      </c>
      <c r="E123" s="90"/>
      <c r="F123" s="487"/>
      <c r="H123" s="444"/>
    </row>
    <row r="124" spans="1:8" ht="12" customHeight="1">
      <c r="A124" s="13" t="s">
        <v>135</v>
      </c>
      <c r="B124" s="152" t="s">
        <v>330</v>
      </c>
      <c r="C124" s="90"/>
      <c r="D124" s="691">
        <f>'[1]9. sz. mell'!F125</f>
        <v>0</v>
      </c>
      <c r="E124" s="90"/>
      <c r="F124" s="487"/>
      <c r="H124" s="444"/>
    </row>
    <row r="125" spans="1:8" ht="12" customHeight="1">
      <c r="A125" s="13" t="s">
        <v>163</v>
      </c>
      <c r="B125" s="55" t="s">
        <v>985</v>
      </c>
      <c r="C125" s="90"/>
      <c r="D125" s="691"/>
      <c r="E125" s="90"/>
      <c r="F125" s="487"/>
      <c r="H125" s="444"/>
    </row>
    <row r="126" spans="1:8" ht="12" customHeight="1">
      <c r="A126" s="13" t="s">
        <v>164</v>
      </c>
      <c r="B126" s="55" t="s">
        <v>986</v>
      </c>
      <c r="C126" s="90"/>
      <c r="D126" s="691"/>
      <c r="E126" s="90"/>
      <c r="F126" s="487"/>
      <c r="H126" s="444"/>
    </row>
    <row r="127" spans="1:8" ht="11.25" customHeight="1">
      <c r="A127" s="13" t="s">
        <v>165</v>
      </c>
      <c r="B127" s="55" t="s">
        <v>328</v>
      </c>
      <c r="C127" s="90"/>
      <c r="D127" s="691">
        <f>'[1]9. sz. mell'!F128</f>
        <v>0</v>
      </c>
      <c r="E127" s="90"/>
      <c r="F127" s="487"/>
      <c r="H127" s="444"/>
    </row>
    <row r="128" spans="1:8" ht="12" customHeight="1">
      <c r="A128" s="13" t="s">
        <v>321</v>
      </c>
      <c r="B128" s="55" t="s">
        <v>316</v>
      </c>
      <c r="C128" s="90"/>
      <c r="D128" s="691"/>
      <c r="E128" s="90"/>
      <c r="F128" s="487"/>
      <c r="H128" s="444"/>
    </row>
    <row r="129" spans="1:8" ht="12" customHeight="1">
      <c r="A129" s="13" t="s">
        <v>322</v>
      </c>
      <c r="B129" s="55" t="s">
        <v>327</v>
      </c>
      <c r="C129" s="90"/>
      <c r="D129" s="691">
        <f>'[1]9. sz. mell'!F130</f>
        <v>0</v>
      </c>
      <c r="E129" s="90"/>
      <c r="F129" s="487"/>
      <c r="H129" s="444"/>
    </row>
    <row r="130" spans="1:8" ht="12" customHeight="1" thickBot="1">
      <c r="A130" s="11" t="s">
        <v>323</v>
      </c>
      <c r="B130" s="55" t="s">
        <v>463</v>
      </c>
      <c r="C130" s="91"/>
      <c r="D130" s="691">
        <v>16515000</v>
      </c>
      <c r="E130" s="91">
        <v>16436094</v>
      </c>
      <c r="F130" s="487">
        <f t="shared" si="2"/>
        <v>99.522216167120803</v>
      </c>
      <c r="H130" s="444"/>
    </row>
    <row r="131" spans="1:8" ht="12" customHeight="1" thickBot="1">
      <c r="A131" s="18" t="s">
        <v>60</v>
      </c>
      <c r="B131" s="52" t="s">
        <v>331</v>
      </c>
      <c r="C131" s="638">
        <f>+C132+C133</f>
        <v>369260504</v>
      </c>
      <c r="D131" s="638">
        <v>37982804</v>
      </c>
      <c r="E131" s="638"/>
      <c r="F131" s="692">
        <f t="shared" si="2"/>
        <v>0</v>
      </c>
      <c r="H131" s="444"/>
    </row>
    <row r="132" spans="1:8">
      <c r="A132" s="13" t="s">
        <v>106</v>
      </c>
      <c r="B132" s="7" t="s">
        <v>95</v>
      </c>
      <c r="C132" s="691">
        <v>38342762</v>
      </c>
      <c r="D132" s="691">
        <v>37982804</v>
      </c>
      <c r="E132" s="691"/>
      <c r="F132" s="487">
        <f t="shared" si="2"/>
        <v>0</v>
      </c>
      <c r="H132" s="444"/>
    </row>
    <row r="133" spans="1:8" ht="12" customHeight="1" thickBot="1">
      <c r="A133" s="14" t="s">
        <v>107</v>
      </c>
      <c r="B133" s="10" t="s">
        <v>96</v>
      </c>
      <c r="C133" s="91">
        <v>330917742</v>
      </c>
      <c r="D133" s="691"/>
      <c r="E133" s="91"/>
      <c r="F133" s="487"/>
      <c r="H133" s="437"/>
    </row>
    <row r="134" spans="1:8" ht="12" customHeight="1" thickBot="1">
      <c r="A134" s="18" t="s">
        <v>61</v>
      </c>
      <c r="B134" s="52" t="s">
        <v>332</v>
      </c>
      <c r="C134" s="638">
        <f>+C101+C117+C131</f>
        <v>1317597984</v>
      </c>
      <c r="D134" s="638">
        <f>+D101+D117+D131</f>
        <v>1711753811</v>
      </c>
      <c r="E134" s="638">
        <f>E117+E101</f>
        <v>1026190638</v>
      </c>
      <c r="F134" s="692">
        <f t="shared" si="2"/>
        <v>59.949662819824731</v>
      </c>
      <c r="H134" s="444"/>
    </row>
    <row r="135" spans="1:8" ht="12" customHeight="1" thickBot="1">
      <c r="A135" s="18" t="s">
        <v>62</v>
      </c>
      <c r="B135" s="52" t="s">
        <v>333</v>
      </c>
      <c r="C135" s="638">
        <f>+C136+C137+C138</f>
        <v>0</v>
      </c>
      <c r="D135" s="638">
        <f>+D136+D137+D138</f>
        <v>0</v>
      </c>
      <c r="E135" s="638"/>
      <c r="F135" s="692"/>
      <c r="H135" s="444"/>
    </row>
    <row r="136" spans="1:8" ht="12" customHeight="1">
      <c r="A136" s="13" t="s">
        <v>110</v>
      </c>
      <c r="B136" s="7" t="s">
        <v>334</v>
      </c>
      <c r="C136" s="90"/>
      <c r="D136" s="90"/>
      <c r="E136" s="90"/>
      <c r="F136" s="487"/>
      <c r="H136" s="444"/>
    </row>
    <row r="137" spans="1:8" ht="12" customHeight="1">
      <c r="A137" s="13" t="s">
        <v>111</v>
      </c>
      <c r="B137" s="7" t="s">
        <v>335</v>
      </c>
      <c r="C137" s="90"/>
      <c r="D137" s="90"/>
      <c r="E137" s="90"/>
      <c r="F137" s="487"/>
      <c r="H137" s="437"/>
    </row>
    <row r="138" spans="1:8" ht="12" customHeight="1" thickBot="1">
      <c r="A138" s="11" t="s">
        <v>112</v>
      </c>
      <c r="B138" s="5" t="s">
        <v>336</v>
      </c>
      <c r="C138" s="90"/>
      <c r="D138" s="90"/>
      <c r="E138" s="90"/>
      <c r="F138" s="487"/>
      <c r="H138" s="437"/>
    </row>
    <row r="139" spans="1:8" ht="12" customHeight="1" thickBot="1">
      <c r="A139" s="18" t="s">
        <v>63</v>
      </c>
      <c r="B139" s="52" t="s">
        <v>373</v>
      </c>
      <c r="C139" s="638">
        <f>+C140+C141+C142+C143</f>
        <v>0</v>
      </c>
      <c r="D139" s="638">
        <v>550000000</v>
      </c>
      <c r="E139" s="638">
        <v>550000000</v>
      </c>
      <c r="F139" s="692">
        <f t="shared" si="2"/>
        <v>100</v>
      </c>
      <c r="H139" s="444"/>
    </row>
    <row r="140" spans="1:8" ht="12" customHeight="1">
      <c r="A140" s="13" t="s">
        <v>113</v>
      </c>
      <c r="B140" s="7" t="s">
        <v>337</v>
      </c>
      <c r="C140" s="90"/>
      <c r="D140" s="90">
        <v>550000000</v>
      </c>
      <c r="E140" s="90">
        <v>550000000</v>
      </c>
      <c r="F140" s="487">
        <f t="shared" si="2"/>
        <v>100</v>
      </c>
      <c r="H140" s="444"/>
    </row>
    <row r="141" spans="1:8" ht="12" customHeight="1">
      <c r="A141" s="13" t="s">
        <v>114</v>
      </c>
      <c r="B141" s="7" t="s">
        <v>338</v>
      </c>
      <c r="C141" s="90"/>
      <c r="D141" s="90"/>
      <c r="E141" s="90"/>
      <c r="F141" s="487"/>
      <c r="H141" s="444"/>
    </row>
    <row r="142" spans="1:8" ht="12" customHeight="1">
      <c r="A142" s="13" t="s">
        <v>241</v>
      </c>
      <c r="B142" s="7" t="s">
        <v>339</v>
      </c>
      <c r="C142" s="90"/>
      <c r="D142" s="90"/>
      <c r="E142" s="90"/>
      <c r="F142" s="90"/>
      <c r="H142" s="437"/>
    </row>
    <row r="143" spans="1:8" ht="12" customHeight="1" thickBot="1">
      <c r="A143" s="11" t="s">
        <v>242</v>
      </c>
      <c r="B143" s="5" t="s">
        <v>340</v>
      </c>
      <c r="C143" s="90"/>
      <c r="D143" s="90"/>
      <c r="E143" s="90"/>
      <c r="F143" s="90"/>
      <c r="H143" s="444"/>
    </row>
    <row r="144" spans="1:8" ht="12" customHeight="1" thickBot="1">
      <c r="A144" s="18" t="s">
        <v>64</v>
      </c>
      <c r="B144" s="52" t="s">
        <v>341</v>
      </c>
      <c r="C144" s="692">
        <f>+C145+C146+C147+C148</f>
        <v>0</v>
      </c>
      <c r="D144" s="692">
        <f>+D145+D146+D147+D148</f>
        <v>14042123</v>
      </c>
      <c r="E144" s="692">
        <v>14042123</v>
      </c>
      <c r="F144" s="692">
        <f>+F145+F146+F147+F148</f>
        <v>100</v>
      </c>
      <c r="H144" s="444"/>
    </row>
    <row r="145" spans="1:11" ht="12" customHeight="1">
      <c r="A145" s="13" t="s">
        <v>115</v>
      </c>
      <c r="B145" s="7" t="s">
        <v>342</v>
      </c>
      <c r="C145" s="90"/>
      <c r="D145" s="90"/>
      <c r="E145" s="90"/>
      <c r="F145" s="90">
        <f>'[1]9. sz. mell'!H146</f>
        <v>0</v>
      </c>
      <c r="H145" s="444"/>
    </row>
    <row r="146" spans="1:11" ht="12" customHeight="1">
      <c r="A146" s="13" t="s">
        <v>116</v>
      </c>
      <c r="B146" s="7" t="s">
        <v>352</v>
      </c>
      <c r="C146" s="90"/>
      <c r="D146" s="90">
        <v>14042123</v>
      </c>
      <c r="E146" s="90">
        <v>14042123</v>
      </c>
      <c r="F146" s="90">
        <f>E146/D146*100</f>
        <v>100</v>
      </c>
      <c r="H146" s="444"/>
    </row>
    <row r="147" spans="1:11" ht="12" customHeight="1">
      <c r="A147" s="13" t="s">
        <v>253</v>
      </c>
      <c r="B147" s="7" t="s">
        <v>847</v>
      </c>
      <c r="C147" s="90"/>
      <c r="D147" s="90"/>
      <c r="E147" s="90"/>
      <c r="F147" s="90"/>
      <c r="H147" s="445"/>
    </row>
    <row r="148" spans="1:11" ht="12" customHeight="1" thickBot="1">
      <c r="A148" s="11" t="s">
        <v>254</v>
      </c>
      <c r="B148" s="5" t="s">
        <v>848</v>
      </c>
      <c r="C148" s="90"/>
      <c r="D148" s="90"/>
      <c r="E148" s="90"/>
      <c r="F148" s="90"/>
      <c r="H148" s="444"/>
    </row>
    <row r="149" spans="1:11" ht="12" customHeight="1" thickBot="1">
      <c r="A149" s="18" t="s">
        <v>65</v>
      </c>
      <c r="B149" s="52" t="s">
        <v>345</v>
      </c>
      <c r="C149" s="693">
        <f>+C150+C151+C152+C153</f>
        <v>0</v>
      </c>
      <c r="D149" s="693">
        <f>+D150+D151+D152+D153</f>
        <v>0</v>
      </c>
      <c r="E149" s="693"/>
      <c r="F149" s="693">
        <f>+F150+F151+F152+F153</f>
        <v>0</v>
      </c>
      <c r="G149" s="170"/>
      <c r="H149" s="444"/>
    </row>
    <row r="150" spans="1:11" ht="12" customHeight="1">
      <c r="A150" s="13" t="s">
        <v>156</v>
      </c>
      <c r="B150" s="7" t="s">
        <v>346</v>
      </c>
      <c r="C150" s="90"/>
      <c r="D150" s="90"/>
      <c r="E150" s="90"/>
      <c r="F150" s="90"/>
      <c r="G150" s="155"/>
      <c r="H150" s="444"/>
    </row>
    <row r="151" spans="1:11" ht="12" customHeight="1">
      <c r="A151" s="13" t="s">
        <v>157</v>
      </c>
      <c r="B151" s="7" t="s">
        <v>347</v>
      </c>
      <c r="C151" s="90"/>
      <c r="D151" s="90"/>
      <c r="E151" s="90"/>
      <c r="F151" s="90"/>
      <c r="H151" s="444"/>
    </row>
    <row r="152" spans="1:11" ht="12" customHeight="1">
      <c r="A152" s="13" t="s">
        <v>180</v>
      </c>
      <c r="B152" s="7" t="s">
        <v>348</v>
      </c>
      <c r="C152" s="90"/>
      <c r="D152" s="90"/>
      <c r="E152" s="90"/>
      <c r="F152" s="90"/>
      <c r="H152" s="449"/>
    </row>
    <row r="153" spans="1:11" ht="12" customHeight="1" thickBot="1">
      <c r="A153" s="13" t="s">
        <v>256</v>
      </c>
      <c r="B153" s="7" t="s">
        <v>349</v>
      </c>
      <c r="C153" s="90"/>
      <c r="D153" s="90"/>
      <c r="E153" s="90"/>
      <c r="F153" s="90"/>
      <c r="H153" s="444"/>
    </row>
    <row r="154" spans="1:11" ht="12" customHeight="1" thickBot="1">
      <c r="A154" s="18" t="s">
        <v>66</v>
      </c>
      <c r="B154" s="52" t="s">
        <v>350</v>
      </c>
      <c r="C154" s="637">
        <f>+C135+C139+C144+C149</f>
        <v>0</v>
      </c>
      <c r="D154" s="637">
        <f>+D135+D139+D144+D149</f>
        <v>564042123</v>
      </c>
      <c r="E154" s="637">
        <f>E139+E144</f>
        <v>564042123</v>
      </c>
      <c r="F154" s="637">
        <f>E154/D154*100</f>
        <v>100</v>
      </c>
      <c r="H154" s="444"/>
    </row>
    <row r="155" spans="1:11" ht="12" customHeight="1" thickBot="1">
      <c r="A155" s="1184"/>
      <c r="B155" s="440" t="s">
        <v>979</v>
      </c>
      <c r="C155" s="1149"/>
      <c r="D155" s="1149"/>
      <c r="E155" s="1149">
        <v>521377082</v>
      </c>
      <c r="F155" s="637"/>
      <c r="H155" s="444"/>
    </row>
    <row r="156" spans="1:11" ht="12" customHeight="1" thickBot="1">
      <c r="A156" s="1184"/>
      <c r="B156" s="440" t="s">
        <v>978</v>
      </c>
      <c r="C156" s="1149"/>
      <c r="D156" s="1149"/>
      <c r="E156" s="1149"/>
      <c r="F156" s="637"/>
      <c r="H156" s="444"/>
    </row>
    <row r="157" spans="1:11" ht="12" customHeight="1" thickBot="1">
      <c r="A157" s="95" t="s">
        <v>67</v>
      </c>
      <c r="B157" s="142" t="s">
        <v>351</v>
      </c>
      <c r="C157" s="637">
        <f>+C134+C154</f>
        <v>1317597984</v>
      </c>
      <c r="D157" s="637">
        <v>2275795934</v>
      </c>
      <c r="E157" s="637">
        <f>E154+E155+E134</f>
        <v>2111609843</v>
      </c>
      <c r="F157" s="637">
        <f t="shared" ref="F157" si="3">E157/D157*100</f>
        <v>92.785553021380878</v>
      </c>
      <c r="H157" s="444"/>
    </row>
    <row r="158" spans="1:11" ht="12" customHeight="1">
      <c r="D158" s="144"/>
      <c r="F158" s="144"/>
      <c r="H158" s="444"/>
    </row>
    <row r="159" spans="1:11" ht="15" customHeight="1">
      <c r="A159" s="1376" t="s">
        <v>849</v>
      </c>
      <c r="B159" s="1376"/>
      <c r="C159" s="1376"/>
      <c r="E159" s="153"/>
      <c r="H159" s="438"/>
      <c r="I159" s="170"/>
      <c r="J159" s="170"/>
      <c r="K159" s="170"/>
    </row>
    <row r="160" spans="1:11" ht="15" customHeight="1" thickBot="1">
      <c r="A160" s="1373" t="s">
        <v>850</v>
      </c>
      <c r="B160" s="1373"/>
      <c r="C160" s="674"/>
      <c r="D160" s="672"/>
      <c r="E160" s="674"/>
      <c r="F160" s="672"/>
      <c r="H160" s="438"/>
      <c r="I160" s="170"/>
      <c r="J160" s="170"/>
      <c r="K160" s="170"/>
    </row>
    <row r="161" spans="1:11" ht="21.75" thickBot="1">
      <c r="A161" s="18">
        <v>1</v>
      </c>
      <c r="B161" s="24" t="s">
        <v>851</v>
      </c>
      <c r="C161" s="297"/>
      <c r="D161" s="97">
        <f>+D71-D134</f>
        <v>-170736493</v>
      </c>
      <c r="E161" s="97">
        <f>+E71-E134</f>
        <v>450640589</v>
      </c>
      <c r="F161" s="97"/>
      <c r="H161" s="438"/>
      <c r="I161" s="170"/>
      <c r="J161" s="170"/>
      <c r="K161" s="170"/>
    </row>
    <row r="162" spans="1:11" ht="21.75" thickBot="1">
      <c r="A162" s="18" t="s">
        <v>59</v>
      </c>
      <c r="B162" s="24" t="s">
        <v>852</v>
      </c>
      <c r="C162" s="297"/>
      <c r="D162" s="97">
        <f>+D94-D154</f>
        <v>170736493</v>
      </c>
      <c r="E162" s="97">
        <f>+E94-E154</f>
        <v>70736493</v>
      </c>
      <c r="F162" s="97">
        <f>+F94-F154</f>
        <v>-13.609541407775538</v>
      </c>
      <c r="H162" s="438"/>
      <c r="I162" s="170"/>
      <c r="J162" s="170"/>
      <c r="K162" s="170"/>
    </row>
    <row r="163" spans="1:11" ht="12" customHeight="1">
      <c r="H163" s="438"/>
      <c r="I163" s="170"/>
      <c r="J163" s="170"/>
      <c r="K163" s="170"/>
    </row>
    <row r="164" spans="1:11" ht="12" customHeight="1">
      <c r="H164" s="438"/>
      <c r="I164" s="170"/>
      <c r="J164" s="170"/>
      <c r="K164" s="170"/>
    </row>
    <row r="165" spans="1:11" ht="12" customHeight="1">
      <c r="H165" s="438"/>
      <c r="I165" s="170"/>
      <c r="J165" s="170"/>
      <c r="K165" s="170"/>
    </row>
    <row r="166" spans="1:11" s="155" customFormat="1" ht="12.95" customHeight="1">
      <c r="A166" s="143"/>
      <c r="B166" s="143"/>
      <c r="C166" s="143"/>
      <c r="D166" s="153"/>
      <c r="E166" s="143"/>
      <c r="F166" s="153"/>
      <c r="G166" s="153"/>
      <c r="H166" s="438"/>
    </row>
    <row r="167" spans="1:11" s="155" customFormat="1" ht="12.95" customHeight="1">
      <c r="A167" s="143"/>
      <c r="B167" s="143"/>
      <c r="C167" s="143"/>
      <c r="D167" s="153"/>
      <c r="E167" s="143"/>
      <c r="F167" s="153"/>
      <c r="G167" s="153"/>
      <c r="H167" s="438"/>
    </row>
    <row r="168" spans="1:11" ht="13.5" customHeight="1"/>
    <row r="169" spans="1:11" ht="13.5" customHeight="1"/>
  </sheetData>
  <mergeCells count="6">
    <mergeCell ref="A160:B160"/>
    <mergeCell ref="A2:B2"/>
    <mergeCell ref="A1:C1"/>
    <mergeCell ref="A97:C97"/>
    <mergeCell ref="A98:B98"/>
    <mergeCell ref="A159:C159"/>
  </mergeCells>
  <phoneticPr fontId="0" type="noConversion"/>
  <printOptions horizontalCentered="1"/>
  <pageMargins left="0" right="0" top="1.4566929133858268" bottom="0" header="0.78740157480314965" footer="0.59055118110236227"/>
  <pageSetup paperSize="9" scale="61" fitToHeight="2" orientation="portrait" r:id="rId1"/>
  <headerFooter alignWithMargins="0">
    <oddHeader>&amp;C&amp;"Times New Roman CE,Félkövér"&amp;12
Tát Város Önkormányzat
2017. ÉVI KÖLTSÉGVETÉSÉNEK ÖSSZEVONT MÉRLEGE&amp;10
&amp;R&amp;"Times New Roman CE,Félkövér dőlt"&amp;11 1.1. melléklet a 6/2018. (IV.24.) önkormányzati rendelethez</oddHeader>
  </headerFooter>
  <rowBreaks count="1" manualBreakCount="1">
    <brk id="96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2:K31"/>
  <sheetViews>
    <sheetView view="pageLayout" topLeftCell="B4" zoomScaleNormal="100" workbookViewId="0">
      <selection activeCell="I30" sqref="I30"/>
    </sheetView>
  </sheetViews>
  <sheetFormatPr defaultRowHeight="12.75"/>
  <cols>
    <col min="1" max="1" width="55.6640625" style="31" customWidth="1"/>
    <col min="2" max="2" width="15.6640625" style="30" customWidth="1"/>
    <col min="3" max="3" width="21.6640625" style="30" customWidth="1"/>
    <col min="4" max="4" width="16.5" style="30" customWidth="1"/>
    <col min="5" max="9" width="16.6640625" style="30" customWidth="1"/>
    <col min="10" max="10" width="25.33203125" style="30" customWidth="1"/>
    <col min="11" max="11" width="17.83203125" style="39" customWidth="1"/>
    <col min="12" max="13" width="12.83203125" style="30" customWidth="1"/>
    <col min="14" max="14" width="13.83203125" style="30" customWidth="1"/>
    <col min="15" max="257" width="9.33203125" style="30"/>
    <col min="258" max="258" width="55.6640625" style="30" customWidth="1"/>
    <col min="259" max="259" width="15.6640625" style="30" customWidth="1"/>
    <col min="260" max="260" width="21.6640625" style="30" customWidth="1"/>
    <col min="261" max="261" width="16.5" style="30" customWidth="1"/>
    <col min="262" max="265" width="16.6640625" style="30" customWidth="1"/>
    <col min="266" max="266" width="25.33203125" style="30" customWidth="1"/>
    <col min="267" max="267" width="17.83203125" style="30" customWidth="1"/>
    <col min="268" max="269" width="12.83203125" style="30" customWidth="1"/>
    <col min="270" max="270" width="13.83203125" style="30" customWidth="1"/>
    <col min="271" max="513" width="9.33203125" style="30"/>
    <col min="514" max="514" width="55.6640625" style="30" customWidth="1"/>
    <col min="515" max="515" width="15.6640625" style="30" customWidth="1"/>
    <col min="516" max="516" width="21.6640625" style="30" customWidth="1"/>
    <col min="517" max="517" width="16.5" style="30" customWidth="1"/>
    <col min="518" max="521" width="16.6640625" style="30" customWidth="1"/>
    <col min="522" max="522" width="25.33203125" style="30" customWidth="1"/>
    <col min="523" max="523" width="17.83203125" style="30" customWidth="1"/>
    <col min="524" max="525" width="12.83203125" style="30" customWidth="1"/>
    <col min="526" max="526" width="13.83203125" style="30" customWidth="1"/>
    <col min="527" max="769" width="9.33203125" style="30"/>
    <col min="770" max="770" width="55.6640625" style="30" customWidth="1"/>
    <col min="771" max="771" width="15.6640625" style="30" customWidth="1"/>
    <col min="772" max="772" width="21.6640625" style="30" customWidth="1"/>
    <col min="773" max="773" width="16.5" style="30" customWidth="1"/>
    <col min="774" max="777" width="16.6640625" style="30" customWidth="1"/>
    <col min="778" max="778" width="25.33203125" style="30" customWidth="1"/>
    <col min="779" max="779" width="17.83203125" style="30" customWidth="1"/>
    <col min="780" max="781" width="12.83203125" style="30" customWidth="1"/>
    <col min="782" max="782" width="13.83203125" style="30" customWidth="1"/>
    <col min="783" max="1025" width="9.33203125" style="30"/>
    <col min="1026" max="1026" width="55.6640625" style="30" customWidth="1"/>
    <col min="1027" max="1027" width="15.6640625" style="30" customWidth="1"/>
    <col min="1028" max="1028" width="21.6640625" style="30" customWidth="1"/>
    <col min="1029" max="1029" width="16.5" style="30" customWidth="1"/>
    <col min="1030" max="1033" width="16.6640625" style="30" customWidth="1"/>
    <col min="1034" max="1034" width="25.33203125" style="30" customWidth="1"/>
    <col min="1035" max="1035" width="17.83203125" style="30" customWidth="1"/>
    <col min="1036" max="1037" width="12.83203125" style="30" customWidth="1"/>
    <col min="1038" max="1038" width="13.83203125" style="30" customWidth="1"/>
    <col min="1039" max="1281" width="9.33203125" style="30"/>
    <col min="1282" max="1282" width="55.6640625" style="30" customWidth="1"/>
    <col min="1283" max="1283" width="15.6640625" style="30" customWidth="1"/>
    <col min="1284" max="1284" width="21.6640625" style="30" customWidth="1"/>
    <col min="1285" max="1285" width="16.5" style="30" customWidth="1"/>
    <col min="1286" max="1289" width="16.6640625" style="30" customWidth="1"/>
    <col min="1290" max="1290" width="25.33203125" style="30" customWidth="1"/>
    <col min="1291" max="1291" width="17.83203125" style="30" customWidth="1"/>
    <col min="1292" max="1293" width="12.83203125" style="30" customWidth="1"/>
    <col min="1294" max="1294" width="13.83203125" style="30" customWidth="1"/>
    <col min="1295" max="1537" width="9.33203125" style="30"/>
    <col min="1538" max="1538" width="55.6640625" style="30" customWidth="1"/>
    <col min="1539" max="1539" width="15.6640625" style="30" customWidth="1"/>
    <col min="1540" max="1540" width="21.6640625" style="30" customWidth="1"/>
    <col min="1541" max="1541" width="16.5" style="30" customWidth="1"/>
    <col min="1542" max="1545" width="16.6640625" style="30" customWidth="1"/>
    <col min="1546" max="1546" width="25.33203125" style="30" customWidth="1"/>
    <col min="1547" max="1547" width="17.83203125" style="30" customWidth="1"/>
    <col min="1548" max="1549" width="12.83203125" style="30" customWidth="1"/>
    <col min="1550" max="1550" width="13.83203125" style="30" customWidth="1"/>
    <col min="1551" max="1793" width="9.33203125" style="30"/>
    <col min="1794" max="1794" width="55.6640625" style="30" customWidth="1"/>
    <col min="1795" max="1795" width="15.6640625" style="30" customWidth="1"/>
    <col min="1796" max="1796" width="21.6640625" style="30" customWidth="1"/>
    <col min="1797" max="1797" width="16.5" style="30" customWidth="1"/>
    <col min="1798" max="1801" width="16.6640625" style="30" customWidth="1"/>
    <col min="1802" max="1802" width="25.33203125" style="30" customWidth="1"/>
    <col min="1803" max="1803" width="17.83203125" style="30" customWidth="1"/>
    <col min="1804" max="1805" width="12.83203125" style="30" customWidth="1"/>
    <col min="1806" max="1806" width="13.83203125" style="30" customWidth="1"/>
    <col min="1807" max="2049" width="9.33203125" style="30"/>
    <col min="2050" max="2050" width="55.6640625" style="30" customWidth="1"/>
    <col min="2051" max="2051" width="15.6640625" style="30" customWidth="1"/>
    <col min="2052" max="2052" width="21.6640625" style="30" customWidth="1"/>
    <col min="2053" max="2053" width="16.5" style="30" customWidth="1"/>
    <col min="2054" max="2057" width="16.6640625" style="30" customWidth="1"/>
    <col min="2058" max="2058" width="25.33203125" style="30" customWidth="1"/>
    <col min="2059" max="2059" width="17.83203125" style="30" customWidth="1"/>
    <col min="2060" max="2061" width="12.83203125" style="30" customWidth="1"/>
    <col min="2062" max="2062" width="13.83203125" style="30" customWidth="1"/>
    <col min="2063" max="2305" width="9.33203125" style="30"/>
    <col min="2306" max="2306" width="55.6640625" style="30" customWidth="1"/>
    <col min="2307" max="2307" width="15.6640625" style="30" customWidth="1"/>
    <col min="2308" max="2308" width="21.6640625" style="30" customWidth="1"/>
    <col min="2309" max="2309" width="16.5" style="30" customWidth="1"/>
    <col min="2310" max="2313" width="16.6640625" style="30" customWidth="1"/>
    <col min="2314" max="2314" width="25.33203125" style="30" customWidth="1"/>
    <col min="2315" max="2315" width="17.83203125" style="30" customWidth="1"/>
    <col min="2316" max="2317" width="12.83203125" style="30" customWidth="1"/>
    <col min="2318" max="2318" width="13.83203125" style="30" customWidth="1"/>
    <col min="2319" max="2561" width="9.33203125" style="30"/>
    <col min="2562" max="2562" width="55.6640625" style="30" customWidth="1"/>
    <col min="2563" max="2563" width="15.6640625" style="30" customWidth="1"/>
    <col min="2564" max="2564" width="21.6640625" style="30" customWidth="1"/>
    <col min="2565" max="2565" width="16.5" style="30" customWidth="1"/>
    <col min="2566" max="2569" width="16.6640625" style="30" customWidth="1"/>
    <col min="2570" max="2570" width="25.33203125" style="30" customWidth="1"/>
    <col min="2571" max="2571" width="17.83203125" style="30" customWidth="1"/>
    <col min="2572" max="2573" width="12.83203125" style="30" customWidth="1"/>
    <col min="2574" max="2574" width="13.83203125" style="30" customWidth="1"/>
    <col min="2575" max="2817" width="9.33203125" style="30"/>
    <col min="2818" max="2818" width="55.6640625" style="30" customWidth="1"/>
    <col min="2819" max="2819" width="15.6640625" style="30" customWidth="1"/>
    <col min="2820" max="2820" width="21.6640625" style="30" customWidth="1"/>
    <col min="2821" max="2821" width="16.5" style="30" customWidth="1"/>
    <col min="2822" max="2825" width="16.6640625" style="30" customWidth="1"/>
    <col min="2826" max="2826" width="25.33203125" style="30" customWidth="1"/>
    <col min="2827" max="2827" width="17.83203125" style="30" customWidth="1"/>
    <col min="2828" max="2829" width="12.83203125" style="30" customWidth="1"/>
    <col min="2830" max="2830" width="13.83203125" style="30" customWidth="1"/>
    <col min="2831" max="3073" width="9.33203125" style="30"/>
    <col min="3074" max="3074" width="55.6640625" style="30" customWidth="1"/>
    <col min="3075" max="3075" width="15.6640625" style="30" customWidth="1"/>
    <col min="3076" max="3076" width="21.6640625" style="30" customWidth="1"/>
    <col min="3077" max="3077" width="16.5" style="30" customWidth="1"/>
    <col min="3078" max="3081" width="16.6640625" style="30" customWidth="1"/>
    <col min="3082" max="3082" width="25.33203125" style="30" customWidth="1"/>
    <col min="3083" max="3083" width="17.83203125" style="30" customWidth="1"/>
    <col min="3084" max="3085" width="12.83203125" style="30" customWidth="1"/>
    <col min="3086" max="3086" width="13.83203125" style="30" customWidth="1"/>
    <col min="3087" max="3329" width="9.33203125" style="30"/>
    <col min="3330" max="3330" width="55.6640625" style="30" customWidth="1"/>
    <col min="3331" max="3331" width="15.6640625" style="30" customWidth="1"/>
    <col min="3332" max="3332" width="21.6640625" style="30" customWidth="1"/>
    <col min="3333" max="3333" width="16.5" style="30" customWidth="1"/>
    <col min="3334" max="3337" width="16.6640625" style="30" customWidth="1"/>
    <col min="3338" max="3338" width="25.33203125" style="30" customWidth="1"/>
    <col min="3339" max="3339" width="17.83203125" style="30" customWidth="1"/>
    <col min="3340" max="3341" width="12.83203125" style="30" customWidth="1"/>
    <col min="3342" max="3342" width="13.83203125" style="30" customWidth="1"/>
    <col min="3343" max="3585" width="9.33203125" style="30"/>
    <col min="3586" max="3586" width="55.6640625" style="30" customWidth="1"/>
    <col min="3587" max="3587" width="15.6640625" style="30" customWidth="1"/>
    <col min="3588" max="3588" width="21.6640625" style="30" customWidth="1"/>
    <col min="3589" max="3589" width="16.5" style="30" customWidth="1"/>
    <col min="3590" max="3593" width="16.6640625" style="30" customWidth="1"/>
    <col min="3594" max="3594" width="25.33203125" style="30" customWidth="1"/>
    <col min="3595" max="3595" width="17.83203125" style="30" customWidth="1"/>
    <col min="3596" max="3597" width="12.83203125" style="30" customWidth="1"/>
    <col min="3598" max="3598" width="13.83203125" style="30" customWidth="1"/>
    <col min="3599" max="3841" width="9.33203125" style="30"/>
    <col min="3842" max="3842" width="55.6640625" style="30" customWidth="1"/>
    <col min="3843" max="3843" width="15.6640625" style="30" customWidth="1"/>
    <col min="3844" max="3844" width="21.6640625" style="30" customWidth="1"/>
    <col min="3845" max="3845" width="16.5" style="30" customWidth="1"/>
    <col min="3846" max="3849" width="16.6640625" style="30" customWidth="1"/>
    <col min="3850" max="3850" width="25.33203125" style="30" customWidth="1"/>
    <col min="3851" max="3851" width="17.83203125" style="30" customWidth="1"/>
    <col min="3852" max="3853" width="12.83203125" style="30" customWidth="1"/>
    <col min="3854" max="3854" width="13.83203125" style="30" customWidth="1"/>
    <col min="3855" max="4097" width="9.33203125" style="30"/>
    <col min="4098" max="4098" width="55.6640625" style="30" customWidth="1"/>
    <col min="4099" max="4099" width="15.6640625" style="30" customWidth="1"/>
    <col min="4100" max="4100" width="21.6640625" style="30" customWidth="1"/>
    <col min="4101" max="4101" width="16.5" style="30" customWidth="1"/>
    <col min="4102" max="4105" width="16.6640625" style="30" customWidth="1"/>
    <col min="4106" max="4106" width="25.33203125" style="30" customWidth="1"/>
    <col min="4107" max="4107" width="17.83203125" style="30" customWidth="1"/>
    <col min="4108" max="4109" width="12.83203125" style="30" customWidth="1"/>
    <col min="4110" max="4110" width="13.83203125" style="30" customWidth="1"/>
    <col min="4111" max="4353" width="9.33203125" style="30"/>
    <col min="4354" max="4354" width="55.6640625" style="30" customWidth="1"/>
    <col min="4355" max="4355" width="15.6640625" style="30" customWidth="1"/>
    <col min="4356" max="4356" width="21.6640625" style="30" customWidth="1"/>
    <col min="4357" max="4357" width="16.5" style="30" customWidth="1"/>
    <col min="4358" max="4361" width="16.6640625" style="30" customWidth="1"/>
    <col min="4362" max="4362" width="25.33203125" style="30" customWidth="1"/>
    <col min="4363" max="4363" width="17.83203125" style="30" customWidth="1"/>
    <col min="4364" max="4365" width="12.83203125" style="30" customWidth="1"/>
    <col min="4366" max="4366" width="13.83203125" style="30" customWidth="1"/>
    <col min="4367" max="4609" width="9.33203125" style="30"/>
    <col min="4610" max="4610" width="55.6640625" style="30" customWidth="1"/>
    <col min="4611" max="4611" width="15.6640625" style="30" customWidth="1"/>
    <col min="4612" max="4612" width="21.6640625" style="30" customWidth="1"/>
    <col min="4613" max="4613" width="16.5" style="30" customWidth="1"/>
    <col min="4614" max="4617" width="16.6640625" style="30" customWidth="1"/>
    <col min="4618" max="4618" width="25.33203125" style="30" customWidth="1"/>
    <col min="4619" max="4619" width="17.83203125" style="30" customWidth="1"/>
    <col min="4620" max="4621" width="12.83203125" style="30" customWidth="1"/>
    <col min="4622" max="4622" width="13.83203125" style="30" customWidth="1"/>
    <col min="4623" max="4865" width="9.33203125" style="30"/>
    <col min="4866" max="4866" width="55.6640625" style="30" customWidth="1"/>
    <col min="4867" max="4867" width="15.6640625" style="30" customWidth="1"/>
    <col min="4868" max="4868" width="21.6640625" style="30" customWidth="1"/>
    <col min="4869" max="4869" width="16.5" style="30" customWidth="1"/>
    <col min="4870" max="4873" width="16.6640625" style="30" customWidth="1"/>
    <col min="4874" max="4874" width="25.33203125" style="30" customWidth="1"/>
    <col min="4875" max="4875" width="17.83203125" style="30" customWidth="1"/>
    <col min="4876" max="4877" width="12.83203125" style="30" customWidth="1"/>
    <col min="4878" max="4878" width="13.83203125" style="30" customWidth="1"/>
    <col min="4879" max="5121" width="9.33203125" style="30"/>
    <col min="5122" max="5122" width="55.6640625" style="30" customWidth="1"/>
    <col min="5123" max="5123" width="15.6640625" style="30" customWidth="1"/>
    <col min="5124" max="5124" width="21.6640625" style="30" customWidth="1"/>
    <col min="5125" max="5125" width="16.5" style="30" customWidth="1"/>
    <col min="5126" max="5129" width="16.6640625" style="30" customWidth="1"/>
    <col min="5130" max="5130" width="25.33203125" style="30" customWidth="1"/>
    <col min="5131" max="5131" width="17.83203125" style="30" customWidth="1"/>
    <col min="5132" max="5133" width="12.83203125" style="30" customWidth="1"/>
    <col min="5134" max="5134" width="13.83203125" style="30" customWidth="1"/>
    <col min="5135" max="5377" width="9.33203125" style="30"/>
    <col min="5378" max="5378" width="55.6640625" style="30" customWidth="1"/>
    <col min="5379" max="5379" width="15.6640625" style="30" customWidth="1"/>
    <col min="5380" max="5380" width="21.6640625" style="30" customWidth="1"/>
    <col min="5381" max="5381" width="16.5" style="30" customWidth="1"/>
    <col min="5382" max="5385" width="16.6640625" style="30" customWidth="1"/>
    <col min="5386" max="5386" width="25.33203125" style="30" customWidth="1"/>
    <col min="5387" max="5387" width="17.83203125" style="30" customWidth="1"/>
    <col min="5388" max="5389" width="12.83203125" style="30" customWidth="1"/>
    <col min="5390" max="5390" width="13.83203125" style="30" customWidth="1"/>
    <col min="5391" max="5633" width="9.33203125" style="30"/>
    <col min="5634" max="5634" width="55.6640625" style="30" customWidth="1"/>
    <col min="5635" max="5635" width="15.6640625" style="30" customWidth="1"/>
    <col min="5636" max="5636" width="21.6640625" style="30" customWidth="1"/>
    <col min="5637" max="5637" width="16.5" style="30" customWidth="1"/>
    <col min="5638" max="5641" width="16.6640625" style="30" customWidth="1"/>
    <col min="5642" max="5642" width="25.33203125" style="30" customWidth="1"/>
    <col min="5643" max="5643" width="17.83203125" style="30" customWidth="1"/>
    <col min="5644" max="5645" width="12.83203125" style="30" customWidth="1"/>
    <col min="5646" max="5646" width="13.83203125" style="30" customWidth="1"/>
    <col min="5647" max="5889" width="9.33203125" style="30"/>
    <col min="5890" max="5890" width="55.6640625" style="30" customWidth="1"/>
    <col min="5891" max="5891" width="15.6640625" style="30" customWidth="1"/>
    <col min="5892" max="5892" width="21.6640625" style="30" customWidth="1"/>
    <col min="5893" max="5893" width="16.5" style="30" customWidth="1"/>
    <col min="5894" max="5897" width="16.6640625" style="30" customWidth="1"/>
    <col min="5898" max="5898" width="25.33203125" style="30" customWidth="1"/>
    <col min="5899" max="5899" width="17.83203125" style="30" customWidth="1"/>
    <col min="5900" max="5901" width="12.83203125" style="30" customWidth="1"/>
    <col min="5902" max="5902" width="13.83203125" style="30" customWidth="1"/>
    <col min="5903" max="6145" width="9.33203125" style="30"/>
    <col min="6146" max="6146" width="55.6640625" style="30" customWidth="1"/>
    <col min="6147" max="6147" width="15.6640625" style="30" customWidth="1"/>
    <col min="6148" max="6148" width="21.6640625" style="30" customWidth="1"/>
    <col min="6149" max="6149" width="16.5" style="30" customWidth="1"/>
    <col min="6150" max="6153" width="16.6640625" style="30" customWidth="1"/>
    <col min="6154" max="6154" width="25.33203125" style="30" customWidth="1"/>
    <col min="6155" max="6155" width="17.83203125" style="30" customWidth="1"/>
    <col min="6156" max="6157" width="12.83203125" style="30" customWidth="1"/>
    <col min="6158" max="6158" width="13.83203125" style="30" customWidth="1"/>
    <col min="6159" max="6401" width="9.33203125" style="30"/>
    <col min="6402" max="6402" width="55.6640625" style="30" customWidth="1"/>
    <col min="6403" max="6403" width="15.6640625" style="30" customWidth="1"/>
    <col min="6404" max="6404" width="21.6640625" style="30" customWidth="1"/>
    <col min="6405" max="6405" width="16.5" style="30" customWidth="1"/>
    <col min="6406" max="6409" width="16.6640625" style="30" customWidth="1"/>
    <col min="6410" max="6410" width="25.33203125" style="30" customWidth="1"/>
    <col min="6411" max="6411" width="17.83203125" style="30" customWidth="1"/>
    <col min="6412" max="6413" width="12.83203125" style="30" customWidth="1"/>
    <col min="6414" max="6414" width="13.83203125" style="30" customWidth="1"/>
    <col min="6415" max="6657" width="9.33203125" style="30"/>
    <col min="6658" max="6658" width="55.6640625" style="30" customWidth="1"/>
    <col min="6659" max="6659" width="15.6640625" style="30" customWidth="1"/>
    <col min="6660" max="6660" width="21.6640625" style="30" customWidth="1"/>
    <col min="6661" max="6661" width="16.5" style="30" customWidth="1"/>
    <col min="6662" max="6665" width="16.6640625" style="30" customWidth="1"/>
    <col min="6666" max="6666" width="25.33203125" style="30" customWidth="1"/>
    <col min="6667" max="6667" width="17.83203125" style="30" customWidth="1"/>
    <col min="6668" max="6669" width="12.83203125" style="30" customWidth="1"/>
    <col min="6670" max="6670" width="13.83203125" style="30" customWidth="1"/>
    <col min="6671" max="6913" width="9.33203125" style="30"/>
    <col min="6914" max="6914" width="55.6640625" style="30" customWidth="1"/>
    <col min="6915" max="6915" width="15.6640625" style="30" customWidth="1"/>
    <col min="6916" max="6916" width="21.6640625" style="30" customWidth="1"/>
    <col min="6917" max="6917" width="16.5" style="30" customWidth="1"/>
    <col min="6918" max="6921" width="16.6640625" style="30" customWidth="1"/>
    <col min="6922" max="6922" width="25.33203125" style="30" customWidth="1"/>
    <col min="6923" max="6923" width="17.83203125" style="30" customWidth="1"/>
    <col min="6924" max="6925" width="12.83203125" style="30" customWidth="1"/>
    <col min="6926" max="6926" width="13.83203125" style="30" customWidth="1"/>
    <col min="6927" max="7169" width="9.33203125" style="30"/>
    <col min="7170" max="7170" width="55.6640625" style="30" customWidth="1"/>
    <col min="7171" max="7171" width="15.6640625" style="30" customWidth="1"/>
    <col min="7172" max="7172" width="21.6640625" style="30" customWidth="1"/>
    <col min="7173" max="7173" width="16.5" style="30" customWidth="1"/>
    <col min="7174" max="7177" width="16.6640625" style="30" customWidth="1"/>
    <col min="7178" max="7178" width="25.33203125" style="30" customWidth="1"/>
    <col min="7179" max="7179" width="17.83203125" style="30" customWidth="1"/>
    <col min="7180" max="7181" width="12.83203125" style="30" customWidth="1"/>
    <col min="7182" max="7182" width="13.83203125" style="30" customWidth="1"/>
    <col min="7183" max="7425" width="9.33203125" style="30"/>
    <col min="7426" max="7426" width="55.6640625" style="30" customWidth="1"/>
    <col min="7427" max="7427" width="15.6640625" style="30" customWidth="1"/>
    <col min="7428" max="7428" width="21.6640625" style="30" customWidth="1"/>
    <col min="7429" max="7429" width="16.5" style="30" customWidth="1"/>
    <col min="7430" max="7433" width="16.6640625" style="30" customWidth="1"/>
    <col min="7434" max="7434" width="25.33203125" style="30" customWidth="1"/>
    <col min="7435" max="7435" width="17.83203125" style="30" customWidth="1"/>
    <col min="7436" max="7437" width="12.83203125" style="30" customWidth="1"/>
    <col min="7438" max="7438" width="13.83203125" style="30" customWidth="1"/>
    <col min="7439" max="7681" width="9.33203125" style="30"/>
    <col min="7682" max="7682" width="55.6640625" style="30" customWidth="1"/>
    <col min="7683" max="7683" width="15.6640625" style="30" customWidth="1"/>
    <col min="7684" max="7684" width="21.6640625" style="30" customWidth="1"/>
    <col min="7685" max="7685" width="16.5" style="30" customWidth="1"/>
    <col min="7686" max="7689" width="16.6640625" style="30" customWidth="1"/>
    <col min="7690" max="7690" width="25.33203125" style="30" customWidth="1"/>
    <col min="7691" max="7691" width="17.83203125" style="30" customWidth="1"/>
    <col min="7692" max="7693" width="12.83203125" style="30" customWidth="1"/>
    <col min="7694" max="7694" width="13.83203125" style="30" customWidth="1"/>
    <col min="7695" max="7937" width="9.33203125" style="30"/>
    <col min="7938" max="7938" width="55.6640625" style="30" customWidth="1"/>
    <col min="7939" max="7939" width="15.6640625" style="30" customWidth="1"/>
    <col min="7940" max="7940" width="21.6640625" style="30" customWidth="1"/>
    <col min="7941" max="7941" width="16.5" style="30" customWidth="1"/>
    <col min="7942" max="7945" width="16.6640625" style="30" customWidth="1"/>
    <col min="7946" max="7946" width="25.33203125" style="30" customWidth="1"/>
    <col min="7947" max="7947" width="17.83203125" style="30" customWidth="1"/>
    <col min="7948" max="7949" width="12.83203125" style="30" customWidth="1"/>
    <col min="7950" max="7950" width="13.83203125" style="30" customWidth="1"/>
    <col min="7951" max="8193" width="9.33203125" style="30"/>
    <col min="8194" max="8194" width="55.6640625" style="30" customWidth="1"/>
    <col min="8195" max="8195" width="15.6640625" style="30" customWidth="1"/>
    <col min="8196" max="8196" width="21.6640625" style="30" customWidth="1"/>
    <col min="8197" max="8197" width="16.5" style="30" customWidth="1"/>
    <col min="8198" max="8201" width="16.6640625" style="30" customWidth="1"/>
    <col min="8202" max="8202" width="25.33203125" style="30" customWidth="1"/>
    <col min="8203" max="8203" width="17.83203125" style="30" customWidth="1"/>
    <col min="8204" max="8205" width="12.83203125" style="30" customWidth="1"/>
    <col min="8206" max="8206" width="13.83203125" style="30" customWidth="1"/>
    <col min="8207" max="8449" width="9.33203125" style="30"/>
    <col min="8450" max="8450" width="55.6640625" style="30" customWidth="1"/>
    <col min="8451" max="8451" width="15.6640625" style="30" customWidth="1"/>
    <col min="8452" max="8452" width="21.6640625" style="30" customWidth="1"/>
    <col min="8453" max="8453" width="16.5" style="30" customWidth="1"/>
    <col min="8454" max="8457" width="16.6640625" style="30" customWidth="1"/>
    <col min="8458" max="8458" width="25.33203125" style="30" customWidth="1"/>
    <col min="8459" max="8459" width="17.83203125" style="30" customWidth="1"/>
    <col min="8460" max="8461" width="12.83203125" style="30" customWidth="1"/>
    <col min="8462" max="8462" width="13.83203125" style="30" customWidth="1"/>
    <col min="8463" max="8705" width="9.33203125" style="30"/>
    <col min="8706" max="8706" width="55.6640625" style="30" customWidth="1"/>
    <col min="8707" max="8707" width="15.6640625" style="30" customWidth="1"/>
    <col min="8708" max="8708" width="21.6640625" style="30" customWidth="1"/>
    <col min="8709" max="8709" width="16.5" style="30" customWidth="1"/>
    <col min="8710" max="8713" width="16.6640625" style="30" customWidth="1"/>
    <col min="8714" max="8714" width="25.33203125" style="30" customWidth="1"/>
    <col min="8715" max="8715" width="17.83203125" style="30" customWidth="1"/>
    <col min="8716" max="8717" width="12.83203125" style="30" customWidth="1"/>
    <col min="8718" max="8718" width="13.83203125" style="30" customWidth="1"/>
    <col min="8719" max="8961" width="9.33203125" style="30"/>
    <col min="8962" max="8962" width="55.6640625" style="30" customWidth="1"/>
    <col min="8963" max="8963" width="15.6640625" style="30" customWidth="1"/>
    <col min="8964" max="8964" width="21.6640625" style="30" customWidth="1"/>
    <col min="8965" max="8965" width="16.5" style="30" customWidth="1"/>
    <col min="8966" max="8969" width="16.6640625" style="30" customWidth="1"/>
    <col min="8970" max="8970" width="25.33203125" style="30" customWidth="1"/>
    <col min="8971" max="8971" width="17.83203125" style="30" customWidth="1"/>
    <col min="8972" max="8973" width="12.83203125" style="30" customWidth="1"/>
    <col min="8974" max="8974" width="13.83203125" style="30" customWidth="1"/>
    <col min="8975" max="9217" width="9.33203125" style="30"/>
    <col min="9218" max="9218" width="55.6640625" style="30" customWidth="1"/>
    <col min="9219" max="9219" width="15.6640625" style="30" customWidth="1"/>
    <col min="9220" max="9220" width="21.6640625" style="30" customWidth="1"/>
    <col min="9221" max="9221" width="16.5" style="30" customWidth="1"/>
    <col min="9222" max="9225" width="16.6640625" style="30" customWidth="1"/>
    <col min="9226" max="9226" width="25.33203125" style="30" customWidth="1"/>
    <col min="9227" max="9227" width="17.83203125" style="30" customWidth="1"/>
    <col min="9228" max="9229" width="12.83203125" style="30" customWidth="1"/>
    <col min="9230" max="9230" width="13.83203125" style="30" customWidth="1"/>
    <col min="9231" max="9473" width="9.33203125" style="30"/>
    <col min="9474" max="9474" width="55.6640625" style="30" customWidth="1"/>
    <col min="9475" max="9475" width="15.6640625" style="30" customWidth="1"/>
    <col min="9476" max="9476" width="21.6640625" style="30" customWidth="1"/>
    <col min="9477" max="9477" width="16.5" style="30" customWidth="1"/>
    <col min="9478" max="9481" width="16.6640625" style="30" customWidth="1"/>
    <col min="9482" max="9482" width="25.33203125" style="30" customWidth="1"/>
    <col min="9483" max="9483" width="17.83203125" style="30" customWidth="1"/>
    <col min="9484" max="9485" width="12.83203125" style="30" customWidth="1"/>
    <col min="9486" max="9486" width="13.83203125" style="30" customWidth="1"/>
    <col min="9487" max="9729" width="9.33203125" style="30"/>
    <col min="9730" max="9730" width="55.6640625" style="30" customWidth="1"/>
    <col min="9731" max="9731" width="15.6640625" style="30" customWidth="1"/>
    <col min="9732" max="9732" width="21.6640625" style="30" customWidth="1"/>
    <col min="9733" max="9733" width="16.5" style="30" customWidth="1"/>
    <col min="9734" max="9737" width="16.6640625" style="30" customWidth="1"/>
    <col min="9738" max="9738" width="25.33203125" style="30" customWidth="1"/>
    <col min="9739" max="9739" width="17.83203125" style="30" customWidth="1"/>
    <col min="9740" max="9741" width="12.83203125" style="30" customWidth="1"/>
    <col min="9742" max="9742" width="13.83203125" style="30" customWidth="1"/>
    <col min="9743" max="9985" width="9.33203125" style="30"/>
    <col min="9986" max="9986" width="55.6640625" style="30" customWidth="1"/>
    <col min="9987" max="9987" width="15.6640625" style="30" customWidth="1"/>
    <col min="9988" max="9988" width="21.6640625" style="30" customWidth="1"/>
    <col min="9989" max="9989" width="16.5" style="30" customWidth="1"/>
    <col min="9990" max="9993" width="16.6640625" style="30" customWidth="1"/>
    <col min="9994" max="9994" width="25.33203125" style="30" customWidth="1"/>
    <col min="9995" max="9995" width="17.83203125" style="30" customWidth="1"/>
    <col min="9996" max="9997" width="12.83203125" style="30" customWidth="1"/>
    <col min="9998" max="9998" width="13.83203125" style="30" customWidth="1"/>
    <col min="9999" max="10241" width="9.33203125" style="30"/>
    <col min="10242" max="10242" width="55.6640625" style="30" customWidth="1"/>
    <col min="10243" max="10243" width="15.6640625" style="30" customWidth="1"/>
    <col min="10244" max="10244" width="21.6640625" style="30" customWidth="1"/>
    <col min="10245" max="10245" width="16.5" style="30" customWidth="1"/>
    <col min="10246" max="10249" width="16.6640625" style="30" customWidth="1"/>
    <col min="10250" max="10250" width="25.33203125" style="30" customWidth="1"/>
    <col min="10251" max="10251" width="17.83203125" style="30" customWidth="1"/>
    <col min="10252" max="10253" width="12.83203125" style="30" customWidth="1"/>
    <col min="10254" max="10254" width="13.83203125" style="30" customWidth="1"/>
    <col min="10255" max="10497" width="9.33203125" style="30"/>
    <col min="10498" max="10498" width="55.6640625" style="30" customWidth="1"/>
    <col min="10499" max="10499" width="15.6640625" style="30" customWidth="1"/>
    <col min="10500" max="10500" width="21.6640625" style="30" customWidth="1"/>
    <col min="10501" max="10501" width="16.5" style="30" customWidth="1"/>
    <col min="10502" max="10505" width="16.6640625" style="30" customWidth="1"/>
    <col min="10506" max="10506" width="25.33203125" style="30" customWidth="1"/>
    <col min="10507" max="10507" width="17.83203125" style="30" customWidth="1"/>
    <col min="10508" max="10509" width="12.83203125" style="30" customWidth="1"/>
    <col min="10510" max="10510" width="13.83203125" style="30" customWidth="1"/>
    <col min="10511" max="10753" width="9.33203125" style="30"/>
    <col min="10754" max="10754" width="55.6640625" style="30" customWidth="1"/>
    <col min="10755" max="10755" width="15.6640625" style="30" customWidth="1"/>
    <col min="10756" max="10756" width="21.6640625" style="30" customWidth="1"/>
    <col min="10757" max="10757" width="16.5" style="30" customWidth="1"/>
    <col min="10758" max="10761" width="16.6640625" style="30" customWidth="1"/>
    <col min="10762" max="10762" width="25.33203125" style="30" customWidth="1"/>
    <col min="10763" max="10763" width="17.83203125" style="30" customWidth="1"/>
    <col min="10764" max="10765" width="12.83203125" style="30" customWidth="1"/>
    <col min="10766" max="10766" width="13.83203125" style="30" customWidth="1"/>
    <col min="10767" max="11009" width="9.33203125" style="30"/>
    <col min="11010" max="11010" width="55.6640625" style="30" customWidth="1"/>
    <col min="11011" max="11011" width="15.6640625" style="30" customWidth="1"/>
    <col min="11012" max="11012" width="21.6640625" style="30" customWidth="1"/>
    <col min="11013" max="11013" width="16.5" style="30" customWidth="1"/>
    <col min="11014" max="11017" width="16.6640625" style="30" customWidth="1"/>
    <col min="11018" max="11018" width="25.33203125" style="30" customWidth="1"/>
    <col min="11019" max="11019" width="17.83203125" style="30" customWidth="1"/>
    <col min="11020" max="11021" width="12.83203125" style="30" customWidth="1"/>
    <col min="11022" max="11022" width="13.83203125" style="30" customWidth="1"/>
    <col min="11023" max="11265" width="9.33203125" style="30"/>
    <col min="11266" max="11266" width="55.6640625" style="30" customWidth="1"/>
    <col min="11267" max="11267" width="15.6640625" style="30" customWidth="1"/>
    <col min="11268" max="11268" width="21.6640625" style="30" customWidth="1"/>
    <col min="11269" max="11269" width="16.5" style="30" customWidth="1"/>
    <col min="11270" max="11273" width="16.6640625" style="30" customWidth="1"/>
    <col min="11274" max="11274" width="25.33203125" style="30" customWidth="1"/>
    <col min="11275" max="11275" width="17.83203125" style="30" customWidth="1"/>
    <col min="11276" max="11277" width="12.83203125" style="30" customWidth="1"/>
    <col min="11278" max="11278" width="13.83203125" style="30" customWidth="1"/>
    <col min="11279" max="11521" width="9.33203125" style="30"/>
    <col min="11522" max="11522" width="55.6640625" style="30" customWidth="1"/>
    <col min="11523" max="11523" width="15.6640625" style="30" customWidth="1"/>
    <col min="11524" max="11524" width="21.6640625" style="30" customWidth="1"/>
    <col min="11525" max="11525" width="16.5" style="30" customWidth="1"/>
    <col min="11526" max="11529" width="16.6640625" style="30" customWidth="1"/>
    <col min="11530" max="11530" width="25.33203125" style="30" customWidth="1"/>
    <col min="11531" max="11531" width="17.83203125" style="30" customWidth="1"/>
    <col min="11532" max="11533" width="12.83203125" style="30" customWidth="1"/>
    <col min="11534" max="11534" width="13.83203125" style="30" customWidth="1"/>
    <col min="11535" max="11777" width="9.33203125" style="30"/>
    <col min="11778" max="11778" width="55.6640625" style="30" customWidth="1"/>
    <col min="11779" max="11779" width="15.6640625" style="30" customWidth="1"/>
    <col min="11780" max="11780" width="21.6640625" style="30" customWidth="1"/>
    <col min="11781" max="11781" width="16.5" style="30" customWidth="1"/>
    <col min="11782" max="11785" width="16.6640625" style="30" customWidth="1"/>
    <col min="11786" max="11786" width="25.33203125" style="30" customWidth="1"/>
    <col min="11787" max="11787" width="17.83203125" style="30" customWidth="1"/>
    <col min="11788" max="11789" width="12.83203125" style="30" customWidth="1"/>
    <col min="11790" max="11790" width="13.83203125" style="30" customWidth="1"/>
    <col min="11791" max="12033" width="9.33203125" style="30"/>
    <col min="12034" max="12034" width="55.6640625" style="30" customWidth="1"/>
    <col min="12035" max="12035" width="15.6640625" style="30" customWidth="1"/>
    <col min="12036" max="12036" width="21.6640625" style="30" customWidth="1"/>
    <col min="12037" max="12037" width="16.5" style="30" customWidth="1"/>
    <col min="12038" max="12041" width="16.6640625" style="30" customWidth="1"/>
    <col min="12042" max="12042" width="25.33203125" style="30" customWidth="1"/>
    <col min="12043" max="12043" width="17.83203125" style="30" customWidth="1"/>
    <col min="12044" max="12045" width="12.83203125" style="30" customWidth="1"/>
    <col min="12046" max="12046" width="13.83203125" style="30" customWidth="1"/>
    <col min="12047" max="12289" width="9.33203125" style="30"/>
    <col min="12290" max="12290" width="55.6640625" style="30" customWidth="1"/>
    <col min="12291" max="12291" width="15.6640625" style="30" customWidth="1"/>
    <col min="12292" max="12292" width="21.6640625" style="30" customWidth="1"/>
    <col min="12293" max="12293" width="16.5" style="30" customWidth="1"/>
    <col min="12294" max="12297" width="16.6640625" style="30" customWidth="1"/>
    <col min="12298" max="12298" width="25.33203125" style="30" customWidth="1"/>
    <col min="12299" max="12299" width="17.83203125" style="30" customWidth="1"/>
    <col min="12300" max="12301" width="12.83203125" style="30" customWidth="1"/>
    <col min="12302" max="12302" width="13.83203125" style="30" customWidth="1"/>
    <col min="12303" max="12545" width="9.33203125" style="30"/>
    <col min="12546" max="12546" width="55.6640625" style="30" customWidth="1"/>
    <col min="12547" max="12547" width="15.6640625" style="30" customWidth="1"/>
    <col min="12548" max="12548" width="21.6640625" style="30" customWidth="1"/>
    <col min="12549" max="12549" width="16.5" style="30" customWidth="1"/>
    <col min="12550" max="12553" width="16.6640625" style="30" customWidth="1"/>
    <col min="12554" max="12554" width="25.33203125" style="30" customWidth="1"/>
    <col min="12555" max="12555" width="17.83203125" style="30" customWidth="1"/>
    <col min="12556" max="12557" width="12.83203125" style="30" customWidth="1"/>
    <col min="12558" max="12558" width="13.83203125" style="30" customWidth="1"/>
    <col min="12559" max="12801" width="9.33203125" style="30"/>
    <col min="12802" max="12802" width="55.6640625" style="30" customWidth="1"/>
    <col min="12803" max="12803" width="15.6640625" style="30" customWidth="1"/>
    <col min="12804" max="12804" width="21.6640625" style="30" customWidth="1"/>
    <col min="12805" max="12805" width="16.5" style="30" customWidth="1"/>
    <col min="12806" max="12809" width="16.6640625" style="30" customWidth="1"/>
    <col min="12810" max="12810" width="25.33203125" style="30" customWidth="1"/>
    <col min="12811" max="12811" width="17.83203125" style="30" customWidth="1"/>
    <col min="12812" max="12813" width="12.83203125" style="30" customWidth="1"/>
    <col min="12814" max="12814" width="13.83203125" style="30" customWidth="1"/>
    <col min="12815" max="13057" width="9.33203125" style="30"/>
    <col min="13058" max="13058" width="55.6640625" style="30" customWidth="1"/>
    <col min="13059" max="13059" width="15.6640625" style="30" customWidth="1"/>
    <col min="13060" max="13060" width="21.6640625" style="30" customWidth="1"/>
    <col min="13061" max="13061" width="16.5" style="30" customWidth="1"/>
    <col min="13062" max="13065" width="16.6640625" style="30" customWidth="1"/>
    <col min="13066" max="13066" width="25.33203125" style="30" customWidth="1"/>
    <col min="13067" max="13067" width="17.83203125" style="30" customWidth="1"/>
    <col min="13068" max="13069" width="12.83203125" style="30" customWidth="1"/>
    <col min="13070" max="13070" width="13.83203125" style="30" customWidth="1"/>
    <col min="13071" max="13313" width="9.33203125" style="30"/>
    <col min="13314" max="13314" width="55.6640625" style="30" customWidth="1"/>
    <col min="13315" max="13315" width="15.6640625" style="30" customWidth="1"/>
    <col min="13316" max="13316" width="21.6640625" style="30" customWidth="1"/>
    <col min="13317" max="13317" width="16.5" style="30" customWidth="1"/>
    <col min="13318" max="13321" width="16.6640625" style="30" customWidth="1"/>
    <col min="13322" max="13322" width="25.33203125" style="30" customWidth="1"/>
    <col min="13323" max="13323" width="17.83203125" style="30" customWidth="1"/>
    <col min="13324" max="13325" width="12.83203125" style="30" customWidth="1"/>
    <col min="13326" max="13326" width="13.83203125" style="30" customWidth="1"/>
    <col min="13327" max="13569" width="9.33203125" style="30"/>
    <col min="13570" max="13570" width="55.6640625" style="30" customWidth="1"/>
    <col min="13571" max="13571" width="15.6640625" style="30" customWidth="1"/>
    <col min="13572" max="13572" width="21.6640625" style="30" customWidth="1"/>
    <col min="13573" max="13573" width="16.5" style="30" customWidth="1"/>
    <col min="13574" max="13577" width="16.6640625" style="30" customWidth="1"/>
    <col min="13578" max="13578" width="25.33203125" style="30" customWidth="1"/>
    <col min="13579" max="13579" width="17.83203125" style="30" customWidth="1"/>
    <col min="13580" max="13581" width="12.83203125" style="30" customWidth="1"/>
    <col min="13582" max="13582" width="13.83203125" style="30" customWidth="1"/>
    <col min="13583" max="13825" width="9.33203125" style="30"/>
    <col min="13826" max="13826" width="55.6640625" style="30" customWidth="1"/>
    <col min="13827" max="13827" width="15.6640625" style="30" customWidth="1"/>
    <col min="13828" max="13828" width="21.6640625" style="30" customWidth="1"/>
    <col min="13829" max="13829" width="16.5" style="30" customWidth="1"/>
    <col min="13830" max="13833" width="16.6640625" style="30" customWidth="1"/>
    <col min="13834" max="13834" width="25.33203125" style="30" customWidth="1"/>
    <col min="13835" max="13835" width="17.83203125" style="30" customWidth="1"/>
    <col min="13836" max="13837" width="12.83203125" style="30" customWidth="1"/>
    <col min="13838" max="13838" width="13.83203125" style="30" customWidth="1"/>
    <col min="13839" max="14081" width="9.33203125" style="30"/>
    <col min="14082" max="14082" width="55.6640625" style="30" customWidth="1"/>
    <col min="14083" max="14083" width="15.6640625" style="30" customWidth="1"/>
    <col min="14084" max="14084" width="21.6640625" style="30" customWidth="1"/>
    <col min="14085" max="14085" width="16.5" style="30" customWidth="1"/>
    <col min="14086" max="14089" width="16.6640625" style="30" customWidth="1"/>
    <col min="14090" max="14090" width="25.33203125" style="30" customWidth="1"/>
    <col min="14091" max="14091" width="17.83203125" style="30" customWidth="1"/>
    <col min="14092" max="14093" width="12.83203125" style="30" customWidth="1"/>
    <col min="14094" max="14094" width="13.83203125" style="30" customWidth="1"/>
    <col min="14095" max="14337" width="9.33203125" style="30"/>
    <col min="14338" max="14338" width="55.6640625" style="30" customWidth="1"/>
    <col min="14339" max="14339" width="15.6640625" style="30" customWidth="1"/>
    <col min="14340" max="14340" width="21.6640625" style="30" customWidth="1"/>
    <col min="14341" max="14341" width="16.5" style="30" customWidth="1"/>
    <col min="14342" max="14345" width="16.6640625" style="30" customWidth="1"/>
    <col min="14346" max="14346" width="25.33203125" style="30" customWidth="1"/>
    <col min="14347" max="14347" width="17.83203125" style="30" customWidth="1"/>
    <col min="14348" max="14349" width="12.83203125" style="30" customWidth="1"/>
    <col min="14350" max="14350" width="13.83203125" style="30" customWidth="1"/>
    <col min="14351" max="14593" width="9.33203125" style="30"/>
    <col min="14594" max="14594" width="55.6640625" style="30" customWidth="1"/>
    <col min="14595" max="14595" width="15.6640625" style="30" customWidth="1"/>
    <col min="14596" max="14596" width="21.6640625" style="30" customWidth="1"/>
    <col min="14597" max="14597" width="16.5" style="30" customWidth="1"/>
    <col min="14598" max="14601" width="16.6640625" style="30" customWidth="1"/>
    <col min="14602" max="14602" width="25.33203125" style="30" customWidth="1"/>
    <col min="14603" max="14603" width="17.83203125" style="30" customWidth="1"/>
    <col min="14604" max="14605" width="12.83203125" style="30" customWidth="1"/>
    <col min="14606" max="14606" width="13.83203125" style="30" customWidth="1"/>
    <col min="14607" max="14849" width="9.33203125" style="30"/>
    <col min="14850" max="14850" width="55.6640625" style="30" customWidth="1"/>
    <col min="14851" max="14851" width="15.6640625" style="30" customWidth="1"/>
    <col min="14852" max="14852" width="21.6640625" style="30" customWidth="1"/>
    <col min="14853" max="14853" width="16.5" style="30" customWidth="1"/>
    <col min="14854" max="14857" width="16.6640625" style="30" customWidth="1"/>
    <col min="14858" max="14858" width="25.33203125" style="30" customWidth="1"/>
    <col min="14859" max="14859" width="17.83203125" style="30" customWidth="1"/>
    <col min="14860" max="14861" width="12.83203125" style="30" customWidth="1"/>
    <col min="14862" max="14862" width="13.83203125" style="30" customWidth="1"/>
    <col min="14863" max="15105" width="9.33203125" style="30"/>
    <col min="15106" max="15106" width="55.6640625" style="30" customWidth="1"/>
    <col min="15107" max="15107" width="15.6640625" style="30" customWidth="1"/>
    <col min="15108" max="15108" width="21.6640625" style="30" customWidth="1"/>
    <col min="15109" max="15109" width="16.5" style="30" customWidth="1"/>
    <col min="15110" max="15113" width="16.6640625" style="30" customWidth="1"/>
    <col min="15114" max="15114" width="25.33203125" style="30" customWidth="1"/>
    <col min="15115" max="15115" width="17.83203125" style="30" customWidth="1"/>
    <col min="15116" max="15117" width="12.83203125" style="30" customWidth="1"/>
    <col min="15118" max="15118" width="13.83203125" style="30" customWidth="1"/>
    <col min="15119" max="15361" width="9.33203125" style="30"/>
    <col min="15362" max="15362" width="55.6640625" style="30" customWidth="1"/>
    <col min="15363" max="15363" width="15.6640625" style="30" customWidth="1"/>
    <col min="15364" max="15364" width="21.6640625" style="30" customWidth="1"/>
    <col min="15365" max="15365" width="16.5" style="30" customWidth="1"/>
    <col min="15366" max="15369" width="16.6640625" style="30" customWidth="1"/>
    <col min="15370" max="15370" width="25.33203125" style="30" customWidth="1"/>
    <col min="15371" max="15371" width="17.83203125" style="30" customWidth="1"/>
    <col min="15372" max="15373" width="12.83203125" style="30" customWidth="1"/>
    <col min="15374" max="15374" width="13.83203125" style="30" customWidth="1"/>
    <col min="15375" max="15617" width="9.33203125" style="30"/>
    <col min="15618" max="15618" width="55.6640625" style="30" customWidth="1"/>
    <col min="15619" max="15619" width="15.6640625" style="30" customWidth="1"/>
    <col min="15620" max="15620" width="21.6640625" style="30" customWidth="1"/>
    <col min="15621" max="15621" width="16.5" style="30" customWidth="1"/>
    <col min="15622" max="15625" width="16.6640625" style="30" customWidth="1"/>
    <col min="15626" max="15626" width="25.33203125" style="30" customWidth="1"/>
    <col min="15627" max="15627" width="17.83203125" style="30" customWidth="1"/>
    <col min="15628" max="15629" width="12.83203125" style="30" customWidth="1"/>
    <col min="15630" max="15630" width="13.83203125" style="30" customWidth="1"/>
    <col min="15631" max="15873" width="9.33203125" style="30"/>
    <col min="15874" max="15874" width="55.6640625" style="30" customWidth="1"/>
    <col min="15875" max="15875" width="15.6640625" style="30" customWidth="1"/>
    <col min="15876" max="15876" width="21.6640625" style="30" customWidth="1"/>
    <col min="15877" max="15877" width="16.5" style="30" customWidth="1"/>
    <col min="15878" max="15881" width="16.6640625" style="30" customWidth="1"/>
    <col min="15882" max="15882" width="25.33203125" style="30" customWidth="1"/>
    <col min="15883" max="15883" width="17.83203125" style="30" customWidth="1"/>
    <col min="15884" max="15885" width="12.83203125" style="30" customWidth="1"/>
    <col min="15886" max="15886" width="13.83203125" style="30" customWidth="1"/>
    <col min="15887" max="16129" width="9.33203125" style="30"/>
    <col min="16130" max="16130" width="55.6640625" style="30" customWidth="1"/>
    <col min="16131" max="16131" width="15.6640625" style="30" customWidth="1"/>
    <col min="16132" max="16132" width="21.6640625" style="30" customWidth="1"/>
    <col min="16133" max="16133" width="16.5" style="30" customWidth="1"/>
    <col min="16134" max="16137" width="16.6640625" style="30" customWidth="1"/>
    <col min="16138" max="16138" width="25.33203125" style="30" customWidth="1"/>
    <col min="16139" max="16139" width="17.83203125" style="30" customWidth="1"/>
    <col min="16140" max="16141" width="12.83203125" style="30" customWidth="1"/>
    <col min="16142" max="16142" width="13.83203125" style="30" customWidth="1"/>
    <col min="16143" max="16384" width="9.33203125" style="30"/>
  </cols>
  <sheetData>
    <row r="2" spans="1:11" ht="25.5" customHeight="1">
      <c r="A2" s="1395" t="s">
        <v>51</v>
      </c>
      <c r="B2" s="1395"/>
      <c r="C2" s="1395"/>
      <c r="D2" s="1395"/>
      <c r="E2" s="1395"/>
      <c r="F2" s="1395"/>
      <c r="G2" s="1395"/>
      <c r="H2" s="1395"/>
      <c r="I2" s="1395"/>
      <c r="J2" s="1395"/>
      <c r="K2" s="1395"/>
    </row>
    <row r="3" spans="1:11" ht="22.5" customHeight="1" thickBot="1">
      <c r="A3" s="58"/>
      <c r="B3" s="39"/>
      <c r="C3" s="39"/>
      <c r="D3" s="39"/>
      <c r="E3" s="39"/>
      <c r="F3" s="39"/>
      <c r="G3" s="39"/>
      <c r="H3" s="39"/>
      <c r="I3" s="39"/>
      <c r="J3" s="39"/>
      <c r="K3" s="35"/>
    </row>
    <row r="4" spans="1:11" s="32" customFormat="1" ht="44.25" customHeight="1" thickBot="1">
      <c r="A4" s="1293" t="s">
        <v>102</v>
      </c>
      <c r="B4" s="1294" t="s">
        <v>103</v>
      </c>
      <c r="C4" s="1294" t="s">
        <v>104</v>
      </c>
      <c r="D4" s="1294" t="s">
        <v>1036</v>
      </c>
      <c r="E4" s="1294" t="s">
        <v>1025</v>
      </c>
      <c r="F4" s="1294" t="s">
        <v>1037</v>
      </c>
      <c r="G4" s="1294" t="s">
        <v>1038</v>
      </c>
      <c r="H4" s="1294" t="s">
        <v>1039</v>
      </c>
      <c r="I4" s="1294" t="s">
        <v>815</v>
      </c>
      <c r="J4" s="1294" t="s">
        <v>1040</v>
      </c>
      <c r="K4" s="1295" t="s">
        <v>1041</v>
      </c>
    </row>
    <row r="5" spans="1:11" s="39" customFormat="1" ht="12" customHeight="1" thickBot="1">
      <c r="A5" s="785">
        <v>1</v>
      </c>
      <c r="B5" s="786">
        <v>2</v>
      </c>
      <c r="C5" s="786">
        <v>3</v>
      </c>
      <c r="D5" s="786">
        <v>4</v>
      </c>
      <c r="E5" s="786">
        <v>5</v>
      </c>
      <c r="F5" s="786">
        <v>6</v>
      </c>
      <c r="G5" s="786">
        <v>7</v>
      </c>
      <c r="H5" s="786">
        <v>8</v>
      </c>
      <c r="I5" s="786">
        <v>9</v>
      </c>
      <c r="J5" s="786">
        <v>10</v>
      </c>
      <c r="K5" s="786">
        <v>11</v>
      </c>
    </row>
    <row r="6" spans="1:11" s="39" customFormat="1" ht="12" customHeight="1">
      <c r="A6" s="1296" t="s">
        <v>1042</v>
      </c>
      <c r="B6" s="796">
        <v>140411285</v>
      </c>
      <c r="C6" s="795" t="s">
        <v>1043</v>
      </c>
      <c r="D6" s="796"/>
      <c r="E6" s="796">
        <v>140411285</v>
      </c>
      <c r="F6" s="796">
        <v>286066847</v>
      </c>
      <c r="G6" s="796">
        <v>286066847</v>
      </c>
      <c r="H6" s="796">
        <v>286256984</v>
      </c>
      <c r="I6" s="796"/>
      <c r="J6" s="796">
        <v>250559070</v>
      </c>
      <c r="K6" s="790">
        <v>286066847</v>
      </c>
    </row>
    <row r="7" spans="1:11" s="39" customFormat="1" ht="12" customHeight="1">
      <c r="A7" s="791" t="s">
        <v>1044</v>
      </c>
      <c r="B7" s="792"/>
      <c r="C7" s="793"/>
      <c r="D7" s="792"/>
      <c r="E7" s="792"/>
      <c r="F7" s="792">
        <v>1000000</v>
      </c>
      <c r="G7" s="792">
        <v>1000000</v>
      </c>
      <c r="H7" s="792">
        <v>1000000</v>
      </c>
      <c r="I7" s="792">
        <v>1000000</v>
      </c>
      <c r="J7" s="792">
        <v>1000000</v>
      </c>
      <c r="K7" s="797"/>
    </row>
    <row r="8" spans="1:11" s="39" customFormat="1" ht="12" customHeight="1">
      <c r="A8" s="1296" t="s">
        <v>1045</v>
      </c>
      <c r="B8" s="796"/>
      <c r="C8" s="795"/>
      <c r="D8" s="796"/>
      <c r="E8" s="796"/>
      <c r="F8" s="796">
        <v>304079768</v>
      </c>
      <c r="G8" s="796">
        <v>319079768</v>
      </c>
      <c r="H8" s="796">
        <v>319079768</v>
      </c>
      <c r="I8" s="796"/>
      <c r="J8" s="796">
        <v>304079768</v>
      </c>
      <c r="K8" s="798">
        <v>319079768</v>
      </c>
    </row>
    <row r="9" spans="1:11" ht="15.95" customHeight="1">
      <c r="A9" s="1296" t="s">
        <v>1046</v>
      </c>
      <c r="B9" s="796"/>
      <c r="C9" s="795"/>
      <c r="D9" s="796"/>
      <c r="E9" s="796"/>
      <c r="F9" s="796"/>
      <c r="G9" s="796"/>
      <c r="H9" s="796">
        <v>3983869</v>
      </c>
      <c r="I9" s="796">
        <v>3983869</v>
      </c>
      <c r="J9" s="796">
        <v>3983869</v>
      </c>
      <c r="K9" s="798"/>
    </row>
    <row r="10" spans="1:11" ht="24" customHeight="1">
      <c r="A10" s="1296" t="s">
        <v>1047</v>
      </c>
      <c r="B10" s="796">
        <v>149935478</v>
      </c>
      <c r="C10" s="795"/>
      <c r="D10" s="796"/>
      <c r="E10" s="796"/>
      <c r="F10" s="796"/>
      <c r="G10" s="796"/>
      <c r="H10" s="796">
        <v>698500</v>
      </c>
      <c r="I10" s="796">
        <v>698500</v>
      </c>
      <c r="J10" s="796">
        <v>698500</v>
      </c>
      <c r="K10" s="798"/>
    </row>
    <row r="11" spans="1:11" ht="15.95" customHeight="1">
      <c r="A11" s="1296" t="s">
        <v>1048</v>
      </c>
      <c r="B11" s="796"/>
      <c r="C11" s="795"/>
      <c r="D11" s="796"/>
      <c r="E11" s="796"/>
      <c r="F11" s="796"/>
      <c r="G11" s="796"/>
      <c r="H11" s="796">
        <v>375000</v>
      </c>
      <c r="I11" s="796">
        <v>375000</v>
      </c>
      <c r="J11" s="796">
        <v>375000</v>
      </c>
      <c r="K11" s="798"/>
    </row>
    <row r="12" spans="1:11" ht="15.95" customHeight="1">
      <c r="A12" s="1296" t="s">
        <v>1049</v>
      </c>
      <c r="B12" s="796"/>
      <c r="C12" s="795"/>
      <c r="D12" s="796"/>
      <c r="E12" s="796"/>
      <c r="F12" s="796"/>
      <c r="G12" s="796"/>
      <c r="H12" s="796">
        <v>2581295</v>
      </c>
      <c r="I12" s="796">
        <v>1042010</v>
      </c>
      <c r="J12" s="796">
        <v>1042010</v>
      </c>
      <c r="K12" s="798"/>
    </row>
    <row r="13" spans="1:11" ht="15.95" customHeight="1">
      <c r="A13" s="1296" t="s">
        <v>1050</v>
      </c>
      <c r="B13" s="796"/>
      <c r="C13" s="795"/>
      <c r="D13" s="796"/>
      <c r="E13" s="796"/>
      <c r="F13" s="796"/>
      <c r="G13" s="796"/>
      <c r="H13" s="796">
        <v>3062718</v>
      </c>
      <c r="I13" s="796">
        <v>2022159</v>
      </c>
      <c r="J13" s="796">
        <v>2022159</v>
      </c>
      <c r="K13" s="798"/>
    </row>
    <row r="14" spans="1:11" ht="15.95" customHeight="1">
      <c r="A14" s="1296" t="s">
        <v>1051</v>
      </c>
      <c r="B14" s="796"/>
      <c r="C14" s="795"/>
      <c r="D14" s="796"/>
      <c r="E14" s="796"/>
      <c r="F14" s="796"/>
      <c r="G14" s="796"/>
      <c r="H14" s="796">
        <v>2665998</v>
      </c>
      <c r="I14" s="796">
        <v>2665998</v>
      </c>
      <c r="J14" s="796">
        <v>2665998</v>
      </c>
      <c r="K14" s="798"/>
    </row>
    <row r="15" spans="1:11" ht="15.95" customHeight="1">
      <c r="A15" s="1296" t="s">
        <v>1003</v>
      </c>
      <c r="B15" s="796"/>
      <c r="C15" s="795"/>
      <c r="D15" s="796"/>
      <c r="E15" s="796"/>
      <c r="F15" s="796"/>
      <c r="G15" s="796"/>
      <c r="H15" s="796">
        <v>2070000</v>
      </c>
      <c r="I15" s="796"/>
      <c r="J15" s="796"/>
      <c r="K15" s="798"/>
    </row>
    <row r="16" spans="1:11" ht="15.95" customHeight="1">
      <c r="A16" s="1296" t="s">
        <v>1052</v>
      </c>
      <c r="B16" s="796"/>
      <c r="C16" s="795"/>
      <c r="D16" s="796"/>
      <c r="E16" s="796"/>
      <c r="F16" s="796"/>
      <c r="G16" s="796"/>
      <c r="H16" s="796">
        <v>6994844</v>
      </c>
      <c r="I16" s="796">
        <v>6994844</v>
      </c>
      <c r="J16" s="796">
        <v>6994844</v>
      </c>
      <c r="K16" s="798"/>
    </row>
    <row r="17" spans="1:11" ht="15.95" customHeight="1">
      <c r="A17" s="1296" t="s">
        <v>1053</v>
      </c>
      <c r="B17" s="796"/>
      <c r="C17" s="795"/>
      <c r="D17" s="796"/>
      <c r="E17" s="796"/>
      <c r="F17" s="796"/>
      <c r="G17" s="796"/>
      <c r="H17" s="796">
        <v>230000</v>
      </c>
      <c r="I17" s="796">
        <v>230000</v>
      </c>
      <c r="J17" s="796"/>
      <c r="K17" s="798"/>
    </row>
    <row r="18" spans="1:11" ht="15.95" customHeight="1" thickBot="1">
      <c r="A18" s="1296" t="s">
        <v>1067</v>
      </c>
      <c r="B18" s="796"/>
      <c r="C18" s="795"/>
      <c r="D18" s="796"/>
      <c r="E18" s="796"/>
      <c r="F18" s="796"/>
      <c r="G18" s="796"/>
      <c r="H18" s="796">
        <v>3780916</v>
      </c>
      <c r="I18" s="796"/>
      <c r="J18" s="796"/>
      <c r="K18" s="798"/>
    </row>
    <row r="19" spans="1:11" ht="15.95" customHeight="1" thickBot="1">
      <c r="A19" s="1303" t="s">
        <v>868</v>
      </c>
      <c r="B19" s="1304">
        <f>B6+B7+B8+B10</f>
        <v>290346763</v>
      </c>
      <c r="C19" s="1305"/>
      <c r="D19" s="1304">
        <f>D6+D7+D8</f>
        <v>0</v>
      </c>
      <c r="E19" s="1304">
        <f>E6+E7+E8</f>
        <v>140411285</v>
      </c>
      <c r="F19" s="1304">
        <f>F6+F7+F8</f>
        <v>591146615</v>
      </c>
      <c r="G19" s="1304">
        <f>G6+G7+G8</f>
        <v>606146615</v>
      </c>
      <c r="H19" s="1304">
        <f>H6+H7+H8+H9+H10+H11+H12+H13+H14+H15+H16+H2+H169+H18+H17</f>
        <v>632779892</v>
      </c>
      <c r="I19" s="1304">
        <f>I6+I7+I8+I9+I10+I11+I12+I13+I14+I15+I16+I17</f>
        <v>19012380</v>
      </c>
      <c r="J19" s="1304"/>
      <c r="K19" s="1306">
        <f>K6+K7+K8</f>
        <v>605146615</v>
      </c>
    </row>
    <row r="20" spans="1:11" ht="15.95" customHeight="1">
      <c r="A20" s="787" t="s">
        <v>1054</v>
      </c>
      <c r="B20" s="788"/>
      <c r="C20" s="789"/>
      <c r="D20" s="788"/>
      <c r="E20" s="788"/>
      <c r="F20" s="788"/>
      <c r="G20" s="788"/>
      <c r="H20" s="788"/>
      <c r="I20" s="788"/>
      <c r="J20" s="788"/>
      <c r="K20" s="790">
        <f t="shared" ref="K20:K28" si="0">B20-D20-E20</f>
        <v>0</v>
      </c>
    </row>
    <row r="21" spans="1:11" ht="15.95" customHeight="1">
      <c r="A21" s="1297" t="s">
        <v>1055</v>
      </c>
      <c r="B21" s="1298"/>
      <c r="C21" s="1299"/>
      <c r="D21" s="1298"/>
      <c r="E21" s="1298"/>
      <c r="F21" s="1298"/>
      <c r="G21" s="1298"/>
      <c r="H21" s="1298">
        <v>250000</v>
      </c>
      <c r="I21" s="1298">
        <v>226470</v>
      </c>
      <c r="J21" s="1298"/>
      <c r="K21" s="1300">
        <f>B21-D21-E21</f>
        <v>0</v>
      </c>
    </row>
    <row r="22" spans="1:11" ht="15.95" customHeight="1">
      <c r="A22" s="1301" t="s">
        <v>1056</v>
      </c>
      <c r="B22" s="792"/>
      <c r="C22" s="793"/>
      <c r="D22" s="792"/>
      <c r="E22" s="792"/>
      <c r="F22" s="792"/>
      <c r="G22" s="792"/>
      <c r="H22" s="792">
        <v>26700</v>
      </c>
      <c r="I22" s="792">
        <v>26700</v>
      </c>
      <c r="J22" s="792"/>
      <c r="K22" s="794"/>
    </row>
    <row r="23" spans="1:11" ht="15.95" customHeight="1">
      <c r="A23" s="1301" t="s">
        <v>1057</v>
      </c>
      <c r="B23" s="792"/>
      <c r="C23" s="793"/>
      <c r="D23" s="792"/>
      <c r="E23" s="792"/>
      <c r="F23" s="792"/>
      <c r="G23" s="792"/>
      <c r="H23" s="792">
        <v>320904</v>
      </c>
      <c r="I23" s="792">
        <v>320904</v>
      </c>
      <c r="J23" s="792"/>
      <c r="K23" s="794"/>
    </row>
    <row r="24" spans="1:11" ht="15.95" customHeight="1" thickBot="1">
      <c r="A24" s="801" t="s">
        <v>1058</v>
      </c>
      <c r="B24" s="799"/>
      <c r="C24" s="802"/>
      <c r="D24" s="799"/>
      <c r="E24" s="799"/>
      <c r="F24" s="799"/>
      <c r="G24" s="799"/>
      <c r="H24" s="799">
        <v>12183406</v>
      </c>
      <c r="I24" s="799">
        <v>12064999</v>
      </c>
      <c r="J24" s="799"/>
      <c r="K24" s="803"/>
    </row>
    <row r="25" spans="1:11" s="40" customFormat="1" ht="18" customHeight="1" thickBot="1">
      <c r="A25" s="801"/>
      <c r="B25" s="799"/>
      <c r="C25" s="802"/>
      <c r="D25" s="799"/>
      <c r="E25" s="799"/>
      <c r="F25" s="799"/>
      <c r="G25" s="799"/>
      <c r="H25" s="1302">
        <f>H21+H22+H23+H24</f>
        <v>12781010</v>
      </c>
      <c r="I25" s="1302">
        <f>I21+I22+I23+I24</f>
        <v>12639073</v>
      </c>
      <c r="J25" s="799"/>
      <c r="K25" s="803"/>
    </row>
    <row r="26" spans="1:11" ht="13.5" thickBot="1">
      <c r="A26" s="1303" t="s">
        <v>869</v>
      </c>
      <c r="B26" s="1304"/>
      <c r="C26" s="1305"/>
      <c r="D26" s="1304"/>
      <c r="E26" s="1304">
        <f>SUM(E20+E21)</f>
        <v>0</v>
      </c>
      <c r="F26" s="1304"/>
      <c r="G26" s="1304"/>
      <c r="H26" s="1304"/>
      <c r="I26" s="1304"/>
      <c r="J26" s="1304"/>
      <c r="K26" s="1306"/>
    </row>
    <row r="27" spans="1:11">
      <c r="A27" s="791"/>
      <c r="B27" s="792"/>
      <c r="C27" s="793"/>
      <c r="D27" s="792"/>
      <c r="E27" s="792"/>
      <c r="F27" s="792"/>
      <c r="G27" s="792"/>
      <c r="H27" s="792"/>
      <c r="I27" s="792"/>
      <c r="J27" s="792"/>
      <c r="K27" s="794">
        <f t="shared" si="0"/>
        <v>0</v>
      </c>
    </row>
    <row r="28" spans="1:11" ht="13.5" thickBot="1">
      <c r="A28" s="1307"/>
      <c r="B28" s="796"/>
      <c r="C28" s="795"/>
      <c r="D28" s="796"/>
      <c r="E28" s="796"/>
      <c r="F28" s="796"/>
      <c r="G28" s="796"/>
      <c r="H28" s="796"/>
      <c r="I28" s="796"/>
      <c r="J28" s="800"/>
      <c r="K28" s="798">
        <f t="shared" si="0"/>
        <v>0</v>
      </c>
    </row>
    <row r="29" spans="1:11" ht="13.5" thickBot="1">
      <c r="A29" s="1308" t="s">
        <v>101</v>
      </c>
      <c r="B29" s="1309">
        <f>B19+B26</f>
        <v>290346763</v>
      </c>
      <c r="C29" s="1309">
        <f>C19+C26</f>
        <v>0</v>
      </c>
      <c r="D29" s="1309">
        <f>D19+D26</f>
        <v>0</v>
      </c>
      <c r="E29" s="1309">
        <f>E19+E26</f>
        <v>140411285</v>
      </c>
      <c r="F29" s="1309">
        <f>F19+F26</f>
        <v>591146615</v>
      </c>
      <c r="G29" s="1309"/>
      <c r="H29" s="1309">
        <f>H19+H26+H25</f>
        <v>645560902</v>
      </c>
      <c r="I29" s="1309">
        <f>I19+I25</f>
        <v>31651453</v>
      </c>
      <c r="J29" s="1309">
        <f>J19+J26</f>
        <v>0</v>
      </c>
      <c r="K29" s="1309">
        <f>K19+K26</f>
        <v>605146615</v>
      </c>
    </row>
    <row r="31" spans="1:11" ht="15.75">
      <c r="A31" s="143"/>
      <c r="B31" s="143"/>
    </row>
  </sheetData>
  <mergeCells count="1">
    <mergeCell ref="A2:K2"/>
  </mergeCells>
  <phoneticPr fontId="0" type="noConversion"/>
  <printOptions horizontalCentered="1"/>
  <pageMargins left="0.19685039370078741" right="0.19685039370078741" top="1.0236220472440944" bottom="0.98425196850393704" header="0.78740157480314965" footer="0.78740157480314965"/>
  <pageSetup paperSize="9" scale="68" orientation="landscape" horizontalDpi="300" verticalDpi="300" r:id="rId1"/>
  <headerFooter alignWithMargins="0">
    <oddHeader>&amp;R&amp;"Times New Roman CE,Félkövér dőlt"&amp;11 6. melléklet a 6/2018. (IV.24.)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2:J48"/>
  <sheetViews>
    <sheetView view="pageLayout" topLeftCell="C4" zoomScaleNormal="100" workbookViewId="0">
      <selection activeCell="I30" sqref="I30"/>
    </sheetView>
  </sheetViews>
  <sheetFormatPr defaultRowHeight="12.75"/>
  <cols>
    <col min="1" max="1" width="44.83203125" style="31" customWidth="1"/>
    <col min="2" max="2" width="15.6640625" style="30" customWidth="1"/>
    <col min="3" max="3" width="16.33203125" style="30" customWidth="1"/>
    <col min="4" max="4" width="18" style="30" customWidth="1"/>
    <col min="5" max="8" width="16.6640625" style="30" customWidth="1"/>
    <col min="9" max="9" width="16.5" style="30" bestFit="1" customWidth="1"/>
    <col min="10" max="10" width="18.83203125" style="30" customWidth="1"/>
    <col min="11" max="12" width="12.83203125" style="30" customWidth="1"/>
    <col min="13" max="13" width="13.83203125" style="30" customWidth="1"/>
    <col min="14" max="257" width="9.33203125" style="30"/>
    <col min="258" max="258" width="44.83203125" style="30" customWidth="1"/>
    <col min="259" max="259" width="15.6640625" style="30" customWidth="1"/>
    <col min="260" max="260" width="16.33203125" style="30" customWidth="1"/>
    <col min="261" max="261" width="18" style="30" customWidth="1"/>
    <col min="262" max="264" width="16.6640625" style="30" customWidth="1"/>
    <col min="265" max="265" width="16.5" style="30" bestFit="1" customWidth="1"/>
    <col min="266" max="266" width="18.83203125" style="30" customWidth="1"/>
    <col min="267" max="268" width="12.83203125" style="30" customWidth="1"/>
    <col min="269" max="269" width="13.83203125" style="30" customWidth="1"/>
    <col min="270" max="513" width="9.33203125" style="30"/>
    <col min="514" max="514" width="44.83203125" style="30" customWidth="1"/>
    <col min="515" max="515" width="15.6640625" style="30" customWidth="1"/>
    <col min="516" max="516" width="16.33203125" style="30" customWidth="1"/>
    <col min="517" max="517" width="18" style="30" customWidth="1"/>
    <col min="518" max="520" width="16.6640625" style="30" customWidth="1"/>
    <col min="521" max="521" width="16.5" style="30" bestFit="1" customWidth="1"/>
    <col min="522" max="522" width="18.83203125" style="30" customWidth="1"/>
    <col min="523" max="524" width="12.83203125" style="30" customWidth="1"/>
    <col min="525" max="525" width="13.83203125" style="30" customWidth="1"/>
    <col min="526" max="769" width="9.33203125" style="30"/>
    <col min="770" max="770" width="44.83203125" style="30" customWidth="1"/>
    <col min="771" max="771" width="15.6640625" style="30" customWidth="1"/>
    <col min="772" max="772" width="16.33203125" style="30" customWidth="1"/>
    <col min="773" max="773" width="18" style="30" customWidth="1"/>
    <col min="774" max="776" width="16.6640625" style="30" customWidth="1"/>
    <col min="777" max="777" width="16.5" style="30" bestFit="1" customWidth="1"/>
    <col min="778" max="778" width="18.83203125" style="30" customWidth="1"/>
    <col min="779" max="780" width="12.83203125" style="30" customWidth="1"/>
    <col min="781" max="781" width="13.83203125" style="30" customWidth="1"/>
    <col min="782" max="1025" width="9.33203125" style="30"/>
    <col min="1026" max="1026" width="44.83203125" style="30" customWidth="1"/>
    <col min="1027" max="1027" width="15.6640625" style="30" customWidth="1"/>
    <col min="1028" max="1028" width="16.33203125" style="30" customWidth="1"/>
    <col min="1029" max="1029" width="18" style="30" customWidth="1"/>
    <col min="1030" max="1032" width="16.6640625" style="30" customWidth="1"/>
    <col min="1033" max="1033" width="16.5" style="30" bestFit="1" customWidth="1"/>
    <col min="1034" max="1034" width="18.83203125" style="30" customWidth="1"/>
    <col min="1035" max="1036" width="12.83203125" style="30" customWidth="1"/>
    <col min="1037" max="1037" width="13.83203125" style="30" customWidth="1"/>
    <col min="1038" max="1281" width="9.33203125" style="30"/>
    <col min="1282" max="1282" width="44.83203125" style="30" customWidth="1"/>
    <col min="1283" max="1283" width="15.6640625" style="30" customWidth="1"/>
    <col min="1284" max="1284" width="16.33203125" style="30" customWidth="1"/>
    <col min="1285" max="1285" width="18" style="30" customWidth="1"/>
    <col min="1286" max="1288" width="16.6640625" style="30" customWidth="1"/>
    <col min="1289" max="1289" width="16.5" style="30" bestFit="1" customWidth="1"/>
    <col min="1290" max="1290" width="18.83203125" style="30" customWidth="1"/>
    <col min="1291" max="1292" width="12.83203125" style="30" customWidth="1"/>
    <col min="1293" max="1293" width="13.83203125" style="30" customWidth="1"/>
    <col min="1294" max="1537" width="9.33203125" style="30"/>
    <col min="1538" max="1538" width="44.83203125" style="30" customWidth="1"/>
    <col min="1539" max="1539" width="15.6640625" style="30" customWidth="1"/>
    <col min="1540" max="1540" width="16.33203125" style="30" customWidth="1"/>
    <col min="1541" max="1541" width="18" style="30" customWidth="1"/>
    <col min="1542" max="1544" width="16.6640625" style="30" customWidth="1"/>
    <col min="1545" max="1545" width="16.5" style="30" bestFit="1" customWidth="1"/>
    <col min="1546" max="1546" width="18.83203125" style="30" customWidth="1"/>
    <col min="1547" max="1548" width="12.83203125" style="30" customWidth="1"/>
    <col min="1549" max="1549" width="13.83203125" style="30" customWidth="1"/>
    <col min="1550" max="1793" width="9.33203125" style="30"/>
    <col min="1794" max="1794" width="44.83203125" style="30" customWidth="1"/>
    <col min="1795" max="1795" width="15.6640625" style="30" customWidth="1"/>
    <col min="1796" max="1796" width="16.33203125" style="30" customWidth="1"/>
    <col min="1797" max="1797" width="18" style="30" customWidth="1"/>
    <col min="1798" max="1800" width="16.6640625" style="30" customWidth="1"/>
    <col min="1801" max="1801" width="16.5" style="30" bestFit="1" customWidth="1"/>
    <col min="1802" max="1802" width="18.83203125" style="30" customWidth="1"/>
    <col min="1803" max="1804" width="12.83203125" style="30" customWidth="1"/>
    <col min="1805" max="1805" width="13.83203125" style="30" customWidth="1"/>
    <col min="1806" max="2049" width="9.33203125" style="30"/>
    <col min="2050" max="2050" width="44.83203125" style="30" customWidth="1"/>
    <col min="2051" max="2051" width="15.6640625" style="30" customWidth="1"/>
    <col min="2052" max="2052" width="16.33203125" style="30" customWidth="1"/>
    <col min="2053" max="2053" width="18" style="30" customWidth="1"/>
    <col min="2054" max="2056" width="16.6640625" style="30" customWidth="1"/>
    <col min="2057" max="2057" width="16.5" style="30" bestFit="1" customWidth="1"/>
    <col min="2058" max="2058" width="18.83203125" style="30" customWidth="1"/>
    <col min="2059" max="2060" width="12.83203125" style="30" customWidth="1"/>
    <col min="2061" max="2061" width="13.83203125" style="30" customWidth="1"/>
    <col min="2062" max="2305" width="9.33203125" style="30"/>
    <col min="2306" max="2306" width="44.83203125" style="30" customWidth="1"/>
    <col min="2307" max="2307" width="15.6640625" style="30" customWidth="1"/>
    <col min="2308" max="2308" width="16.33203125" style="30" customWidth="1"/>
    <col min="2309" max="2309" width="18" style="30" customWidth="1"/>
    <col min="2310" max="2312" width="16.6640625" style="30" customWidth="1"/>
    <col min="2313" max="2313" width="16.5" style="30" bestFit="1" customWidth="1"/>
    <col min="2314" max="2314" width="18.83203125" style="30" customWidth="1"/>
    <col min="2315" max="2316" width="12.83203125" style="30" customWidth="1"/>
    <col min="2317" max="2317" width="13.83203125" style="30" customWidth="1"/>
    <col min="2318" max="2561" width="9.33203125" style="30"/>
    <col min="2562" max="2562" width="44.83203125" style="30" customWidth="1"/>
    <col min="2563" max="2563" width="15.6640625" style="30" customWidth="1"/>
    <col min="2564" max="2564" width="16.33203125" style="30" customWidth="1"/>
    <col min="2565" max="2565" width="18" style="30" customWidth="1"/>
    <col min="2566" max="2568" width="16.6640625" style="30" customWidth="1"/>
    <col min="2569" max="2569" width="16.5" style="30" bestFit="1" customWidth="1"/>
    <col min="2570" max="2570" width="18.83203125" style="30" customWidth="1"/>
    <col min="2571" max="2572" width="12.83203125" style="30" customWidth="1"/>
    <col min="2573" max="2573" width="13.83203125" style="30" customWidth="1"/>
    <col min="2574" max="2817" width="9.33203125" style="30"/>
    <col min="2818" max="2818" width="44.83203125" style="30" customWidth="1"/>
    <col min="2819" max="2819" width="15.6640625" style="30" customWidth="1"/>
    <col min="2820" max="2820" width="16.33203125" style="30" customWidth="1"/>
    <col min="2821" max="2821" width="18" style="30" customWidth="1"/>
    <col min="2822" max="2824" width="16.6640625" style="30" customWidth="1"/>
    <col min="2825" max="2825" width="16.5" style="30" bestFit="1" customWidth="1"/>
    <col min="2826" max="2826" width="18.83203125" style="30" customWidth="1"/>
    <col min="2827" max="2828" width="12.83203125" style="30" customWidth="1"/>
    <col min="2829" max="2829" width="13.83203125" style="30" customWidth="1"/>
    <col min="2830" max="3073" width="9.33203125" style="30"/>
    <col min="3074" max="3074" width="44.83203125" style="30" customWidth="1"/>
    <col min="3075" max="3075" width="15.6640625" style="30" customWidth="1"/>
    <col min="3076" max="3076" width="16.33203125" style="30" customWidth="1"/>
    <col min="3077" max="3077" width="18" style="30" customWidth="1"/>
    <col min="3078" max="3080" width="16.6640625" style="30" customWidth="1"/>
    <col min="3081" max="3081" width="16.5" style="30" bestFit="1" customWidth="1"/>
    <col min="3082" max="3082" width="18.83203125" style="30" customWidth="1"/>
    <col min="3083" max="3084" width="12.83203125" style="30" customWidth="1"/>
    <col min="3085" max="3085" width="13.83203125" style="30" customWidth="1"/>
    <col min="3086" max="3329" width="9.33203125" style="30"/>
    <col min="3330" max="3330" width="44.83203125" style="30" customWidth="1"/>
    <col min="3331" max="3331" width="15.6640625" style="30" customWidth="1"/>
    <col min="3332" max="3332" width="16.33203125" style="30" customWidth="1"/>
    <col min="3333" max="3333" width="18" style="30" customWidth="1"/>
    <col min="3334" max="3336" width="16.6640625" style="30" customWidth="1"/>
    <col min="3337" max="3337" width="16.5" style="30" bestFit="1" customWidth="1"/>
    <col min="3338" max="3338" width="18.83203125" style="30" customWidth="1"/>
    <col min="3339" max="3340" width="12.83203125" style="30" customWidth="1"/>
    <col min="3341" max="3341" width="13.83203125" style="30" customWidth="1"/>
    <col min="3342" max="3585" width="9.33203125" style="30"/>
    <col min="3586" max="3586" width="44.83203125" style="30" customWidth="1"/>
    <col min="3587" max="3587" width="15.6640625" style="30" customWidth="1"/>
    <col min="3588" max="3588" width="16.33203125" style="30" customWidth="1"/>
    <col min="3589" max="3589" width="18" style="30" customWidth="1"/>
    <col min="3590" max="3592" width="16.6640625" style="30" customWidth="1"/>
    <col min="3593" max="3593" width="16.5" style="30" bestFit="1" customWidth="1"/>
    <col min="3594" max="3594" width="18.83203125" style="30" customWidth="1"/>
    <col min="3595" max="3596" width="12.83203125" style="30" customWidth="1"/>
    <col min="3597" max="3597" width="13.83203125" style="30" customWidth="1"/>
    <col min="3598" max="3841" width="9.33203125" style="30"/>
    <col min="3842" max="3842" width="44.83203125" style="30" customWidth="1"/>
    <col min="3843" max="3843" width="15.6640625" style="30" customWidth="1"/>
    <col min="3844" max="3844" width="16.33203125" style="30" customWidth="1"/>
    <col min="3845" max="3845" width="18" style="30" customWidth="1"/>
    <col min="3846" max="3848" width="16.6640625" style="30" customWidth="1"/>
    <col min="3849" max="3849" width="16.5" style="30" bestFit="1" customWidth="1"/>
    <col min="3850" max="3850" width="18.83203125" style="30" customWidth="1"/>
    <col min="3851" max="3852" width="12.83203125" style="30" customWidth="1"/>
    <col min="3853" max="3853" width="13.83203125" style="30" customWidth="1"/>
    <col min="3854" max="4097" width="9.33203125" style="30"/>
    <col min="4098" max="4098" width="44.83203125" style="30" customWidth="1"/>
    <col min="4099" max="4099" width="15.6640625" style="30" customWidth="1"/>
    <col min="4100" max="4100" width="16.33203125" style="30" customWidth="1"/>
    <col min="4101" max="4101" width="18" style="30" customWidth="1"/>
    <col min="4102" max="4104" width="16.6640625" style="30" customWidth="1"/>
    <col min="4105" max="4105" width="16.5" style="30" bestFit="1" customWidth="1"/>
    <col min="4106" max="4106" width="18.83203125" style="30" customWidth="1"/>
    <col min="4107" max="4108" width="12.83203125" style="30" customWidth="1"/>
    <col min="4109" max="4109" width="13.83203125" style="30" customWidth="1"/>
    <col min="4110" max="4353" width="9.33203125" style="30"/>
    <col min="4354" max="4354" width="44.83203125" style="30" customWidth="1"/>
    <col min="4355" max="4355" width="15.6640625" style="30" customWidth="1"/>
    <col min="4356" max="4356" width="16.33203125" style="30" customWidth="1"/>
    <col min="4357" max="4357" width="18" style="30" customWidth="1"/>
    <col min="4358" max="4360" width="16.6640625" style="30" customWidth="1"/>
    <col min="4361" max="4361" width="16.5" style="30" bestFit="1" customWidth="1"/>
    <col min="4362" max="4362" width="18.83203125" style="30" customWidth="1"/>
    <col min="4363" max="4364" width="12.83203125" style="30" customWidth="1"/>
    <col min="4365" max="4365" width="13.83203125" style="30" customWidth="1"/>
    <col min="4366" max="4609" width="9.33203125" style="30"/>
    <col min="4610" max="4610" width="44.83203125" style="30" customWidth="1"/>
    <col min="4611" max="4611" width="15.6640625" style="30" customWidth="1"/>
    <col min="4612" max="4612" width="16.33203125" style="30" customWidth="1"/>
    <col min="4613" max="4613" width="18" style="30" customWidth="1"/>
    <col min="4614" max="4616" width="16.6640625" style="30" customWidth="1"/>
    <col min="4617" max="4617" width="16.5" style="30" bestFit="1" customWidth="1"/>
    <col min="4618" max="4618" width="18.83203125" style="30" customWidth="1"/>
    <col min="4619" max="4620" width="12.83203125" style="30" customWidth="1"/>
    <col min="4621" max="4621" width="13.83203125" style="30" customWidth="1"/>
    <col min="4622" max="4865" width="9.33203125" style="30"/>
    <col min="4866" max="4866" width="44.83203125" style="30" customWidth="1"/>
    <col min="4867" max="4867" width="15.6640625" style="30" customWidth="1"/>
    <col min="4868" max="4868" width="16.33203125" style="30" customWidth="1"/>
    <col min="4869" max="4869" width="18" style="30" customWidth="1"/>
    <col min="4870" max="4872" width="16.6640625" style="30" customWidth="1"/>
    <col min="4873" max="4873" width="16.5" style="30" bestFit="1" customWidth="1"/>
    <col min="4874" max="4874" width="18.83203125" style="30" customWidth="1"/>
    <col min="4875" max="4876" width="12.83203125" style="30" customWidth="1"/>
    <col min="4877" max="4877" width="13.83203125" style="30" customWidth="1"/>
    <col min="4878" max="5121" width="9.33203125" style="30"/>
    <col min="5122" max="5122" width="44.83203125" style="30" customWidth="1"/>
    <col min="5123" max="5123" width="15.6640625" style="30" customWidth="1"/>
    <col min="5124" max="5124" width="16.33203125" style="30" customWidth="1"/>
    <col min="5125" max="5125" width="18" style="30" customWidth="1"/>
    <col min="5126" max="5128" width="16.6640625" style="30" customWidth="1"/>
    <col min="5129" max="5129" width="16.5" style="30" bestFit="1" customWidth="1"/>
    <col min="5130" max="5130" width="18.83203125" style="30" customWidth="1"/>
    <col min="5131" max="5132" width="12.83203125" style="30" customWidth="1"/>
    <col min="5133" max="5133" width="13.83203125" style="30" customWidth="1"/>
    <col min="5134" max="5377" width="9.33203125" style="30"/>
    <col min="5378" max="5378" width="44.83203125" style="30" customWidth="1"/>
    <col min="5379" max="5379" width="15.6640625" style="30" customWidth="1"/>
    <col min="5380" max="5380" width="16.33203125" style="30" customWidth="1"/>
    <col min="5381" max="5381" width="18" style="30" customWidth="1"/>
    <col min="5382" max="5384" width="16.6640625" style="30" customWidth="1"/>
    <col min="5385" max="5385" width="16.5" style="30" bestFit="1" customWidth="1"/>
    <col min="5386" max="5386" width="18.83203125" style="30" customWidth="1"/>
    <col min="5387" max="5388" width="12.83203125" style="30" customWidth="1"/>
    <col min="5389" max="5389" width="13.83203125" style="30" customWidth="1"/>
    <col min="5390" max="5633" width="9.33203125" style="30"/>
    <col min="5634" max="5634" width="44.83203125" style="30" customWidth="1"/>
    <col min="5635" max="5635" width="15.6640625" style="30" customWidth="1"/>
    <col min="5636" max="5636" width="16.33203125" style="30" customWidth="1"/>
    <col min="5637" max="5637" width="18" style="30" customWidth="1"/>
    <col min="5638" max="5640" width="16.6640625" style="30" customWidth="1"/>
    <col min="5641" max="5641" width="16.5" style="30" bestFit="1" customWidth="1"/>
    <col min="5642" max="5642" width="18.83203125" style="30" customWidth="1"/>
    <col min="5643" max="5644" width="12.83203125" style="30" customWidth="1"/>
    <col min="5645" max="5645" width="13.83203125" style="30" customWidth="1"/>
    <col min="5646" max="5889" width="9.33203125" style="30"/>
    <col min="5890" max="5890" width="44.83203125" style="30" customWidth="1"/>
    <col min="5891" max="5891" width="15.6640625" style="30" customWidth="1"/>
    <col min="5892" max="5892" width="16.33203125" style="30" customWidth="1"/>
    <col min="5893" max="5893" width="18" style="30" customWidth="1"/>
    <col min="5894" max="5896" width="16.6640625" style="30" customWidth="1"/>
    <col min="5897" max="5897" width="16.5" style="30" bestFit="1" customWidth="1"/>
    <col min="5898" max="5898" width="18.83203125" style="30" customWidth="1"/>
    <col min="5899" max="5900" width="12.83203125" style="30" customWidth="1"/>
    <col min="5901" max="5901" width="13.83203125" style="30" customWidth="1"/>
    <col min="5902" max="6145" width="9.33203125" style="30"/>
    <col min="6146" max="6146" width="44.83203125" style="30" customWidth="1"/>
    <col min="6147" max="6147" width="15.6640625" style="30" customWidth="1"/>
    <col min="6148" max="6148" width="16.33203125" style="30" customWidth="1"/>
    <col min="6149" max="6149" width="18" style="30" customWidth="1"/>
    <col min="6150" max="6152" width="16.6640625" style="30" customWidth="1"/>
    <col min="6153" max="6153" width="16.5" style="30" bestFit="1" customWidth="1"/>
    <col min="6154" max="6154" width="18.83203125" style="30" customWidth="1"/>
    <col min="6155" max="6156" width="12.83203125" style="30" customWidth="1"/>
    <col min="6157" max="6157" width="13.83203125" style="30" customWidth="1"/>
    <col min="6158" max="6401" width="9.33203125" style="30"/>
    <col min="6402" max="6402" width="44.83203125" style="30" customWidth="1"/>
    <col min="6403" max="6403" width="15.6640625" style="30" customWidth="1"/>
    <col min="6404" max="6404" width="16.33203125" style="30" customWidth="1"/>
    <col min="6405" max="6405" width="18" style="30" customWidth="1"/>
    <col min="6406" max="6408" width="16.6640625" style="30" customWidth="1"/>
    <col min="6409" max="6409" width="16.5" style="30" bestFit="1" customWidth="1"/>
    <col min="6410" max="6410" width="18.83203125" style="30" customWidth="1"/>
    <col min="6411" max="6412" width="12.83203125" style="30" customWidth="1"/>
    <col min="6413" max="6413" width="13.83203125" style="30" customWidth="1"/>
    <col min="6414" max="6657" width="9.33203125" style="30"/>
    <col min="6658" max="6658" width="44.83203125" style="30" customWidth="1"/>
    <col min="6659" max="6659" width="15.6640625" style="30" customWidth="1"/>
    <col min="6660" max="6660" width="16.33203125" style="30" customWidth="1"/>
    <col min="6661" max="6661" width="18" style="30" customWidth="1"/>
    <col min="6662" max="6664" width="16.6640625" style="30" customWidth="1"/>
    <col min="6665" max="6665" width="16.5" style="30" bestFit="1" customWidth="1"/>
    <col min="6666" max="6666" width="18.83203125" style="30" customWidth="1"/>
    <col min="6667" max="6668" width="12.83203125" style="30" customWidth="1"/>
    <col min="6669" max="6669" width="13.83203125" style="30" customWidth="1"/>
    <col min="6670" max="6913" width="9.33203125" style="30"/>
    <col min="6914" max="6914" width="44.83203125" style="30" customWidth="1"/>
    <col min="6915" max="6915" width="15.6640625" style="30" customWidth="1"/>
    <col min="6916" max="6916" width="16.33203125" style="30" customWidth="1"/>
    <col min="6917" max="6917" width="18" style="30" customWidth="1"/>
    <col min="6918" max="6920" width="16.6640625" style="30" customWidth="1"/>
    <col min="6921" max="6921" width="16.5" style="30" bestFit="1" customWidth="1"/>
    <col min="6922" max="6922" width="18.83203125" style="30" customWidth="1"/>
    <col min="6923" max="6924" width="12.83203125" style="30" customWidth="1"/>
    <col min="6925" max="6925" width="13.83203125" style="30" customWidth="1"/>
    <col min="6926" max="7169" width="9.33203125" style="30"/>
    <col min="7170" max="7170" width="44.83203125" style="30" customWidth="1"/>
    <col min="7171" max="7171" width="15.6640625" style="30" customWidth="1"/>
    <col min="7172" max="7172" width="16.33203125" style="30" customWidth="1"/>
    <col min="7173" max="7173" width="18" style="30" customWidth="1"/>
    <col min="7174" max="7176" width="16.6640625" style="30" customWidth="1"/>
    <col min="7177" max="7177" width="16.5" style="30" bestFit="1" customWidth="1"/>
    <col min="7178" max="7178" width="18.83203125" style="30" customWidth="1"/>
    <col min="7179" max="7180" width="12.83203125" style="30" customWidth="1"/>
    <col min="7181" max="7181" width="13.83203125" style="30" customWidth="1"/>
    <col min="7182" max="7425" width="9.33203125" style="30"/>
    <col min="7426" max="7426" width="44.83203125" style="30" customWidth="1"/>
    <col min="7427" max="7427" width="15.6640625" style="30" customWidth="1"/>
    <col min="7428" max="7428" width="16.33203125" style="30" customWidth="1"/>
    <col min="7429" max="7429" width="18" style="30" customWidth="1"/>
    <col min="7430" max="7432" width="16.6640625" style="30" customWidth="1"/>
    <col min="7433" max="7433" width="16.5" style="30" bestFit="1" customWidth="1"/>
    <col min="7434" max="7434" width="18.83203125" style="30" customWidth="1"/>
    <col min="7435" max="7436" width="12.83203125" style="30" customWidth="1"/>
    <col min="7437" max="7437" width="13.83203125" style="30" customWidth="1"/>
    <col min="7438" max="7681" width="9.33203125" style="30"/>
    <col min="7682" max="7682" width="44.83203125" style="30" customWidth="1"/>
    <col min="7683" max="7683" width="15.6640625" style="30" customWidth="1"/>
    <col min="7684" max="7684" width="16.33203125" style="30" customWidth="1"/>
    <col min="7685" max="7685" width="18" style="30" customWidth="1"/>
    <col min="7686" max="7688" width="16.6640625" style="30" customWidth="1"/>
    <col min="7689" max="7689" width="16.5" style="30" bestFit="1" customWidth="1"/>
    <col min="7690" max="7690" width="18.83203125" style="30" customWidth="1"/>
    <col min="7691" max="7692" width="12.83203125" style="30" customWidth="1"/>
    <col min="7693" max="7693" width="13.83203125" style="30" customWidth="1"/>
    <col min="7694" max="7937" width="9.33203125" style="30"/>
    <col min="7938" max="7938" width="44.83203125" style="30" customWidth="1"/>
    <col min="7939" max="7939" width="15.6640625" style="30" customWidth="1"/>
    <col min="7940" max="7940" width="16.33203125" style="30" customWidth="1"/>
    <col min="7941" max="7941" width="18" style="30" customWidth="1"/>
    <col min="7942" max="7944" width="16.6640625" style="30" customWidth="1"/>
    <col min="7945" max="7945" width="16.5" style="30" bestFit="1" customWidth="1"/>
    <col min="7946" max="7946" width="18.83203125" style="30" customWidth="1"/>
    <col min="7947" max="7948" width="12.83203125" style="30" customWidth="1"/>
    <col min="7949" max="7949" width="13.83203125" style="30" customWidth="1"/>
    <col min="7950" max="8193" width="9.33203125" style="30"/>
    <col min="8194" max="8194" width="44.83203125" style="30" customWidth="1"/>
    <col min="8195" max="8195" width="15.6640625" style="30" customWidth="1"/>
    <col min="8196" max="8196" width="16.33203125" style="30" customWidth="1"/>
    <col min="8197" max="8197" width="18" style="30" customWidth="1"/>
    <col min="8198" max="8200" width="16.6640625" style="30" customWidth="1"/>
    <col min="8201" max="8201" width="16.5" style="30" bestFit="1" customWidth="1"/>
    <col min="8202" max="8202" width="18.83203125" style="30" customWidth="1"/>
    <col min="8203" max="8204" width="12.83203125" style="30" customWidth="1"/>
    <col min="8205" max="8205" width="13.83203125" style="30" customWidth="1"/>
    <col min="8206" max="8449" width="9.33203125" style="30"/>
    <col min="8450" max="8450" width="44.83203125" style="30" customWidth="1"/>
    <col min="8451" max="8451" width="15.6640625" style="30" customWidth="1"/>
    <col min="8452" max="8452" width="16.33203125" style="30" customWidth="1"/>
    <col min="8453" max="8453" width="18" style="30" customWidth="1"/>
    <col min="8454" max="8456" width="16.6640625" style="30" customWidth="1"/>
    <col min="8457" max="8457" width="16.5" style="30" bestFit="1" customWidth="1"/>
    <col min="8458" max="8458" width="18.83203125" style="30" customWidth="1"/>
    <col min="8459" max="8460" width="12.83203125" style="30" customWidth="1"/>
    <col min="8461" max="8461" width="13.83203125" style="30" customWidth="1"/>
    <col min="8462" max="8705" width="9.33203125" style="30"/>
    <col min="8706" max="8706" width="44.83203125" style="30" customWidth="1"/>
    <col min="8707" max="8707" width="15.6640625" style="30" customWidth="1"/>
    <col min="8708" max="8708" width="16.33203125" style="30" customWidth="1"/>
    <col min="8709" max="8709" width="18" style="30" customWidth="1"/>
    <col min="8710" max="8712" width="16.6640625" style="30" customWidth="1"/>
    <col min="8713" max="8713" width="16.5" style="30" bestFit="1" customWidth="1"/>
    <col min="8714" max="8714" width="18.83203125" style="30" customWidth="1"/>
    <col min="8715" max="8716" width="12.83203125" style="30" customWidth="1"/>
    <col min="8717" max="8717" width="13.83203125" style="30" customWidth="1"/>
    <col min="8718" max="8961" width="9.33203125" style="30"/>
    <col min="8962" max="8962" width="44.83203125" style="30" customWidth="1"/>
    <col min="8963" max="8963" width="15.6640625" style="30" customWidth="1"/>
    <col min="8964" max="8964" width="16.33203125" style="30" customWidth="1"/>
    <col min="8965" max="8965" width="18" style="30" customWidth="1"/>
    <col min="8966" max="8968" width="16.6640625" style="30" customWidth="1"/>
    <col min="8969" max="8969" width="16.5" style="30" bestFit="1" customWidth="1"/>
    <col min="8970" max="8970" width="18.83203125" style="30" customWidth="1"/>
    <col min="8971" max="8972" width="12.83203125" style="30" customWidth="1"/>
    <col min="8973" max="8973" width="13.83203125" style="30" customWidth="1"/>
    <col min="8974" max="9217" width="9.33203125" style="30"/>
    <col min="9218" max="9218" width="44.83203125" style="30" customWidth="1"/>
    <col min="9219" max="9219" width="15.6640625" style="30" customWidth="1"/>
    <col min="9220" max="9220" width="16.33203125" style="30" customWidth="1"/>
    <col min="9221" max="9221" width="18" style="30" customWidth="1"/>
    <col min="9222" max="9224" width="16.6640625" style="30" customWidth="1"/>
    <col min="9225" max="9225" width="16.5" style="30" bestFit="1" customWidth="1"/>
    <col min="9226" max="9226" width="18.83203125" style="30" customWidth="1"/>
    <col min="9227" max="9228" width="12.83203125" style="30" customWidth="1"/>
    <col min="9229" max="9229" width="13.83203125" style="30" customWidth="1"/>
    <col min="9230" max="9473" width="9.33203125" style="30"/>
    <col min="9474" max="9474" width="44.83203125" style="30" customWidth="1"/>
    <col min="9475" max="9475" width="15.6640625" style="30" customWidth="1"/>
    <col min="9476" max="9476" width="16.33203125" style="30" customWidth="1"/>
    <col min="9477" max="9477" width="18" style="30" customWidth="1"/>
    <col min="9478" max="9480" width="16.6640625" style="30" customWidth="1"/>
    <col min="9481" max="9481" width="16.5" style="30" bestFit="1" customWidth="1"/>
    <col min="9482" max="9482" width="18.83203125" style="30" customWidth="1"/>
    <col min="9483" max="9484" width="12.83203125" style="30" customWidth="1"/>
    <col min="9485" max="9485" width="13.83203125" style="30" customWidth="1"/>
    <col min="9486" max="9729" width="9.33203125" style="30"/>
    <col min="9730" max="9730" width="44.83203125" style="30" customWidth="1"/>
    <col min="9731" max="9731" width="15.6640625" style="30" customWidth="1"/>
    <col min="9732" max="9732" width="16.33203125" style="30" customWidth="1"/>
    <col min="9733" max="9733" width="18" style="30" customWidth="1"/>
    <col min="9734" max="9736" width="16.6640625" style="30" customWidth="1"/>
    <col min="9737" max="9737" width="16.5" style="30" bestFit="1" customWidth="1"/>
    <col min="9738" max="9738" width="18.83203125" style="30" customWidth="1"/>
    <col min="9739" max="9740" width="12.83203125" style="30" customWidth="1"/>
    <col min="9741" max="9741" width="13.83203125" style="30" customWidth="1"/>
    <col min="9742" max="9985" width="9.33203125" style="30"/>
    <col min="9986" max="9986" width="44.83203125" style="30" customWidth="1"/>
    <col min="9987" max="9987" width="15.6640625" style="30" customWidth="1"/>
    <col min="9988" max="9988" width="16.33203125" style="30" customWidth="1"/>
    <col min="9989" max="9989" width="18" style="30" customWidth="1"/>
    <col min="9990" max="9992" width="16.6640625" style="30" customWidth="1"/>
    <col min="9993" max="9993" width="16.5" style="30" bestFit="1" customWidth="1"/>
    <col min="9994" max="9994" width="18.83203125" style="30" customWidth="1"/>
    <col min="9995" max="9996" width="12.83203125" style="30" customWidth="1"/>
    <col min="9997" max="9997" width="13.83203125" style="30" customWidth="1"/>
    <col min="9998" max="10241" width="9.33203125" style="30"/>
    <col min="10242" max="10242" width="44.83203125" style="30" customWidth="1"/>
    <col min="10243" max="10243" width="15.6640625" style="30" customWidth="1"/>
    <col min="10244" max="10244" width="16.33203125" style="30" customWidth="1"/>
    <col min="10245" max="10245" width="18" style="30" customWidth="1"/>
    <col min="10246" max="10248" width="16.6640625" style="30" customWidth="1"/>
    <col min="10249" max="10249" width="16.5" style="30" bestFit="1" customWidth="1"/>
    <col min="10250" max="10250" width="18.83203125" style="30" customWidth="1"/>
    <col min="10251" max="10252" width="12.83203125" style="30" customWidth="1"/>
    <col min="10253" max="10253" width="13.83203125" style="30" customWidth="1"/>
    <col min="10254" max="10497" width="9.33203125" style="30"/>
    <col min="10498" max="10498" width="44.83203125" style="30" customWidth="1"/>
    <col min="10499" max="10499" width="15.6640625" style="30" customWidth="1"/>
    <col min="10500" max="10500" width="16.33203125" style="30" customWidth="1"/>
    <col min="10501" max="10501" width="18" style="30" customWidth="1"/>
    <col min="10502" max="10504" width="16.6640625" style="30" customWidth="1"/>
    <col min="10505" max="10505" width="16.5" style="30" bestFit="1" customWidth="1"/>
    <col min="10506" max="10506" width="18.83203125" style="30" customWidth="1"/>
    <col min="10507" max="10508" width="12.83203125" style="30" customWidth="1"/>
    <col min="10509" max="10509" width="13.83203125" style="30" customWidth="1"/>
    <col min="10510" max="10753" width="9.33203125" style="30"/>
    <col min="10754" max="10754" width="44.83203125" style="30" customWidth="1"/>
    <col min="10755" max="10755" width="15.6640625" style="30" customWidth="1"/>
    <col min="10756" max="10756" width="16.33203125" style="30" customWidth="1"/>
    <col min="10757" max="10757" width="18" style="30" customWidth="1"/>
    <col min="10758" max="10760" width="16.6640625" style="30" customWidth="1"/>
    <col min="10761" max="10761" width="16.5" style="30" bestFit="1" customWidth="1"/>
    <col min="10762" max="10762" width="18.83203125" style="30" customWidth="1"/>
    <col min="10763" max="10764" width="12.83203125" style="30" customWidth="1"/>
    <col min="10765" max="10765" width="13.83203125" style="30" customWidth="1"/>
    <col min="10766" max="11009" width="9.33203125" style="30"/>
    <col min="11010" max="11010" width="44.83203125" style="30" customWidth="1"/>
    <col min="11011" max="11011" width="15.6640625" style="30" customWidth="1"/>
    <col min="11012" max="11012" width="16.33203125" style="30" customWidth="1"/>
    <col min="11013" max="11013" width="18" style="30" customWidth="1"/>
    <col min="11014" max="11016" width="16.6640625" style="30" customWidth="1"/>
    <col min="11017" max="11017" width="16.5" style="30" bestFit="1" customWidth="1"/>
    <col min="11018" max="11018" width="18.83203125" style="30" customWidth="1"/>
    <col min="11019" max="11020" width="12.83203125" style="30" customWidth="1"/>
    <col min="11021" max="11021" width="13.83203125" style="30" customWidth="1"/>
    <col min="11022" max="11265" width="9.33203125" style="30"/>
    <col min="11266" max="11266" width="44.83203125" style="30" customWidth="1"/>
    <col min="11267" max="11267" width="15.6640625" style="30" customWidth="1"/>
    <col min="11268" max="11268" width="16.33203125" style="30" customWidth="1"/>
    <col min="11269" max="11269" width="18" style="30" customWidth="1"/>
    <col min="11270" max="11272" width="16.6640625" style="30" customWidth="1"/>
    <col min="11273" max="11273" width="16.5" style="30" bestFit="1" customWidth="1"/>
    <col min="11274" max="11274" width="18.83203125" style="30" customWidth="1"/>
    <col min="11275" max="11276" width="12.83203125" style="30" customWidth="1"/>
    <col min="11277" max="11277" width="13.83203125" style="30" customWidth="1"/>
    <col min="11278" max="11521" width="9.33203125" style="30"/>
    <col min="11522" max="11522" width="44.83203125" style="30" customWidth="1"/>
    <col min="11523" max="11523" width="15.6640625" style="30" customWidth="1"/>
    <col min="11524" max="11524" width="16.33203125" style="30" customWidth="1"/>
    <col min="11525" max="11525" width="18" style="30" customWidth="1"/>
    <col min="11526" max="11528" width="16.6640625" style="30" customWidth="1"/>
    <col min="11529" max="11529" width="16.5" style="30" bestFit="1" customWidth="1"/>
    <col min="11530" max="11530" width="18.83203125" style="30" customWidth="1"/>
    <col min="11531" max="11532" width="12.83203125" style="30" customWidth="1"/>
    <col min="11533" max="11533" width="13.83203125" style="30" customWidth="1"/>
    <col min="11534" max="11777" width="9.33203125" style="30"/>
    <col min="11778" max="11778" width="44.83203125" style="30" customWidth="1"/>
    <col min="11779" max="11779" width="15.6640625" style="30" customWidth="1"/>
    <col min="11780" max="11780" width="16.33203125" style="30" customWidth="1"/>
    <col min="11781" max="11781" width="18" style="30" customWidth="1"/>
    <col min="11782" max="11784" width="16.6640625" style="30" customWidth="1"/>
    <col min="11785" max="11785" width="16.5" style="30" bestFit="1" customWidth="1"/>
    <col min="11786" max="11786" width="18.83203125" style="30" customWidth="1"/>
    <col min="11787" max="11788" width="12.83203125" style="30" customWidth="1"/>
    <col min="11789" max="11789" width="13.83203125" style="30" customWidth="1"/>
    <col min="11790" max="12033" width="9.33203125" style="30"/>
    <col min="12034" max="12034" width="44.83203125" style="30" customWidth="1"/>
    <col min="12035" max="12035" width="15.6640625" style="30" customWidth="1"/>
    <col min="12036" max="12036" width="16.33203125" style="30" customWidth="1"/>
    <col min="12037" max="12037" width="18" style="30" customWidth="1"/>
    <col min="12038" max="12040" width="16.6640625" style="30" customWidth="1"/>
    <col min="12041" max="12041" width="16.5" style="30" bestFit="1" customWidth="1"/>
    <col min="12042" max="12042" width="18.83203125" style="30" customWidth="1"/>
    <col min="12043" max="12044" width="12.83203125" style="30" customWidth="1"/>
    <col min="12045" max="12045" width="13.83203125" style="30" customWidth="1"/>
    <col min="12046" max="12289" width="9.33203125" style="30"/>
    <col min="12290" max="12290" width="44.83203125" style="30" customWidth="1"/>
    <col min="12291" max="12291" width="15.6640625" style="30" customWidth="1"/>
    <col min="12292" max="12292" width="16.33203125" style="30" customWidth="1"/>
    <col min="12293" max="12293" width="18" style="30" customWidth="1"/>
    <col min="12294" max="12296" width="16.6640625" style="30" customWidth="1"/>
    <col min="12297" max="12297" width="16.5" style="30" bestFit="1" customWidth="1"/>
    <col min="12298" max="12298" width="18.83203125" style="30" customWidth="1"/>
    <col min="12299" max="12300" width="12.83203125" style="30" customWidth="1"/>
    <col min="12301" max="12301" width="13.83203125" style="30" customWidth="1"/>
    <col min="12302" max="12545" width="9.33203125" style="30"/>
    <col min="12546" max="12546" width="44.83203125" style="30" customWidth="1"/>
    <col min="12547" max="12547" width="15.6640625" style="30" customWidth="1"/>
    <col min="12548" max="12548" width="16.33203125" style="30" customWidth="1"/>
    <col min="12549" max="12549" width="18" style="30" customWidth="1"/>
    <col min="12550" max="12552" width="16.6640625" style="30" customWidth="1"/>
    <col min="12553" max="12553" width="16.5" style="30" bestFit="1" customWidth="1"/>
    <col min="12554" max="12554" width="18.83203125" style="30" customWidth="1"/>
    <col min="12555" max="12556" width="12.83203125" style="30" customWidth="1"/>
    <col min="12557" max="12557" width="13.83203125" style="30" customWidth="1"/>
    <col min="12558" max="12801" width="9.33203125" style="30"/>
    <col min="12802" max="12802" width="44.83203125" style="30" customWidth="1"/>
    <col min="12803" max="12803" width="15.6640625" style="30" customWidth="1"/>
    <col min="12804" max="12804" width="16.33203125" style="30" customWidth="1"/>
    <col min="12805" max="12805" width="18" style="30" customWidth="1"/>
    <col min="12806" max="12808" width="16.6640625" style="30" customWidth="1"/>
    <col min="12809" max="12809" width="16.5" style="30" bestFit="1" customWidth="1"/>
    <col min="12810" max="12810" width="18.83203125" style="30" customWidth="1"/>
    <col min="12811" max="12812" width="12.83203125" style="30" customWidth="1"/>
    <col min="12813" max="12813" width="13.83203125" style="30" customWidth="1"/>
    <col min="12814" max="13057" width="9.33203125" style="30"/>
    <col min="13058" max="13058" width="44.83203125" style="30" customWidth="1"/>
    <col min="13059" max="13059" width="15.6640625" style="30" customWidth="1"/>
    <col min="13060" max="13060" width="16.33203125" style="30" customWidth="1"/>
    <col min="13061" max="13061" width="18" style="30" customWidth="1"/>
    <col min="13062" max="13064" width="16.6640625" style="30" customWidth="1"/>
    <col min="13065" max="13065" width="16.5" style="30" bestFit="1" customWidth="1"/>
    <col min="13066" max="13066" width="18.83203125" style="30" customWidth="1"/>
    <col min="13067" max="13068" width="12.83203125" style="30" customWidth="1"/>
    <col min="13069" max="13069" width="13.83203125" style="30" customWidth="1"/>
    <col min="13070" max="13313" width="9.33203125" style="30"/>
    <col min="13314" max="13314" width="44.83203125" style="30" customWidth="1"/>
    <col min="13315" max="13315" width="15.6640625" style="30" customWidth="1"/>
    <col min="13316" max="13316" width="16.33203125" style="30" customWidth="1"/>
    <col min="13317" max="13317" width="18" style="30" customWidth="1"/>
    <col min="13318" max="13320" width="16.6640625" style="30" customWidth="1"/>
    <col min="13321" max="13321" width="16.5" style="30" bestFit="1" customWidth="1"/>
    <col min="13322" max="13322" width="18.83203125" style="30" customWidth="1"/>
    <col min="13323" max="13324" width="12.83203125" style="30" customWidth="1"/>
    <col min="13325" max="13325" width="13.83203125" style="30" customWidth="1"/>
    <col min="13326" max="13569" width="9.33203125" style="30"/>
    <col min="13570" max="13570" width="44.83203125" style="30" customWidth="1"/>
    <col min="13571" max="13571" width="15.6640625" style="30" customWidth="1"/>
    <col min="13572" max="13572" width="16.33203125" style="30" customWidth="1"/>
    <col min="13573" max="13573" width="18" style="30" customWidth="1"/>
    <col min="13574" max="13576" width="16.6640625" style="30" customWidth="1"/>
    <col min="13577" max="13577" width="16.5" style="30" bestFit="1" customWidth="1"/>
    <col min="13578" max="13578" width="18.83203125" style="30" customWidth="1"/>
    <col min="13579" max="13580" width="12.83203125" style="30" customWidth="1"/>
    <col min="13581" max="13581" width="13.83203125" style="30" customWidth="1"/>
    <col min="13582" max="13825" width="9.33203125" style="30"/>
    <col min="13826" max="13826" width="44.83203125" style="30" customWidth="1"/>
    <col min="13827" max="13827" width="15.6640625" style="30" customWidth="1"/>
    <col min="13828" max="13828" width="16.33203125" style="30" customWidth="1"/>
    <col min="13829" max="13829" width="18" style="30" customWidth="1"/>
    <col min="13830" max="13832" width="16.6640625" style="30" customWidth="1"/>
    <col min="13833" max="13833" width="16.5" style="30" bestFit="1" customWidth="1"/>
    <col min="13834" max="13834" width="18.83203125" style="30" customWidth="1"/>
    <col min="13835" max="13836" width="12.83203125" style="30" customWidth="1"/>
    <col min="13837" max="13837" width="13.83203125" style="30" customWidth="1"/>
    <col min="13838" max="14081" width="9.33203125" style="30"/>
    <col min="14082" max="14082" width="44.83203125" style="30" customWidth="1"/>
    <col min="14083" max="14083" width="15.6640625" style="30" customWidth="1"/>
    <col min="14084" max="14084" width="16.33203125" style="30" customWidth="1"/>
    <col min="14085" max="14085" width="18" style="30" customWidth="1"/>
    <col min="14086" max="14088" width="16.6640625" style="30" customWidth="1"/>
    <col min="14089" max="14089" width="16.5" style="30" bestFit="1" customWidth="1"/>
    <col min="14090" max="14090" width="18.83203125" style="30" customWidth="1"/>
    <col min="14091" max="14092" width="12.83203125" style="30" customWidth="1"/>
    <col min="14093" max="14093" width="13.83203125" style="30" customWidth="1"/>
    <col min="14094" max="14337" width="9.33203125" style="30"/>
    <col min="14338" max="14338" width="44.83203125" style="30" customWidth="1"/>
    <col min="14339" max="14339" width="15.6640625" style="30" customWidth="1"/>
    <col min="14340" max="14340" width="16.33203125" style="30" customWidth="1"/>
    <col min="14341" max="14341" width="18" style="30" customWidth="1"/>
    <col min="14342" max="14344" width="16.6640625" style="30" customWidth="1"/>
    <col min="14345" max="14345" width="16.5" style="30" bestFit="1" customWidth="1"/>
    <col min="14346" max="14346" width="18.83203125" style="30" customWidth="1"/>
    <col min="14347" max="14348" width="12.83203125" style="30" customWidth="1"/>
    <col min="14349" max="14349" width="13.83203125" style="30" customWidth="1"/>
    <col min="14350" max="14593" width="9.33203125" style="30"/>
    <col min="14594" max="14594" width="44.83203125" style="30" customWidth="1"/>
    <col min="14595" max="14595" width="15.6640625" style="30" customWidth="1"/>
    <col min="14596" max="14596" width="16.33203125" style="30" customWidth="1"/>
    <col min="14597" max="14597" width="18" style="30" customWidth="1"/>
    <col min="14598" max="14600" width="16.6640625" style="30" customWidth="1"/>
    <col min="14601" max="14601" width="16.5" style="30" bestFit="1" customWidth="1"/>
    <col min="14602" max="14602" width="18.83203125" style="30" customWidth="1"/>
    <col min="14603" max="14604" width="12.83203125" style="30" customWidth="1"/>
    <col min="14605" max="14605" width="13.83203125" style="30" customWidth="1"/>
    <col min="14606" max="14849" width="9.33203125" style="30"/>
    <col min="14850" max="14850" width="44.83203125" style="30" customWidth="1"/>
    <col min="14851" max="14851" width="15.6640625" style="30" customWidth="1"/>
    <col min="14852" max="14852" width="16.33203125" style="30" customWidth="1"/>
    <col min="14853" max="14853" width="18" style="30" customWidth="1"/>
    <col min="14854" max="14856" width="16.6640625" style="30" customWidth="1"/>
    <col min="14857" max="14857" width="16.5" style="30" bestFit="1" customWidth="1"/>
    <col min="14858" max="14858" width="18.83203125" style="30" customWidth="1"/>
    <col min="14859" max="14860" width="12.83203125" style="30" customWidth="1"/>
    <col min="14861" max="14861" width="13.83203125" style="30" customWidth="1"/>
    <col min="14862" max="15105" width="9.33203125" style="30"/>
    <col min="15106" max="15106" width="44.83203125" style="30" customWidth="1"/>
    <col min="15107" max="15107" width="15.6640625" style="30" customWidth="1"/>
    <col min="15108" max="15108" width="16.33203125" style="30" customWidth="1"/>
    <col min="15109" max="15109" width="18" style="30" customWidth="1"/>
    <col min="15110" max="15112" width="16.6640625" style="30" customWidth="1"/>
    <col min="15113" max="15113" width="16.5" style="30" bestFit="1" customWidth="1"/>
    <col min="15114" max="15114" width="18.83203125" style="30" customWidth="1"/>
    <col min="15115" max="15116" width="12.83203125" style="30" customWidth="1"/>
    <col min="15117" max="15117" width="13.83203125" style="30" customWidth="1"/>
    <col min="15118" max="15361" width="9.33203125" style="30"/>
    <col min="15362" max="15362" width="44.83203125" style="30" customWidth="1"/>
    <col min="15363" max="15363" width="15.6640625" style="30" customWidth="1"/>
    <col min="15364" max="15364" width="16.33203125" style="30" customWidth="1"/>
    <col min="15365" max="15365" width="18" style="30" customWidth="1"/>
    <col min="15366" max="15368" width="16.6640625" style="30" customWidth="1"/>
    <col min="15369" max="15369" width="16.5" style="30" bestFit="1" customWidth="1"/>
    <col min="15370" max="15370" width="18.83203125" style="30" customWidth="1"/>
    <col min="15371" max="15372" width="12.83203125" style="30" customWidth="1"/>
    <col min="15373" max="15373" width="13.83203125" style="30" customWidth="1"/>
    <col min="15374" max="15617" width="9.33203125" style="30"/>
    <col min="15618" max="15618" width="44.83203125" style="30" customWidth="1"/>
    <col min="15619" max="15619" width="15.6640625" style="30" customWidth="1"/>
    <col min="15620" max="15620" width="16.33203125" style="30" customWidth="1"/>
    <col min="15621" max="15621" width="18" style="30" customWidth="1"/>
    <col min="15622" max="15624" width="16.6640625" style="30" customWidth="1"/>
    <col min="15625" max="15625" width="16.5" style="30" bestFit="1" customWidth="1"/>
    <col min="15626" max="15626" width="18.83203125" style="30" customWidth="1"/>
    <col min="15627" max="15628" width="12.83203125" style="30" customWidth="1"/>
    <col min="15629" max="15629" width="13.83203125" style="30" customWidth="1"/>
    <col min="15630" max="15873" width="9.33203125" style="30"/>
    <col min="15874" max="15874" width="44.83203125" style="30" customWidth="1"/>
    <col min="15875" max="15875" width="15.6640625" style="30" customWidth="1"/>
    <col min="15876" max="15876" width="16.33203125" style="30" customWidth="1"/>
    <col min="15877" max="15877" width="18" style="30" customWidth="1"/>
    <col min="15878" max="15880" width="16.6640625" style="30" customWidth="1"/>
    <col min="15881" max="15881" width="16.5" style="30" bestFit="1" customWidth="1"/>
    <col min="15882" max="15882" width="18.83203125" style="30" customWidth="1"/>
    <col min="15883" max="15884" width="12.83203125" style="30" customWidth="1"/>
    <col min="15885" max="15885" width="13.83203125" style="30" customWidth="1"/>
    <col min="15886" max="16129" width="9.33203125" style="30"/>
    <col min="16130" max="16130" width="44.83203125" style="30" customWidth="1"/>
    <col min="16131" max="16131" width="15.6640625" style="30" customWidth="1"/>
    <col min="16132" max="16132" width="16.33203125" style="30" customWidth="1"/>
    <col min="16133" max="16133" width="18" style="30" customWidth="1"/>
    <col min="16134" max="16136" width="16.6640625" style="30" customWidth="1"/>
    <col min="16137" max="16137" width="16.5" style="30" bestFit="1" customWidth="1"/>
    <col min="16138" max="16138" width="18.83203125" style="30" customWidth="1"/>
    <col min="16139" max="16140" width="12.83203125" style="30" customWidth="1"/>
    <col min="16141" max="16141" width="13.83203125" style="30" customWidth="1"/>
    <col min="16142" max="16384" width="9.33203125" style="30"/>
  </cols>
  <sheetData>
    <row r="2" spans="1:10" ht="24.75" customHeight="1">
      <c r="A2" s="1395" t="s">
        <v>505</v>
      </c>
      <c r="B2" s="1395"/>
      <c r="C2" s="1395"/>
      <c r="D2" s="1395"/>
      <c r="E2" s="1395"/>
      <c r="F2" s="1395"/>
      <c r="G2" s="1395"/>
      <c r="H2" s="1395"/>
      <c r="I2" s="1395"/>
      <c r="J2" s="1395"/>
    </row>
    <row r="3" spans="1:10" ht="23.25" customHeight="1" thickBot="1">
      <c r="A3" s="58"/>
      <c r="B3" s="39"/>
      <c r="C3" s="39"/>
      <c r="D3" s="39"/>
      <c r="E3" s="39"/>
      <c r="F3" s="39"/>
      <c r="G3" s="39"/>
      <c r="H3" s="39"/>
      <c r="I3" s="39"/>
      <c r="J3" s="35"/>
    </row>
    <row r="4" spans="1:10" s="32" customFormat="1" ht="48.75" customHeight="1" thickBot="1">
      <c r="A4" s="1293" t="s">
        <v>506</v>
      </c>
      <c r="B4" s="1294" t="s">
        <v>103</v>
      </c>
      <c r="C4" s="1294" t="s">
        <v>104</v>
      </c>
      <c r="D4" s="1294" t="s">
        <v>1002</v>
      </c>
      <c r="E4" s="1294" t="s">
        <v>1025</v>
      </c>
      <c r="F4" s="1294" t="s">
        <v>1037</v>
      </c>
      <c r="G4" s="1294" t="s">
        <v>1059</v>
      </c>
      <c r="H4" s="1310" t="s">
        <v>815</v>
      </c>
      <c r="I4" s="1310" t="s">
        <v>1040</v>
      </c>
      <c r="J4" s="1295" t="s">
        <v>1060</v>
      </c>
    </row>
    <row r="5" spans="1:10" s="39" customFormat="1" ht="15" customHeight="1" thickBot="1">
      <c r="A5" s="37">
        <v>1</v>
      </c>
      <c r="B5" s="38">
        <v>2</v>
      </c>
      <c r="C5" s="38">
        <v>3</v>
      </c>
      <c r="D5" s="38">
        <v>4</v>
      </c>
      <c r="E5" s="38">
        <v>5</v>
      </c>
      <c r="F5" s="804">
        <v>6</v>
      </c>
      <c r="G5" s="804">
        <v>7</v>
      </c>
      <c r="H5" s="804"/>
      <c r="I5" s="804">
        <v>8</v>
      </c>
      <c r="J5" s="805">
        <v>9</v>
      </c>
    </row>
    <row r="6" spans="1:10" s="39" customFormat="1" ht="15" customHeight="1">
      <c r="A6" s="1311" t="s">
        <v>1061</v>
      </c>
      <c r="B6" s="1312">
        <v>181000000</v>
      </c>
      <c r="C6" s="1312" t="s">
        <v>1062</v>
      </c>
      <c r="D6" s="1312"/>
      <c r="E6" s="1312">
        <v>181000000</v>
      </c>
      <c r="F6" s="1313"/>
      <c r="G6" s="1313">
        <v>181000000</v>
      </c>
      <c r="H6" s="1313">
        <v>181000000</v>
      </c>
      <c r="I6" s="1313">
        <v>181000000</v>
      </c>
      <c r="J6" s="1314"/>
    </row>
    <row r="7" spans="1:10" s="39" customFormat="1" ht="15" customHeight="1">
      <c r="A7" s="815" t="s">
        <v>1063</v>
      </c>
      <c r="B7" s="1315">
        <v>13000000</v>
      </c>
      <c r="C7" s="1315"/>
      <c r="D7" s="1315"/>
      <c r="E7" s="1315">
        <v>13000000</v>
      </c>
      <c r="F7" s="1315"/>
      <c r="G7" s="1315">
        <v>12816230</v>
      </c>
      <c r="H7" s="1315">
        <v>12816230</v>
      </c>
      <c r="I7" s="1315"/>
      <c r="J7" s="1316"/>
    </row>
    <row r="8" spans="1:10" s="39" customFormat="1" ht="15" customHeight="1">
      <c r="A8" s="815" t="s">
        <v>945</v>
      </c>
      <c r="B8" s="1315">
        <v>45000000</v>
      </c>
      <c r="C8" s="1315"/>
      <c r="D8" s="1315"/>
      <c r="E8" s="1315">
        <v>45000000</v>
      </c>
      <c r="F8" s="1315"/>
      <c r="G8" s="1315">
        <v>20463013</v>
      </c>
      <c r="H8" s="1315"/>
      <c r="I8" s="1315"/>
      <c r="J8" s="1316"/>
    </row>
    <row r="9" spans="1:10" s="39" customFormat="1" ht="15" customHeight="1">
      <c r="A9" s="815" t="s">
        <v>1064</v>
      </c>
      <c r="B9" s="1317">
        <v>82000000</v>
      </c>
      <c r="C9" s="1317"/>
      <c r="D9" s="1317"/>
      <c r="E9" s="1317">
        <v>82000000</v>
      </c>
      <c r="F9" s="1317"/>
      <c r="G9" s="1317">
        <v>98656644</v>
      </c>
      <c r="H9" s="1317">
        <v>98656644</v>
      </c>
      <c r="I9" s="1317"/>
      <c r="J9" s="1318"/>
    </row>
    <row r="10" spans="1:10" s="39" customFormat="1" ht="15" customHeight="1">
      <c r="A10" s="815" t="s">
        <v>1065</v>
      </c>
      <c r="B10" s="1315">
        <v>21000000</v>
      </c>
      <c r="C10" s="1315"/>
      <c r="D10" s="1315"/>
      <c r="E10" s="1315">
        <v>21000000</v>
      </c>
      <c r="F10" s="1315"/>
      <c r="G10" s="1315">
        <v>22680719</v>
      </c>
      <c r="H10" s="1315">
        <v>22680719</v>
      </c>
      <c r="I10" s="1315"/>
      <c r="J10" s="1316"/>
    </row>
    <row r="11" spans="1:10" ht="15.95" customHeight="1">
      <c r="A11" s="815" t="s">
        <v>416</v>
      </c>
      <c r="B11" s="1319">
        <v>20000000</v>
      </c>
      <c r="C11" s="1320"/>
      <c r="D11" s="1319"/>
      <c r="E11" s="1319">
        <v>20000000</v>
      </c>
      <c r="F11" s="1319"/>
      <c r="G11" s="1319">
        <v>22917040</v>
      </c>
      <c r="H11" s="1319">
        <v>22917040</v>
      </c>
      <c r="I11" s="1321"/>
      <c r="J11" s="1322"/>
    </row>
    <row r="12" spans="1:10" ht="15.95" customHeight="1">
      <c r="A12" s="815" t="s">
        <v>1066</v>
      </c>
      <c r="B12" s="1319"/>
      <c r="C12" s="1320"/>
      <c r="D12" s="1319"/>
      <c r="E12" s="1319"/>
      <c r="F12" s="1319"/>
      <c r="G12" s="1319">
        <v>6405918</v>
      </c>
      <c r="H12" s="1319">
        <v>6405918</v>
      </c>
      <c r="I12" s="1321"/>
      <c r="J12" s="1322"/>
    </row>
    <row r="13" spans="1:10" ht="15.95" customHeight="1">
      <c r="A13" s="815" t="s">
        <v>1070</v>
      </c>
      <c r="B13" s="1319"/>
      <c r="C13" s="1320"/>
      <c r="D13" s="1319"/>
      <c r="E13" s="1319"/>
      <c r="F13" s="1319"/>
      <c r="G13" s="1319">
        <v>16662011</v>
      </c>
      <c r="H13" s="1319">
        <v>16662011</v>
      </c>
      <c r="I13" s="1321"/>
      <c r="J13" s="1322"/>
    </row>
    <row r="14" spans="1:10" ht="15.95" customHeight="1">
      <c r="A14" s="807" t="s">
        <v>1068</v>
      </c>
      <c r="B14" s="1323">
        <v>32730461</v>
      </c>
      <c r="C14" s="1324"/>
      <c r="D14" s="1325"/>
      <c r="E14" s="1325"/>
      <c r="F14" s="1325">
        <v>32730461</v>
      </c>
      <c r="G14" s="1325">
        <v>27086448</v>
      </c>
      <c r="H14" s="1325">
        <v>27086448</v>
      </c>
      <c r="I14" s="1326">
        <v>32730461</v>
      </c>
      <c r="J14" s="1327"/>
    </row>
    <row r="15" spans="1:10" ht="15.95" customHeight="1" thickBot="1">
      <c r="A15" s="807" t="s">
        <v>1069</v>
      </c>
      <c r="B15" s="1323">
        <v>82893291</v>
      </c>
      <c r="C15" s="1324"/>
      <c r="D15" s="1325"/>
      <c r="E15" s="1325"/>
      <c r="F15" s="1325">
        <v>82893291</v>
      </c>
      <c r="G15" s="1325">
        <v>67258330</v>
      </c>
      <c r="H15" s="1325">
        <v>67258330</v>
      </c>
      <c r="I15" s="1326">
        <v>69924328</v>
      </c>
      <c r="J15" s="1327"/>
    </row>
    <row r="16" spans="1:10" ht="15.95" customHeight="1" thickBot="1">
      <c r="A16" s="1328" t="s">
        <v>868</v>
      </c>
      <c r="B16" s="1329">
        <f>B6+B14+B15</f>
        <v>296623752</v>
      </c>
      <c r="C16" s="1329"/>
      <c r="D16" s="1329">
        <f>D6+D11</f>
        <v>0</v>
      </c>
      <c r="E16" s="1329">
        <f>E7:I7+E8:I8+E9:I9+E10:I10+E11:I11</f>
        <v>181000000</v>
      </c>
      <c r="F16" s="1329">
        <f>F14+F15</f>
        <v>115623752</v>
      </c>
      <c r="G16" s="1329">
        <f>G14+G15+G13+G12+G11+G10+G9+G7+G8</f>
        <v>294946353</v>
      </c>
      <c r="H16" s="1329">
        <f>H14+H15+H13+H12+H11+H10+H9+H7</f>
        <v>274483340</v>
      </c>
      <c r="I16" s="1329">
        <f>I6+I14+I15</f>
        <v>283654789</v>
      </c>
      <c r="J16" s="1330">
        <f>J6+J11</f>
        <v>0</v>
      </c>
    </row>
    <row r="17" spans="1:10" ht="15.95" customHeight="1" thickBot="1">
      <c r="A17" s="808" t="s">
        <v>416</v>
      </c>
      <c r="B17" s="475"/>
      <c r="C17" s="482"/>
      <c r="D17" s="475"/>
      <c r="E17" s="475"/>
      <c r="F17" s="806"/>
      <c r="G17" s="1319">
        <v>9693085</v>
      </c>
      <c r="H17" s="1319">
        <v>9693085</v>
      </c>
      <c r="I17" s="806"/>
      <c r="J17" s="809">
        <v>0</v>
      </c>
    </row>
    <row r="18" spans="1:10" ht="15.95" customHeight="1" thickBot="1">
      <c r="A18" s="1328" t="s">
        <v>869</v>
      </c>
      <c r="B18" s="1198"/>
      <c r="C18" s="1199"/>
      <c r="D18" s="1198"/>
      <c r="E18" s="1331"/>
      <c r="F18" s="1332"/>
      <c r="G18" s="1329">
        <f>G17</f>
        <v>9693085</v>
      </c>
      <c r="H18" s="1329">
        <f>H17</f>
        <v>9693085</v>
      </c>
      <c r="I18" s="1200"/>
      <c r="J18" s="1201">
        <v>0</v>
      </c>
    </row>
    <row r="19" spans="1:10" ht="15.95" customHeight="1">
      <c r="A19" s="810"/>
      <c r="B19" s="451"/>
      <c r="C19" s="811"/>
      <c r="D19" s="451"/>
      <c r="E19" s="451"/>
      <c r="F19" s="812"/>
      <c r="G19" s="812"/>
      <c r="H19" s="812"/>
      <c r="I19" s="812"/>
      <c r="J19" s="813">
        <f t="shared" ref="J19:J24" si="0">B19-D19-E19</f>
        <v>0</v>
      </c>
    </row>
    <row r="20" spans="1:10" ht="15.95" customHeight="1">
      <c r="A20" s="807"/>
      <c r="B20" s="292"/>
      <c r="C20" s="293"/>
      <c r="D20" s="292"/>
      <c r="E20" s="292"/>
      <c r="F20" s="814"/>
      <c r="G20" s="814"/>
      <c r="H20" s="814"/>
      <c r="I20" s="814"/>
      <c r="J20" s="294">
        <f t="shared" si="0"/>
        <v>0</v>
      </c>
    </row>
    <row r="21" spans="1:10" ht="15.95" customHeight="1">
      <c r="A21" s="807"/>
      <c r="B21" s="292"/>
      <c r="C21" s="293"/>
      <c r="D21" s="292"/>
      <c r="E21" s="292"/>
      <c r="F21" s="814"/>
      <c r="G21" s="814"/>
      <c r="H21" s="814"/>
      <c r="I21" s="814"/>
      <c r="J21" s="294">
        <f t="shared" si="0"/>
        <v>0</v>
      </c>
    </row>
    <row r="22" spans="1:10" ht="15.95" customHeight="1">
      <c r="A22" s="807"/>
      <c r="B22" s="292"/>
      <c r="C22" s="293"/>
      <c r="D22" s="292"/>
      <c r="E22" s="292"/>
      <c r="F22" s="814"/>
      <c r="G22" s="814"/>
      <c r="H22" s="814"/>
      <c r="I22" s="814"/>
      <c r="J22" s="294">
        <f t="shared" si="0"/>
        <v>0</v>
      </c>
    </row>
    <row r="23" spans="1:10" s="40" customFormat="1" ht="18" customHeight="1">
      <c r="A23" s="807"/>
      <c r="B23" s="292"/>
      <c r="C23" s="293"/>
      <c r="D23" s="292"/>
      <c r="E23" s="292"/>
      <c r="F23" s="814"/>
      <c r="G23" s="814"/>
      <c r="H23" s="814"/>
      <c r="I23" s="814"/>
      <c r="J23" s="294">
        <f t="shared" si="0"/>
        <v>0</v>
      </c>
    </row>
    <row r="24" spans="1:10" ht="16.5" thickBot="1">
      <c r="A24" s="807"/>
      <c r="B24" s="292"/>
      <c r="C24" s="293"/>
      <c r="D24" s="292"/>
      <c r="E24" s="292"/>
      <c r="F24" s="814"/>
      <c r="G24" s="814"/>
      <c r="H24" s="814"/>
      <c r="I24" s="814"/>
      <c r="J24" s="294">
        <f t="shared" si="0"/>
        <v>0</v>
      </c>
    </row>
    <row r="25" spans="1:10" ht="16.5" thickBot="1">
      <c r="A25" s="1333" t="s">
        <v>101</v>
      </c>
      <c r="B25" s="1334">
        <f t="shared" ref="B25:J25" si="1">B16+B18</f>
        <v>296623752</v>
      </c>
      <c r="C25" s="1334">
        <f t="shared" si="1"/>
        <v>0</v>
      </c>
      <c r="D25" s="1334">
        <f t="shared" si="1"/>
        <v>0</v>
      </c>
      <c r="E25" s="1334">
        <f t="shared" si="1"/>
        <v>181000000</v>
      </c>
      <c r="F25" s="1334">
        <f t="shared" si="1"/>
        <v>115623752</v>
      </c>
      <c r="G25" s="1334">
        <f t="shared" si="1"/>
        <v>304639438</v>
      </c>
      <c r="H25" s="1334">
        <f t="shared" ref="H25" si="2">H16+H18</f>
        <v>284176425</v>
      </c>
      <c r="I25" s="1334">
        <f t="shared" si="1"/>
        <v>283654789</v>
      </c>
      <c r="J25" s="1335">
        <f t="shared" si="1"/>
        <v>0</v>
      </c>
    </row>
    <row r="26" spans="1:10">
      <c r="A26" s="1336"/>
    </row>
    <row r="27" spans="1:10" ht="15.75">
      <c r="A27" s="143"/>
    </row>
    <row r="34" spans="1:1">
      <c r="A34" s="1336"/>
    </row>
    <row r="35" spans="1:1">
      <c r="A35" s="1336"/>
    </row>
    <row r="36" spans="1:1">
      <c r="A36" s="1336"/>
    </row>
    <row r="37" spans="1:1">
      <c r="A37" s="1336"/>
    </row>
    <row r="38" spans="1:1">
      <c r="A38" s="1336"/>
    </row>
    <row r="39" spans="1:1">
      <c r="A39" s="1336"/>
    </row>
    <row r="40" spans="1:1">
      <c r="A40" s="1336"/>
    </row>
    <row r="41" spans="1:1">
      <c r="A41" s="1336"/>
    </row>
    <row r="42" spans="1:1">
      <c r="A42" s="1336"/>
    </row>
    <row r="43" spans="1:1">
      <c r="A43" s="1336"/>
    </row>
    <row r="44" spans="1:1">
      <c r="A44" s="1336"/>
    </row>
    <row r="45" spans="1:1">
      <c r="A45" s="1336"/>
    </row>
    <row r="46" spans="1:1">
      <c r="A46" s="1336"/>
    </row>
    <row r="47" spans="1:1">
      <c r="A47" s="1336"/>
    </row>
    <row r="48" spans="1:1">
      <c r="A48" s="1336"/>
    </row>
  </sheetData>
  <mergeCells count="1">
    <mergeCell ref="A2:J2"/>
  </mergeCells>
  <pageMargins left="0.69781249999999995" right="0.7" top="0.75" bottom="0.75" header="0.3" footer="0.3"/>
  <pageSetup paperSize="9" scale="74" orientation="landscape" r:id="rId1"/>
  <headerFooter>
    <oddHeader>&amp;R&amp;"Times New Roman CE,Félkövér dőlt"7. sz. melléklet a 6/2018. (IV.24.)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51"/>
  <sheetViews>
    <sheetView view="pageLayout" zoomScaleNormal="100" workbookViewId="0">
      <selection activeCell="B33" sqref="B33:D33"/>
    </sheetView>
  </sheetViews>
  <sheetFormatPr defaultRowHeight="12.75"/>
  <cols>
    <col min="1" max="1" width="38.6640625" style="33" customWidth="1"/>
    <col min="2" max="5" width="13.83203125" style="33" customWidth="1"/>
  </cols>
  <sheetData>
    <row r="1" spans="1:6">
      <c r="A1" s="358"/>
      <c r="B1" s="358"/>
      <c r="C1" s="358"/>
      <c r="D1" s="358"/>
      <c r="E1" s="358"/>
      <c r="F1" s="33"/>
    </row>
    <row r="2" spans="1:6" ht="15.75">
      <c r="A2" s="359" t="s">
        <v>507</v>
      </c>
      <c r="B2" s="1396" t="s">
        <v>990</v>
      </c>
      <c r="C2" s="1396"/>
      <c r="D2" s="1396"/>
      <c r="E2" s="1396"/>
      <c r="F2" s="33"/>
    </row>
    <row r="3" spans="1:6" ht="14.25" thickBot="1">
      <c r="A3" s="358"/>
      <c r="B3" s="358"/>
      <c r="C3" s="358"/>
      <c r="D3" s="1397"/>
      <c r="E3" s="1397"/>
      <c r="F3" s="33"/>
    </row>
    <row r="4" spans="1:6" ht="13.5" thickBot="1">
      <c r="A4" s="360" t="s">
        <v>508</v>
      </c>
      <c r="B4" s="361">
        <v>2017</v>
      </c>
      <c r="C4" s="361">
        <v>2018</v>
      </c>
      <c r="D4" s="361" t="s">
        <v>1099</v>
      </c>
      <c r="E4" s="362" t="s">
        <v>509</v>
      </c>
      <c r="F4" s="33"/>
    </row>
    <row r="5" spans="1:6">
      <c r="A5" s="363" t="s">
        <v>510</v>
      </c>
      <c r="B5" s="364"/>
      <c r="C5" s="364"/>
      <c r="D5" s="364"/>
      <c r="E5" s="365">
        <f t="shared" ref="E5:E11" si="0">SUM(B5:D5)</f>
        <v>0</v>
      </c>
      <c r="F5" s="33"/>
    </row>
    <row r="6" spans="1:6">
      <c r="A6" s="366" t="s">
        <v>511</v>
      </c>
      <c r="B6" s="367"/>
      <c r="C6" s="367"/>
      <c r="D6" s="367"/>
      <c r="E6" s="368">
        <f t="shared" si="0"/>
        <v>0</v>
      </c>
      <c r="F6" s="33"/>
    </row>
    <row r="7" spans="1:6">
      <c r="A7" s="369" t="s">
        <v>512</v>
      </c>
      <c r="B7" s="370"/>
      <c r="C7" s="370"/>
      <c r="D7" s="370"/>
      <c r="E7" s="371">
        <f t="shared" si="0"/>
        <v>0</v>
      </c>
      <c r="F7" s="33"/>
    </row>
    <row r="8" spans="1:6">
      <c r="A8" s="369" t="s">
        <v>513</v>
      </c>
      <c r="B8" s="370"/>
      <c r="C8" s="370"/>
      <c r="D8" s="370"/>
      <c r="E8" s="371">
        <f t="shared" si="0"/>
        <v>0</v>
      </c>
      <c r="F8" s="33"/>
    </row>
    <row r="9" spans="1:6">
      <c r="A9" s="369" t="s">
        <v>514</v>
      </c>
      <c r="B9" s="370"/>
      <c r="C9" s="370"/>
      <c r="D9" s="370"/>
      <c r="E9" s="371">
        <f t="shared" si="0"/>
        <v>0</v>
      </c>
      <c r="F9" s="33"/>
    </row>
    <row r="10" spans="1:6">
      <c r="A10" s="369" t="s">
        <v>515</v>
      </c>
      <c r="B10" s="370"/>
      <c r="C10" s="370"/>
      <c r="D10" s="370"/>
      <c r="E10" s="371">
        <f t="shared" si="0"/>
        <v>0</v>
      </c>
      <c r="F10" s="33"/>
    </row>
    <row r="11" spans="1:6" ht="13.5" thickBot="1">
      <c r="A11" s="372"/>
      <c r="B11" s="373"/>
      <c r="C11" s="373"/>
      <c r="D11" s="373"/>
      <c r="E11" s="371">
        <f t="shared" si="0"/>
        <v>0</v>
      </c>
      <c r="F11" s="33"/>
    </row>
    <row r="12" spans="1:6" ht="13.5" thickBot="1">
      <c r="A12" s="374" t="s">
        <v>516</v>
      </c>
      <c r="B12" s="375">
        <f>B5+SUM(B7:B11)</f>
        <v>0</v>
      </c>
      <c r="C12" s="375">
        <f>C5+SUM(C7:C11)</f>
        <v>0</v>
      </c>
      <c r="D12" s="375">
        <f>D5+SUM(D7:D11)</f>
        <v>0</v>
      </c>
      <c r="E12" s="376">
        <f>E5+SUM(E7:E11)</f>
        <v>0</v>
      </c>
      <c r="F12" s="33"/>
    </row>
    <row r="13" spans="1:6" ht="13.5" thickBot="1">
      <c r="A13" s="34"/>
      <c r="B13" s="34"/>
      <c r="C13" s="34"/>
      <c r="D13" s="34"/>
      <c r="E13" s="34"/>
      <c r="F13" s="33"/>
    </row>
    <row r="14" spans="1:6" ht="13.5" thickBot="1">
      <c r="A14" s="360" t="s">
        <v>517</v>
      </c>
      <c r="B14" s="361">
        <v>2017</v>
      </c>
      <c r="C14" s="361">
        <v>2018</v>
      </c>
      <c r="D14" s="361" t="s">
        <v>1099</v>
      </c>
      <c r="E14" s="362" t="s">
        <v>509</v>
      </c>
      <c r="F14" s="33"/>
    </row>
    <row r="15" spans="1:6">
      <c r="A15" s="363" t="s">
        <v>518</v>
      </c>
      <c r="B15" s="364"/>
      <c r="C15" s="364"/>
      <c r="D15" s="364"/>
      <c r="E15" s="365">
        <f>SUM(B15:D15)</f>
        <v>0</v>
      </c>
      <c r="F15" s="33"/>
    </row>
    <row r="16" spans="1:6">
      <c r="A16" s="377" t="s">
        <v>519</v>
      </c>
      <c r="B16" s="370"/>
      <c r="C16" s="370"/>
      <c r="D16" s="370"/>
      <c r="E16" s="371">
        <f>SUM(B16:D16)</f>
        <v>0</v>
      </c>
      <c r="F16" s="33"/>
    </row>
    <row r="17" spans="1:6">
      <c r="A17" s="369" t="s">
        <v>520</v>
      </c>
      <c r="B17" s="370"/>
      <c r="C17" s="370"/>
      <c r="D17" s="370"/>
      <c r="E17" s="371">
        <f>SUM(B17:D17)</f>
        <v>0</v>
      </c>
      <c r="F17" s="33"/>
    </row>
    <row r="18" spans="1:6" ht="13.5" thickBot="1">
      <c r="A18" s="369" t="s">
        <v>521</v>
      </c>
      <c r="B18" s="370"/>
      <c r="C18" s="370"/>
      <c r="D18" s="370"/>
      <c r="E18" s="371">
        <f>SUM(B18:D18)</f>
        <v>0</v>
      </c>
      <c r="F18" s="33"/>
    </row>
    <row r="19" spans="1:6" ht="13.5" thickBot="1">
      <c r="A19" s="374" t="s">
        <v>482</v>
      </c>
      <c r="B19" s="375"/>
      <c r="C19" s="375">
        <f>SUM(C15:C18)</f>
        <v>0</v>
      </c>
      <c r="D19" s="375">
        <f>SUM(D15:D18)</f>
        <v>0</v>
      </c>
      <c r="E19" s="376">
        <f>SUM(E15:E18)</f>
        <v>0</v>
      </c>
      <c r="F19" s="33"/>
    </row>
    <row r="20" spans="1:6">
      <c r="A20" s="358"/>
      <c r="B20" s="358"/>
      <c r="C20" s="358"/>
      <c r="D20" s="358"/>
      <c r="E20" s="358"/>
      <c r="F20" s="33"/>
    </row>
    <row r="21" spans="1:6" ht="15.75">
      <c r="A21" s="359" t="s">
        <v>507</v>
      </c>
      <c r="B21" s="1396"/>
      <c r="C21" s="1396"/>
      <c r="D21" s="1396"/>
      <c r="E21" s="1396"/>
      <c r="F21" s="33"/>
    </row>
    <row r="22" spans="1:6" ht="14.25" thickBot="1">
      <c r="A22" s="358"/>
      <c r="B22" s="358"/>
      <c r="C22" s="358"/>
      <c r="D22" s="1397"/>
      <c r="E22" s="1397"/>
      <c r="F22" s="33"/>
    </row>
    <row r="23" spans="1:6" ht="13.5" thickBot="1">
      <c r="A23" s="360" t="s">
        <v>508</v>
      </c>
      <c r="B23" s="361">
        <v>2017</v>
      </c>
      <c r="C23" s="361">
        <v>2018</v>
      </c>
      <c r="D23" s="361" t="s">
        <v>1099</v>
      </c>
      <c r="E23" s="362" t="s">
        <v>509</v>
      </c>
      <c r="F23" s="33"/>
    </row>
    <row r="24" spans="1:6">
      <c r="A24" s="363" t="s">
        <v>510</v>
      </c>
      <c r="B24" s="364"/>
      <c r="C24" s="364"/>
      <c r="D24" s="364"/>
      <c r="E24" s="365">
        <f t="shared" ref="E24:E30" si="1">SUM(B24:D24)</f>
        <v>0</v>
      </c>
      <c r="F24" s="33"/>
    </row>
    <row r="25" spans="1:6" ht="12.75" customHeight="1">
      <c r="A25" s="366" t="s">
        <v>511</v>
      </c>
      <c r="B25" s="367"/>
      <c r="C25" s="367"/>
      <c r="D25" s="367"/>
      <c r="E25" s="368">
        <f t="shared" si="1"/>
        <v>0</v>
      </c>
      <c r="F25" s="33"/>
    </row>
    <row r="26" spans="1:6" ht="25.5" customHeight="1">
      <c r="A26" s="369" t="s">
        <v>512</v>
      </c>
      <c r="B26" s="370"/>
      <c r="C26" s="370"/>
      <c r="D26" s="370"/>
      <c r="E26" s="371">
        <f t="shared" si="1"/>
        <v>0</v>
      </c>
      <c r="F26" s="33"/>
    </row>
    <row r="27" spans="1:6">
      <c r="A27" s="369" t="s">
        <v>513</v>
      </c>
      <c r="B27" s="370"/>
      <c r="C27" s="370"/>
      <c r="D27" s="370"/>
      <c r="E27" s="371">
        <f t="shared" si="1"/>
        <v>0</v>
      </c>
      <c r="F27" s="33"/>
    </row>
    <row r="28" spans="1:6">
      <c r="A28" s="369" t="s">
        <v>514</v>
      </c>
      <c r="B28" s="370"/>
      <c r="C28" s="370"/>
      <c r="D28" s="370"/>
      <c r="E28" s="371">
        <f t="shared" si="1"/>
        <v>0</v>
      </c>
      <c r="F28" s="33"/>
    </row>
    <row r="29" spans="1:6">
      <c r="A29" s="369" t="s">
        <v>515</v>
      </c>
      <c r="B29" s="370"/>
      <c r="C29" s="370"/>
      <c r="D29" s="370"/>
      <c r="E29" s="371">
        <f t="shared" si="1"/>
        <v>0</v>
      </c>
      <c r="F29" s="33"/>
    </row>
    <row r="30" spans="1:6" ht="13.5" thickBot="1">
      <c r="A30" s="372"/>
      <c r="B30" s="373"/>
      <c r="C30" s="373"/>
      <c r="D30" s="373"/>
      <c r="E30" s="371">
        <f t="shared" si="1"/>
        <v>0</v>
      </c>
      <c r="F30" s="33"/>
    </row>
    <row r="31" spans="1:6" ht="13.5" thickBot="1">
      <c r="A31" s="374" t="s">
        <v>516</v>
      </c>
      <c r="B31" s="375">
        <f>B24+SUM(B26:B30)</f>
        <v>0</v>
      </c>
      <c r="C31" s="375">
        <f>C24+SUM(C26:C30)</f>
        <v>0</v>
      </c>
      <c r="D31" s="375">
        <f>D24+SUM(D26:D30)</f>
        <v>0</v>
      </c>
      <c r="E31" s="376">
        <f>E24+SUM(E26:E30)</f>
        <v>0</v>
      </c>
      <c r="F31" s="33"/>
    </row>
    <row r="32" spans="1:6" ht="13.5" thickBot="1">
      <c r="A32" s="34"/>
      <c r="B32" s="34"/>
      <c r="C32" s="34"/>
      <c r="D32" s="34"/>
      <c r="E32" s="34"/>
      <c r="F32" s="33"/>
    </row>
    <row r="33" spans="1:6" ht="13.5" thickBot="1">
      <c r="A33" s="360" t="s">
        <v>517</v>
      </c>
      <c r="B33" s="361">
        <v>2017</v>
      </c>
      <c r="C33" s="361">
        <v>2018</v>
      </c>
      <c r="D33" s="361" t="s">
        <v>1099</v>
      </c>
      <c r="E33" s="362" t="s">
        <v>509</v>
      </c>
      <c r="F33" s="33"/>
    </row>
    <row r="34" spans="1:6">
      <c r="A34" s="363" t="s">
        <v>518</v>
      </c>
      <c r="B34" s="364"/>
      <c r="C34" s="364"/>
      <c r="D34" s="364"/>
      <c r="E34" s="365">
        <f>SUM(B34:D34)</f>
        <v>0</v>
      </c>
      <c r="F34" s="33"/>
    </row>
    <row r="35" spans="1:6">
      <c r="A35" s="377" t="s">
        <v>519</v>
      </c>
      <c r="B35" s="370"/>
      <c r="C35" s="370"/>
      <c r="D35" s="370"/>
      <c r="E35" s="371">
        <f>SUM(B35:D35)</f>
        <v>0</v>
      </c>
      <c r="F35" s="33"/>
    </row>
    <row r="36" spans="1:6">
      <c r="A36" s="369" t="s">
        <v>520</v>
      </c>
      <c r="B36" s="370"/>
      <c r="C36" s="370"/>
      <c r="D36" s="370"/>
      <c r="E36" s="371">
        <f>SUM(B36:D36)</f>
        <v>0</v>
      </c>
      <c r="F36" s="33"/>
    </row>
    <row r="37" spans="1:6" ht="13.5" thickBot="1">
      <c r="A37" s="369" t="s">
        <v>521</v>
      </c>
      <c r="B37" s="370"/>
      <c r="C37" s="370"/>
      <c r="D37" s="370"/>
      <c r="E37" s="371">
        <f>SUM(B37:D37)</f>
        <v>0</v>
      </c>
      <c r="F37" s="33"/>
    </row>
    <row r="38" spans="1:6" ht="13.5" thickBot="1">
      <c r="A38" s="374" t="s">
        <v>482</v>
      </c>
      <c r="B38" s="375"/>
      <c r="C38" s="375">
        <f>SUM(C34:C37)</f>
        <v>0</v>
      </c>
      <c r="D38" s="375">
        <f>SUM(D34:D37)</f>
        <v>0</v>
      </c>
      <c r="E38" s="376">
        <f>SUM(E34:E37)</f>
        <v>0</v>
      </c>
      <c r="F38" s="33"/>
    </row>
    <row r="39" spans="1:6">
      <c r="A39" s="358"/>
      <c r="B39" s="358"/>
      <c r="C39" s="358"/>
      <c r="D39" s="358"/>
      <c r="E39" s="358"/>
      <c r="F39" s="33"/>
    </row>
    <row r="40" spans="1:6">
      <c r="A40" s="358"/>
      <c r="B40" s="358"/>
      <c r="C40" s="358"/>
      <c r="D40" s="358"/>
      <c r="E40" s="358"/>
      <c r="F40" s="33"/>
    </row>
    <row r="41" spans="1:6">
      <c r="A41" s="358"/>
      <c r="B41" s="358"/>
      <c r="C41" s="358"/>
      <c r="D41" s="358"/>
      <c r="E41" s="358"/>
      <c r="F41" s="33"/>
    </row>
    <row r="42" spans="1:6" ht="15.75">
      <c r="A42" s="1403" t="s">
        <v>991</v>
      </c>
      <c r="B42" s="1403"/>
      <c r="C42" s="1403"/>
      <c r="D42" s="1403"/>
      <c r="E42" s="1403"/>
      <c r="F42" s="33"/>
    </row>
    <row r="43" spans="1:6" ht="13.5" thickBot="1">
      <c r="A43" s="358"/>
      <c r="B43" s="358"/>
      <c r="C43" s="358"/>
      <c r="D43" s="358"/>
      <c r="E43" s="358"/>
      <c r="F43" s="33"/>
    </row>
    <row r="44" spans="1:6" ht="13.5" thickBot="1">
      <c r="A44" s="1404" t="s">
        <v>522</v>
      </c>
      <c r="B44" s="1405"/>
      <c r="C44" s="1406"/>
      <c r="D44" s="1407" t="s">
        <v>992</v>
      </c>
      <c r="E44" s="1408"/>
      <c r="F44" s="33"/>
    </row>
    <row r="45" spans="1:6" ht="30" customHeight="1">
      <c r="A45" s="1409"/>
      <c r="B45" s="1410"/>
      <c r="C45" s="1411"/>
      <c r="D45" s="1412"/>
      <c r="E45" s="1413"/>
      <c r="F45" s="33"/>
    </row>
    <row r="46" spans="1:6" ht="13.5" thickBot="1">
      <c r="A46" s="1414"/>
      <c r="B46" s="1415"/>
      <c r="C46" s="1416"/>
      <c r="D46" s="1417"/>
      <c r="E46" s="1418"/>
      <c r="F46" s="33"/>
    </row>
    <row r="47" spans="1:6" ht="13.5" thickBot="1">
      <c r="A47" s="1398" t="s">
        <v>482</v>
      </c>
      <c r="B47" s="1399"/>
      <c r="C47" s="1400"/>
      <c r="D47" s="1401">
        <f>SUM(D45:E46)</f>
        <v>0</v>
      </c>
      <c r="E47" s="1402"/>
      <c r="F47" s="33"/>
    </row>
    <row r="48" spans="1:6">
      <c r="F48" s="33"/>
    </row>
    <row r="49" spans="6:6">
      <c r="F49" s="33"/>
    </row>
    <row r="50" spans="6:6">
      <c r="F50" s="33"/>
    </row>
    <row r="51" spans="6:6">
      <c r="F51" s="33"/>
    </row>
  </sheetData>
  <mergeCells count="13">
    <mergeCell ref="B2:E2"/>
    <mergeCell ref="D3:E3"/>
    <mergeCell ref="B21:E21"/>
    <mergeCell ref="D22:E22"/>
    <mergeCell ref="A47:C47"/>
    <mergeCell ref="D47:E47"/>
    <mergeCell ref="A42:E42"/>
    <mergeCell ref="A44:C44"/>
    <mergeCell ref="D44:E44"/>
    <mergeCell ref="A45:C45"/>
    <mergeCell ref="D45:E45"/>
    <mergeCell ref="A46:C46"/>
    <mergeCell ref="D46:E46"/>
  </mergeCells>
  <conditionalFormatting sqref="B43:D43 D50:E50 B21:E21 E29:E36 B36:D36 E39:E43 E7:E14 E17:E20">
    <cfRule type="cellIs" dxfId="2" priority="2" stopIfTrue="1" operator="equal">
      <formula>0</formula>
    </cfRule>
  </conditionalFormatting>
  <conditionalFormatting sqref="D47:E47 B19:E19 E5:E12 B12:D12 E15:E18 B38:E38 E24:E31 B31:D31 E34:E37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&amp;C&amp;"Times New Roman CE,Félkövér dőlt"                                                                                                                8. melléklet a 6/2018. (IV.24.)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J165"/>
  <sheetViews>
    <sheetView view="pageLayout" zoomScaleNormal="100" zoomScaleSheetLayoutView="85" workbookViewId="0">
      <selection activeCell="D1" sqref="D1"/>
    </sheetView>
  </sheetViews>
  <sheetFormatPr defaultRowHeight="12.75"/>
  <cols>
    <col min="1" max="1" width="12.6640625" style="827" customWidth="1"/>
    <col min="2" max="2" width="72" style="828" customWidth="1"/>
    <col min="3" max="3" width="14.6640625" style="828" bestFit="1" customWidth="1"/>
    <col min="4" max="4" width="18.1640625" style="2" bestFit="1" customWidth="1"/>
    <col min="5" max="5" width="14.6640625" style="828" bestFit="1" customWidth="1"/>
    <col min="6" max="6" width="18.1640625" style="2" bestFit="1" customWidth="1"/>
    <col min="7" max="16384" width="9.33203125" style="2"/>
  </cols>
  <sheetData>
    <row r="1" spans="1:6" s="1" customFormat="1" ht="16.5" customHeight="1">
      <c r="A1" s="65"/>
      <c r="B1" s="67"/>
      <c r="C1" s="67"/>
      <c r="D1" s="88" t="s">
        <v>1119</v>
      </c>
      <c r="E1" s="88"/>
      <c r="F1" s="88"/>
    </row>
    <row r="2" spans="1:6" s="46" customFormat="1" ht="17.25" customHeight="1" thickBot="1">
      <c r="A2" s="65"/>
      <c r="B2" s="67"/>
      <c r="C2" s="67"/>
      <c r="D2" s="88"/>
      <c r="E2" s="67"/>
      <c r="F2" s="88"/>
    </row>
    <row r="3" spans="1:6" s="46" customFormat="1" ht="27.75" customHeight="1">
      <c r="A3" s="146" t="s">
        <v>99</v>
      </c>
      <c r="B3" s="124" t="s">
        <v>176</v>
      </c>
      <c r="C3" s="817"/>
      <c r="D3" s="818"/>
      <c r="E3" s="817"/>
      <c r="F3" s="818" t="s">
        <v>89</v>
      </c>
    </row>
    <row r="4" spans="1:6" s="47" customFormat="1" ht="15.95" customHeight="1" thickBot="1">
      <c r="A4" s="819" t="s">
        <v>171</v>
      </c>
      <c r="B4" s="125" t="s">
        <v>379</v>
      </c>
      <c r="C4" s="125"/>
      <c r="D4" s="127"/>
      <c r="E4" s="125"/>
      <c r="F4" s="127"/>
    </row>
    <row r="5" spans="1:6" ht="14.25" thickBot="1">
      <c r="A5" s="68"/>
      <c r="B5" s="68"/>
      <c r="C5" s="68"/>
      <c r="D5" s="69"/>
      <c r="E5" s="68"/>
      <c r="F5" s="69"/>
    </row>
    <row r="6" spans="1:6" s="41" customFormat="1" ht="12.95" customHeight="1" thickBot="1">
      <c r="A6" s="147" t="s">
        <v>173</v>
      </c>
      <c r="B6" s="70" t="s">
        <v>90</v>
      </c>
      <c r="C6" s="820" t="s">
        <v>988</v>
      </c>
      <c r="D6" s="128" t="s">
        <v>1071</v>
      </c>
      <c r="E6" s="820" t="s">
        <v>815</v>
      </c>
      <c r="F6" s="128" t="s">
        <v>816</v>
      </c>
    </row>
    <row r="7" spans="1:6" s="41" customFormat="1" ht="15.95" customHeight="1" thickBot="1">
      <c r="A7" s="61">
        <v>1</v>
      </c>
      <c r="B7" s="62">
        <v>2</v>
      </c>
      <c r="C7" s="63">
        <v>3</v>
      </c>
      <c r="D7" s="63">
        <v>4</v>
      </c>
      <c r="E7" s="63">
        <v>5</v>
      </c>
      <c r="F7" s="63">
        <v>6</v>
      </c>
    </row>
    <row r="8" spans="1:6" s="41" customFormat="1" ht="12" customHeight="1" thickBot="1">
      <c r="A8" s="72"/>
      <c r="B8" s="73" t="s">
        <v>92</v>
      </c>
      <c r="C8" s="129"/>
      <c r="D8" s="129"/>
      <c r="E8" s="129"/>
      <c r="F8" s="129"/>
    </row>
    <row r="9" spans="1:6" s="48" customFormat="1" ht="12" customHeight="1" thickBot="1">
      <c r="A9" s="26" t="s">
        <v>58</v>
      </c>
      <c r="B9" s="19" t="s">
        <v>197</v>
      </c>
      <c r="C9" s="97">
        <f>+C10+C11+C12+C13+C14+C15+C16+C17+C18</f>
        <v>393077057</v>
      </c>
      <c r="D9" s="97">
        <f>+D10+D11+D12+D13+D14+D15+D16+D17+D18+D19</f>
        <v>430711853</v>
      </c>
      <c r="E9" s="97">
        <f>+E10+E11+E12+E13+E14+E15</f>
        <v>430711853</v>
      </c>
      <c r="F9" s="97">
        <f>E9*100/D9</f>
        <v>100</v>
      </c>
    </row>
    <row r="10" spans="1:6" s="49" customFormat="1" ht="12" customHeight="1" thickBot="1">
      <c r="A10" s="171" t="s">
        <v>117</v>
      </c>
      <c r="B10" s="156" t="s">
        <v>198</v>
      </c>
      <c r="C10" s="711">
        <v>126761325</v>
      </c>
      <c r="D10" s="711">
        <v>128268220</v>
      </c>
      <c r="E10" s="100">
        <v>128268220</v>
      </c>
      <c r="F10" s="97"/>
    </row>
    <row r="11" spans="1:6" s="49" customFormat="1" ht="12" customHeight="1" thickBot="1">
      <c r="A11" s="172" t="s">
        <v>118</v>
      </c>
      <c r="B11" s="157" t="s">
        <v>199</v>
      </c>
      <c r="C11" s="99">
        <v>123139166</v>
      </c>
      <c r="D11" s="99">
        <v>128151802</v>
      </c>
      <c r="E11" s="100">
        <v>128151802</v>
      </c>
      <c r="F11" s="97"/>
    </row>
    <row r="12" spans="1:6" s="49" customFormat="1" ht="12" customHeight="1" thickBot="1">
      <c r="A12" s="172" t="s">
        <v>119</v>
      </c>
      <c r="B12" s="157" t="s">
        <v>200</v>
      </c>
      <c r="C12" s="99">
        <v>136398531</v>
      </c>
      <c r="D12" s="99">
        <v>151985327</v>
      </c>
      <c r="E12" s="100">
        <v>151985327</v>
      </c>
      <c r="F12" s="97"/>
    </row>
    <row r="13" spans="1:6" s="49" customFormat="1" ht="12" customHeight="1" thickBot="1">
      <c r="A13" s="172" t="s">
        <v>120</v>
      </c>
      <c r="B13" s="157" t="s">
        <v>201</v>
      </c>
      <c r="C13" s="99">
        <v>6271140</v>
      </c>
      <c r="D13" s="99">
        <v>7591225</v>
      </c>
      <c r="E13" s="100">
        <v>7591225</v>
      </c>
      <c r="F13" s="97"/>
    </row>
    <row r="14" spans="1:6" s="48" customFormat="1" ht="12" customHeight="1" thickBot="1">
      <c r="A14" s="172" t="s">
        <v>137</v>
      </c>
      <c r="B14" s="157" t="s">
        <v>1073</v>
      </c>
      <c r="C14" s="821">
        <v>506895</v>
      </c>
      <c r="D14" s="99">
        <v>14690029</v>
      </c>
      <c r="E14" s="100">
        <v>14690029</v>
      </c>
      <c r="F14" s="97"/>
    </row>
    <row r="15" spans="1:6" s="48" customFormat="1" ht="12" customHeight="1" thickBot="1">
      <c r="A15" s="173" t="s">
        <v>121</v>
      </c>
      <c r="B15" s="158" t="s">
        <v>1074</v>
      </c>
      <c r="C15" s="821"/>
      <c r="D15" s="99">
        <v>25250</v>
      </c>
      <c r="E15" s="100">
        <v>25250</v>
      </c>
      <c r="F15" s="97"/>
    </row>
    <row r="16" spans="1:6" s="48" customFormat="1" ht="12" customHeight="1" thickBot="1">
      <c r="A16" s="173" t="s">
        <v>122</v>
      </c>
      <c r="B16" s="157" t="s">
        <v>817</v>
      </c>
      <c r="C16" s="452"/>
      <c r="D16" s="452"/>
      <c r="E16" s="100"/>
      <c r="F16" s="97"/>
    </row>
    <row r="17" spans="1:6" s="48" customFormat="1" ht="12" customHeight="1" thickBot="1">
      <c r="A17" s="173" t="s">
        <v>129</v>
      </c>
      <c r="B17" s="157" t="s">
        <v>818</v>
      </c>
      <c r="C17" s="99"/>
      <c r="D17" s="487"/>
      <c r="E17" s="99"/>
      <c r="F17" s="97"/>
    </row>
    <row r="18" spans="1:6" s="48" customFormat="1" ht="12" customHeight="1" thickBot="1">
      <c r="A18" s="172" t="s">
        <v>130</v>
      </c>
      <c r="B18" s="157" t="s">
        <v>819</v>
      </c>
      <c r="C18" s="99"/>
      <c r="D18" s="99"/>
      <c r="E18" s="99"/>
      <c r="F18" s="97"/>
    </row>
    <row r="19" spans="1:6" s="48" customFormat="1" ht="12" customHeight="1" thickBot="1">
      <c r="A19" s="181" t="s">
        <v>131</v>
      </c>
      <c r="B19" s="295" t="s">
        <v>820</v>
      </c>
      <c r="C19" s="452"/>
      <c r="D19" s="452"/>
      <c r="E19" s="452"/>
      <c r="F19" s="97"/>
    </row>
    <row r="20" spans="1:6" s="48" customFormat="1" ht="12" customHeight="1" thickBot="1">
      <c r="A20" s="26" t="s">
        <v>59</v>
      </c>
      <c r="B20" s="92" t="s">
        <v>204</v>
      </c>
      <c r="C20" s="97">
        <f>+C21+C22+C23+C24+C25</f>
        <v>10280000</v>
      </c>
      <c r="D20" s="97">
        <f>+D21+D22+D23+D24+D25+D27+D26</f>
        <v>26579345</v>
      </c>
      <c r="E20" s="97">
        <f>+E21+E22+E23+E24+E25+E26+E27</f>
        <v>25643100</v>
      </c>
      <c r="F20" s="97">
        <f t="shared" ref="F20:F80" si="0">E20*100/D20</f>
        <v>96.477546756701486</v>
      </c>
    </row>
    <row r="21" spans="1:6" s="49" customFormat="1" ht="12" customHeight="1" thickBot="1">
      <c r="A21" s="171" t="s">
        <v>123</v>
      </c>
      <c r="B21" s="156" t="s">
        <v>205</v>
      </c>
      <c r="C21" s="100"/>
      <c r="D21" s="100"/>
      <c r="E21" s="100"/>
      <c r="F21" s="97"/>
    </row>
    <row r="22" spans="1:6" s="49" customFormat="1" ht="12" customHeight="1" thickBot="1">
      <c r="A22" s="172" t="s">
        <v>124</v>
      </c>
      <c r="B22" s="157" t="s">
        <v>873</v>
      </c>
      <c r="C22" s="99"/>
      <c r="D22" s="99"/>
      <c r="E22" s="100"/>
      <c r="F22" s="97"/>
    </row>
    <row r="23" spans="1:6" s="49" customFormat="1" ht="12" customHeight="1" thickBot="1">
      <c r="A23" s="172" t="s">
        <v>125</v>
      </c>
      <c r="B23" s="822" t="s">
        <v>1072</v>
      </c>
      <c r="C23" s="99"/>
      <c r="D23" s="99">
        <v>631000</v>
      </c>
      <c r="E23" s="100">
        <v>631000</v>
      </c>
      <c r="F23" s="97"/>
    </row>
    <row r="24" spans="1:6" s="49" customFormat="1" ht="12" customHeight="1" thickBot="1">
      <c r="A24" s="172" t="s">
        <v>126</v>
      </c>
      <c r="B24" s="822" t="s">
        <v>875</v>
      </c>
      <c r="C24" s="99">
        <v>10280000</v>
      </c>
      <c r="D24" s="99">
        <v>10441600</v>
      </c>
      <c r="E24" s="100">
        <v>10441600</v>
      </c>
      <c r="F24" s="97"/>
    </row>
    <row r="25" spans="1:6" s="48" customFormat="1" ht="12" customHeight="1" thickBot="1">
      <c r="A25" s="172" t="s">
        <v>127</v>
      </c>
      <c r="B25" s="822" t="s">
        <v>989</v>
      </c>
      <c r="C25" s="99"/>
      <c r="D25" s="99">
        <v>13426447</v>
      </c>
      <c r="E25" s="100">
        <v>12490202</v>
      </c>
      <c r="F25" s="97"/>
    </row>
    <row r="26" spans="1:6" s="49" customFormat="1" ht="12" customHeight="1" thickBot="1">
      <c r="A26" s="172" t="s">
        <v>824</v>
      </c>
      <c r="B26" s="822" t="s">
        <v>1029</v>
      </c>
      <c r="C26" s="99"/>
      <c r="D26" s="487">
        <v>2080298</v>
      </c>
      <c r="E26" s="100">
        <v>2080298</v>
      </c>
      <c r="F26" s="97"/>
    </row>
    <row r="27" spans="1:6" s="49" customFormat="1" ht="12" customHeight="1" thickBot="1">
      <c r="A27" s="172" t="s">
        <v>133</v>
      </c>
      <c r="B27" s="822" t="s">
        <v>207</v>
      </c>
      <c r="C27" s="99"/>
      <c r="D27" s="487"/>
      <c r="E27" s="100"/>
      <c r="F27" s="97"/>
    </row>
    <row r="28" spans="1:6" s="49" customFormat="1" ht="12" customHeight="1" thickBot="1">
      <c r="A28" s="172" t="s">
        <v>135</v>
      </c>
      <c r="B28" s="822" t="s">
        <v>854</v>
      </c>
      <c r="C28" s="99"/>
      <c r="D28" s="487"/>
      <c r="E28" s="100"/>
      <c r="F28" s="97"/>
    </row>
    <row r="29" spans="1:6" s="49" customFormat="1" ht="12" customHeight="1" thickBot="1">
      <c r="A29" s="181" t="s">
        <v>827</v>
      </c>
      <c r="B29" s="823" t="s">
        <v>877</v>
      </c>
      <c r="C29" s="452"/>
      <c r="D29" s="452"/>
      <c r="E29" s="452"/>
      <c r="F29" s="97"/>
    </row>
    <row r="30" spans="1:6" s="49" customFormat="1" ht="12" customHeight="1" thickBot="1">
      <c r="A30" s="26" t="s">
        <v>60</v>
      </c>
      <c r="B30" s="19" t="s">
        <v>209</v>
      </c>
      <c r="C30" s="97">
        <f>C35+C36</f>
        <v>157449027</v>
      </c>
      <c r="D30" s="97">
        <f>D35+D36</f>
        <v>682351933</v>
      </c>
      <c r="E30" s="97">
        <f>+E31+E32+E33+E34+E35+E37</f>
        <v>644567263</v>
      </c>
      <c r="F30" s="97">
        <f t="shared" si="0"/>
        <v>94.462583283984046</v>
      </c>
    </row>
    <row r="31" spans="1:6" s="49" customFormat="1" ht="12" customHeight="1" thickBot="1">
      <c r="A31" s="171" t="s">
        <v>106</v>
      </c>
      <c r="B31" s="824" t="s">
        <v>210</v>
      </c>
      <c r="C31" s="100"/>
      <c r="D31" s="100"/>
      <c r="E31" s="100"/>
      <c r="F31" s="97"/>
    </row>
    <row r="32" spans="1:6" s="49" customFormat="1" ht="12" customHeight="1" thickBot="1">
      <c r="A32" s="172" t="s">
        <v>107</v>
      </c>
      <c r="B32" s="822" t="s">
        <v>211</v>
      </c>
      <c r="C32" s="99"/>
      <c r="D32" s="99"/>
      <c r="E32" s="687"/>
      <c r="F32" s="97"/>
    </row>
    <row r="33" spans="1:6" s="49" customFormat="1" ht="12" customHeight="1" thickBot="1">
      <c r="A33" s="172" t="s">
        <v>108</v>
      </c>
      <c r="B33" s="822" t="s">
        <v>405</v>
      </c>
      <c r="C33" s="99"/>
      <c r="D33" s="99"/>
      <c r="E33" s="99"/>
      <c r="F33" s="97"/>
    </row>
    <row r="34" spans="1:6" s="49" customFormat="1" ht="12" customHeight="1" thickBot="1">
      <c r="A34" s="172" t="s">
        <v>109</v>
      </c>
      <c r="B34" s="822" t="s">
        <v>878</v>
      </c>
      <c r="C34" s="99"/>
      <c r="D34" s="99"/>
      <c r="E34" s="99"/>
      <c r="F34" s="97"/>
    </row>
    <row r="35" spans="1:6" s="49" customFormat="1" ht="12" customHeight="1" thickBot="1">
      <c r="A35" s="172" t="s">
        <v>146</v>
      </c>
      <c r="B35" s="822" t="s">
        <v>1035</v>
      </c>
      <c r="C35" s="99">
        <v>133390721</v>
      </c>
      <c r="D35" s="99">
        <v>658293627</v>
      </c>
      <c r="E35" s="99">
        <v>644567263</v>
      </c>
      <c r="F35" s="97"/>
    </row>
    <row r="36" spans="1:6" s="49" customFormat="1" ht="12" customHeight="1" thickBot="1">
      <c r="A36" s="172" t="s">
        <v>831</v>
      </c>
      <c r="B36" s="157" t="s">
        <v>856</v>
      </c>
      <c r="C36" s="99">
        <v>24058306</v>
      </c>
      <c r="D36" s="487">
        <v>24058306</v>
      </c>
      <c r="E36" s="99"/>
      <c r="F36" s="97"/>
    </row>
    <row r="37" spans="1:6" s="49" customFormat="1" ht="12" customHeight="1" thickBot="1">
      <c r="A37" s="172" t="s">
        <v>147</v>
      </c>
      <c r="B37" s="157" t="s">
        <v>1035</v>
      </c>
      <c r="C37" s="99"/>
      <c r="D37" s="487"/>
      <c r="E37" s="100"/>
      <c r="F37" s="97"/>
    </row>
    <row r="38" spans="1:6" s="49" customFormat="1" ht="12" customHeight="1" thickBot="1">
      <c r="A38" s="181" t="s">
        <v>833</v>
      </c>
      <c r="B38" s="295" t="s">
        <v>834</v>
      </c>
      <c r="C38" s="452"/>
      <c r="D38" s="452"/>
      <c r="E38" s="452"/>
      <c r="F38" s="97"/>
    </row>
    <row r="39" spans="1:6" s="49" customFormat="1" ht="12" customHeight="1" thickBot="1">
      <c r="A39" s="26" t="s">
        <v>148</v>
      </c>
      <c r="B39" s="19" t="s">
        <v>214</v>
      </c>
      <c r="C39" s="103">
        <f>+C40+C43+C44+C46+C45</f>
        <v>145800000</v>
      </c>
      <c r="D39" s="103">
        <f>+D40+D43+D44+D46+D45</f>
        <v>160707648</v>
      </c>
      <c r="E39" s="103">
        <f>+E40+E43+E44+E46+E45</f>
        <v>145754295</v>
      </c>
      <c r="F39" s="97">
        <f t="shared" si="0"/>
        <v>90.695307170446554</v>
      </c>
    </row>
    <row r="40" spans="1:6" s="49" customFormat="1" ht="12" customHeight="1" thickBot="1">
      <c r="A40" s="171" t="s">
        <v>215</v>
      </c>
      <c r="B40" s="156" t="s">
        <v>221</v>
      </c>
      <c r="C40" s="151">
        <v>125800000</v>
      </c>
      <c r="D40" s="151">
        <v>130590855</v>
      </c>
      <c r="E40" s="151">
        <f>E41+E42</f>
        <v>121001256</v>
      </c>
      <c r="F40" s="97"/>
    </row>
    <row r="41" spans="1:6" s="49" customFormat="1" ht="12" customHeight="1" thickBot="1">
      <c r="A41" s="172" t="s">
        <v>216</v>
      </c>
      <c r="B41" s="441" t="s">
        <v>880</v>
      </c>
      <c r="C41" s="99">
        <v>5800000</v>
      </c>
      <c r="D41" s="99">
        <v>6457865</v>
      </c>
      <c r="E41" s="99">
        <v>5966140</v>
      </c>
      <c r="F41" s="97"/>
    </row>
    <row r="42" spans="1:6" s="49" customFormat="1" ht="12" customHeight="1" thickBot="1">
      <c r="A42" s="172" t="s">
        <v>217</v>
      </c>
      <c r="B42" s="441" t="s">
        <v>881</v>
      </c>
      <c r="C42" s="99">
        <v>120000000</v>
      </c>
      <c r="D42" s="99">
        <v>124132990</v>
      </c>
      <c r="E42" s="99">
        <v>115035116</v>
      </c>
      <c r="F42" s="97"/>
    </row>
    <row r="43" spans="1:6" s="49" customFormat="1" ht="12" customHeight="1" thickBot="1">
      <c r="A43" s="172" t="s">
        <v>218</v>
      </c>
      <c r="B43" s="157" t="s">
        <v>224</v>
      </c>
      <c r="C43" s="99">
        <v>18000000</v>
      </c>
      <c r="D43" s="99">
        <v>23522784</v>
      </c>
      <c r="E43" s="99">
        <v>20764442</v>
      </c>
      <c r="F43" s="97"/>
    </row>
    <row r="44" spans="1:6" s="49" customFormat="1" ht="12" customHeight="1" thickBot="1">
      <c r="A44" s="172" t="s">
        <v>219</v>
      </c>
      <c r="B44" s="157" t="s">
        <v>555</v>
      </c>
      <c r="C44" s="99">
        <v>300000</v>
      </c>
      <c r="D44" s="99">
        <v>1107400</v>
      </c>
      <c r="E44" s="99">
        <v>1012200</v>
      </c>
      <c r="F44" s="97"/>
    </row>
    <row r="45" spans="1:6" s="49" customFormat="1" ht="12" customHeight="1" thickBot="1">
      <c r="A45" s="172" t="s">
        <v>220</v>
      </c>
      <c r="B45" s="158" t="s">
        <v>565</v>
      </c>
      <c r="C45" s="101">
        <v>900000</v>
      </c>
      <c r="D45" s="101">
        <v>2531049</v>
      </c>
      <c r="E45" s="101"/>
      <c r="F45" s="97"/>
    </row>
    <row r="46" spans="1:6" s="49" customFormat="1" ht="12" customHeight="1" thickBot="1">
      <c r="A46" s="172" t="s">
        <v>564</v>
      </c>
      <c r="B46" s="158" t="s">
        <v>556</v>
      </c>
      <c r="C46" s="101">
        <v>800000</v>
      </c>
      <c r="D46" s="101">
        <v>2955560</v>
      </c>
      <c r="E46" s="101">
        <v>2976397</v>
      </c>
      <c r="F46" s="97"/>
    </row>
    <row r="47" spans="1:6" s="49" customFormat="1" ht="12" customHeight="1" thickBot="1">
      <c r="A47" s="26" t="s">
        <v>62</v>
      </c>
      <c r="B47" s="19" t="s">
        <v>227</v>
      </c>
      <c r="C47" s="97">
        <f>SUM(C48:C57)</f>
        <v>32030000</v>
      </c>
      <c r="D47" s="97">
        <f>D48+D49+D50+D51+D52+D53+D54+D55+D56+D57</f>
        <v>94084947</v>
      </c>
      <c r="E47" s="97">
        <f>E48+E49+E50+E51+E52+E53+E54+E55+E56+E57</f>
        <v>91412071</v>
      </c>
      <c r="F47" s="97">
        <f t="shared" si="0"/>
        <v>97.159082206848666</v>
      </c>
    </row>
    <row r="48" spans="1:6" s="49" customFormat="1" ht="12" customHeight="1" thickBot="1">
      <c r="A48" s="171" t="s">
        <v>110</v>
      </c>
      <c r="B48" s="156" t="s">
        <v>230</v>
      </c>
      <c r="C48" s="100"/>
      <c r="D48" s="100"/>
      <c r="E48" s="100"/>
      <c r="F48" s="97"/>
    </row>
    <row r="49" spans="1:6" s="49" customFormat="1" ht="12" customHeight="1" thickBot="1">
      <c r="A49" s="172" t="s">
        <v>111</v>
      </c>
      <c r="B49" s="157" t="s">
        <v>231</v>
      </c>
      <c r="C49" s="99">
        <v>6800000</v>
      </c>
      <c r="D49" s="99">
        <v>12916479</v>
      </c>
      <c r="E49" s="99">
        <v>11706034</v>
      </c>
      <c r="F49" s="97"/>
    </row>
    <row r="50" spans="1:6" s="49" customFormat="1" ht="12" customHeight="1" thickBot="1">
      <c r="A50" s="172" t="s">
        <v>112</v>
      </c>
      <c r="B50" s="157" t="s">
        <v>232</v>
      </c>
      <c r="C50" s="99">
        <v>300000</v>
      </c>
      <c r="D50" s="99">
        <v>152400</v>
      </c>
      <c r="E50" s="99">
        <v>152400</v>
      </c>
      <c r="F50" s="97"/>
    </row>
    <row r="51" spans="1:6" s="49" customFormat="1" ht="12" customHeight="1" thickBot="1">
      <c r="A51" s="172" t="s">
        <v>150</v>
      </c>
      <c r="B51" s="157" t="s">
        <v>233</v>
      </c>
      <c r="C51" s="99">
        <v>3200000</v>
      </c>
      <c r="D51" s="99"/>
      <c r="E51" s="99"/>
      <c r="F51" s="97"/>
    </row>
    <row r="52" spans="1:6" s="49" customFormat="1" ht="12" customHeight="1" thickBot="1">
      <c r="A52" s="172" t="s">
        <v>151</v>
      </c>
      <c r="B52" s="157" t="s">
        <v>234</v>
      </c>
      <c r="C52" s="99">
        <v>8150000</v>
      </c>
      <c r="D52" s="99">
        <v>12343541</v>
      </c>
      <c r="E52" s="99">
        <v>12222323</v>
      </c>
      <c r="F52" s="97"/>
    </row>
    <row r="53" spans="1:6" s="49" customFormat="1" ht="12" customHeight="1" thickBot="1">
      <c r="A53" s="172" t="s">
        <v>152</v>
      </c>
      <c r="B53" s="157" t="s">
        <v>235</v>
      </c>
      <c r="C53" s="99">
        <v>3280000</v>
      </c>
      <c r="D53" s="99">
        <v>13467656</v>
      </c>
      <c r="E53" s="99">
        <v>12135795</v>
      </c>
      <c r="F53" s="97"/>
    </row>
    <row r="54" spans="1:6" s="49" customFormat="1" ht="12" customHeight="1" thickBot="1">
      <c r="A54" s="172" t="s">
        <v>153</v>
      </c>
      <c r="B54" s="157" t="s">
        <v>236</v>
      </c>
      <c r="C54" s="99">
        <v>9300000</v>
      </c>
      <c r="D54" s="99">
        <v>10736000</v>
      </c>
      <c r="E54" s="99">
        <v>10736000</v>
      </c>
      <c r="F54" s="97"/>
    </row>
    <row r="55" spans="1:6" s="49" customFormat="1" ht="12" customHeight="1" thickBot="1">
      <c r="A55" s="172" t="s">
        <v>154</v>
      </c>
      <c r="B55" s="157" t="s">
        <v>237</v>
      </c>
      <c r="C55" s="99">
        <v>1000000</v>
      </c>
      <c r="D55" s="99">
        <v>44468871</v>
      </c>
      <c r="E55" s="99">
        <v>7021162</v>
      </c>
      <c r="F55" s="97"/>
    </row>
    <row r="56" spans="1:6" s="49" customFormat="1" ht="12" customHeight="1" thickBot="1">
      <c r="A56" s="172" t="s">
        <v>228</v>
      </c>
      <c r="B56" s="157" t="s">
        <v>238</v>
      </c>
      <c r="C56" s="102"/>
      <c r="D56" s="102"/>
      <c r="E56" s="102">
        <v>37400000</v>
      </c>
      <c r="F56" s="97"/>
    </row>
    <row r="57" spans="1:6" s="49" customFormat="1" ht="12" customHeight="1" thickBot="1">
      <c r="A57" s="173" t="s">
        <v>229</v>
      </c>
      <c r="B57" s="158" t="s">
        <v>239</v>
      </c>
      <c r="C57" s="145"/>
      <c r="D57" s="145"/>
      <c r="E57" s="145">
        <v>38357</v>
      </c>
      <c r="F57" s="97"/>
    </row>
    <row r="58" spans="1:6" s="49" customFormat="1" ht="12" customHeight="1" thickBot="1">
      <c r="A58" s="26" t="s">
        <v>63</v>
      </c>
      <c r="B58" s="19" t="s">
        <v>240</v>
      </c>
      <c r="C58" s="97">
        <f>SUM(C59:C63)</f>
        <v>0</v>
      </c>
      <c r="D58" s="97">
        <f>SUM(D59:D63)</f>
        <v>37183393</v>
      </c>
      <c r="E58" s="97">
        <f>E60</f>
        <v>32363631</v>
      </c>
      <c r="F58" s="97">
        <f t="shared" si="0"/>
        <v>87.037863919519125</v>
      </c>
    </row>
    <row r="59" spans="1:6" s="49" customFormat="1" ht="12" customHeight="1" thickBot="1">
      <c r="A59" s="171" t="s">
        <v>113</v>
      </c>
      <c r="B59" s="156" t="s">
        <v>244</v>
      </c>
      <c r="C59" s="197"/>
      <c r="D59" s="197"/>
      <c r="E59" s="197"/>
      <c r="F59" s="97"/>
    </row>
    <row r="60" spans="1:6" s="49" customFormat="1" ht="12" customHeight="1" thickBot="1">
      <c r="A60" s="172" t="s">
        <v>114</v>
      </c>
      <c r="B60" s="157" t="s">
        <v>245</v>
      </c>
      <c r="C60" s="102"/>
      <c r="D60" s="102">
        <v>37183393</v>
      </c>
      <c r="E60" s="102">
        <v>32363631</v>
      </c>
      <c r="F60" s="97">
        <f t="shared" si="0"/>
        <v>87.037863919519125</v>
      </c>
    </row>
    <row r="61" spans="1:6" s="49" customFormat="1" ht="12" customHeight="1" thickBot="1">
      <c r="A61" s="172" t="s">
        <v>241</v>
      </c>
      <c r="B61" s="157" t="s">
        <v>246</v>
      </c>
      <c r="C61" s="102"/>
      <c r="D61" s="102"/>
      <c r="E61" s="102"/>
      <c r="F61" s="97"/>
    </row>
    <row r="62" spans="1:6" s="49" customFormat="1" ht="12" customHeight="1" thickBot="1">
      <c r="A62" s="172" t="s">
        <v>242</v>
      </c>
      <c r="B62" s="157" t="s">
        <v>247</v>
      </c>
      <c r="C62" s="102"/>
      <c r="D62" s="102"/>
      <c r="E62" s="102"/>
      <c r="F62" s="97"/>
    </row>
    <row r="63" spans="1:6" s="49" customFormat="1" ht="12" customHeight="1" thickBot="1">
      <c r="A63" s="173" t="s">
        <v>243</v>
      </c>
      <c r="B63" s="158" t="s">
        <v>248</v>
      </c>
      <c r="C63" s="145"/>
      <c r="D63" s="145"/>
      <c r="E63" s="145"/>
      <c r="F63" s="97"/>
    </row>
    <row r="64" spans="1:6" s="49" customFormat="1" ht="12" customHeight="1" thickBot="1">
      <c r="A64" s="26" t="s">
        <v>155</v>
      </c>
      <c r="B64" s="19" t="s">
        <v>249</v>
      </c>
      <c r="C64" s="97">
        <f>SUM(C65:C67)</f>
        <v>0</v>
      </c>
      <c r="D64" s="97">
        <v>40000</v>
      </c>
      <c r="E64" s="97">
        <v>40000</v>
      </c>
      <c r="F64" s="97">
        <f t="shared" si="0"/>
        <v>100</v>
      </c>
    </row>
    <row r="65" spans="1:6" s="49" customFormat="1" ht="12" customHeight="1" thickBot="1">
      <c r="A65" s="171" t="s">
        <v>115</v>
      </c>
      <c r="B65" s="156" t="s">
        <v>882</v>
      </c>
      <c r="C65" s="100"/>
      <c r="D65" s="100"/>
      <c r="E65" s="100"/>
      <c r="F65" s="97"/>
    </row>
    <row r="66" spans="1:6" s="49" customFormat="1" ht="12" customHeight="1" thickBot="1">
      <c r="A66" s="172" t="s">
        <v>116</v>
      </c>
      <c r="B66" s="157" t="s">
        <v>838</v>
      </c>
      <c r="C66" s="99"/>
      <c r="D66" s="99"/>
      <c r="E66" s="99"/>
      <c r="F66" s="97"/>
    </row>
    <row r="67" spans="1:6" s="49" customFormat="1" ht="12" customHeight="1" thickBot="1">
      <c r="A67" s="172" t="s">
        <v>253</v>
      </c>
      <c r="B67" s="157" t="s">
        <v>1075</v>
      </c>
      <c r="C67" s="99"/>
      <c r="D67" s="99">
        <v>40000</v>
      </c>
      <c r="E67" s="99">
        <v>40000</v>
      </c>
      <c r="F67" s="97">
        <f t="shared" si="0"/>
        <v>100</v>
      </c>
    </row>
    <row r="68" spans="1:6" s="49" customFormat="1" ht="12" customHeight="1" thickBot="1">
      <c r="A68" s="173" t="s">
        <v>254</v>
      </c>
      <c r="B68" s="158" t="s">
        <v>252</v>
      </c>
      <c r="C68" s="101"/>
      <c r="D68" s="101"/>
      <c r="E68" s="101"/>
      <c r="F68" s="97"/>
    </row>
    <row r="69" spans="1:6" s="49" customFormat="1" ht="12" customHeight="1" thickBot="1">
      <c r="A69" s="26" t="s">
        <v>65</v>
      </c>
      <c r="B69" s="92" t="s">
        <v>255</v>
      </c>
      <c r="C69" s="97">
        <f>SUM(C70:C72)</f>
        <v>0</v>
      </c>
      <c r="D69" s="97">
        <v>40080</v>
      </c>
      <c r="E69" s="97">
        <v>40080</v>
      </c>
      <c r="F69" s="97">
        <f t="shared" si="0"/>
        <v>100</v>
      </c>
    </row>
    <row r="70" spans="1:6" s="49" customFormat="1" ht="12" customHeight="1" thickBot="1">
      <c r="A70" s="171" t="s">
        <v>156</v>
      </c>
      <c r="B70" s="156" t="s">
        <v>257</v>
      </c>
      <c r="C70" s="102"/>
      <c r="D70" s="102"/>
      <c r="E70" s="102"/>
      <c r="F70" s="97"/>
    </row>
    <row r="71" spans="1:6" s="49" customFormat="1" ht="12" customHeight="1" thickBot="1">
      <c r="A71" s="172" t="s">
        <v>157</v>
      </c>
      <c r="B71" s="157" t="s">
        <v>408</v>
      </c>
      <c r="C71" s="102"/>
      <c r="D71" s="102"/>
      <c r="E71" s="102"/>
      <c r="F71" s="97"/>
    </row>
    <row r="72" spans="1:6" s="49" customFormat="1" ht="12" customHeight="1" thickBot="1">
      <c r="A72" s="172" t="s">
        <v>180</v>
      </c>
      <c r="B72" s="157" t="s">
        <v>883</v>
      </c>
      <c r="C72" s="102"/>
      <c r="D72" s="102">
        <v>40080</v>
      </c>
      <c r="E72" s="102">
        <v>40080</v>
      </c>
      <c r="F72" s="97">
        <f t="shared" si="0"/>
        <v>100</v>
      </c>
    </row>
    <row r="73" spans="1:6" s="49" customFormat="1" ht="12" customHeight="1" thickBot="1">
      <c r="A73" s="173" t="s">
        <v>256</v>
      </c>
      <c r="B73" s="158" t="s">
        <v>259</v>
      </c>
      <c r="C73" s="102"/>
      <c r="D73" s="102"/>
      <c r="E73" s="102"/>
      <c r="F73" s="97"/>
    </row>
    <row r="74" spans="1:6" s="49" customFormat="1" ht="12" customHeight="1" thickBot="1">
      <c r="A74" s="26" t="s">
        <v>66</v>
      </c>
      <c r="B74" s="19" t="s">
        <v>260</v>
      </c>
      <c r="C74" s="103">
        <f>C9+C20+C30+C39+C47</f>
        <v>738636084</v>
      </c>
      <c r="D74" s="103">
        <f>+D9+D20+D30+D39+D47+D58+D64+D69</f>
        <v>1431699199</v>
      </c>
      <c r="E74" s="103">
        <f>+E9+E20+E30+E39+E47+E58+E64+E69</f>
        <v>1370532293</v>
      </c>
      <c r="F74" s="97">
        <f t="shared" si="0"/>
        <v>95.727670585921729</v>
      </c>
    </row>
    <row r="75" spans="1:6" s="49" customFormat="1" ht="12" customHeight="1" thickBot="1">
      <c r="A75" s="174" t="s">
        <v>374</v>
      </c>
      <c r="B75" s="92" t="s">
        <v>262</v>
      </c>
      <c r="C75" s="97">
        <f>SUM(C76:C78)</f>
        <v>0</v>
      </c>
      <c r="D75" s="97">
        <f>SUM(D76:D78)</f>
        <v>0</v>
      </c>
      <c r="E75" s="97"/>
      <c r="F75" s="97"/>
    </row>
    <row r="76" spans="1:6" s="49" customFormat="1" ht="12" customHeight="1" thickBot="1">
      <c r="A76" s="171" t="s">
        <v>295</v>
      </c>
      <c r="B76" s="156" t="s">
        <v>263</v>
      </c>
      <c r="C76" s="102"/>
      <c r="D76" s="102"/>
      <c r="E76" s="102"/>
      <c r="F76" s="97"/>
    </row>
    <row r="77" spans="1:6" s="49" customFormat="1" ht="12" customHeight="1" thickBot="1">
      <c r="A77" s="172" t="s">
        <v>304</v>
      </c>
      <c r="B77" s="157" t="s">
        <v>264</v>
      </c>
      <c r="C77" s="102"/>
      <c r="D77" s="102"/>
      <c r="E77" s="102"/>
      <c r="F77" s="97"/>
    </row>
    <row r="78" spans="1:6" s="49" customFormat="1" ht="12" customHeight="1" thickBot="1">
      <c r="A78" s="173" t="s">
        <v>305</v>
      </c>
      <c r="B78" s="160" t="s">
        <v>265</v>
      </c>
      <c r="C78" s="102"/>
      <c r="D78" s="102"/>
      <c r="E78" s="102"/>
      <c r="F78" s="97"/>
    </row>
    <row r="79" spans="1:6" s="49" customFormat="1" ht="12" customHeight="1" thickBot="1">
      <c r="A79" s="174" t="s">
        <v>266</v>
      </c>
      <c r="B79" s="92" t="s">
        <v>267</v>
      </c>
      <c r="C79" s="97">
        <f>SUM(C80:C83)</f>
        <v>295000000</v>
      </c>
      <c r="D79" s="97">
        <f>SUM(D80:D83)</f>
        <v>515000000</v>
      </c>
      <c r="E79" s="97">
        <v>415000000</v>
      </c>
      <c r="F79" s="97">
        <f t="shared" si="0"/>
        <v>80.582524271844662</v>
      </c>
    </row>
    <row r="80" spans="1:6" s="49" customFormat="1" ht="12" customHeight="1" thickBot="1">
      <c r="A80" s="171" t="s">
        <v>138</v>
      </c>
      <c r="B80" s="156" t="s">
        <v>268</v>
      </c>
      <c r="C80" s="102">
        <v>295000000</v>
      </c>
      <c r="D80" s="102">
        <v>515000000</v>
      </c>
      <c r="E80" s="102">
        <v>415000000</v>
      </c>
      <c r="F80" s="97">
        <f t="shared" si="0"/>
        <v>80.582524271844662</v>
      </c>
    </row>
    <row r="81" spans="1:6" s="49" customFormat="1" ht="12" customHeight="1" thickBot="1">
      <c r="A81" s="172" t="s">
        <v>139</v>
      </c>
      <c r="B81" s="157" t="s">
        <v>269</v>
      </c>
      <c r="C81" s="102"/>
      <c r="D81" s="102"/>
      <c r="E81" s="102"/>
      <c r="F81" s="97"/>
    </row>
    <row r="82" spans="1:6" s="49" customFormat="1" ht="12" customHeight="1" thickBot="1">
      <c r="A82" s="172" t="s">
        <v>296</v>
      </c>
      <c r="B82" s="157" t="s">
        <v>270</v>
      </c>
      <c r="C82" s="102"/>
      <c r="D82" s="102"/>
      <c r="E82" s="102"/>
      <c r="F82" s="97"/>
    </row>
    <row r="83" spans="1:6" s="49" customFormat="1" ht="12" customHeight="1" thickBot="1">
      <c r="A83" s="173" t="s">
        <v>297</v>
      </c>
      <c r="B83" s="158" t="s">
        <v>271</v>
      </c>
      <c r="C83" s="102"/>
      <c r="D83" s="102"/>
      <c r="E83" s="102"/>
      <c r="F83" s="97"/>
    </row>
    <row r="84" spans="1:6" s="49" customFormat="1" ht="12" customHeight="1" thickBot="1">
      <c r="A84" s="174" t="s">
        <v>272</v>
      </c>
      <c r="B84" s="92" t="s">
        <v>273</v>
      </c>
      <c r="C84" s="97">
        <f>SUM(C85:C86)</f>
        <v>199880000</v>
      </c>
      <c r="D84" s="97">
        <f>SUM(D85:D86)</f>
        <v>204433772</v>
      </c>
      <c r="E84" s="97">
        <v>204433772</v>
      </c>
      <c r="F84" s="97">
        <f t="shared" ref="F84:F88" si="1">E84*100/D84</f>
        <v>100</v>
      </c>
    </row>
    <row r="85" spans="1:6" s="48" customFormat="1" ht="12" customHeight="1" thickBot="1">
      <c r="A85" s="171" t="s">
        <v>298</v>
      </c>
      <c r="B85" s="156" t="s">
        <v>884</v>
      </c>
      <c r="C85" s="102">
        <v>199880000</v>
      </c>
      <c r="D85" s="102">
        <v>204433772</v>
      </c>
      <c r="E85" s="102">
        <v>204433772</v>
      </c>
      <c r="F85" s="97">
        <f t="shared" si="1"/>
        <v>100</v>
      </c>
    </row>
    <row r="86" spans="1:6" s="49" customFormat="1" ht="12" customHeight="1" thickBot="1">
      <c r="A86" s="173" t="s">
        <v>299</v>
      </c>
      <c r="B86" s="158" t="s">
        <v>275</v>
      </c>
      <c r="C86" s="102"/>
      <c r="D86" s="102"/>
      <c r="E86" s="102"/>
      <c r="F86" s="97"/>
    </row>
    <row r="87" spans="1:6" s="49" customFormat="1" ht="12" customHeight="1" thickBot="1">
      <c r="A87" s="174" t="s">
        <v>276</v>
      </c>
      <c r="B87" s="92" t="s">
        <v>277</v>
      </c>
      <c r="C87" s="97">
        <f>SUM(C88:C90)</f>
        <v>0</v>
      </c>
      <c r="D87" s="97">
        <f>SUM(D88:D90)</f>
        <v>15060534</v>
      </c>
      <c r="E87" s="97">
        <v>15060534</v>
      </c>
      <c r="F87" s="97">
        <f t="shared" si="1"/>
        <v>100</v>
      </c>
    </row>
    <row r="88" spans="1:6" s="49" customFormat="1" ht="12" customHeight="1" thickBot="1">
      <c r="A88" s="171" t="s">
        <v>300</v>
      </c>
      <c r="B88" s="156" t="s">
        <v>278</v>
      </c>
      <c r="C88" s="102"/>
      <c r="D88" s="102">
        <v>15060534</v>
      </c>
      <c r="E88" s="102">
        <v>15060534</v>
      </c>
      <c r="F88" s="97">
        <f t="shared" si="1"/>
        <v>100</v>
      </c>
    </row>
    <row r="89" spans="1:6" s="49" customFormat="1" ht="12" customHeight="1" thickBot="1">
      <c r="A89" s="172" t="s">
        <v>301</v>
      </c>
      <c r="B89" s="157" t="s">
        <v>279</v>
      </c>
      <c r="C89" s="102"/>
      <c r="D89" s="102"/>
      <c r="E89" s="102"/>
      <c r="F89" s="97"/>
    </row>
    <row r="90" spans="1:6" s="49" customFormat="1" ht="12" customHeight="1" thickBot="1">
      <c r="A90" s="173" t="s">
        <v>302</v>
      </c>
      <c r="B90" s="158" t="s">
        <v>280</v>
      </c>
      <c r="C90" s="102"/>
      <c r="D90" s="102"/>
      <c r="E90" s="102"/>
      <c r="F90" s="97"/>
    </row>
    <row r="91" spans="1:6" s="49" customFormat="1" ht="12" customHeight="1" thickBot="1">
      <c r="A91" s="174" t="s">
        <v>281</v>
      </c>
      <c r="B91" s="92" t="s">
        <v>303</v>
      </c>
      <c r="C91" s="97">
        <f>SUM(C92:C95)</f>
        <v>0</v>
      </c>
      <c r="D91" s="97">
        <f>SUM(D92:D95)</f>
        <v>0</v>
      </c>
      <c r="E91" s="97"/>
      <c r="F91" s="97"/>
    </row>
    <row r="92" spans="1:6" s="49" customFormat="1" ht="12" customHeight="1" thickBot="1">
      <c r="A92" s="175" t="s">
        <v>282</v>
      </c>
      <c r="B92" s="156" t="s">
        <v>283</v>
      </c>
      <c r="C92" s="102"/>
      <c r="D92" s="102"/>
      <c r="E92" s="102"/>
      <c r="F92" s="97"/>
    </row>
    <row r="93" spans="1:6" s="48" customFormat="1" ht="12" customHeight="1" thickBot="1">
      <c r="A93" s="176" t="s">
        <v>284</v>
      </c>
      <c r="B93" s="157" t="s">
        <v>285</v>
      </c>
      <c r="C93" s="102"/>
      <c r="D93" s="102"/>
      <c r="E93" s="102"/>
      <c r="F93" s="97"/>
    </row>
    <row r="94" spans="1:6" s="48" customFormat="1" ht="12" customHeight="1" thickBot="1">
      <c r="A94" s="176" t="s">
        <v>286</v>
      </c>
      <c r="B94" s="157" t="s">
        <v>287</v>
      </c>
      <c r="C94" s="102"/>
      <c r="D94" s="102"/>
      <c r="E94" s="102"/>
      <c r="F94" s="97"/>
    </row>
    <row r="95" spans="1:6" s="48" customFormat="1" ht="12" customHeight="1" thickBot="1">
      <c r="A95" s="177" t="s">
        <v>288</v>
      </c>
      <c r="B95" s="158" t="s">
        <v>289</v>
      </c>
      <c r="C95" s="102"/>
      <c r="D95" s="102"/>
      <c r="E95" s="102"/>
      <c r="F95" s="97"/>
    </row>
    <row r="96" spans="1:6" s="48" customFormat="1" ht="12" customHeight="1" thickBot="1">
      <c r="A96" s="174" t="s">
        <v>290</v>
      </c>
      <c r="B96" s="92" t="s">
        <v>291</v>
      </c>
      <c r="C96" s="198"/>
      <c r="D96" s="198"/>
      <c r="E96" s="198"/>
      <c r="F96" s="97"/>
    </row>
    <row r="97" spans="1:6" s="48" customFormat="1" ht="12" customHeight="1" thickBot="1">
      <c r="A97" s="174" t="s">
        <v>292</v>
      </c>
      <c r="B97" s="164" t="s">
        <v>293</v>
      </c>
      <c r="C97" s="103">
        <f>+C75+C79+C84+C87+C91+C96</f>
        <v>494880000</v>
      </c>
      <c r="D97" s="103">
        <f>+D75+D79+D84+D87+D91+D96</f>
        <v>734494306</v>
      </c>
      <c r="E97" s="103">
        <f>E84+E87+E79</f>
        <v>634494306</v>
      </c>
      <c r="F97" s="97">
        <f t="shared" ref="F97:F98" si="2">E97*100/D97</f>
        <v>86.385190574915086</v>
      </c>
    </row>
    <row r="98" spans="1:6" s="49" customFormat="1" ht="15" customHeight="1" thickBot="1">
      <c r="A98" s="178" t="s">
        <v>306</v>
      </c>
      <c r="B98" s="166" t="s">
        <v>401</v>
      </c>
      <c r="C98" s="103">
        <f>+C74+C97</f>
        <v>1233516084</v>
      </c>
      <c r="D98" s="103">
        <f>+D74+D97</f>
        <v>2166193505</v>
      </c>
      <c r="E98" s="103">
        <f>+E74+E97</f>
        <v>2005026599</v>
      </c>
      <c r="F98" s="97">
        <f t="shared" si="2"/>
        <v>92.559902629751448</v>
      </c>
    </row>
    <row r="99" spans="1:6" s="41" customFormat="1" ht="16.5" customHeight="1">
      <c r="A99" s="78"/>
      <c r="B99" s="79"/>
      <c r="C99" s="134"/>
      <c r="D99" s="134"/>
      <c r="E99" s="134"/>
      <c r="F99" s="134"/>
    </row>
    <row r="100" spans="1:6" s="50" customFormat="1" ht="12" customHeight="1" thickBot="1">
      <c r="A100" s="179"/>
      <c r="B100" s="81"/>
      <c r="C100" s="135"/>
      <c r="D100" s="135"/>
      <c r="E100" s="135"/>
      <c r="F100" s="135"/>
    </row>
    <row r="101" spans="1:6" ht="12" customHeight="1" thickBot="1">
      <c r="A101" s="82"/>
      <c r="B101" s="83" t="s">
        <v>93</v>
      </c>
      <c r="C101" s="136"/>
      <c r="D101" s="136"/>
      <c r="E101" s="136"/>
      <c r="F101" s="136"/>
    </row>
    <row r="102" spans="1:6" ht="12" customHeight="1" thickBot="1">
      <c r="A102" s="148" t="s">
        <v>58</v>
      </c>
      <c r="B102" s="25" t="s">
        <v>309</v>
      </c>
      <c r="C102" s="96">
        <f>SUM(C103:C107)</f>
        <v>337871192</v>
      </c>
      <c r="D102" s="96">
        <f>SUM(D103:D107)</f>
        <v>398592842</v>
      </c>
      <c r="E102" s="96">
        <f>SUM(E103:E107)</f>
        <v>389920129</v>
      </c>
      <c r="F102" s="96">
        <f>E102/D102*100</f>
        <v>97.824167399373422</v>
      </c>
    </row>
    <row r="103" spans="1:6" ht="12" customHeight="1" thickBot="1">
      <c r="A103" s="180" t="s">
        <v>117</v>
      </c>
      <c r="B103" s="8" t="s">
        <v>88</v>
      </c>
      <c r="C103" s="98">
        <v>39848800</v>
      </c>
      <c r="D103" s="98">
        <v>55695145</v>
      </c>
      <c r="E103" s="98">
        <v>54450172</v>
      </c>
      <c r="F103" s="96"/>
    </row>
    <row r="104" spans="1:6" ht="12" customHeight="1" thickBot="1">
      <c r="A104" s="172" t="s">
        <v>118</v>
      </c>
      <c r="B104" s="6" t="s">
        <v>158</v>
      </c>
      <c r="C104" s="99">
        <v>8963751</v>
      </c>
      <c r="D104" s="99">
        <v>12725489</v>
      </c>
      <c r="E104" s="99">
        <v>10963954</v>
      </c>
      <c r="F104" s="96"/>
    </row>
    <row r="105" spans="1:6" ht="12" customHeight="1" thickBot="1">
      <c r="A105" s="172" t="s">
        <v>119</v>
      </c>
      <c r="B105" s="6" t="s">
        <v>885</v>
      </c>
      <c r="C105" s="101">
        <v>135305000</v>
      </c>
      <c r="D105" s="101">
        <v>165946169</v>
      </c>
      <c r="E105" s="101">
        <v>164898507</v>
      </c>
      <c r="F105" s="96"/>
    </row>
    <row r="106" spans="1:6" ht="12" customHeight="1" thickBot="1">
      <c r="A106" s="172" t="s">
        <v>120</v>
      </c>
      <c r="B106" s="9" t="s">
        <v>159</v>
      </c>
      <c r="C106" s="101">
        <v>9611000</v>
      </c>
      <c r="D106" s="101">
        <v>5107000</v>
      </c>
      <c r="E106" s="101">
        <v>2276768</v>
      </c>
      <c r="F106" s="96"/>
    </row>
    <row r="107" spans="1:6" ht="12" customHeight="1" thickBot="1">
      <c r="A107" s="172" t="s">
        <v>128</v>
      </c>
      <c r="B107" s="17" t="s">
        <v>160</v>
      </c>
      <c r="C107" s="101">
        <v>144142641</v>
      </c>
      <c r="D107" s="101">
        <v>159119039</v>
      </c>
      <c r="E107" s="101">
        <v>157330728</v>
      </c>
      <c r="F107" s="96"/>
    </row>
    <row r="108" spans="1:6" ht="12" customHeight="1" thickBot="1">
      <c r="A108" s="172" t="s">
        <v>121</v>
      </c>
      <c r="B108" s="6" t="s">
        <v>310</v>
      </c>
      <c r="C108" s="101"/>
      <c r="D108" s="101">
        <v>2113129</v>
      </c>
      <c r="E108" s="101">
        <v>2113129</v>
      </c>
      <c r="F108" s="96"/>
    </row>
    <row r="109" spans="1:6" ht="12" customHeight="1" thickBot="1">
      <c r="A109" s="172" t="s">
        <v>122</v>
      </c>
      <c r="B109" s="54" t="s">
        <v>311</v>
      </c>
      <c r="C109" s="101"/>
      <c r="D109" s="101"/>
      <c r="E109" s="101"/>
      <c r="F109" s="96"/>
    </row>
    <row r="110" spans="1:6" ht="12" customHeight="1" thickBot="1">
      <c r="A110" s="172" t="s">
        <v>129</v>
      </c>
      <c r="B110" s="55" t="s">
        <v>312</v>
      </c>
      <c r="C110" s="101"/>
      <c r="D110" s="101"/>
      <c r="E110" s="101"/>
      <c r="F110" s="96"/>
    </row>
    <row r="111" spans="1:6" ht="12" customHeight="1" thickBot="1">
      <c r="A111" s="172" t="s">
        <v>130</v>
      </c>
      <c r="B111" s="55" t="s">
        <v>313</v>
      </c>
      <c r="C111" s="101"/>
      <c r="D111" s="101"/>
      <c r="E111" s="101"/>
      <c r="F111" s="96"/>
    </row>
    <row r="112" spans="1:6" ht="12" customHeight="1" thickBot="1">
      <c r="A112" s="172" t="s">
        <v>131</v>
      </c>
      <c r="B112" s="54" t="s">
        <v>886</v>
      </c>
      <c r="C112" s="101">
        <v>138942641</v>
      </c>
      <c r="D112" s="101">
        <v>153305910</v>
      </c>
      <c r="E112" s="101">
        <v>150905249</v>
      </c>
      <c r="F112" s="96"/>
    </row>
    <row r="113" spans="1:6" ht="12" customHeight="1" thickBot="1">
      <c r="A113" s="172" t="s">
        <v>132</v>
      </c>
      <c r="B113" s="54" t="s">
        <v>1097</v>
      </c>
      <c r="C113" s="101">
        <v>2000000</v>
      </c>
      <c r="D113" s="101"/>
      <c r="E113" s="101">
        <v>1012350</v>
      </c>
      <c r="F113" s="96"/>
    </row>
    <row r="114" spans="1:6" ht="12" customHeight="1" thickBot="1">
      <c r="A114" s="172" t="s">
        <v>134</v>
      </c>
      <c r="B114" s="55" t="s">
        <v>316</v>
      </c>
      <c r="C114" s="101"/>
      <c r="D114" s="101"/>
      <c r="E114" s="101"/>
      <c r="F114" s="96"/>
    </row>
    <row r="115" spans="1:6" ht="12" customHeight="1" thickBot="1">
      <c r="A115" s="181" t="s">
        <v>161</v>
      </c>
      <c r="B115" s="56" t="s">
        <v>857</v>
      </c>
      <c r="C115" s="101"/>
      <c r="D115" s="101"/>
      <c r="E115" s="101"/>
      <c r="F115" s="96"/>
    </row>
    <row r="116" spans="1:6" ht="12" customHeight="1" thickBot="1">
      <c r="A116" s="172" t="s">
        <v>307</v>
      </c>
      <c r="B116" s="55" t="s">
        <v>888</v>
      </c>
      <c r="C116" s="101"/>
      <c r="D116" s="101"/>
      <c r="E116" s="101"/>
      <c r="F116" s="96"/>
    </row>
    <row r="117" spans="1:6" ht="12" customHeight="1" thickBot="1">
      <c r="A117" s="182" t="s">
        <v>308</v>
      </c>
      <c r="B117" s="689" t="s">
        <v>889</v>
      </c>
      <c r="C117" s="105">
        <v>3200000</v>
      </c>
      <c r="D117" s="105">
        <v>3700000</v>
      </c>
      <c r="E117" s="105">
        <v>3300000</v>
      </c>
      <c r="F117" s="96"/>
    </row>
    <row r="118" spans="1:6" ht="12" customHeight="1" thickBot="1">
      <c r="A118" s="26" t="s">
        <v>59</v>
      </c>
      <c r="B118" s="24" t="s">
        <v>320</v>
      </c>
      <c r="C118" s="97">
        <f>+C119+C121+C123</f>
        <v>321411285</v>
      </c>
      <c r="D118" s="97">
        <f>D119+D121+D123</f>
        <v>944241245</v>
      </c>
      <c r="E118" s="97">
        <f>E119+E121+E123</f>
        <v>309931814</v>
      </c>
      <c r="F118" s="96">
        <f t="shared" ref="F118:F158" si="3">E118/D118*100</f>
        <v>32.823371743309096</v>
      </c>
    </row>
    <row r="119" spans="1:6" ht="12" customHeight="1" thickBot="1">
      <c r="A119" s="171" t="s">
        <v>123</v>
      </c>
      <c r="B119" s="6" t="s">
        <v>179</v>
      </c>
      <c r="C119" s="100">
        <v>140411285</v>
      </c>
      <c r="D119" s="100">
        <v>632779892</v>
      </c>
      <c r="E119" s="100">
        <v>19012380</v>
      </c>
      <c r="F119" s="96"/>
    </row>
    <row r="120" spans="1:6" ht="12" customHeight="1" thickBot="1">
      <c r="A120" s="171" t="s">
        <v>124</v>
      </c>
      <c r="B120" s="10" t="s">
        <v>324</v>
      </c>
      <c r="C120" s="100"/>
      <c r="D120" s="100"/>
      <c r="E120" s="100"/>
      <c r="F120" s="96"/>
    </row>
    <row r="121" spans="1:6" ht="12" customHeight="1" thickBot="1">
      <c r="A121" s="171" t="s">
        <v>125</v>
      </c>
      <c r="B121" s="10" t="s">
        <v>162</v>
      </c>
      <c r="C121" s="99">
        <v>181000000</v>
      </c>
      <c r="D121" s="99">
        <v>294946353</v>
      </c>
      <c r="E121" s="99">
        <v>274483340</v>
      </c>
      <c r="F121" s="96"/>
    </row>
    <row r="122" spans="1:6" ht="12" customHeight="1" thickBot="1">
      <c r="A122" s="171" t="s">
        <v>126</v>
      </c>
      <c r="B122" s="10" t="s">
        <v>325</v>
      </c>
      <c r="C122" s="90"/>
      <c r="D122" s="90"/>
      <c r="E122" s="90"/>
      <c r="F122" s="96"/>
    </row>
    <row r="123" spans="1:6" ht="12" customHeight="1" thickBot="1">
      <c r="A123" s="171" t="s">
        <v>127</v>
      </c>
      <c r="B123" s="825" t="s">
        <v>181</v>
      </c>
      <c r="C123" s="90"/>
      <c r="D123" s="90">
        <v>16515000</v>
      </c>
      <c r="E123" s="90">
        <v>16436094</v>
      </c>
      <c r="F123" s="96"/>
    </row>
    <row r="124" spans="1:6" ht="12" customHeight="1" thickBot="1">
      <c r="A124" s="171" t="s">
        <v>133</v>
      </c>
      <c r="B124" s="826" t="s">
        <v>409</v>
      </c>
      <c r="C124" s="90"/>
      <c r="D124" s="90"/>
      <c r="E124" s="90"/>
      <c r="F124" s="96"/>
    </row>
    <row r="125" spans="1:6" ht="12" customHeight="1" thickBot="1">
      <c r="A125" s="171" t="s">
        <v>135</v>
      </c>
      <c r="B125" s="152" t="s">
        <v>330</v>
      </c>
      <c r="C125" s="90"/>
      <c r="D125" s="90"/>
      <c r="E125" s="90"/>
      <c r="F125" s="96"/>
    </row>
    <row r="126" spans="1:6" ht="12" customHeight="1" thickBot="1">
      <c r="A126" s="171" t="s">
        <v>163</v>
      </c>
      <c r="B126" s="55" t="s">
        <v>890</v>
      </c>
      <c r="C126" s="90"/>
      <c r="D126" s="90"/>
      <c r="E126" s="90"/>
      <c r="F126" s="96"/>
    </row>
    <row r="127" spans="1:6" ht="12" customHeight="1" thickBot="1">
      <c r="A127" s="171" t="s">
        <v>164</v>
      </c>
      <c r="B127" s="55" t="s">
        <v>891</v>
      </c>
      <c r="C127" s="90"/>
      <c r="D127" s="90"/>
      <c r="E127" s="90"/>
      <c r="F127" s="96"/>
    </row>
    <row r="128" spans="1:6" ht="12" customHeight="1" thickBot="1">
      <c r="A128" s="171" t="s">
        <v>165</v>
      </c>
      <c r="B128" s="55" t="s">
        <v>328</v>
      </c>
      <c r="C128" s="90"/>
      <c r="D128" s="90"/>
      <c r="E128" s="90"/>
      <c r="F128" s="96"/>
    </row>
    <row r="129" spans="1:10" ht="12" customHeight="1" thickBot="1">
      <c r="A129" s="171" t="s">
        <v>321</v>
      </c>
      <c r="B129" s="55" t="s">
        <v>316</v>
      </c>
      <c r="C129" s="90"/>
      <c r="D129" s="90"/>
      <c r="E129" s="90"/>
      <c r="F129" s="96"/>
    </row>
    <row r="130" spans="1:10" ht="12" customHeight="1" thickBot="1">
      <c r="A130" s="171" t="s">
        <v>322</v>
      </c>
      <c r="B130" s="55" t="s">
        <v>327</v>
      </c>
      <c r="C130" s="90"/>
      <c r="D130" s="90"/>
      <c r="E130" s="90"/>
      <c r="F130" s="96"/>
    </row>
    <row r="131" spans="1:10" ht="12" customHeight="1" thickBot="1">
      <c r="A131" s="181" t="s">
        <v>323</v>
      </c>
      <c r="B131" s="55" t="s">
        <v>326</v>
      </c>
      <c r="C131" s="91"/>
      <c r="D131" s="91">
        <v>16515000</v>
      </c>
      <c r="E131" s="91">
        <v>16436094</v>
      </c>
      <c r="F131" s="96"/>
    </row>
    <row r="132" spans="1:10" ht="12" customHeight="1" thickBot="1">
      <c r="A132" s="26" t="s">
        <v>60</v>
      </c>
      <c r="B132" s="52" t="s">
        <v>331</v>
      </c>
      <c r="C132" s="97">
        <f>+C133+C134</f>
        <v>369260504</v>
      </c>
      <c r="D132" s="97">
        <v>37982804</v>
      </c>
      <c r="E132" s="97"/>
      <c r="F132" s="96">
        <f t="shared" si="3"/>
        <v>0</v>
      </c>
    </row>
    <row r="133" spans="1:10" ht="12" customHeight="1" thickBot="1">
      <c r="A133" s="171" t="s">
        <v>106</v>
      </c>
      <c r="B133" s="7" t="s">
        <v>892</v>
      </c>
      <c r="C133" s="100">
        <v>38342762</v>
      </c>
      <c r="D133" s="100">
        <v>37982804</v>
      </c>
      <c r="E133" s="100"/>
      <c r="F133" s="96"/>
    </row>
    <row r="134" spans="1:10" ht="12" customHeight="1" thickBot="1">
      <c r="A134" s="173" t="s">
        <v>107</v>
      </c>
      <c r="B134" s="10" t="s">
        <v>893</v>
      </c>
      <c r="C134" s="101">
        <v>330917742</v>
      </c>
      <c r="D134" s="101"/>
      <c r="E134" s="101"/>
      <c r="F134" s="96"/>
    </row>
    <row r="135" spans="1:10" ht="12" customHeight="1" thickBot="1">
      <c r="A135" s="26" t="s">
        <v>61</v>
      </c>
      <c r="B135" s="52" t="s">
        <v>332</v>
      </c>
      <c r="C135" s="97">
        <f>+C102+C118+C132</f>
        <v>1028542981</v>
      </c>
      <c r="D135" s="97">
        <f>+D102+D118+D132</f>
        <v>1380816891</v>
      </c>
      <c r="E135" s="97">
        <f>+E102+E118+E132</f>
        <v>699851943</v>
      </c>
      <c r="F135" s="96">
        <f t="shared" si="3"/>
        <v>50.683906574546675</v>
      </c>
    </row>
    <row r="136" spans="1:10" s="50" customFormat="1" ht="12" customHeight="1" thickBot="1">
      <c r="A136" s="26" t="s">
        <v>62</v>
      </c>
      <c r="B136" s="52" t="s">
        <v>333</v>
      </c>
      <c r="C136" s="97">
        <f>+C137+C138+C139</f>
        <v>0</v>
      </c>
      <c r="D136" s="97">
        <f>+D137+D138+D139</f>
        <v>0</v>
      </c>
      <c r="E136" s="97"/>
      <c r="F136" s="96"/>
    </row>
    <row r="137" spans="1:10" ht="12" customHeight="1" thickBot="1">
      <c r="A137" s="171" t="s">
        <v>110</v>
      </c>
      <c r="B137" s="7" t="s">
        <v>334</v>
      </c>
      <c r="C137" s="90"/>
      <c r="D137" s="90"/>
      <c r="E137" s="90"/>
      <c r="F137" s="96"/>
    </row>
    <row r="138" spans="1:10" ht="12" customHeight="1" thickBot="1">
      <c r="A138" s="171" t="s">
        <v>111</v>
      </c>
      <c r="B138" s="7" t="s">
        <v>335</v>
      </c>
      <c r="C138" s="90"/>
      <c r="D138" s="90"/>
      <c r="E138" s="90"/>
      <c r="F138" s="96"/>
    </row>
    <row r="139" spans="1:10" ht="12" customHeight="1" thickBot="1">
      <c r="A139" s="181" t="s">
        <v>112</v>
      </c>
      <c r="B139" s="5" t="s">
        <v>336</v>
      </c>
      <c r="C139" s="90"/>
      <c r="D139" s="90"/>
      <c r="E139" s="90"/>
      <c r="F139" s="96"/>
    </row>
    <row r="140" spans="1:10" ht="12" customHeight="1" thickBot="1">
      <c r="A140" s="26" t="s">
        <v>63</v>
      </c>
      <c r="B140" s="52" t="s">
        <v>373</v>
      </c>
      <c r="C140" s="97">
        <f>+C141+C142+C143+C144</f>
        <v>0</v>
      </c>
      <c r="D140" s="97">
        <f>+D141+D142+D143+D144</f>
        <v>550000000</v>
      </c>
      <c r="E140" s="97">
        <f>+E141+E142+E143+E144</f>
        <v>550000000</v>
      </c>
      <c r="F140" s="96">
        <f t="shared" si="3"/>
        <v>100</v>
      </c>
    </row>
    <row r="141" spans="1:10" ht="12" customHeight="1" thickBot="1">
      <c r="A141" s="171" t="s">
        <v>113</v>
      </c>
      <c r="B141" s="7" t="s">
        <v>337</v>
      </c>
      <c r="C141" s="90"/>
      <c r="D141" s="90">
        <v>550000000</v>
      </c>
      <c r="E141" s="90">
        <v>550000000</v>
      </c>
      <c r="F141" s="96"/>
    </row>
    <row r="142" spans="1:10" ht="12" customHeight="1" thickBot="1">
      <c r="A142" s="171" t="s">
        <v>114</v>
      </c>
      <c r="B142" s="7" t="s">
        <v>338</v>
      </c>
      <c r="C142" s="90"/>
      <c r="D142" s="90"/>
      <c r="E142" s="90"/>
      <c r="F142" s="96"/>
    </row>
    <row r="143" spans="1:10" s="50" customFormat="1" ht="12" customHeight="1" thickBot="1">
      <c r="A143" s="171" t="s">
        <v>241</v>
      </c>
      <c r="B143" s="7" t="s">
        <v>339</v>
      </c>
      <c r="C143" s="90"/>
      <c r="D143" s="90"/>
      <c r="E143" s="90"/>
      <c r="F143" s="96"/>
    </row>
    <row r="144" spans="1:10" ht="12" customHeight="1" thickBot="1">
      <c r="A144" s="181" t="s">
        <v>242</v>
      </c>
      <c r="B144" s="5" t="s">
        <v>340</v>
      </c>
      <c r="C144" s="90"/>
      <c r="D144" s="90"/>
      <c r="E144" s="90"/>
      <c r="F144" s="96"/>
      <c r="J144" s="89"/>
    </row>
    <row r="145" spans="1:6" ht="13.5" thickBot="1">
      <c r="A145" s="26" t="s">
        <v>64</v>
      </c>
      <c r="B145" s="52" t="s">
        <v>341</v>
      </c>
      <c r="C145" s="103">
        <f>+C146+C147+C148+C149</f>
        <v>204973103</v>
      </c>
      <c r="D145" s="103">
        <f>+D146+D147+D148+D149</f>
        <v>235376614</v>
      </c>
      <c r="E145" s="103">
        <f>+E146+E147+E148+E149</f>
        <v>234181884</v>
      </c>
      <c r="F145" s="96">
        <f t="shared" si="3"/>
        <v>99.492417713171804</v>
      </c>
    </row>
    <row r="146" spans="1:6" ht="12" customHeight="1" thickBot="1">
      <c r="A146" s="171" t="s">
        <v>115</v>
      </c>
      <c r="B146" s="7" t="s">
        <v>342</v>
      </c>
      <c r="C146" s="90"/>
      <c r="D146" s="90"/>
      <c r="E146" s="90"/>
      <c r="F146" s="96"/>
    </row>
    <row r="147" spans="1:6" s="50" customFormat="1" ht="12" customHeight="1" thickBot="1">
      <c r="A147" s="171" t="s">
        <v>116</v>
      </c>
      <c r="B147" s="7" t="s">
        <v>352</v>
      </c>
      <c r="C147" s="90"/>
      <c r="D147" s="90">
        <v>14042123</v>
      </c>
      <c r="E147" s="1194">
        <v>14042123</v>
      </c>
      <c r="F147" s="96"/>
    </row>
    <row r="148" spans="1:6" s="50" customFormat="1" ht="12" customHeight="1" thickBot="1">
      <c r="A148" s="171" t="s">
        <v>253</v>
      </c>
      <c r="B148" s="7" t="s">
        <v>894</v>
      </c>
      <c r="C148" s="90">
        <v>204973103</v>
      </c>
      <c r="D148" s="90">
        <v>221334491</v>
      </c>
      <c r="E148" s="1194">
        <v>220139761</v>
      </c>
      <c r="F148" s="96"/>
    </row>
    <row r="149" spans="1:6" s="50" customFormat="1" ht="12" customHeight="1" thickBot="1">
      <c r="A149" s="181" t="s">
        <v>254</v>
      </c>
      <c r="B149" s="5" t="s">
        <v>895</v>
      </c>
      <c r="C149" s="90"/>
      <c r="D149" s="90"/>
      <c r="E149" s="90"/>
      <c r="F149" s="96"/>
    </row>
    <row r="150" spans="1:6" s="50" customFormat="1" ht="12" customHeight="1" thickBot="1">
      <c r="A150" s="26" t="s">
        <v>65</v>
      </c>
      <c r="B150" s="52" t="s">
        <v>345</v>
      </c>
      <c r="C150" s="106">
        <f>+C151+C152+C153+C154</f>
        <v>0</v>
      </c>
      <c r="D150" s="106">
        <f>+D151+D152+D153+D154</f>
        <v>0</v>
      </c>
      <c r="E150" s="106"/>
      <c r="F150" s="96"/>
    </row>
    <row r="151" spans="1:6" s="50" customFormat="1" ht="12" customHeight="1" thickBot="1">
      <c r="A151" s="171" t="s">
        <v>156</v>
      </c>
      <c r="B151" s="7" t="s">
        <v>346</v>
      </c>
      <c r="C151" s="90"/>
      <c r="D151" s="90"/>
      <c r="E151" s="90"/>
      <c r="F151" s="96"/>
    </row>
    <row r="152" spans="1:6" s="50" customFormat="1" ht="12" customHeight="1" thickBot="1">
      <c r="A152" s="171" t="s">
        <v>157</v>
      </c>
      <c r="B152" s="7" t="s">
        <v>347</v>
      </c>
      <c r="C152" s="90"/>
      <c r="D152" s="90"/>
      <c r="E152" s="90"/>
      <c r="F152" s="96"/>
    </row>
    <row r="153" spans="1:6" ht="12.75" customHeight="1" thickBot="1">
      <c r="A153" s="171" t="s">
        <v>180</v>
      </c>
      <c r="B153" s="7" t="s">
        <v>348</v>
      </c>
      <c r="C153" s="90"/>
      <c r="D153" s="90"/>
      <c r="E153" s="90"/>
      <c r="F153" s="96"/>
    </row>
    <row r="154" spans="1:6" ht="12" customHeight="1" thickBot="1">
      <c r="A154" s="171" t="s">
        <v>256</v>
      </c>
      <c r="B154" s="7" t="s">
        <v>349</v>
      </c>
      <c r="C154" s="90"/>
      <c r="D154" s="90"/>
      <c r="E154" s="90"/>
      <c r="F154" s="96"/>
    </row>
    <row r="155" spans="1:6" ht="12" customHeight="1" thickBot="1">
      <c r="A155" s="26" t="s">
        <v>66</v>
      </c>
      <c r="B155" s="52" t="s">
        <v>350</v>
      </c>
      <c r="C155" s="168">
        <f>+C136+C140+C145+C150</f>
        <v>204973103</v>
      </c>
      <c r="D155" s="168">
        <f>+D136+D140+D145+D150</f>
        <v>785376614</v>
      </c>
      <c r="E155" s="168">
        <f>+E136+E140+E145+E150</f>
        <v>784181884</v>
      </c>
      <c r="F155" s="96">
        <f t="shared" si="3"/>
        <v>99.847878078019775</v>
      </c>
    </row>
    <row r="156" spans="1:6" ht="12" customHeight="1" thickBot="1">
      <c r="A156" s="1145"/>
      <c r="B156" s="440" t="s">
        <v>977</v>
      </c>
      <c r="C156" s="1146"/>
      <c r="D156" s="1146"/>
      <c r="E156" s="1146">
        <v>520992772</v>
      </c>
      <c r="F156" s="96"/>
    </row>
    <row r="157" spans="1:6" ht="12" customHeight="1" thickBot="1">
      <c r="A157" s="1145"/>
      <c r="B157" s="440" t="s">
        <v>978</v>
      </c>
      <c r="C157" s="1146"/>
      <c r="D157" s="1146"/>
      <c r="E157" s="1146"/>
      <c r="F157" s="96"/>
    </row>
    <row r="158" spans="1:6" ht="12" customHeight="1" thickBot="1">
      <c r="A158" s="183" t="s">
        <v>67</v>
      </c>
      <c r="B158" s="142" t="s">
        <v>351</v>
      </c>
      <c r="C158" s="168">
        <f>+C135+C155</f>
        <v>1233516084</v>
      </c>
      <c r="D158" s="168">
        <f>D135+D155</f>
        <v>2166193505</v>
      </c>
      <c r="E158" s="168">
        <f>E135+E155+E156</f>
        <v>2005026599</v>
      </c>
      <c r="F158" s="1288">
        <f t="shared" si="3"/>
        <v>92.559902629751448</v>
      </c>
    </row>
    <row r="159" spans="1:6" ht="12" customHeight="1" thickBot="1">
      <c r="C159" s="829"/>
      <c r="D159" s="829"/>
      <c r="E159" s="829"/>
      <c r="F159" s="829"/>
    </row>
    <row r="160" spans="1:6" ht="12" customHeight="1" thickBot="1">
      <c r="A160" s="86" t="s">
        <v>174</v>
      </c>
      <c r="B160" s="87"/>
      <c r="C160" s="51">
        <v>17</v>
      </c>
      <c r="D160" s="51">
        <v>17</v>
      </c>
      <c r="E160" s="51">
        <v>19</v>
      </c>
      <c r="F160" s="51"/>
    </row>
    <row r="161" spans="1:6" ht="15" customHeight="1" thickBot="1">
      <c r="A161" s="86" t="s">
        <v>175</v>
      </c>
      <c r="B161" s="87"/>
      <c r="C161" s="51">
        <v>15</v>
      </c>
      <c r="D161" s="51">
        <v>15</v>
      </c>
      <c r="E161" s="51">
        <v>15</v>
      </c>
      <c r="F161" s="51"/>
    </row>
    <row r="163" spans="1:6" ht="15" customHeight="1"/>
    <row r="164" spans="1:6" ht="14.25" customHeight="1"/>
    <row r="165" spans="1:6" ht="18" customHeight="1"/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5"/>
  <sheetViews>
    <sheetView view="pageLayout" zoomScaleNormal="100" zoomScaleSheetLayoutView="85" workbookViewId="0">
      <selection activeCell="D1" sqref="D1"/>
    </sheetView>
  </sheetViews>
  <sheetFormatPr defaultRowHeight="12.75"/>
  <cols>
    <col min="1" max="1" width="14.33203125" style="827" customWidth="1"/>
    <col min="2" max="2" width="72" style="828" customWidth="1"/>
    <col min="3" max="3" width="14.6640625" style="828" bestFit="1" customWidth="1"/>
    <col min="4" max="4" width="18.1640625" style="2" bestFit="1" customWidth="1"/>
    <col min="5" max="5" width="0" style="2" hidden="1" customWidth="1"/>
    <col min="6" max="6" width="14.6640625" style="828" bestFit="1" customWidth="1"/>
    <col min="7" max="16384" width="9.33203125" style="2"/>
  </cols>
  <sheetData>
    <row r="1" spans="1:6" s="1" customFormat="1" ht="16.5" customHeight="1">
      <c r="A1" s="65"/>
      <c r="B1" s="67"/>
      <c r="C1" s="67"/>
      <c r="D1" s="88" t="s">
        <v>1120</v>
      </c>
      <c r="E1" s="1" t="s">
        <v>870</v>
      </c>
      <c r="F1" s="88"/>
    </row>
    <row r="2" spans="1:6" s="46" customFormat="1" ht="21" customHeight="1" thickBot="1">
      <c r="A2" s="65"/>
      <c r="B2" s="67"/>
      <c r="C2" s="67"/>
      <c r="D2" s="88"/>
      <c r="F2" s="67"/>
    </row>
    <row r="3" spans="1:6" s="46" customFormat="1" ht="33" customHeight="1">
      <c r="A3" s="146" t="s">
        <v>99</v>
      </c>
      <c r="B3" s="124" t="s">
        <v>176</v>
      </c>
      <c r="C3" s="817"/>
      <c r="D3" s="818"/>
      <c r="F3" s="817">
        <v>1</v>
      </c>
    </row>
    <row r="4" spans="1:6" s="47" customFormat="1" ht="15.95" customHeight="1" thickBot="1">
      <c r="A4" s="439" t="s">
        <v>171</v>
      </c>
      <c r="B4" s="125" t="s">
        <v>410</v>
      </c>
      <c r="C4" s="125"/>
      <c r="D4" s="127"/>
      <c r="F4" s="125">
        <v>1</v>
      </c>
    </row>
    <row r="5" spans="1:6" ht="14.25" thickBot="1">
      <c r="A5" s="68"/>
      <c r="B5" s="68"/>
      <c r="C5" s="68"/>
      <c r="D5" s="69"/>
      <c r="F5" s="68"/>
    </row>
    <row r="6" spans="1:6" s="41" customFormat="1" ht="12.95" customHeight="1" thickBot="1">
      <c r="A6" s="147" t="s">
        <v>173</v>
      </c>
      <c r="B6" s="70" t="s">
        <v>90</v>
      </c>
      <c r="C6" s="820" t="s">
        <v>988</v>
      </c>
      <c r="D6" s="128" t="s">
        <v>1071</v>
      </c>
      <c r="F6" s="820" t="s">
        <v>815</v>
      </c>
    </row>
    <row r="7" spans="1:6" s="41" customFormat="1" ht="15.95" customHeight="1" thickBot="1">
      <c r="A7" s="61">
        <v>1</v>
      </c>
      <c r="B7" s="62">
        <v>2</v>
      </c>
      <c r="C7" s="63">
        <v>3</v>
      </c>
      <c r="D7" s="63">
        <v>4</v>
      </c>
      <c r="F7" s="63">
        <v>5</v>
      </c>
    </row>
    <row r="8" spans="1:6" s="41" customFormat="1" ht="12" customHeight="1" thickBot="1">
      <c r="A8" s="72"/>
      <c r="B8" s="73" t="s">
        <v>92</v>
      </c>
      <c r="C8" s="129"/>
      <c r="D8" s="129"/>
      <c r="F8" s="129"/>
    </row>
    <row r="9" spans="1:6" s="48" customFormat="1" ht="12" customHeight="1" thickBot="1">
      <c r="A9" s="26" t="s">
        <v>58</v>
      </c>
      <c r="B9" s="19" t="s">
        <v>197</v>
      </c>
      <c r="C9" s="97">
        <f>+C10+C11+C12+C13+C14+C15+C16+C17+C18</f>
        <v>393077057</v>
      </c>
      <c r="D9" s="97">
        <f>+D10+D11+D12+D13+D14+D15+D16+D17+D18+D19</f>
        <v>430711853</v>
      </c>
      <c r="F9" s="97">
        <f>+F10+F11+F12+F13+F14+F15</f>
        <v>430711853</v>
      </c>
    </row>
    <row r="10" spans="1:6" s="49" customFormat="1" ht="12" customHeight="1">
      <c r="A10" s="171" t="s">
        <v>117</v>
      </c>
      <c r="B10" s="156" t="s">
        <v>198</v>
      </c>
      <c r="C10" s="711">
        <v>126761325</v>
      </c>
      <c r="D10" s="711">
        <v>128268220</v>
      </c>
      <c r="F10" s="100">
        <v>128268220</v>
      </c>
    </row>
    <row r="11" spans="1:6" s="49" customFormat="1" ht="12" customHeight="1">
      <c r="A11" s="172" t="s">
        <v>118</v>
      </c>
      <c r="B11" s="157" t="s">
        <v>199</v>
      </c>
      <c r="C11" s="99">
        <v>123139166</v>
      </c>
      <c r="D11" s="99">
        <v>128151802</v>
      </c>
      <c r="F11" s="100">
        <v>128151802</v>
      </c>
    </row>
    <row r="12" spans="1:6" s="49" customFormat="1" ht="12" customHeight="1">
      <c r="A12" s="172" t="s">
        <v>119</v>
      </c>
      <c r="B12" s="157" t="s">
        <v>200</v>
      </c>
      <c r="C12" s="99">
        <v>136398531</v>
      </c>
      <c r="D12" s="99">
        <v>151985327</v>
      </c>
      <c r="F12" s="100">
        <v>151985327</v>
      </c>
    </row>
    <row r="13" spans="1:6" s="49" customFormat="1" ht="12" customHeight="1">
      <c r="A13" s="172" t="s">
        <v>120</v>
      </c>
      <c r="B13" s="157" t="s">
        <v>201</v>
      </c>
      <c r="C13" s="99">
        <v>6271140</v>
      </c>
      <c r="D13" s="99">
        <v>7591225</v>
      </c>
      <c r="F13" s="100">
        <v>7591225</v>
      </c>
    </row>
    <row r="14" spans="1:6" s="48" customFormat="1" ht="12" customHeight="1">
      <c r="A14" s="172" t="s">
        <v>137</v>
      </c>
      <c r="B14" s="157" t="s">
        <v>202</v>
      </c>
      <c r="C14" s="821">
        <v>506895</v>
      </c>
      <c r="D14" s="99">
        <v>14690029</v>
      </c>
      <c r="F14" s="100">
        <v>14690029</v>
      </c>
    </row>
    <row r="15" spans="1:6" s="48" customFormat="1" ht="12" customHeight="1">
      <c r="A15" s="173" t="s">
        <v>121</v>
      </c>
      <c r="B15" s="158" t="s">
        <v>203</v>
      </c>
      <c r="C15" s="821"/>
      <c r="D15" s="99">
        <v>25250</v>
      </c>
      <c r="F15" s="100">
        <v>25250</v>
      </c>
    </row>
    <row r="16" spans="1:6" s="48" customFormat="1" ht="12" customHeight="1">
      <c r="A16" s="173" t="s">
        <v>122</v>
      </c>
      <c r="B16" s="157" t="s">
        <v>817</v>
      </c>
      <c r="C16" s="452"/>
      <c r="D16" s="452"/>
      <c r="F16" s="100"/>
    </row>
    <row r="17" spans="1:6" s="48" customFormat="1" ht="12" customHeight="1">
      <c r="A17" s="173" t="s">
        <v>129</v>
      </c>
      <c r="B17" s="157" t="s">
        <v>818</v>
      </c>
      <c r="C17" s="99"/>
      <c r="D17" s="487"/>
      <c r="F17" s="99"/>
    </row>
    <row r="18" spans="1:6" s="48" customFormat="1" ht="12" customHeight="1">
      <c r="A18" s="173" t="s">
        <v>130</v>
      </c>
      <c r="B18" s="157" t="s">
        <v>819</v>
      </c>
      <c r="C18" s="99"/>
      <c r="D18" s="99"/>
      <c r="F18" s="99"/>
    </row>
    <row r="19" spans="1:6" s="48" customFormat="1" ht="12" customHeight="1" thickBot="1">
      <c r="A19" s="173" t="s">
        <v>131</v>
      </c>
      <c r="B19" s="295" t="s">
        <v>820</v>
      </c>
      <c r="C19" s="452"/>
      <c r="D19" s="452"/>
      <c r="F19" s="452"/>
    </row>
    <row r="20" spans="1:6" s="48" customFormat="1" ht="12" customHeight="1" thickBot="1">
      <c r="A20" s="26" t="s">
        <v>59</v>
      </c>
      <c r="B20" s="92" t="s">
        <v>204</v>
      </c>
      <c r="C20" s="97">
        <f>+C21+C22+C23+C24+C25</f>
        <v>10280000</v>
      </c>
      <c r="D20" s="97">
        <f>+D21+D22+D23+D24+D25+D27+D26</f>
        <v>26579345</v>
      </c>
      <c r="F20" s="97">
        <f>+F21+F22+F23+F24+F25+F26+F27</f>
        <v>25643100</v>
      </c>
    </row>
    <row r="21" spans="1:6" s="49" customFormat="1" ht="12" customHeight="1">
      <c r="A21" s="171" t="s">
        <v>123</v>
      </c>
      <c r="B21" s="156" t="s">
        <v>205</v>
      </c>
      <c r="C21" s="100"/>
      <c r="D21" s="100"/>
      <c r="E21" s="48"/>
      <c r="F21" s="100"/>
    </row>
    <row r="22" spans="1:6" s="49" customFormat="1" ht="12" customHeight="1">
      <c r="A22" s="172" t="s">
        <v>124</v>
      </c>
      <c r="B22" s="157" t="s">
        <v>873</v>
      </c>
      <c r="C22" s="99"/>
      <c r="D22" s="99"/>
      <c r="E22" s="48"/>
      <c r="F22" s="100"/>
    </row>
    <row r="23" spans="1:6" s="49" customFormat="1" ht="12" customHeight="1">
      <c r="A23" s="172" t="s">
        <v>125</v>
      </c>
      <c r="B23" s="157" t="s">
        <v>874</v>
      </c>
      <c r="C23" s="99"/>
      <c r="D23" s="99">
        <v>631000</v>
      </c>
      <c r="E23" s="48"/>
      <c r="F23" s="100">
        <v>631000</v>
      </c>
    </row>
    <row r="24" spans="1:6" s="49" customFormat="1" ht="12" customHeight="1">
      <c r="A24" s="172" t="s">
        <v>126</v>
      </c>
      <c r="B24" s="157" t="s">
        <v>875</v>
      </c>
      <c r="C24" s="99">
        <v>10280000</v>
      </c>
      <c r="D24" s="99">
        <v>10441600</v>
      </c>
      <c r="E24" s="48"/>
      <c r="F24" s="100">
        <v>10441600</v>
      </c>
    </row>
    <row r="25" spans="1:6" s="48" customFormat="1" ht="12" customHeight="1">
      <c r="A25" s="172" t="s">
        <v>127</v>
      </c>
      <c r="B25" s="831" t="s">
        <v>876</v>
      </c>
      <c r="C25" s="99"/>
      <c r="D25" s="99">
        <v>13426447</v>
      </c>
      <c r="E25" s="49"/>
      <c r="F25" s="100">
        <v>12490202</v>
      </c>
    </row>
    <row r="26" spans="1:6" s="49" customFormat="1" ht="12" customHeight="1">
      <c r="A26" s="172" t="s">
        <v>824</v>
      </c>
      <c r="B26" s="157" t="s">
        <v>208</v>
      </c>
      <c r="C26" s="99"/>
      <c r="D26" s="487">
        <v>2080298</v>
      </c>
      <c r="F26" s="100">
        <v>2080298</v>
      </c>
    </row>
    <row r="27" spans="1:6" s="49" customFormat="1" ht="12" customHeight="1">
      <c r="A27" s="172" t="s">
        <v>133</v>
      </c>
      <c r="B27" s="157" t="s">
        <v>855</v>
      </c>
      <c r="C27" s="99"/>
      <c r="D27" s="487"/>
      <c r="F27" s="100"/>
    </row>
    <row r="28" spans="1:6" s="49" customFormat="1" ht="12" customHeight="1">
      <c r="A28" s="172" t="s">
        <v>135</v>
      </c>
      <c r="B28" s="157" t="s">
        <v>854</v>
      </c>
      <c r="C28" s="99"/>
      <c r="D28" s="487"/>
      <c r="E28" s="48"/>
      <c r="F28" s="100"/>
    </row>
    <row r="29" spans="1:6" s="49" customFormat="1" ht="12" customHeight="1" thickBot="1">
      <c r="A29" s="181" t="s">
        <v>827</v>
      </c>
      <c r="B29" s="295" t="s">
        <v>877</v>
      </c>
      <c r="C29" s="452"/>
      <c r="D29" s="452"/>
      <c r="F29" s="452"/>
    </row>
    <row r="30" spans="1:6" s="49" customFormat="1" ht="12" customHeight="1" thickBot="1">
      <c r="A30" s="26" t="s">
        <v>60</v>
      </c>
      <c r="B30" s="19" t="s">
        <v>209</v>
      </c>
      <c r="C30" s="97">
        <f>C35+C36</f>
        <v>157449027</v>
      </c>
      <c r="D30" s="97">
        <f>D35+D36</f>
        <v>682351933</v>
      </c>
      <c r="F30" s="97">
        <f>+F31+F32+F33+F34+F35+F37</f>
        <v>644567263</v>
      </c>
    </row>
    <row r="31" spans="1:6" s="49" customFormat="1" ht="12" customHeight="1">
      <c r="A31" s="171" t="s">
        <v>106</v>
      </c>
      <c r="B31" s="156" t="s">
        <v>210</v>
      </c>
      <c r="C31" s="100"/>
      <c r="D31" s="100"/>
      <c r="F31" s="100"/>
    </row>
    <row r="32" spans="1:6" s="49" customFormat="1" ht="12" customHeight="1">
      <c r="A32" s="172" t="s">
        <v>107</v>
      </c>
      <c r="B32" s="157" t="s">
        <v>211</v>
      </c>
      <c r="C32" s="99"/>
      <c r="D32" s="99"/>
      <c r="F32" s="687"/>
    </row>
    <row r="33" spans="1:6" s="49" customFormat="1" ht="12" customHeight="1">
      <c r="A33" s="172" t="s">
        <v>108</v>
      </c>
      <c r="B33" s="157" t="s">
        <v>405</v>
      </c>
      <c r="C33" s="99"/>
      <c r="D33" s="99"/>
      <c r="F33" s="99"/>
    </row>
    <row r="34" spans="1:6" s="49" customFormat="1" ht="12" customHeight="1">
      <c r="A34" s="172" t="s">
        <v>109</v>
      </c>
      <c r="B34" s="831" t="s">
        <v>878</v>
      </c>
      <c r="C34" s="99"/>
      <c r="D34" s="99"/>
      <c r="F34" s="99"/>
    </row>
    <row r="35" spans="1:6" s="49" customFormat="1" ht="12" customHeight="1">
      <c r="A35" s="172" t="s">
        <v>146</v>
      </c>
      <c r="B35" s="831" t="s">
        <v>879</v>
      </c>
      <c r="C35" s="99">
        <v>133390721</v>
      </c>
      <c r="D35" s="99">
        <v>658293627</v>
      </c>
      <c r="F35" s="99">
        <v>644567263</v>
      </c>
    </row>
    <row r="36" spans="1:6" s="49" customFormat="1" ht="12" customHeight="1">
      <c r="A36" s="172" t="s">
        <v>831</v>
      </c>
      <c r="B36" s="157" t="s">
        <v>213</v>
      </c>
      <c r="C36" s="99">
        <v>24058306</v>
      </c>
      <c r="D36" s="487">
        <v>24058306</v>
      </c>
      <c r="F36" s="99"/>
    </row>
    <row r="37" spans="1:6" s="49" customFormat="1" ht="12" customHeight="1">
      <c r="A37" s="172" t="s">
        <v>147</v>
      </c>
      <c r="B37" s="157" t="s">
        <v>896</v>
      </c>
      <c r="C37" s="99"/>
      <c r="D37" s="487"/>
      <c r="F37" s="100"/>
    </row>
    <row r="38" spans="1:6" s="49" customFormat="1" ht="12" customHeight="1" thickBot="1">
      <c r="A38" s="181" t="s">
        <v>833</v>
      </c>
      <c r="B38" s="295" t="s">
        <v>834</v>
      </c>
      <c r="C38" s="452"/>
      <c r="D38" s="452"/>
      <c r="F38" s="452"/>
    </row>
    <row r="39" spans="1:6" s="49" customFormat="1" ht="12" customHeight="1" thickBot="1">
      <c r="A39" s="26" t="s">
        <v>148</v>
      </c>
      <c r="B39" s="19" t="s">
        <v>214</v>
      </c>
      <c r="C39" s="103">
        <f>+C40+C43+C44+C46+C45</f>
        <v>145800000</v>
      </c>
      <c r="D39" s="103">
        <f>+D40+D43+D44+D46+D45</f>
        <v>160707648</v>
      </c>
      <c r="F39" s="103">
        <f>+F40+F43+F44+F46+F45</f>
        <v>145754295</v>
      </c>
    </row>
    <row r="40" spans="1:6" s="49" customFormat="1" ht="12" customHeight="1">
      <c r="A40" s="171" t="s">
        <v>215</v>
      </c>
      <c r="B40" s="156" t="s">
        <v>221</v>
      </c>
      <c r="C40" s="151">
        <v>125800000</v>
      </c>
      <c r="D40" s="151">
        <v>130590855</v>
      </c>
      <c r="F40" s="151">
        <f>F41+F42</f>
        <v>121001256</v>
      </c>
    </row>
    <row r="41" spans="1:6" s="49" customFormat="1" ht="12" customHeight="1">
      <c r="A41" s="172" t="s">
        <v>216</v>
      </c>
      <c r="B41" s="441" t="s">
        <v>880</v>
      </c>
      <c r="C41" s="99">
        <v>5800000</v>
      </c>
      <c r="D41" s="99">
        <v>6457865</v>
      </c>
      <c r="F41" s="99">
        <v>5966140</v>
      </c>
    </row>
    <row r="42" spans="1:6" s="49" customFormat="1" ht="12" customHeight="1">
      <c r="A42" s="172" t="s">
        <v>217</v>
      </c>
      <c r="B42" s="441" t="s">
        <v>881</v>
      </c>
      <c r="C42" s="99">
        <v>120000000</v>
      </c>
      <c r="D42" s="99">
        <v>124132990</v>
      </c>
      <c r="F42" s="99">
        <v>115035116</v>
      </c>
    </row>
    <row r="43" spans="1:6" s="49" customFormat="1" ht="12" customHeight="1">
      <c r="A43" s="172" t="s">
        <v>218</v>
      </c>
      <c r="B43" s="157" t="s">
        <v>224</v>
      </c>
      <c r="C43" s="99">
        <v>18000000</v>
      </c>
      <c r="D43" s="99">
        <v>23522784</v>
      </c>
      <c r="F43" s="99">
        <v>20764442</v>
      </c>
    </row>
    <row r="44" spans="1:6" s="49" customFormat="1" ht="12" customHeight="1">
      <c r="A44" s="172" t="s">
        <v>219</v>
      </c>
      <c r="B44" s="157" t="s">
        <v>555</v>
      </c>
      <c r="C44" s="99">
        <v>300000</v>
      </c>
      <c r="D44" s="99">
        <v>1107400</v>
      </c>
      <c r="F44" s="99">
        <v>1012200</v>
      </c>
    </row>
    <row r="45" spans="1:6" s="49" customFormat="1" ht="12" customHeight="1">
      <c r="A45" s="172" t="s">
        <v>220</v>
      </c>
      <c r="B45" s="158" t="s">
        <v>565</v>
      </c>
      <c r="C45" s="101">
        <v>900000</v>
      </c>
      <c r="D45" s="101">
        <v>2531049</v>
      </c>
      <c r="F45" s="101"/>
    </row>
    <row r="46" spans="1:6" s="49" customFormat="1" ht="12" customHeight="1" thickBot="1">
      <c r="A46" s="172" t="s">
        <v>564</v>
      </c>
      <c r="B46" s="158" t="s">
        <v>556</v>
      </c>
      <c r="C46" s="101">
        <v>800000</v>
      </c>
      <c r="D46" s="101">
        <v>2955560</v>
      </c>
      <c r="F46" s="101">
        <v>2976397</v>
      </c>
    </row>
    <row r="47" spans="1:6" s="49" customFormat="1" ht="12" customHeight="1" thickBot="1">
      <c r="A47" s="26" t="s">
        <v>62</v>
      </c>
      <c r="B47" s="19" t="s">
        <v>227</v>
      </c>
      <c r="C47" s="97">
        <f>SUM(C48:C57)</f>
        <v>32030000</v>
      </c>
      <c r="D47" s="97">
        <f>D48+D49+D50+D51+D52+D53+D54+D55+D56+D57</f>
        <v>94084947</v>
      </c>
      <c r="F47" s="97">
        <f>F48+F49+F50+F51+F52+F53+F54+F55+F56+F57</f>
        <v>91412071</v>
      </c>
    </row>
    <row r="48" spans="1:6" s="49" customFormat="1" ht="12" customHeight="1">
      <c r="A48" s="171" t="s">
        <v>110</v>
      </c>
      <c r="B48" s="156" t="s">
        <v>230</v>
      </c>
      <c r="C48" s="100"/>
      <c r="D48" s="100"/>
      <c r="F48" s="100"/>
    </row>
    <row r="49" spans="1:6" s="49" customFormat="1" ht="12" customHeight="1">
      <c r="A49" s="172" t="s">
        <v>111</v>
      </c>
      <c r="B49" s="157" t="s">
        <v>231</v>
      </c>
      <c r="C49" s="99">
        <v>6800000</v>
      </c>
      <c r="D49" s="99">
        <v>12916479</v>
      </c>
      <c r="F49" s="99">
        <v>11706034</v>
      </c>
    </row>
    <row r="50" spans="1:6" s="49" customFormat="1" ht="12" customHeight="1">
      <c r="A50" s="172" t="s">
        <v>112</v>
      </c>
      <c r="B50" s="157" t="s">
        <v>232</v>
      </c>
      <c r="C50" s="99">
        <v>300000</v>
      </c>
      <c r="D50" s="99">
        <v>152400</v>
      </c>
      <c r="F50" s="99">
        <v>152400</v>
      </c>
    </row>
    <row r="51" spans="1:6" s="49" customFormat="1" ht="12" customHeight="1">
      <c r="A51" s="172" t="s">
        <v>150</v>
      </c>
      <c r="B51" s="157" t="s">
        <v>233</v>
      </c>
      <c r="C51" s="99">
        <v>3200000</v>
      </c>
      <c r="D51" s="99"/>
      <c r="F51" s="99"/>
    </row>
    <row r="52" spans="1:6" s="49" customFormat="1" ht="12" customHeight="1">
      <c r="A52" s="172" t="s">
        <v>151</v>
      </c>
      <c r="B52" s="157" t="s">
        <v>234</v>
      </c>
      <c r="C52" s="99">
        <v>8150000</v>
      </c>
      <c r="D52" s="99">
        <v>12343541</v>
      </c>
      <c r="F52" s="99">
        <v>12222323</v>
      </c>
    </row>
    <row r="53" spans="1:6" s="49" customFormat="1" ht="12" customHeight="1">
      <c r="A53" s="172" t="s">
        <v>152</v>
      </c>
      <c r="B53" s="157" t="s">
        <v>235</v>
      </c>
      <c r="C53" s="99">
        <v>3280000</v>
      </c>
      <c r="D53" s="99">
        <v>13467656</v>
      </c>
      <c r="F53" s="99">
        <v>12135795</v>
      </c>
    </row>
    <row r="54" spans="1:6" s="49" customFormat="1" ht="12" customHeight="1">
      <c r="A54" s="172" t="s">
        <v>153</v>
      </c>
      <c r="B54" s="157" t="s">
        <v>236</v>
      </c>
      <c r="C54" s="99">
        <v>9300000</v>
      </c>
      <c r="D54" s="99">
        <v>10736000</v>
      </c>
      <c r="F54" s="99">
        <v>10736000</v>
      </c>
    </row>
    <row r="55" spans="1:6" s="49" customFormat="1" ht="12" customHeight="1">
      <c r="A55" s="172" t="s">
        <v>154</v>
      </c>
      <c r="B55" s="157" t="s">
        <v>237</v>
      </c>
      <c r="C55" s="99">
        <v>1000000</v>
      </c>
      <c r="D55" s="99">
        <v>44468871</v>
      </c>
      <c r="F55" s="99">
        <v>7021162</v>
      </c>
    </row>
    <row r="56" spans="1:6" s="49" customFormat="1" ht="12" customHeight="1">
      <c r="A56" s="172" t="s">
        <v>228</v>
      </c>
      <c r="B56" s="157" t="s">
        <v>238</v>
      </c>
      <c r="C56" s="102"/>
      <c r="D56" s="102"/>
      <c r="F56" s="102">
        <v>37400000</v>
      </c>
    </row>
    <row r="57" spans="1:6" s="49" customFormat="1" ht="12" customHeight="1" thickBot="1">
      <c r="A57" s="173" t="s">
        <v>229</v>
      </c>
      <c r="B57" s="158" t="s">
        <v>239</v>
      </c>
      <c r="C57" s="145"/>
      <c r="D57" s="145"/>
      <c r="F57" s="145">
        <v>38357</v>
      </c>
    </row>
    <row r="58" spans="1:6" s="49" customFormat="1" ht="12" customHeight="1" thickBot="1">
      <c r="A58" s="26" t="s">
        <v>63</v>
      </c>
      <c r="B58" s="19" t="s">
        <v>240</v>
      </c>
      <c r="C58" s="97">
        <f>SUM(C59:C63)</f>
        <v>0</v>
      </c>
      <c r="D58" s="97">
        <f>SUM(D59:D63)</f>
        <v>37183393</v>
      </c>
      <c r="F58" s="97">
        <f>F60</f>
        <v>32363631</v>
      </c>
    </row>
    <row r="59" spans="1:6" s="49" customFormat="1" ht="12" customHeight="1">
      <c r="A59" s="171" t="s">
        <v>113</v>
      </c>
      <c r="B59" s="156" t="s">
        <v>244</v>
      </c>
      <c r="C59" s="197"/>
      <c r="D59" s="197"/>
      <c r="F59" s="197"/>
    </row>
    <row r="60" spans="1:6" s="49" customFormat="1" ht="12" customHeight="1">
      <c r="A60" s="172" t="s">
        <v>114</v>
      </c>
      <c r="B60" s="157" t="s">
        <v>245</v>
      </c>
      <c r="C60" s="102"/>
      <c r="D60" s="102">
        <v>37183393</v>
      </c>
      <c r="F60" s="102">
        <v>32363631</v>
      </c>
    </row>
    <row r="61" spans="1:6" s="49" customFormat="1" ht="12" customHeight="1">
      <c r="A61" s="172" t="s">
        <v>241</v>
      </c>
      <c r="B61" s="157" t="s">
        <v>246</v>
      </c>
      <c r="C61" s="102"/>
      <c r="D61" s="102"/>
      <c r="F61" s="102"/>
    </row>
    <row r="62" spans="1:6" s="49" customFormat="1" ht="12" customHeight="1">
      <c r="A62" s="172" t="s">
        <v>242</v>
      </c>
      <c r="B62" s="157" t="s">
        <v>247</v>
      </c>
      <c r="C62" s="102"/>
      <c r="D62" s="102"/>
      <c r="F62" s="102"/>
    </row>
    <row r="63" spans="1:6" s="49" customFormat="1" ht="12" customHeight="1" thickBot="1">
      <c r="A63" s="173" t="s">
        <v>243</v>
      </c>
      <c r="B63" s="158" t="s">
        <v>248</v>
      </c>
      <c r="C63" s="145"/>
      <c r="D63" s="145"/>
      <c r="F63" s="145"/>
    </row>
    <row r="64" spans="1:6" s="49" customFormat="1" ht="12" customHeight="1" thickBot="1">
      <c r="A64" s="26" t="s">
        <v>155</v>
      </c>
      <c r="B64" s="19" t="s">
        <v>249</v>
      </c>
      <c r="C64" s="97">
        <f>SUM(C65:C67)</f>
        <v>0</v>
      </c>
      <c r="D64" s="97">
        <v>40000</v>
      </c>
      <c r="F64" s="97">
        <v>40000</v>
      </c>
    </row>
    <row r="65" spans="1:6" s="49" customFormat="1" ht="12" customHeight="1">
      <c r="A65" s="171" t="s">
        <v>115</v>
      </c>
      <c r="B65" s="157" t="s">
        <v>897</v>
      </c>
      <c r="C65" s="100"/>
      <c r="D65" s="100"/>
      <c r="F65" s="100"/>
    </row>
    <row r="66" spans="1:6" s="49" customFormat="1" ht="12" customHeight="1">
      <c r="A66" s="172" t="s">
        <v>116</v>
      </c>
      <c r="B66" s="157" t="s">
        <v>838</v>
      </c>
      <c r="C66" s="99"/>
      <c r="D66" s="99"/>
      <c r="F66" s="99"/>
    </row>
    <row r="67" spans="1:6" s="49" customFormat="1" ht="12" customHeight="1">
      <c r="A67" s="172" t="s">
        <v>253</v>
      </c>
      <c r="B67" s="157" t="s">
        <v>839</v>
      </c>
      <c r="C67" s="99"/>
      <c r="D67" s="99">
        <v>40000</v>
      </c>
      <c r="F67" s="99">
        <v>40000</v>
      </c>
    </row>
    <row r="68" spans="1:6" s="49" customFormat="1" ht="12" customHeight="1" thickBot="1">
      <c r="A68" s="173" t="s">
        <v>254</v>
      </c>
      <c r="B68" s="158" t="s">
        <v>252</v>
      </c>
      <c r="C68" s="101"/>
      <c r="D68" s="101"/>
      <c r="F68" s="101"/>
    </row>
    <row r="69" spans="1:6" s="49" customFormat="1" ht="12" customHeight="1" thickBot="1">
      <c r="A69" s="26" t="s">
        <v>65</v>
      </c>
      <c r="B69" s="92" t="s">
        <v>255</v>
      </c>
      <c r="C69" s="97">
        <f>SUM(C70:C72)</f>
        <v>0</v>
      </c>
      <c r="D69" s="97">
        <v>40080</v>
      </c>
      <c r="F69" s="97">
        <v>40080</v>
      </c>
    </row>
    <row r="70" spans="1:6" s="49" customFormat="1" ht="12" customHeight="1">
      <c r="A70" s="171" t="s">
        <v>156</v>
      </c>
      <c r="B70" s="156" t="s">
        <v>257</v>
      </c>
      <c r="C70" s="102"/>
      <c r="D70" s="102"/>
      <c r="F70" s="102"/>
    </row>
    <row r="71" spans="1:6" s="49" customFormat="1" ht="12" customHeight="1">
      <c r="A71" s="172" t="s">
        <v>157</v>
      </c>
      <c r="B71" s="157" t="s">
        <v>408</v>
      </c>
      <c r="C71" s="102"/>
      <c r="D71" s="102"/>
      <c r="F71" s="102"/>
    </row>
    <row r="72" spans="1:6" s="49" customFormat="1" ht="12" customHeight="1">
      <c r="A72" s="172" t="s">
        <v>180</v>
      </c>
      <c r="B72" s="157" t="s">
        <v>883</v>
      </c>
      <c r="C72" s="102"/>
      <c r="D72" s="102">
        <v>40080</v>
      </c>
      <c r="F72" s="102">
        <v>40080</v>
      </c>
    </row>
    <row r="73" spans="1:6" s="49" customFormat="1" ht="12" customHeight="1" thickBot="1">
      <c r="A73" s="173" t="s">
        <v>256</v>
      </c>
      <c r="B73" s="158" t="s">
        <v>259</v>
      </c>
      <c r="C73" s="102"/>
      <c r="D73" s="102"/>
      <c r="F73" s="102"/>
    </row>
    <row r="74" spans="1:6" s="49" customFormat="1" ht="12" customHeight="1" thickBot="1">
      <c r="A74" s="26" t="s">
        <v>66</v>
      </c>
      <c r="B74" s="19" t="s">
        <v>260</v>
      </c>
      <c r="C74" s="103">
        <f>C9+C20+C30+C39+C47</f>
        <v>738636084</v>
      </c>
      <c r="D74" s="103">
        <f>+D9+D20+D30+D39+D47+D58+D64+D69</f>
        <v>1431699199</v>
      </c>
      <c r="F74" s="103">
        <f>+F9+F20+F30+F39+F47+F58+F64+F69</f>
        <v>1370532293</v>
      </c>
    </row>
    <row r="75" spans="1:6" s="49" customFormat="1" ht="12" customHeight="1" thickBot="1">
      <c r="A75" s="174" t="s">
        <v>374</v>
      </c>
      <c r="B75" s="92" t="s">
        <v>262</v>
      </c>
      <c r="C75" s="97">
        <f>SUM(C76:C78)</f>
        <v>0</v>
      </c>
      <c r="D75" s="97">
        <f>SUM(D76:D78)</f>
        <v>0</v>
      </c>
      <c r="F75" s="97"/>
    </row>
    <row r="76" spans="1:6" s="49" customFormat="1" ht="12" customHeight="1">
      <c r="A76" s="171" t="s">
        <v>295</v>
      </c>
      <c r="B76" s="156" t="s">
        <v>263</v>
      </c>
      <c r="C76" s="102"/>
      <c r="D76" s="102"/>
      <c r="F76" s="102"/>
    </row>
    <row r="77" spans="1:6" s="49" customFormat="1" ht="12" customHeight="1">
      <c r="A77" s="172" t="s">
        <v>304</v>
      </c>
      <c r="B77" s="157" t="s">
        <v>264</v>
      </c>
      <c r="C77" s="102"/>
      <c r="D77" s="102"/>
      <c r="F77" s="102"/>
    </row>
    <row r="78" spans="1:6" s="49" customFormat="1" ht="12" customHeight="1" thickBot="1">
      <c r="A78" s="173" t="s">
        <v>305</v>
      </c>
      <c r="B78" s="160" t="s">
        <v>265</v>
      </c>
      <c r="C78" s="102"/>
      <c r="D78" s="102"/>
      <c r="F78" s="102"/>
    </row>
    <row r="79" spans="1:6" s="49" customFormat="1" ht="12" customHeight="1" thickBot="1">
      <c r="A79" s="174" t="s">
        <v>266</v>
      </c>
      <c r="B79" s="92" t="s">
        <v>267</v>
      </c>
      <c r="C79" s="97">
        <f>SUM(C80:C83)</f>
        <v>295000000</v>
      </c>
      <c r="D79" s="97">
        <f>SUM(D80:D83)</f>
        <v>515000000</v>
      </c>
      <c r="F79" s="97">
        <v>415000000</v>
      </c>
    </row>
    <row r="80" spans="1:6" s="49" customFormat="1" ht="12" customHeight="1">
      <c r="A80" s="171" t="s">
        <v>138</v>
      </c>
      <c r="B80" s="156" t="s">
        <v>268</v>
      </c>
      <c r="C80" s="102">
        <v>295000000</v>
      </c>
      <c r="D80" s="102">
        <v>515000000</v>
      </c>
      <c r="F80" s="102">
        <v>415000000</v>
      </c>
    </row>
    <row r="81" spans="1:6" s="49" customFormat="1" ht="12" customHeight="1">
      <c r="A81" s="172" t="s">
        <v>139</v>
      </c>
      <c r="B81" s="157" t="s">
        <v>269</v>
      </c>
      <c r="C81" s="102"/>
      <c r="D81" s="102"/>
      <c r="E81" s="48"/>
      <c r="F81" s="102"/>
    </row>
    <row r="82" spans="1:6" s="49" customFormat="1" ht="12" customHeight="1">
      <c r="A82" s="172" t="s">
        <v>296</v>
      </c>
      <c r="B82" s="157" t="s">
        <v>270</v>
      </c>
      <c r="C82" s="102"/>
      <c r="D82" s="102"/>
      <c r="F82" s="102"/>
    </row>
    <row r="83" spans="1:6" s="49" customFormat="1" ht="12" customHeight="1" thickBot="1">
      <c r="A83" s="173" t="s">
        <v>297</v>
      </c>
      <c r="B83" s="158" t="s">
        <v>271</v>
      </c>
      <c r="C83" s="102"/>
      <c r="D83" s="102"/>
      <c r="F83" s="102"/>
    </row>
    <row r="84" spans="1:6" s="49" customFormat="1" ht="12" customHeight="1" thickBot="1">
      <c r="A84" s="174" t="s">
        <v>272</v>
      </c>
      <c r="B84" s="92" t="s">
        <v>273</v>
      </c>
      <c r="C84" s="97">
        <f>SUM(C85:C86)</f>
        <v>199880000</v>
      </c>
      <c r="D84" s="97">
        <f>SUM(D85:D86)</f>
        <v>204433772</v>
      </c>
      <c r="F84" s="97">
        <v>204433772</v>
      </c>
    </row>
    <row r="85" spans="1:6" s="48" customFormat="1" ht="12" customHeight="1">
      <c r="A85" s="171" t="s">
        <v>298</v>
      </c>
      <c r="B85" s="156" t="s">
        <v>274</v>
      </c>
      <c r="C85" s="102">
        <v>199880000</v>
      </c>
      <c r="D85" s="102">
        <v>204433772</v>
      </c>
      <c r="E85" s="49"/>
      <c r="F85" s="102">
        <v>204433772</v>
      </c>
    </row>
    <row r="86" spans="1:6" s="49" customFormat="1" ht="12" customHeight="1" thickBot="1">
      <c r="A86" s="173" t="s">
        <v>299</v>
      </c>
      <c r="B86" s="158" t="s">
        <v>275</v>
      </c>
      <c r="C86" s="102"/>
      <c r="D86" s="102"/>
      <c r="F86" s="102"/>
    </row>
    <row r="87" spans="1:6" s="49" customFormat="1" ht="12" customHeight="1" thickBot="1">
      <c r="A87" s="174" t="s">
        <v>276</v>
      </c>
      <c r="B87" s="92" t="s">
        <v>277</v>
      </c>
      <c r="C87" s="97">
        <f>SUM(C88:C90)</f>
        <v>0</v>
      </c>
      <c r="D87" s="97">
        <f>SUM(D88:D90)</f>
        <v>15060534</v>
      </c>
      <c r="F87" s="97">
        <v>15060534</v>
      </c>
    </row>
    <row r="88" spans="1:6" s="49" customFormat="1" ht="12" customHeight="1">
      <c r="A88" s="171" t="s">
        <v>300</v>
      </c>
      <c r="B88" s="156" t="s">
        <v>278</v>
      </c>
      <c r="C88" s="102"/>
      <c r="D88" s="102">
        <v>15060534</v>
      </c>
      <c r="F88" s="102">
        <v>15060534</v>
      </c>
    </row>
    <row r="89" spans="1:6" s="49" customFormat="1" ht="12" customHeight="1">
      <c r="A89" s="172" t="s">
        <v>301</v>
      </c>
      <c r="B89" s="157" t="s">
        <v>279</v>
      </c>
      <c r="C89" s="102"/>
      <c r="D89" s="102"/>
      <c r="E89" s="48"/>
      <c r="F89" s="102"/>
    </row>
    <row r="90" spans="1:6" s="49" customFormat="1" ht="12" customHeight="1" thickBot="1">
      <c r="A90" s="173" t="s">
        <v>302</v>
      </c>
      <c r="B90" s="158" t="s">
        <v>280</v>
      </c>
      <c r="C90" s="102"/>
      <c r="D90" s="102"/>
      <c r="E90" s="48"/>
      <c r="F90" s="102"/>
    </row>
    <row r="91" spans="1:6" s="49" customFormat="1" ht="12" customHeight="1" thickBot="1">
      <c r="A91" s="174" t="s">
        <v>281</v>
      </c>
      <c r="B91" s="92" t="s">
        <v>303</v>
      </c>
      <c r="C91" s="97">
        <f>SUM(C92:C95)</f>
        <v>0</v>
      </c>
      <c r="D91" s="97">
        <f>SUM(D92:D95)</f>
        <v>0</v>
      </c>
      <c r="E91" s="48"/>
      <c r="F91" s="97"/>
    </row>
    <row r="92" spans="1:6" s="49" customFormat="1" ht="12" customHeight="1">
      <c r="A92" s="175" t="s">
        <v>282</v>
      </c>
      <c r="B92" s="156" t="s">
        <v>283</v>
      </c>
      <c r="C92" s="102"/>
      <c r="D92" s="102"/>
      <c r="E92" s="48"/>
      <c r="F92" s="102"/>
    </row>
    <row r="93" spans="1:6" s="48" customFormat="1" ht="12" customHeight="1">
      <c r="A93" s="176" t="s">
        <v>284</v>
      </c>
      <c r="B93" s="157" t="s">
        <v>285</v>
      </c>
      <c r="C93" s="102"/>
      <c r="D93" s="102"/>
      <c r="E93" s="49"/>
      <c r="F93" s="102"/>
    </row>
    <row r="94" spans="1:6" s="48" customFormat="1" ht="12" customHeight="1">
      <c r="A94" s="176" t="s">
        <v>286</v>
      </c>
      <c r="B94" s="157" t="s">
        <v>287</v>
      </c>
      <c r="C94" s="102"/>
      <c r="D94" s="102"/>
      <c r="E94" s="2"/>
      <c r="F94" s="102"/>
    </row>
    <row r="95" spans="1:6" s="48" customFormat="1" ht="12" customHeight="1" thickBot="1">
      <c r="A95" s="177" t="s">
        <v>288</v>
      </c>
      <c r="B95" s="158" t="s">
        <v>289</v>
      </c>
      <c r="C95" s="102"/>
      <c r="D95" s="102"/>
      <c r="E95" s="41"/>
      <c r="F95" s="102"/>
    </row>
    <row r="96" spans="1:6" s="48" customFormat="1" ht="12" customHeight="1" thickBot="1">
      <c r="A96" s="174" t="s">
        <v>290</v>
      </c>
      <c r="B96" s="92" t="s">
        <v>291</v>
      </c>
      <c r="C96" s="198"/>
      <c r="D96" s="198"/>
      <c r="E96" s="50"/>
      <c r="F96" s="198"/>
    </row>
    <row r="97" spans="1:6" s="48" customFormat="1" ht="12" customHeight="1" thickBot="1">
      <c r="A97" s="174" t="s">
        <v>292</v>
      </c>
      <c r="B97" s="164" t="s">
        <v>293</v>
      </c>
      <c r="C97" s="103">
        <f>+C75+C79+C84+C87+C91+C96</f>
        <v>494880000</v>
      </c>
      <c r="D97" s="103">
        <f>+D75+D79+D84+D87+D91+D96</f>
        <v>734494306</v>
      </c>
      <c r="E97" s="2"/>
      <c r="F97" s="103">
        <f>F84+F87+F79</f>
        <v>634494306</v>
      </c>
    </row>
    <row r="98" spans="1:6" s="49" customFormat="1" ht="15" customHeight="1" thickBot="1">
      <c r="A98" s="178" t="s">
        <v>306</v>
      </c>
      <c r="B98" s="166" t="s">
        <v>401</v>
      </c>
      <c r="C98" s="103">
        <f>+C74+C97</f>
        <v>1233516084</v>
      </c>
      <c r="D98" s="103">
        <f>+D74+D97</f>
        <v>2166193505</v>
      </c>
      <c r="E98" s="2"/>
      <c r="F98" s="103">
        <f>+F74+F97</f>
        <v>2005026599</v>
      </c>
    </row>
    <row r="99" spans="1:6" s="41" customFormat="1" ht="16.5" customHeight="1">
      <c r="A99" s="78"/>
      <c r="B99" s="79"/>
      <c r="C99" s="134"/>
      <c r="D99" s="134"/>
      <c r="E99" s="2"/>
      <c r="F99" s="134"/>
    </row>
    <row r="100" spans="1:6" s="50" customFormat="1" ht="12" customHeight="1" thickBot="1">
      <c r="A100" s="179"/>
      <c r="B100" s="81"/>
      <c r="C100" s="135"/>
      <c r="D100" s="135"/>
      <c r="E100" s="2"/>
      <c r="F100" s="135"/>
    </row>
    <row r="101" spans="1:6" ht="12" customHeight="1" thickBot="1">
      <c r="A101" s="82"/>
      <c r="B101" s="83" t="s">
        <v>93</v>
      </c>
      <c r="C101" s="136"/>
      <c r="D101" s="136"/>
      <c r="F101" s="136"/>
    </row>
    <row r="102" spans="1:6" ht="12" customHeight="1" thickBot="1">
      <c r="A102" s="148" t="s">
        <v>58</v>
      </c>
      <c r="B102" s="25" t="s">
        <v>309</v>
      </c>
      <c r="C102" s="96">
        <f>SUM(C103:C107)</f>
        <v>337871192</v>
      </c>
      <c r="D102" s="96">
        <f>SUM(D103:D107)</f>
        <v>398592842</v>
      </c>
      <c r="F102" s="96">
        <f>SUM(F103:F107)</f>
        <v>389920129</v>
      </c>
    </row>
    <row r="103" spans="1:6" ht="12" customHeight="1">
      <c r="A103" s="180" t="s">
        <v>117</v>
      </c>
      <c r="B103" s="8" t="s">
        <v>88</v>
      </c>
      <c r="C103" s="98">
        <v>39848800</v>
      </c>
      <c r="D103" s="98">
        <v>55695145</v>
      </c>
      <c r="F103" s="98">
        <v>54450172</v>
      </c>
    </row>
    <row r="104" spans="1:6" ht="12" customHeight="1">
      <c r="A104" s="172" t="s">
        <v>118</v>
      </c>
      <c r="B104" s="6" t="s">
        <v>158</v>
      </c>
      <c r="C104" s="99">
        <v>8963751</v>
      </c>
      <c r="D104" s="99">
        <v>12725489</v>
      </c>
      <c r="F104" s="99">
        <v>10963954</v>
      </c>
    </row>
    <row r="105" spans="1:6" ht="12" customHeight="1">
      <c r="A105" s="172" t="s">
        <v>119</v>
      </c>
      <c r="B105" s="6" t="s">
        <v>136</v>
      </c>
      <c r="C105" s="101">
        <v>135305000</v>
      </c>
      <c r="D105" s="101">
        <v>165946169</v>
      </c>
      <c r="F105" s="101">
        <v>164898507</v>
      </c>
    </row>
    <row r="106" spans="1:6" ht="12" customHeight="1">
      <c r="A106" s="172" t="s">
        <v>120</v>
      </c>
      <c r="B106" s="9" t="s">
        <v>159</v>
      </c>
      <c r="C106" s="101">
        <v>9611000</v>
      </c>
      <c r="D106" s="101">
        <v>5107000</v>
      </c>
      <c r="F106" s="101">
        <v>2276768</v>
      </c>
    </row>
    <row r="107" spans="1:6" ht="12" customHeight="1">
      <c r="A107" s="172" t="s">
        <v>128</v>
      </c>
      <c r="B107" s="17" t="s">
        <v>160</v>
      </c>
      <c r="C107" s="101">
        <v>144142641</v>
      </c>
      <c r="D107" s="101">
        <v>159119039</v>
      </c>
      <c r="F107" s="101">
        <v>157330728</v>
      </c>
    </row>
    <row r="108" spans="1:6" ht="12" customHeight="1">
      <c r="A108" s="172" t="s">
        <v>121</v>
      </c>
      <c r="B108" s="6" t="s">
        <v>310</v>
      </c>
      <c r="C108" s="101"/>
      <c r="D108" s="101">
        <v>2113129</v>
      </c>
      <c r="F108" s="101">
        <v>2113129</v>
      </c>
    </row>
    <row r="109" spans="1:6" ht="12" customHeight="1">
      <c r="A109" s="172" t="s">
        <v>122</v>
      </c>
      <c r="B109" s="54" t="s">
        <v>311</v>
      </c>
      <c r="C109" s="101"/>
      <c r="D109" s="101"/>
      <c r="F109" s="101"/>
    </row>
    <row r="110" spans="1:6" ht="12" customHeight="1">
      <c r="A110" s="172" t="s">
        <v>129</v>
      </c>
      <c r="B110" s="55" t="s">
        <v>312</v>
      </c>
      <c r="C110" s="101"/>
      <c r="D110" s="101"/>
      <c r="F110" s="101"/>
    </row>
    <row r="111" spans="1:6" ht="12" customHeight="1">
      <c r="A111" s="172" t="s">
        <v>130</v>
      </c>
      <c r="B111" s="55" t="s">
        <v>313</v>
      </c>
      <c r="C111" s="101"/>
      <c r="D111" s="101"/>
      <c r="F111" s="101"/>
    </row>
    <row r="112" spans="1:6" ht="12" customHeight="1">
      <c r="A112" s="172" t="s">
        <v>131</v>
      </c>
      <c r="B112" s="54" t="s">
        <v>898</v>
      </c>
      <c r="C112" s="101">
        <v>138942641</v>
      </c>
      <c r="D112" s="101">
        <v>153305910</v>
      </c>
      <c r="F112" s="101">
        <v>150905249</v>
      </c>
    </row>
    <row r="113" spans="1:6" ht="12" customHeight="1">
      <c r="A113" s="172" t="s">
        <v>132</v>
      </c>
      <c r="B113" s="54" t="s">
        <v>887</v>
      </c>
      <c r="C113" s="101">
        <v>2000000</v>
      </c>
      <c r="D113" s="101"/>
      <c r="F113" s="101">
        <v>1012350</v>
      </c>
    </row>
    <row r="114" spans="1:6" ht="12" customHeight="1">
      <c r="A114" s="172" t="s">
        <v>134</v>
      </c>
      <c r="B114" s="55" t="s">
        <v>316</v>
      </c>
      <c r="C114" s="101"/>
      <c r="D114" s="101"/>
      <c r="F114" s="101"/>
    </row>
    <row r="115" spans="1:6" ht="12" customHeight="1">
      <c r="A115" s="181" t="s">
        <v>161</v>
      </c>
      <c r="B115" s="56" t="s">
        <v>899</v>
      </c>
      <c r="C115" s="101"/>
      <c r="D115" s="101"/>
      <c r="F115" s="101"/>
    </row>
    <row r="116" spans="1:6" ht="12" customHeight="1">
      <c r="A116" s="172" t="s">
        <v>307</v>
      </c>
      <c r="B116" s="55" t="s">
        <v>844</v>
      </c>
      <c r="C116" s="101"/>
      <c r="D116" s="101"/>
      <c r="F116" s="101"/>
    </row>
    <row r="117" spans="1:6" ht="12" customHeight="1" thickBot="1">
      <c r="A117" s="182" t="s">
        <v>308</v>
      </c>
      <c r="B117" s="57" t="s">
        <v>319</v>
      </c>
      <c r="C117" s="105">
        <v>3200000</v>
      </c>
      <c r="D117" s="105">
        <v>3700000</v>
      </c>
      <c r="F117" s="105">
        <v>3300000</v>
      </c>
    </row>
    <row r="118" spans="1:6" ht="12" customHeight="1" thickBot="1">
      <c r="A118" s="26" t="s">
        <v>59</v>
      </c>
      <c r="B118" s="24" t="s">
        <v>320</v>
      </c>
      <c r="C118" s="97">
        <f>+C119+C121+C123</f>
        <v>321411285</v>
      </c>
      <c r="D118" s="97">
        <f>D119+D121+D123</f>
        <v>944241245</v>
      </c>
      <c r="F118" s="97">
        <f>F119+F121+F123</f>
        <v>309931814</v>
      </c>
    </row>
    <row r="119" spans="1:6" ht="12" customHeight="1">
      <c r="A119" s="171" t="s">
        <v>123</v>
      </c>
      <c r="B119" s="6" t="s">
        <v>179</v>
      </c>
      <c r="C119" s="100">
        <v>140411285</v>
      </c>
      <c r="D119" s="100">
        <v>632779892</v>
      </c>
      <c r="F119" s="100">
        <v>19012380</v>
      </c>
    </row>
    <row r="120" spans="1:6" ht="12" customHeight="1">
      <c r="A120" s="171" t="s">
        <v>124</v>
      </c>
      <c r="B120" s="10" t="s">
        <v>324</v>
      </c>
      <c r="C120" s="100"/>
      <c r="D120" s="100"/>
      <c r="F120" s="100"/>
    </row>
    <row r="121" spans="1:6" ht="12" customHeight="1">
      <c r="A121" s="171" t="s">
        <v>125</v>
      </c>
      <c r="B121" s="10" t="s">
        <v>162</v>
      </c>
      <c r="C121" s="99">
        <v>181000000</v>
      </c>
      <c r="D121" s="99">
        <v>294946353</v>
      </c>
      <c r="F121" s="99">
        <v>274483340</v>
      </c>
    </row>
    <row r="122" spans="1:6" ht="12" customHeight="1">
      <c r="A122" s="171" t="s">
        <v>126</v>
      </c>
      <c r="B122" s="10" t="s">
        <v>325</v>
      </c>
      <c r="C122" s="90"/>
      <c r="D122" s="90"/>
      <c r="F122" s="90"/>
    </row>
    <row r="123" spans="1:6" ht="12" customHeight="1">
      <c r="A123" s="171" t="s">
        <v>127</v>
      </c>
      <c r="B123" s="94" t="s">
        <v>181</v>
      </c>
      <c r="C123" s="90"/>
      <c r="D123" s="90">
        <v>16515000</v>
      </c>
      <c r="F123" s="90">
        <v>16436094</v>
      </c>
    </row>
    <row r="124" spans="1:6" ht="12" customHeight="1">
      <c r="A124" s="171" t="s">
        <v>133</v>
      </c>
      <c r="B124" s="93" t="s">
        <v>409</v>
      </c>
      <c r="C124" s="90"/>
      <c r="D124" s="90"/>
      <c r="F124" s="90"/>
    </row>
    <row r="125" spans="1:6" ht="12" customHeight="1">
      <c r="A125" s="171" t="s">
        <v>135</v>
      </c>
      <c r="B125" s="152" t="s">
        <v>330</v>
      </c>
      <c r="C125" s="90"/>
      <c r="D125" s="90"/>
      <c r="F125" s="90"/>
    </row>
    <row r="126" spans="1:6" ht="12" customHeight="1">
      <c r="A126" s="171" t="s">
        <v>163</v>
      </c>
      <c r="B126" s="55" t="s">
        <v>313</v>
      </c>
      <c r="C126" s="90"/>
      <c r="D126" s="90"/>
      <c r="F126" s="90"/>
    </row>
    <row r="127" spans="1:6" ht="12" customHeight="1">
      <c r="A127" s="171" t="s">
        <v>164</v>
      </c>
      <c r="B127" s="55" t="s">
        <v>900</v>
      </c>
      <c r="C127" s="90"/>
      <c r="D127" s="90"/>
      <c r="F127" s="90"/>
    </row>
    <row r="128" spans="1:6" ht="12" customHeight="1">
      <c r="A128" s="171" t="s">
        <v>165</v>
      </c>
      <c r="B128" s="55" t="s">
        <v>900</v>
      </c>
      <c r="C128" s="90"/>
      <c r="D128" s="90"/>
      <c r="F128" s="90"/>
    </row>
    <row r="129" spans="1:9" ht="12" customHeight="1">
      <c r="A129" s="171" t="s">
        <v>321</v>
      </c>
      <c r="B129" s="55" t="s">
        <v>316</v>
      </c>
      <c r="C129" s="90"/>
      <c r="D129" s="90"/>
      <c r="F129" s="90"/>
    </row>
    <row r="130" spans="1:9" ht="12" customHeight="1">
      <c r="A130" s="171" t="s">
        <v>322</v>
      </c>
      <c r="B130" s="55" t="s">
        <v>327</v>
      </c>
      <c r="C130" s="90"/>
      <c r="D130" s="90"/>
      <c r="F130" s="90"/>
    </row>
    <row r="131" spans="1:9" ht="12" customHeight="1" thickBot="1">
      <c r="A131" s="181" t="s">
        <v>323</v>
      </c>
      <c r="B131" s="55" t="s">
        <v>326</v>
      </c>
      <c r="C131" s="91"/>
      <c r="D131" s="91">
        <v>16515000</v>
      </c>
      <c r="E131" s="50"/>
      <c r="F131" s="91">
        <v>16436094</v>
      </c>
    </row>
    <row r="132" spans="1:9" ht="12" customHeight="1" thickBot="1">
      <c r="A132" s="26" t="s">
        <v>60</v>
      </c>
      <c r="B132" s="52" t="s">
        <v>331</v>
      </c>
      <c r="C132" s="97">
        <f>+C133+C134</f>
        <v>369260504</v>
      </c>
      <c r="D132" s="97">
        <v>37982804</v>
      </c>
      <c r="F132" s="97"/>
    </row>
    <row r="133" spans="1:9" ht="12" customHeight="1">
      <c r="A133" s="171" t="s">
        <v>106</v>
      </c>
      <c r="B133" s="7" t="s">
        <v>95</v>
      </c>
      <c r="C133" s="100">
        <v>38342762</v>
      </c>
      <c r="D133" s="100">
        <v>37982804</v>
      </c>
      <c r="F133" s="100"/>
    </row>
    <row r="134" spans="1:9" ht="12" customHeight="1" thickBot="1">
      <c r="A134" s="173" t="s">
        <v>107</v>
      </c>
      <c r="B134" s="10" t="s">
        <v>96</v>
      </c>
      <c r="C134" s="101">
        <v>330917742</v>
      </c>
      <c r="D134" s="101"/>
      <c r="F134" s="101"/>
    </row>
    <row r="135" spans="1:9" ht="12" customHeight="1" thickBot="1">
      <c r="A135" s="26" t="s">
        <v>61</v>
      </c>
      <c r="B135" s="52" t="s">
        <v>332</v>
      </c>
      <c r="C135" s="97">
        <f>+C102+C118+C132</f>
        <v>1028542981</v>
      </c>
      <c r="D135" s="97">
        <f>+D102+D118+D132</f>
        <v>1380816891</v>
      </c>
      <c r="F135" s="97">
        <f>+F102+F118+F132</f>
        <v>699851943</v>
      </c>
    </row>
    <row r="136" spans="1:9" s="50" customFormat="1" ht="12" customHeight="1" thickBot="1">
      <c r="A136" s="26" t="s">
        <v>62</v>
      </c>
      <c r="B136" s="52" t="s">
        <v>333</v>
      </c>
      <c r="C136" s="97">
        <f>+C137+C138+C139</f>
        <v>0</v>
      </c>
      <c r="D136" s="97">
        <f>+D137+D138+D139</f>
        <v>0</v>
      </c>
      <c r="E136" s="2"/>
      <c r="F136" s="97"/>
    </row>
    <row r="137" spans="1:9" ht="12" customHeight="1">
      <c r="A137" s="171" t="s">
        <v>110</v>
      </c>
      <c r="B137" s="7" t="s">
        <v>334</v>
      </c>
      <c r="C137" s="90"/>
      <c r="D137" s="90"/>
      <c r="F137" s="90"/>
    </row>
    <row r="138" spans="1:9" ht="12" customHeight="1">
      <c r="A138" s="171" t="s">
        <v>111</v>
      </c>
      <c r="B138" s="7" t="s">
        <v>335</v>
      </c>
      <c r="C138" s="90"/>
      <c r="D138" s="90"/>
      <c r="E138" s="50"/>
      <c r="F138" s="90"/>
    </row>
    <row r="139" spans="1:9" ht="12" customHeight="1" thickBot="1">
      <c r="A139" s="181" t="s">
        <v>112</v>
      </c>
      <c r="B139" s="5" t="s">
        <v>336</v>
      </c>
      <c r="C139" s="90"/>
      <c r="D139" s="90"/>
      <c r="F139" s="90"/>
    </row>
    <row r="140" spans="1:9" ht="12" customHeight="1" thickBot="1">
      <c r="A140" s="26" t="s">
        <v>63</v>
      </c>
      <c r="B140" s="52" t="s">
        <v>373</v>
      </c>
      <c r="C140" s="97">
        <f>+C141+C142+C143+C144</f>
        <v>0</v>
      </c>
      <c r="D140" s="97">
        <f>+D141+D142+D143+D144</f>
        <v>550000000</v>
      </c>
      <c r="F140" s="97">
        <f>+F141+F142+F143+F144</f>
        <v>550000000</v>
      </c>
    </row>
    <row r="141" spans="1:9" ht="12" customHeight="1">
      <c r="A141" s="171" t="s">
        <v>113</v>
      </c>
      <c r="B141" s="7" t="s">
        <v>337</v>
      </c>
      <c r="C141" s="90"/>
      <c r="D141" s="90">
        <v>550000000</v>
      </c>
      <c r="F141" s="90">
        <v>550000000</v>
      </c>
    </row>
    <row r="142" spans="1:9" ht="12" customHeight="1">
      <c r="A142" s="171" t="s">
        <v>114</v>
      </c>
      <c r="B142" s="7" t="s">
        <v>338</v>
      </c>
      <c r="C142" s="90"/>
      <c r="D142" s="90"/>
      <c r="E142" s="50"/>
      <c r="F142" s="90"/>
    </row>
    <row r="143" spans="1:9" s="50" customFormat="1" ht="12" customHeight="1">
      <c r="A143" s="171" t="s">
        <v>241</v>
      </c>
      <c r="B143" s="7" t="s">
        <v>339</v>
      </c>
      <c r="C143" s="90"/>
      <c r="D143" s="90"/>
      <c r="F143" s="90"/>
    </row>
    <row r="144" spans="1:9" ht="12" customHeight="1" thickBot="1">
      <c r="A144" s="181" t="s">
        <v>242</v>
      </c>
      <c r="B144" s="5" t="s">
        <v>340</v>
      </c>
      <c r="C144" s="90"/>
      <c r="D144" s="90"/>
      <c r="E144" s="50"/>
      <c r="F144" s="90"/>
      <c r="I144" s="89"/>
    </row>
    <row r="145" spans="1:6" ht="13.5" thickBot="1">
      <c r="A145" s="26" t="s">
        <v>64</v>
      </c>
      <c r="B145" s="52" t="s">
        <v>341</v>
      </c>
      <c r="C145" s="103">
        <f>+C146+C147+C148+C149</f>
        <v>204973103</v>
      </c>
      <c r="D145" s="103">
        <f>+D146+D147+D148+D149</f>
        <v>235376614</v>
      </c>
      <c r="E145" s="50"/>
      <c r="F145" s="103">
        <f>+F146+F147+F148+F149</f>
        <v>234181884</v>
      </c>
    </row>
    <row r="146" spans="1:6" ht="12" customHeight="1">
      <c r="A146" s="171" t="s">
        <v>115</v>
      </c>
      <c r="B146" s="7" t="s">
        <v>342</v>
      </c>
      <c r="C146" s="90"/>
      <c r="D146" s="90"/>
      <c r="E146" s="50"/>
      <c r="F146" s="90"/>
    </row>
    <row r="147" spans="1:6" s="50" customFormat="1" ht="12" customHeight="1">
      <c r="A147" s="171" t="s">
        <v>116</v>
      </c>
      <c r="B147" s="7" t="s">
        <v>352</v>
      </c>
      <c r="C147" s="90"/>
      <c r="D147" s="90">
        <v>14042123</v>
      </c>
      <c r="F147" s="1194">
        <v>14042123</v>
      </c>
    </row>
    <row r="148" spans="1:6" s="50" customFormat="1" ht="12" customHeight="1">
      <c r="A148" s="171" t="s">
        <v>253</v>
      </c>
      <c r="B148" s="7" t="s">
        <v>901</v>
      </c>
      <c r="C148" s="90">
        <v>204973103</v>
      </c>
      <c r="D148" s="90">
        <v>221334491</v>
      </c>
      <c r="E148" s="2"/>
      <c r="F148" s="1194">
        <v>220139761</v>
      </c>
    </row>
    <row r="149" spans="1:6" s="50" customFormat="1" ht="12" customHeight="1" thickBot="1">
      <c r="A149" s="181" t="s">
        <v>254</v>
      </c>
      <c r="B149" s="5" t="s">
        <v>895</v>
      </c>
      <c r="C149" s="90"/>
      <c r="D149" s="90"/>
      <c r="E149" s="2"/>
      <c r="F149" s="90"/>
    </row>
    <row r="150" spans="1:6" s="50" customFormat="1" ht="12" customHeight="1" thickBot="1">
      <c r="A150" s="26" t="s">
        <v>65</v>
      </c>
      <c r="B150" s="52" t="s">
        <v>345</v>
      </c>
      <c r="C150" s="106">
        <f>+C151+C152+C153+C154</f>
        <v>0</v>
      </c>
      <c r="D150" s="106">
        <f>+D151+D152+D153+D154</f>
        <v>0</v>
      </c>
      <c r="E150" s="2"/>
      <c r="F150" s="106"/>
    </row>
    <row r="151" spans="1:6" s="50" customFormat="1" ht="12" customHeight="1">
      <c r="A151" s="171" t="s">
        <v>156</v>
      </c>
      <c r="B151" s="7" t="s">
        <v>346</v>
      </c>
      <c r="C151" s="90"/>
      <c r="D151" s="90"/>
      <c r="E151" s="2"/>
      <c r="F151" s="90"/>
    </row>
    <row r="152" spans="1:6" s="50" customFormat="1" ht="12" customHeight="1">
      <c r="A152" s="171" t="s">
        <v>157</v>
      </c>
      <c r="B152" s="7" t="s">
        <v>347</v>
      </c>
      <c r="C152" s="90"/>
      <c r="D152" s="90"/>
      <c r="E152" s="2"/>
      <c r="F152" s="90"/>
    </row>
    <row r="153" spans="1:6" ht="12.75" customHeight="1">
      <c r="A153" s="171" t="s">
        <v>180</v>
      </c>
      <c r="B153" s="7" t="s">
        <v>348</v>
      </c>
      <c r="C153" s="90"/>
      <c r="D153" s="90"/>
      <c r="F153" s="90"/>
    </row>
    <row r="154" spans="1:6" ht="12" customHeight="1" thickBot="1">
      <c r="A154" s="171" t="s">
        <v>256</v>
      </c>
      <c r="B154" s="7" t="s">
        <v>349</v>
      </c>
      <c r="C154" s="90"/>
      <c r="D154" s="90"/>
      <c r="F154" s="90"/>
    </row>
    <row r="155" spans="1:6" ht="12" customHeight="1" thickBot="1">
      <c r="A155" s="26" t="s">
        <v>66</v>
      </c>
      <c r="B155" s="52" t="s">
        <v>350</v>
      </c>
      <c r="C155" s="168">
        <f>+C136+C140+C145+C150</f>
        <v>204973103</v>
      </c>
      <c r="D155" s="168">
        <f>+D136+D140+D145+D150</f>
        <v>785376614</v>
      </c>
      <c r="F155" s="168">
        <f>+F136+F140+F145+F150</f>
        <v>784181884</v>
      </c>
    </row>
    <row r="156" spans="1:6" ht="12" customHeight="1" thickBot="1">
      <c r="A156" s="1145"/>
      <c r="B156" s="440" t="s">
        <v>979</v>
      </c>
      <c r="C156" s="1146"/>
      <c r="D156" s="1146"/>
      <c r="F156" s="1146">
        <v>520992772</v>
      </c>
    </row>
    <row r="157" spans="1:6" ht="12" customHeight="1" thickBot="1">
      <c r="A157" s="1145"/>
      <c r="B157" s="440" t="s">
        <v>978</v>
      </c>
      <c r="C157" s="1146"/>
      <c r="D157" s="1146"/>
      <c r="F157" s="1146"/>
    </row>
    <row r="158" spans="1:6" ht="12" customHeight="1" thickBot="1">
      <c r="A158" s="183" t="s">
        <v>67</v>
      </c>
      <c r="B158" s="142" t="s">
        <v>351</v>
      </c>
      <c r="C158" s="168">
        <f>+C135+C155</f>
        <v>1233516084</v>
      </c>
      <c r="D158" s="168">
        <f>D135+D155</f>
        <v>2166193505</v>
      </c>
      <c r="F158" s="168">
        <f>F135+F155+F156</f>
        <v>2005026599</v>
      </c>
    </row>
    <row r="159" spans="1:6" ht="12" customHeight="1" thickBot="1">
      <c r="C159" s="829"/>
      <c r="D159" s="829"/>
      <c r="F159" s="829"/>
    </row>
    <row r="160" spans="1:6" ht="12" customHeight="1" thickBot="1">
      <c r="A160" s="86" t="s">
        <v>174</v>
      </c>
      <c r="B160" s="87"/>
      <c r="C160" s="51">
        <v>17</v>
      </c>
      <c r="D160" s="51">
        <v>17</v>
      </c>
      <c r="F160" s="51">
        <v>19</v>
      </c>
    </row>
    <row r="161" spans="1:6" ht="12" customHeight="1" thickBot="1">
      <c r="A161" s="86" t="s">
        <v>175</v>
      </c>
      <c r="B161" s="87"/>
      <c r="C161" s="51">
        <v>15</v>
      </c>
      <c r="D161" s="51">
        <v>15</v>
      </c>
      <c r="F161" s="51">
        <v>15</v>
      </c>
    </row>
    <row r="162" spans="1:6" ht="15" customHeight="1"/>
    <row r="164" spans="1:6" ht="15" customHeight="1"/>
    <row r="165" spans="1:6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0"/>
  <sheetViews>
    <sheetView view="pageBreakPreview" zoomScale="85" zoomScaleNormal="100" zoomScaleSheetLayoutView="85" workbookViewId="0">
      <selection activeCell="D1" sqref="D1"/>
    </sheetView>
  </sheetViews>
  <sheetFormatPr defaultRowHeight="12.75"/>
  <cols>
    <col min="1" max="1" width="13.1640625" style="827" customWidth="1"/>
    <col min="2" max="2" width="67" style="828" customWidth="1"/>
    <col min="3" max="3" width="16.33203125" style="828" customWidth="1"/>
    <col min="4" max="4" width="18.83203125" style="2" customWidth="1"/>
    <col min="5" max="5" width="16.33203125" style="828" customWidth="1"/>
    <col min="6" max="16384" width="9.33203125" style="2"/>
  </cols>
  <sheetData>
    <row r="1" spans="1:5" s="1" customFormat="1" ht="16.5" customHeight="1">
      <c r="A1" s="65"/>
      <c r="B1" s="67"/>
      <c r="C1" s="67"/>
      <c r="D1" s="88" t="s">
        <v>1121</v>
      </c>
      <c r="E1" s="67"/>
    </row>
    <row r="2" spans="1:5" s="46" customFormat="1" ht="21" customHeight="1" thickBot="1">
      <c r="A2" s="65"/>
      <c r="B2" s="67"/>
      <c r="C2" s="67"/>
      <c r="D2" s="88"/>
      <c r="E2" s="67"/>
    </row>
    <row r="3" spans="1:5" s="46" customFormat="1" ht="48.75" customHeight="1">
      <c r="A3" s="146" t="s">
        <v>99</v>
      </c>
      <c r="B3" s="124" t="s">
        <v>176</v>
      </c>
      <c r="C3" s="126"/>
      <c r="D3" s="126"/>
      <c r="E3" s="126">
        <v>1</v>
      </c>
    </row>
    <row r="4" spans="1:5" s="47" customFormat="1" ht="15.95" customHeight="1" thickBot="1">
      <c r="A4" s="439" t="s">
        <v>171</v>
      </c>
      <c r="B4" s="125" t="s">
        <v>411</v>
      </c>
      <c r="C4" s="127"/>
      <c r="D4" s="127"/>
      <c r="E4" s="127">
        <v>2</v>
      </c>
    </row>
    <row r="5" spans="1:5" ht="14.25" thickBot="1">
      <c r="A5" s="68"/>
      <c r="B5" s="68"/>
      <c r="C5" s="69"/>
      <c r="D5" s="69"/>
      <c r="E5" s="69"/>
    </row>
    <row r="6" spans="1:5" s="41" customFormat="1" ht="12.95" customHeight="1" thickBot="1">
      <c r="A6" s="147" t="s">
        <v>173</v>
      </c>
      <c r="B6" s="70" t="s">
        <v>90</v>
      </c>
      <c r="C6" s="128" t="s">
        <v>871</v>
      </c>
      <c r="D6" s="128" t="s">
        <v>872</v>
      </c>
      <c r="E6" s="128" t="s">
        <v>815</v>
      </c>
    </row>
    <row r="7" spans="1:5" s="41" customFormat="1" ht="15.95" customHeight="1" thickBot="1">
      <c r="A7" s="61">
        <v>1</v>
      </c>
      <c r="B7" s="62">
        <v>2</v>
      </c>
      <c r="C7" s="63">
        <v>3</v>
      </c>
      <c r="D7" s="63">
        <v>4</v>
      </c>
      <c r="E7" s="63">
        <v>5</v>
      </c>
    </row>
    <row r="8" spans="1:5" s="41" customFormat="1" ht="12" customHeight="1" thickBot="1">
      <c r="A8" s="72"/>
      <c r="B8" s="73" t="s">
        <v>92</v>
      </c>
      <c r="C8" s="129"/>
      <c r="D8" s="129"/>
      <c r="E8" s="129"/>
    </row>
    <row r="9" spans="1:5" s="48" customFormat="1" ht="12" customHeight="1" thickBot="1">
      <c r="A9" s="26" t="s">
        <v>58</v>
      </c>
      <c r="B9" s="19" t="s">
        <v>197</v>
      </c>
      <c r="C9" s="97">
        <f>+C10+C11+C12+C13+C14+C15</f>
        <v>0</v>
      </c>
      <c r="D9" s="97">
        <f>+D10+D11+D12+D13+D14+D15</f>
        <v>0</v>
      </c>
      <c r="E9" s="97">
        <f>+E10+E11+E12+E13+E14+E15</f>
        <v>0</v>
      </c>
    </row>
    <row r="10" spans="1:5" s="49" customFormat="1" ht="12" customHeight="1">
      <c r="A10" s="171" t="s">
        <v>117</v>
      </c>
      <c r="B10" s="156" t="s">
        <v>198</v>
      </c>
      <c r="C10" s="100"/>
      <c r="D10" s="100"/>
      <c r="E10" s="100"/>
    </row>
    <row r="11" spans="1:5" s="49" customFormat="1" ht="12" customHeight="1">
      <c r="A11" s="172" t="s">
        <v>118</v>
      </c>
      <c r="B11" s="157" t="s">
        <v>199</v>
      </c>
      <c r="C11" s="99"/>
      <c r="D11" s="99"/>
      <c r="E11" s="99"/>
    </row>
    <row r="12" spans="1:5" s="49" customFormat="1" ht="12" customHeight="1">
      <c r="A12" s="172" t="s">
        <v>119</v>
      </c>
      <c r="B12" s="157" t="s">
        <v>200</v>
      </c>
      <c r="C12" s="99"/>
      <c r="D12" s="99"/>
      <c r="E12" s="99"/>
    </row>
    <row r="13" spans="1:5" s="49" customFormat="1" ht="12" customHeight="1">
      <c r="A13" s="172" t="s">
        <v>120</v>
      </c>
      <c r="B13" s="157" t="s">
        <v>201</v>
      </c>
      <c r="C13" s="99"/>
      <c r="D13" s="99"/>
      <c r="E13" s="99"/>
    </row>
    <row r="14" spans="1:5" s="48" customFormat="1" ht="12" customHeight="1">
      <c r="A14" s="172" t="s">
        <v>137</v>
      </c>
      <c r="B14" s="157" t="s">
        <v>202</v>
      </c>
      <c r="C14" s="821"/>
      <c r="D14" s="821"/>
      <c r="E14" s="821"/>
    </row>
    <row r="15" spans="1:5" s="48" customFormat="1" ht="12" customHeight="1" thickBot="1">
      <c r="A15" s="173" t="s">
        <v>121</v>
      </c>
      <c r="B15" s="158" t="s">
        <v>203</v>
      </c>
      <c r="C15" s="830"/>
      <c r="D15" s="830"/>
      <c r="E15" s="830"/>
    </row>
    <row r="16" spans="1:5" s="48" customFormat="1" ht="12" customHeight="1" thickBot="1">
      <c r="A16" s="26" t="s">
        <v>59</v>
      </c>
      <c r="B16" s="92" t="s">
        <v>204</v>
      </c>
      <c r="C16" s="97">
        <f>+C17+C18+C19+C20+C21</f>
        <v>0</v>
      </c>
      <c r="D16" s="97">
        <f>+D17+D18+D19+D20+D21</f>
        <v>0</v>
      </c>
      <c r="E16" s="97">
        <f>+E17+E18+E19+E20+E21</f>
        <v>0</v>
      </c>
    </row>
    <row r="17" spans="1:5" s="48" customFormat="1" ht="12" customHeight="1">
      <c r="A17" s="171" t="s">
        <v>123</v>
      </c>
      <c r="B17" s="156" t="s">
        <v>205</v>
      </c>
      <c r="C17" s="100"/>
      <c r="D17" s="100"/>
      <c r="E17" s="100"/>
    </row>
    <row r="18" spans="1:5" s="48" customFormat="1" ht="12" customHeight="1">
      <c r="A18" s="172" t="s">
        <v>124</v>
      </c>
      <c r="B18" s="157" t="s">
        <v>206</v>
      </c>
      <c r="C18" s="99"/>
      <c r="D18" s="99"/>
      <c r="E18" s="99"/>
    </row>
    <row r="19" spans="1:5" s="48" customFormat="1" ht="12" customHeight="1">
      <c r="A19" s="172" t="s">
        <v>125</v>
      </c>
      <c r="B19" s="157" t="s">
        <v>403</v>
      </c>
      <c r="C19" s="99"/>
      <c r="D19" s="99"/>
      <c r="E19" s="99"/>
    </row>
    <row r="20" spans="1:5" s="48" customFormat="1" ht="12" customHeight="1">
      <c r="A20" s="172" t="s">
        <v>126</v>
      </c>
      <c r="B20" s="157" t="s">
        <v>404</v>
      </c>
      <c r="C20" s="99"/>
      <c r="D20" s="99"/>
      <c r="E20" s="99"/>
    </row>
    <row r="21" spans="1:5" s="49" customFormat="1" ht="12" customHeight="1">
      <c r="A21" s="172" t="s">
        <v>127</v>
      </c>
      <c r="B21" s="157" t="s">
        <v>207</v>
      </c>
      <c r="C21" s="99"/>
      <c r="D21" s="99"/>
      <c r="E21" s="99"/>
    </row>
    <row r="22" spans="1:5" s="49" customFormat="1" ht="12" customHeight="1" thickBot="1">
      <c r="A22" s="173" t="s">
        <v>133</v>
      </c>
      <c r="B22" s="158" t="s">
        <v>208</v>
      </c>
      <c r="C22" s="101"/>
      <c r="D22" s="101"/>
      <c r="E22" s="101"/>
    </row>
    <row r="23" spans="1:5" s="49" customFormat="1" ht="12" customHeight="1" thickBot="1">
      <c r="A23" s="26" t="s">
        <v>60</v>
      </c>
      <c r="B23" s="19" t="s">
        <v>209</v>
      </c>
      <c r="C23" s="97">
        <f>+C24+C25+C26+C27+C28</f>
        <v>0</v>
      </c>
      <c r="D23" s="97">
        <f>+D24+D25+D26+D27+D28</f>
        <v>0</v>
      </c>
      <c r="E23" s="97">
        <f>+E24+E25+E26+E27+E28</f>
        <v>0</v>
      </c>
    </row>
    <row r="24" spans="1:5" s="48" customFormat="1" ht="12" customHeight="1">
      <c r="A24" s="171" t="s">
        <v>106</v>
      </c>
      <c r="B24" s="156" t="s">
        <v>210</v>
      </c>
      <c r="C24" s="100"/>
      <c r="D24" s="100"/>
      <c r="E24" s="100"/>
    </row>
    <row r="25" spans="1:5" s="49" customFormat="1" ht="12" customHeight="1">
      <c r="A25" s="172" t="s">
        <v>107</v>
      </c>
      <c r="B25" s="157" t="s">
        <v>211</v>
      </c>
      <c r="C25" s="99"/>
      <c r="D25" s="99"/>
      <c r="E25" s="99"/>
    </row>
    <row r="26" spans="1:5" s="49" customFormat="1" ht="12" customHeight="1">
      <c r="A26" s="172" t="s">
        <v>108</v>
      </c>
      <c r="B26" s="157" t="s">
        <v>405</v>
      </c>
      <c r="C26" s="99"/>
      <c r="D26" s="99"/>
      <c r="E26" s="99"/>
    </row>
    <row r="27" spans="1:5" s="49" customFormat="1" ht="12" customHeight="1">
      <c r="A27" s="172" t="s">
        <v>109</v>
      </c>
      <c r="B27" s="157" t="s">
        <v>406</v>
      </c>
      <c r="C27" s="99"/>
      <c r="D27" s="99"/>
      <c r="E27" s="99"/>
    </row>
    <row r="28" spans="1:5" s="49" customFormat="1" ht="12" customHeight="1">
      <c r="A28" s="172" t="s">
        <v>146</v>
      </c>
      <c r="B28" s="157" t="s">
        <v>212</v>
      </c>
      <c r="C28" s="99"/>
      <c r="D28" s="99"/>
      <c r="E28" s="99"/>
    </row>
    <row r="29" spans="1:5" s="49" customFormat="1" ht="12" customHeight="1" thickBot="1">
      <c r="A29" s="173" t="s">
        <v>147</v>
      </c>
      <c r="B29" s="158" t="s">
        <v>213</v>
      </c>
      <c r="C29" s="101"/>
      <c r="D29" s="101"/>
      <c r="E29" s="101"/>
    </row>
    <row r="30" spans="1:5" s="49" customFormat="1" ht="12" customHeight="1" thickBot="1">
      <c r="A30" s="26" t="s">
        <v>148</v>
      </c>
      <c r="B30" s="19" t="s">
        <v>214</v>
      </c>
      <c r="C30" s="103">
        <f>+C31+C34+C35+C36</f>
        <v>0</v>
      </c>
      <c r="D30" s="103">
        <f>+D31+D34+D35+D36</f>
        <v>0</v>
      </c>
      <c r="E30" s="103">
        <f>+E31+E34+E35+E36</f>
        <v>0</v>
      </c>
    </row>
    <row r="31" spans="1:5" s="49" customFormat="1" ht="12" customHeight="1">
      <c r="A31" s="171" t="s">
        <v>215</v>
      </c>
      <c r="B31" s="156" t="s">
        <v>221</v>
      </c>
      <c r="C31" s="151">
        <f>+C32+C33</f>
        <v>0</v>
      </c>
      <c r="D31" s="151">
        <f>+D32+D33</f>
        <v>0</v>
      </c>
      <c r="E31" s="151">
        <f>+E32+E33</f>
        <v>0</v>
      </c>
    </row>
    <row r="32" spans="1:5" s="49" customFormat="1" ht="12" customHeight="1">
      <c r="A32" s="172" t="s">
        <v>216</v>
      </c>
      <c r="B32" s="157" t="s">
        <v>222</v>
      </c>
      <c r="C32" s="99"/>
      <c r="D32" s="99"/>
      <c r="E32" s="99"/>
    </row>
    <row r="33" spans="1:5" s="49" customFormat="1" ht="12" customHeight="1">
      <c r="A33" s="172" t="s">
        <v>217</v>
      </c>
      <c r="B33" s="157" t="s">
        <v>223</v>
      </c>
      <c r="C33" s="99"/>
      <c r="D33" s="99"/>
      <c r="E33" s="99"/>
    </row>
    <row r="34" spans="1:5" s="49" customFormat="1" ht="12" customHeight="1">
      <c r="A34" s="172" t="s">
        <v>218</v>
      </c>
      <c r="B34" s="157" t="s">
        <v>224</v>
      </c>
      <c r="C34" s="99"/>
      <c r="D34" s="99"/>
      <c r="E34" s="99"/>
    </row>
    <row r="35" spans="1:5" s="49" customFormat="1" ht="12" customHeight="1">
      <c r="A35" s="172" t="s">
        <v>219</v>
      </c>
      <c r="B35" s="157" t="s">
        <v>225</v>
      </c>
      <c r="C35" s="99"/>
      <c r="D35" s="99"/>
      <c r="E35" s="99"/>
    </row>
    <row r="36" spans="1:5" s="49" customFormat="1" ht="12" customHeight="1" thickBot="1">
      <c r="A36" s="173" t="s">
        <v>220</v>
      </c>
      <c r="B36" s="158" t="s">
        <v>226</v>
      </c>
      <c r="C36" s="101"/>
      <c r="D36" s="101"/>
      <c r="E36" s="101"/>
    </row>
    <row r="37" spans="1:5" s="49" customFormat="1" ht="12" customHeight="1" thickBot="1">
      <c r="A37" s="26" t="s">
        <v>62</v>
      </c>
      <c r="B37" s="19" t="s">
        <v>227</v>
      </c>
      <c r="C37" s="97">
        <f>SUM(C38:C47)</f>
        <v>3450000</v>
      </c>
      <c r="D37" s="97">
        <f>SUM(D38:D47)</f>
        <v>3450000</v>
      </c>
      <c r="E37" s="97">
        <v>5075479</v>
      </c>
    </row>
    <row r="38" spans="1:5" s="49" customFormat="1" ht="12" customHeight="1">
      <c r="A38" s="171" t="s">
        <v>110</v>
      </c>
      <c r="B38" s="156" t="s">
        <v>230</v>
      </c>
      <c r="C38" s="100"/>
      <c r="D38" s="100"/>
      <c r="E38" s="100"/>
    </row>
    <row r="39" spans="1:5" s="49" customFormat="1" ht="12" customHeight="1">
      <c r="A39" s="172" t="s">
        <v>111</v>
      </c>
      <c r="B39" s="157" t="s">
        <v>231</v>
      </c>
      <c r="C39" s="99">
        <v>3450000</v>
      </c>
      <c r="D39" s="99">
        <v>3450000</v>
      </c>
      <c r="E39" s="99">
        <v>5075479</v>
      </c>
    </row>
    <row r="40" spans="1:5" s="49" customFormat="1" ht="12" customHeight="1">
      <c r="A40" s="172" t="s">
        <v>112</v>
      </c>
      <c r="B40" s="157" t="s">
        <v>232</v>
      </c>
      <c r="C40" s="99"/>
      <c r="D40" s="99"/>
      <c r="E40" s="99"/>
    </row>
    <row r="41" spans="1:5" s="49" customFormat="1" ht="12" customHeight="1">
      <c r="A41" s="172" t="s">
        <v>150</v>
      </c>
      <c r="B41" s="157" t="s">
        <v>233</v>
      </c>
      <c r="C41" s="99"/>
      <c r="D41" s="99"/>
      <c r="E41" s="99"/>
    </row>
    <row r="42" spans="1:5" s="49" customFormat="1" ht="12" customHeight="1">
      <c r="A42" s="172" t="s">
        <v>151</v>
      </c>
      <c r="B42" s="157" t="s">
        <v>234</v>
      </c>
      <c r="C42" s="99"/>
      <c r="D42" s="99"/>
      <c r="E42" s="99"/>
    </row>
    <row r="43" spans="1:5" s="49" customFormat="1" ht="12" customHeight="1">
      <c r="A43" s="172" t="s">
        <v>152</v>
      </c>
      <c r="B43" s="157" t="s">
        <v>235</v>
      </c>
      <c r="C43" s="99"/>
      <c r="D43" s="99"/>
      <c r="E43" s="99"/>
    </row>
    <row r="44" spans="1:5" s="49" customFormat="1" ht="12" customHeight="1">
      <c r="A44" s="172" t="s">
        <v>153</v>
      </c>
      <c r="B44" s="157" t="s">
        <v>236</v>
      </c>
      <c r="C44" s="99"/>
      <c r="D44" s="99"/>
      <c r="E44" s="99"/>
    </row>
    <row r="45" spans="1:5" s="49" customFormat="1" ht="12" customHeight="1">
      <c r="A45" s="172" t="s">
        <v>154</v>
      </c>
      <c r="B45" s="157" t="s">
        <v>237</v>
      </c>
      <c r="C45" s="99"/>
      <c r="D45" s="99"/>
      <c r="E45" s="99"/>
    </row>
    <row r="46" spans="1:5" s="49" customFormat="1" ht="12" customHeight="1">
      <c r="A46" s="172" t="s">
        <v>228</v>
      </c>
      <c r="B46" s="157" t="s">
        <v>238</v>
      </c>
      <c r="C46" s="102"/>
      <c r="D46" s="102"/>
      <c r="E46" s="102"/>
    </row>
    <row r="47" spans="1:5" s="49" customFormat="1" ht="12" customHeight="1" thickBot="1">
      <c r="A47" s="173" t="s">
        <v>229</v>
      </c>
      <c r="B47" s="158" t="s">
        <v>239</v>
      </c>
      <c r="C47" s="145"/>
      <c r="D47" s="145"/>
      <c r="E47" s="145"/>
    </row>
    <row r="48" spans="1:5" s="49" customFormat="1" ht="12" customHeight="1" thickBot="1">
      <c r="A48" s="26" t="s">
        <v>63</v>
      </c>
      <c r="B48" s="19" t="s">
        <v>240</v>
      </c>
      <c r="C48" s="97">
        <f>SUM(C49:C53)</f>
        <v>0</v>
      </c>
      <c r="D48" s="97">
        <f>SUM(D49:D53)</f>
        <v>0</v>
      </c>
      <c r="E48" s="97"/>
    </row>
    <row r="49" spans="1:5" s="49" customFormat="1" ht="12" customHeight="1">
      <c r="A49" s="171" t="s">
        <v>113</v>
      </c>
      <c r="B49" s="156" t="s">
        <v>244</v>
      </c>
      <c r="C49" s="197"/>
      <c r="D49" s="197"/>
      <c r="E49" s="197"/>
    </row>
    <row r="50" spans="1:5" s="49" customFormat="1" ht="12" customHeight="1">
      <c r="A50" s="172" t="s">
        <v>114</v>
      </c>
      <c r="B50" s="157" t="s">
        <v>245</v>
      </c>
      <c r="C50" s="102"/>
      <c r="D50" s="102"/>
      <c r="E50" s="102"/>
    </row>
    <row r="51" spans="1:5" s="49" customFormat="1" ht="12" customHeight="1">
      <c r="A51" s="172" t="s">
        <v>241</v>
      </c>
      <c r="B51" s="157" t="s">
        <v>246</v>
      </c>
      <c r="C51" s="102"/>
      <c r="D51" s="102"/>
      <c r="E51" s="102"/>
    </row>
    <row r="52" spans="1:5" s="49" customFormat="1" ht="12" customHeight="1">
      <c r="A52" s="172" t="s">
        <v>242</v>
      </c>
      <c r="B52" s="157" t="s">
        <v>247</v>
      </c>
      <c r="C52" s="102"/>
      <c r="D52" s="102"/>
      <c r="E52" s="102"/>
    </row>
    <row r="53" spans="1:5" s="49" customFormat="1" ht="12" customHeight="1" thickBot="1">
      <c r="A53" s="173" t="s">
        <v>243</v>
      </c>
      <c r="B53" s="158" t="s">
        <v>248</v>
      </c>
      <c r="C53" s="145"/>
      <c r="D53" s="145"/>
      <c r="E53" s="145"/>
    </row>
    <row r="54" spans="1:5" s="49" customFormat="1" ht="12" customHeight="1" thickBot="1">
      <c r="A54" s="26" t="s">
        <v>155</v>
      </c>
      <c r="B54" s="19" t="s">
        <v>249</v>
      </c>
      <c r="C54" s="97">
        <f>SUM(C55:C57)</f>
        <v>0</v>
      </c>
      <c r="D54" s="97">
        <f>SUM(D55:D57)</f>
        <v>0</v>
      </c>
      <c r="E54" s="97"/>
    </row>
    <row r="55" spans="1:5" s="49" customFormat="1" ht="12" customHeight="1">
      <c r="A55" s="171" t="s">
        <v>115</v>
      </c>
      <c r="B55" s="156" t="s">
        <v>250</v>
      </c>
      <c r="C55" s="100"/>
      <c r="D55" s="100"/>
      <c r="E55" s="100"/>
    </row>
    <row r="56" spans="1:5" s="49" customFormat="1" ht="12" customHeight="1">
      <c r="A56" s="172" t="s">
        <v>116</v>
      </c>
      <c r="B56" s="157" t="s">
        <v>407</v>
      </c>
      <c r="C56" s="99"/>
      <c r="D56" s="99"/>
      <c r="E56" s="99"/>
    </row>
    <row r="57" spans="1:5" s="49" customFormat="1" ht="12" customHeight="1">
      <c r="A57" s="172" t="s">
        <v>253</v>
      </c>
      <c r="B57" s="157" t="s">
        <v>251</v>
      </c>
      <c r="C57" s="99"/>
      <c r="D57" s="99"/>
      <c r="E57" s="99"/>
    </row>
    <row r="58" spans="1:5" s="49" customFormat="1" ht="12" customHeight="1" thickBot="1">
      <c r="A58" s="173" t="s">
        <v>254</v>
      </c>
      <c r="B58" s="158" t="s">
        <v>252</v>
      </c>
      <c r="C58" s="101"/>
      <c r="D58" s="101"/>
      <c r="E58" s="101"/>
    </row>
    <row r="59" spans="1:5" s="49" customFormat="1" ht="12" customHeight="1" thickBot="1">
      <c r="A59" s="26" t="s">
        <v>65</v>
      </c>
      <c r="B59" s="92" t="s">
        <v>255</v>
      </c>
      <c r="C59" s="97">
        <f>SUM(C60:C62)</f>
        <v>0</v>
      </c>
      <c r="D59" s="97">
        <f>SUM(D60:D62)</f>
        <v>0</v>
      </c>
      <c r="E59" s="97"/>
    </row>
    <row r="60" spans="1:5" s="49" customFormat="1" ht="12" customHeight="1">
      <c r="A60" s="171" t="s">
        <v>156</v>
      </c>
      <c r="B60" s="156" t="s">
        <v>257</v>
      </c>
      <c r="C60" s="102"/>
      <c r="D60" s="102"/>
      <c r="E60" s="102"/>
    </row>
    <row r="61" spans="1:5" s="49" customFormat="1" ht="12" customHeight="1">
      <c r="A61" s="172" t="s">
        <v>157</v>
      </c>
      <c r="B61" s="157" t="s">
        <v>408</v>
      </c>
      <c r="C61" s="102"/>
      <c r="D61" s="102"/>
      <c r="E61" s="102"/>
    </row>
    <row r="62" spans="1:5" s="49" customFormat="1" ht="12" customHeight="1">
      <c r="A62" s="172" t="s">
        <v>180</v>
      </c>
      <c r="B62" s="157" t="s">
        <v>258</v>
      </c>
      <c r="C62" s="102"/>
      <c r="D62" s="102"/>
      <c r="E62" s="102"/>
    </row>
    <row r="63" spans="1:5" s="49" customFormat="1" ht="12" customHeight="1" thickBot="1">
      <c r="A63" s="173" t="s">
        <v>256</v>
      </c>
      <c r="B63" s="158" t="s">
        <v>259</v>
      </c>
      <c r="C63" s="102"/>
      <c r="D63" s="102"/>
      <c r="E63" s="102"/>
    </row>
    <row r="64" spans="1:5" s="49" customFormat="1" ht="12" customHeight="1" thickBot="1">
      <c r="A64" s="26" t="s">
        <v>66</v>
      </c>
      <c r="B64" s="19" t="s">
        <v>260</v>
      </c>
      <c r="C64" s="103">
        <f>+C9+C16+C23+C30+C37+C48+C54+C59</f>
        <v>3450000</v>
      </c>
      <c r="D64" s="103">
        <f>+D9+D16+D23+D30+D37+D48+D54+D59</f>
        <v>3450000</v>
      </c>
      <c r="E64" s="103">
        <v>5075479</v>
      </c>
    </row>
    <row r="65" spans="1:5" s="49" customFormat="1" ht="12" customHeight="1" thickBot="1">
      <c r="A65" s="174" t="s">
        <v>374</v>
      </c>
      <c r="B65" s="92" t="s">
        <v>262</v>
      </c>
      <c r="C65" s="97">
        <f>SUM(C66:C68)</f>
        <v>0</v>
      </c>
      <c r="D65" s="97">
        <f>SUM(D66:D68)</f>
        <v>0</v>
      </c>
      <c r="E65" s="97"/>
    </row>
    <row r="66" spans="1:5" s="49" customFormat="1" ht="12" customHeight="1">
      <c r="A66" s="171" t="s">
        <v>295</v>
      </c>
      <c r="B66" s="156" t="s">
        <v>263</v>
      </c>
      <c r="C66" s="102"/>
      <c r="D66" s="102"/>
      <c r="E66" s="102"/>
    </row>
    <row r="67" spans="1:5" s="49" customFormat="1" ht="12" customHeight="1">
      <c r="A67" s="172" t="s">
        <v>304</v>
      </c>
      <c r="B67" s="157" t="s">
        <v>264</v>
      </c>
      <c r="C67" s="102"/>
      <c r="D67" s="102"/>
      <c r="E67" s="102"/>
    </row>
    <row r="68" spans="1:5" s="49" customFormat="1" ht="12" customHeight="1" thickBot="1">
      <c r="A68" s="173" t="s">
        <v>305</v>
      </c>
      <c r="B68" s="160" t="s">
        <v>265</v>
      </c>
      <c r="C68" s="102"/>
      <c r="D68" s="102"/>
      <c r="E68" s="102"/>
    </row>
    <row r="69" spans="1:5" s="49" customFormat="1" ht="12" customHeight="1" thickBot="1">
      <c r="A69" s="174" t="s">
        <v>266</v>
      </c>
      <c r="B69" s="92" t="s">
        <v>267</v>
      </c>
      <c r="C69" s="97">
        <f>SUM(C70:C73)</f>
        <v>0</v>
      </c>
      <c r="D69" s="97">
        <f>SUM(D70:D73)</f>
        <v>0</v>
      </c>
      <c r="E69" s="97"/>
    </row>
    <row r="70" spans="1:5" s="49" customFormat="1" ht="12" customHeight="1">
      <c r="A70" s="171" t="s">
        <v>138</v>
      </c>
      <c r="B70" s="156" t="s">
        <v>268</v>
      </c>
      <c r="C70" s="102"/>
      <c r="D70" s="102"/>
      <c r="E70" s="102"/>
    </row>
    <row r="71" spans="1:5" s="49" customFormat="1" ht="12" customHeight="1">
      <c r="A71" s="172" t="s">
        <v>139</v>
      </c>
      <c r="B71" s="157" t="s">
        <v>269</v>
      </c>
      <c r="C71" s="102"/>
      <c r="D71" s="102"/>
      <c r="E71" s="102"/>
    </row>
    <row r="72" spans="1:5" s="49" customFormat="1" ht="12" customHeight="1">
      <c r="A72" s="172" t="s">
        <v>296</v>
      </c>
      <c r="B72" s="157" t="s">
        <v>270</v>
      </c>
      <c r="C72" s="102"/>
      <c r="D72" s="102"/>
      <c r="E72" s="102"/>
    </row>
    <row r="73" spans="1:5" s="49" customFormat="1" ht="12" customHeight="1" thickBot="1">
      <c r="A73" s="173" t="s">
        <v>297</v>
      </c>
      <c r="B73" s="158" t="s">
        <v>271</v>
      </c>
      <c r="C73" s="102"/>
      <c r="D73" s="102"/>
      <c r="E73" s="102"/>
    </row>
    <row r="74" spans="1:5" s="49" customFormat="1" ht="12" customHeight="1" thickBot="1">
      <c r="A74" s="174" t="s">
        <v>272</v>
      </c>
      <c r="B74" s="92" t="s">
        <v>273</v>
      </c>
      <c r="C74" s="97">
        <f>SUM(C75:C76)</f>
        <v>0</v>
      </c>
      <c r="D74" s="97">
        <f>SUM(D75:D76)</f>
        <v>0</v>
      </c>
      <c r="E74" s="97"/>
    </row>
    <row r="75" spans="1:5" s="49" customFormat="1" ht="12" customHeight="1">
      <c r="A75" s="171" t="s">
        <v>298</v>
      </c>
      <c r="B75" s="156" t="s">
        <v>274</v>
      </c>
      <c r="C75" s="102"/>
      <c r="D75" s="102"/>
      <c r="E75" s="102"/>
    </row>
    <row r="76" spans="1:5" s="48" customFormat="1" ht="12" customHeight="1" thickBot="1">
      <c r="A76" s="173" t="s">
        <v>299</v>
      </c>
      <c r="B76" s="158" t="s">
        <v>275</v>
      </c>
      <c r="C76" s="102"/>
      <c r="D76" s="102"/>
      <c r="E76" s="102"/>
    </row>
    <row r="77" spans="1:5" s="49" customFormat="1" ht="12" customHeight="1" thickBot="1">
      <c r="A77" s="174" t="s">
        <v>276</v>
      </c>
      <c r="B77" s="92" t="s">
        <v>277</v>
      </c>
      <c r="C77" s="97">
        <f>SUM(C78:C80)</f>
        <v>0</v>
      </c>
      <c r="D77" s="97">
        <f>SUM(D78:D80)</f>
        <v>0</v>
      </c>
      <c r="E77" s="97"/>
    </row>
    <row r="78" spans="1:5" s="49" customFormat="1" ht="12" customHeight="1">
      <c r="A78" s="171" t="s">
        <v>300</v>
      </c>
      <c r="B78" s="156" t="s">
        <v>278</v>
      </c>
      <c r="C78" s="102"/>
      <c r="D78" s="102"/>
      <c r="E78" s="102"/>
    </row>
    <row r="79" spans="1:5" s="49" customFormat="1" ht="12" customHeight="1">
      <c r="A79" s="172" t="s">
        <v>301</v>
      </c>
      <c r="B79" s="157" t="s">
        <v>279</v>
      </c>
      <c r="C79" s="102"/>
      <c r="D79" s="102"/>
      <c r="E79" s="102"/>
    </row>
    <row r="80" spans="1:5" s="49" customFormat="1" ht="12" customHeight="1" thickBot="1">
      <c r="A80" s="173" t="s">
        <v>302</v>
      </c>
      <c r="B80" s="158" t="s">
        <v>280</v>
      </c>
      <c r="C80" s="102"/>
      <c r="D80" s="102"/>
      <c r="E80" s="102"/>
    </row>
    <row r="81" spans="1:5" s="49" customFormat="1" ht="12" customHeight="1" thickBot="1">
      <c r="A81" s="174" t="s">
        <v>281</v>
      </c>
      <c r="B81" s="92" t="s">
        <v>303</v>
      </c>
      <c r="C81" s="97">
        <f>SUM(C82:C85)</f>
        <v>0</v>
      </c>
      <c r="D81" s="97">
        <f>SUM(D82:D85)</f>
        <v>0</v>
      </c>
      <c r="E81" s="97"/>
    </row>
    <row r="82" spans="1:5" s="49" customFormat="1" ht="12" customHeight="1">
      <c r="A82" s="175" t="s">
        <v>282</v>
      </c>
      <c r="B82" s="156" t="s">
        <v>283</v>
      </c>
      <c r="C82" s="102"/>
      <c r="D82" s="102"/>
      <c r="E82" s="102"/>
    </row>
    <row r="83" spans="1:5" s="49" customFormat="1" ht="12" customHeight="1">
      <c r="A83" s="176" t="s">
        <v>284</v>
      </c>
      <c r="B83" s="157" t="s">
        <v>285</v>
      </c>
      <c r="C83" s="102"/>
      <c r="D83" s="102"/>
      <c r="E83" s="102"/>
    </row>
    <row r="84" spans="1:5" s="48" customFormat="1" ht="12" customHeight="1">
      <c r="A84" s="176" t="s">
        <v>286</v>
      </c>
      <c r="B84" s="157" t="s">
        <v>287</v>
      </c>
      <c r="C84" s="102"/>
      <c r="D84" s="102"/>
      <c r="E84" s="102"/>
    </row>
    <row r="85" spans="1:5" s="48" customFormat="1" ht="12" customHeight="1" thickBot="1">
      <c r="A85" s="177" t="s">
        <v>288</v>
      </c>
      <c r="B85" s="158" t="s">
        <v>289</v>
      </c>
      <c r="C85" s="102"/>
      <c r="D85" s="102"/>
      <c r="E85" s="102"/>
    </row>
    <row r="86" spans="1:5" s="48" customFormat="1" ht="12" customHeight="1" thickBot="1">
      <c r="A86" s="174" t="s">
        <v>290</v>
      </c>
      <c r="B86" s="92" t="s">
        <v>291</v>
      </c>
      <c r="C86" s="198"/>
      <c r="D86" s="198"/>
      <c r="E86" s="198"/>
    </row>
    <row r="87" spans="1:5" s="48" customFormat="1" ht="12" customHeight="1" thickBot="1">
      <c r="A87" s="174" t="s">
        <v>292</v>
      </c>
      <c r="B87" s="164" t="s">
        <v>293</v>
      </c>
      <c r="C87" s="103">
        <f>+C65+C69+C74+C77+C81+C86</f>
        <v>0</v>
      </c>
      <c r="D87" s="103">
        <f>+D65+D69+D74+D77+D81+D86</f>
        <v>0</v>
      </c>
      <c r="E87" s="103">
        <f>+E65+E69+E74+E77+E81+E86</f>
        <v>0</v>
      </c>
    </row>
    <row r="88" spans="1:5" s="49" customFormat="1" ht="15" customHeight="1" thickBot="1">
      <c r="A88" s="178" t="s">
        <v>306</v>
      </c>
      <c r="B88" s="166" t="s">
        <v>401</v>
      </c>
      <c r="C88" s="103">
        <f>+C64+C87</f>
        <v>3450000</v>
      </c>
      <c r="D88" s="103">
        <f>+D64+D87</f>
        <v>3450000</v>
      </c>
      <c r="E88" s="103">
        <f>+E64+E87</f>
        <v>5075479</v>
      </c>
    </row>
    <row r="89" spans="1:5">
      <c r="A89" s="78"/>
      <c r="B89" s="79"/>
      <c r="C89" s="134"/>
      <c r="D89" s="134"/>
      <c r="E89" s="134"/>
    </row>
    <row r="90" spans="1:5" s="41" customFormat="1" ht="16.5" customHeight="1" thickBot="1">
      <c r="A90" s="179"/>
      <c r="B90" s="81"/>
      <c r="C90" s="135"/>
      <c r="D90" s="135"/>
      <c r="E90" s="135"/>
    </row>
    <row r="91" spans="1:5" s="50" customFormat="1" ht="12" customHeight="1" thickBot="1">
      <c r="A91" s="82"/>
      <c r="B91" s="83" t="s">
        <v>93</v>
      </c>
      <c r="C91" s="136"/>
      <c r="D91" s="136"/>
      <c r="E91" s="136"/>
    </row>
    <row r="92" spans="1:5" ht="12" customHeight="1" thickBot="1">
      <c r="A92" s="148" t="s">
        <v>58</v>
      </c>
      <c r="B92" s="25" t="s">
        <v>309</v>
      </c>
      <c r="C92" s="96">
        <f>SUM(C93:C97)</f>
        <v>3450000</v>
      </c>
      <c r="D92" s="96">
        <f>SUM(D93:D97)</f>
        <v>3450000</v>
      </c>
      <c r="E92" s="96">
        <f>E97+E102+E107</f>
        <v>5075479</v>
      </c>
    </row>
    <row r="93" spans="1:5" ht="12" customHeight="1">
      <c r="A93" s="180" t="s">
        <v>117</v>
      </c>
      <c r="B93" s="8" t="s">
        <v>88</v>
      </c>
      <c r="C93" s="98"/>
      <c r="D93" s="98"/>
      <c r="E93" s="98"/>
    </row>
    <row r="94" spans="1:5" ht="12" customHeight="1">
      <c r="A94" s="172" t="s">
        <v>118</v>
      </c>
      <c r="B94" s="6" t="s">
        <v>158</v>
      </c>
      <c r="C94" s="99"/>
      <c r="D94" s="99"/>
      <c r="E94" s="99"/>
    </row>
    <row r="95" spans="1:5" ht="12" customHeight="1">
      <c r="A95" s="172" t="s">
        <v>119</v>
      </c>
      <c r="B95" s="6" t="s">
        <v>136</v>
      </c>
      <c r="C95" s="101"/>
      <c r="D95" s="101"/>
      <c r="E95" s="101"/>
    </row>
    <row r="96" spans="1:5" ht="12" customHeight="1">
      <c r="A96" s="172" t="s">
        <v>120</v>
      </c>
      <c r="B96" s="9" t="s">
        <v>159</v>
      </c>
      <c r="C96" s="101"/>
      <c r="D96" s="101"/>
      <c r="E96" s="101"/>
    </row>
    <row r="97" spans="1:5" ht="12" customHeight="1">
      <c r="A97" s="172" t="s">
        <v>128</v>
      </c>
      <c r="B97" s="17" t="s">
        <v>160</v>
      </c>
      <c r="C97" s="101">
        <v>3450000</v>
      </c>
      <c r="D97" s="101">
        <v>3450000</v>
      </c>
      <c r="E97" s="101">
        <v>2113129</v>
      </c>
    </row>
    <row r="98" spans="1:5" ht="12" customHeight="1">
      <c r="A98" s="172" t="s">
        <v>121</v>
      </c>
      <c r="B98" s="6" t="s">
        <v>310</v>
      </c>
      <c r="C98" s="101"/>
      <c r="D98" s="101"/>
      <c r="E98" s="101"/>
    </row>
    <row r="99" spans="1:5" ht="12" customHeight="1">
      <c r="A99" s="172" t="s">
        <v>122</v>
      </c>
      <c r="B99" s="54" t="s">
        <v>311</v>
      </c>
      <c r="C99" s="101"/>
      <c r="D99" s="101"/>
      <c r="E99" s="101"/>
    </row>
    <row r="100" spans="1:5" ht="12" customHeight="1">
      <c r="A100" s="172" t="s">
        <v>129</v>
      </c>
      <c r="B100" s="55" t="s">
        <v>312</v>
      </c>
      <c r="C100" s="101"/>
      <c r="D100" s="101"/>
      <c r="E100" s="101"/>
    </row>
    <row r="101" spans="1:5" ht="12" customHeight="1">
      <c r="A101" s="172" t="s">
        <v>130</v>
      </c>
      <c r="B101" s="55" t="s">
        <v>313</v>
      </c>
      <c r="C101" s="101"/>
      <c r="D101" s="101"/>
      <c r="E101" s="101"/>
    </row>
    <row r="102" spans="1:5" ht="12" customHeight="1">
      <c r="A102" s="172" t="s">
        <v>131</v>
      </c>
      <c r="B102" s="54" t="s">
        <v>314</v>
      </c>
      <c r="C102" s="101">
        <v>2000000</v>
      </c>
      <c r="D102" s="101">
        <v>2000000</v>
      </c>
      <c r="E102" s="101">
        <v>1012350</v>
      </c>
    </row>
    <row r="103" spans="1:5" ht="12" customHeight="1">
      <c r="A103" s="172" t="s">
        <v>132</v>
      </c>
      <c r="B103" s="54" t="s">
        <v>315</v>
      </c>
      <c r="C103" s="101"/>
      <c r="D103" s="101"/>
      <c r="E103" s="101"/>
    </row>
    <row r="104" spans="1:5" ht="12" customHeight="1">
      <c r="A104" s="172" t="s">
        <v>134</v>
      </c>
      <c r="B104" s="55" t="s">
        <v>316</v>
      </c>
      <c r="C104" s="101"/>
      <c r="D104" s="101"/>
      <c r="E104" s="101"/>
    </row>
    <row r="105" spans="1:5" ht="12" customHeight="1">
      <c r="A105" s="181" t="s">
        <v>161</v>
      </c>
      <c r="B105" s="56" t="s">
        <v>902</v>
      </c>
      <c r="C105" s="101"/>
      <c r="D105" s="101"/>
      <c r="E105" s="101"/>
    </row>
    <row r="106" spans="1:5" ht="12" customHeight="1">
      <c r="A106" s="172" t="s">
        <v>307</v>
      </c>
      <c r="B106" s="56" t="s">
        <v>318</v>
      </c>
      <c r="C106" s="101"/>
      <c r="D106" s="101"/>
      <c r="E106" s="101"/>
    </row>
    <row r="107" spans="1:5" ht="12" customHeight="1" thickBot="1">
      <c r="A107" s="182" t="s">
        <v>308</v>
      </c>
      <c r="B107" s="57" t="s">
        <v>319</v>
      </c>
      <c r="C107" s="105">
        <v>1450000</v>
      </c>
      <c r="D107" s="105">
        <v>1450000</v>
      </c>
      <c r="E107" s="105">
        <v>1950000</v>
      </c>
    </row>
    <row r="108" spans="1:5" ht="12" customHeight="1" thickBot="1">
      <c r="A108" s="26" t="s">
        <v>59</v>
      </c>
      <c r="B108" s="24" t="s">
        <v>320</v>
      </c>
      <c r="C108" s="97">
        <f>+C109+C111+C113</f>
        <v>0</v>
      </c>
      <c r="D108" s="97">
        <f>+D109+D111+D113</f>
        <v>0</v>
      </c>
      <c r="E108" s="97"/>
    </row>
    <row r="109" spans="1:5" ht="12" customHeight="1">
      <c r="A109" s="171" t="s">
        <v>123</v>
      </c>
      <c r="B109" s="6" t="s">
        <v>179</v>
      </c>
      <c r="C109" s="100"/>
      <c r="D109" s="100"/>
      <c r="E109" s="100"/>
    </row>
    <row r="110" spans="1:5" ht="12" customHeight="1">
      <c r="A110" s="171" t="s">
        <v>124</v>
      </c>
      <c r="B110" s="10" t="s">
        <v>324</v>
      </c>
      <c r="C110" s="100"/>
      <c r="D110" s="100"/>
      <c r="E110" s="100"/>
    </row>
    <row r="111" spans="1:5" ht="12" customHeight="1">
      <c r="A111" s="171" t="s">
        <v>125</v>
      </c>
      <c r="B111" s="10" t="s">
        <v>162</v>
      </c>
      <c r="C111" s="99"/>
      <c r="D111" s="99"/>
      <c r="E111" s="99"/>
    </row>
    <row r="112" spans="1:5" ht="12" customHeight="1">
      <c r="A112" s="171" t="s">
        <v>126</v>
      </c>
      <c r="B112" s="10" t="s">
        <v>325</v>
      </c>
      <c r="C112" s="90"/>
      <c r="D112" s="90"/>
      <c r="E112" s="90"/>
    </row>
    <row r="113" spans="1:5" ht="12" customHeight="1">
      <c r="A113" s="171" t="s">
        <v>127</v>
      </c>
      <c r="B113" s="94" t="s">
        <v>181</v>
      </c>
      <c r="C113" s="90"/>
      <c r="D113" s="90"/>
      <c r="E113" s="90"/>
    </row>
    <row r="114" spans="1:5" ht="12" customHeight="1">
      <c r="A114" s="171" t="s">
        <v>133</v>
      </c>
      <c r="B114" s="93" t="s">
        <v>409</v>
      </c>
      <c r="C114" s="90"/>
      <c r="D114" s="90"/>
      <c r="E114" s="90"/>
    </row>
    <row r="115" spans="1:5" ht="12" customHeight="1">
      <c r="A115" s="171" t="s">
        <v>135</v>
      </c>
      <c r="B115" s="152" t="s">
        <v>330</v>
      </c>
      <c r="C115" s="90"/>
      <c r="D115" s="90"/>
      <c r="E115" s="90"/>
    </row>
    <row r="116" spans="1:5" ht="12" customHeight="1">
      <c r="A116" s="171" t="s">
        <v>163</v>
      </c>
      <c r="B116" s="55" t="s">
        <v>313</v>
      </c>
      <c r="C116" s="90"/>
      <c r="D116" s="90"/>
      <c r="E116" s="90"/>
    </row>
    <row r="117" spans="1:5" ht="12" customHeight="1">
      <c r="A117" s="171" t="s">
        <v>164</v>
      </c>
      <c r="B117" s="55" t="s">
        <v>329</v>
      </c>
      <c r="C117" s="90"/>
      <c r="D117" s="90"/>
      <c r="E117" s="90"/>
    </row>
    <row r="118" spans="1:5" ht="12" customHeight="1">
      <c r="A118" s="171" t="s">
        <v>165</v>
      </c>
      <c r="B118" s="55" t="s">
        <v>328</v>
      </c>
      <c r="C118" s="90"/>
      <c r="D118" s="90"/>
      <c r="E118" s="90"/>
    </row>
    <row r="119" spans="1:5" ht="12" customHeight="1">
      <c r="A119" s="171" t="s">
        <v>321</v>
      </c>
      <c r="B119" s="55" t="s">
        <v>316</v>
      </c>
      <c r="C119" s="90"/>
      <c r="D119" s="90"/>
      <c r="E119" s="90"/>
    </row>
    <row r="120" spans="1:5" ht="12" customHeight="1">
      <c r="A120" s="171" t="s">
        <v>322</v>
      </c>
      <c r="B120" s="55" t="s">
        <v>327</v>
      </c>
      <c r="C120" s="90"/>
      <c r="D120" s="90"/>
      <c r="E120" s="90"/>
    </row>
    <row r="121" spans="1:5" ht="12" customHeight="1" thickBot="1">
      <c r="A121" s="181" t="s">
        <v>323</v>
      </c>
      <c r="B121" s="55" t="s">
        <v>326</v>
      </c>
      <c r="C121" s="91"/>
      <c r="D121" s="91"/>
      <c r="E121" s="91"/>
    </row>
    <row r="122" spans="1:5" ht="12" customHeight="1" thickBot="1">
      <c r="A122" s="26" t="s">
        <v>60</v>
      </c>
      <c r="B122" s="52" t="s">
        <v>331</v>
      </c>
      <c r="C122" s="97">
        <f>+C123+C124</f>
        <v>0</v>
      </c>
      <c r="D122" s="97">
        <f>+D123+D124</f>
        <v>0</v>
      </c>
      <c r="E122" s="97"/>
    </row>
    <row r="123" spans="1:5" ht="12" customHeight="1">
      <c r="A123" s="171" t="s">
        <v>106</v>
      </c>
      <c r="B123" s="7" t="s">
        <v>95</v>
      </c>
      <c r="C123" s="100"/>
      <c r="D123" s="100"/>
      <c r="E123" s="100"/>
    </row>
    <row r="124" spans="1:5" ht="12" customHeight="1" thickBot="1">
      <c r="A124" s="173" t="s">
        <v>107</v>
      </c>
      <c r="B124" s="10" t="s">
        <v>96</v>
      </c>
      <c r="C124" s="101"/>
      <c r="D124" s="101"/>
      <c r="E124" s="101"/>
    </row>
    <row r="125" spans="1:5" ht="12" customHeight="1" thickBot="1">
      <c r="A125" s="26" t="s">
        <v>61</v>
      </c>
      <c r="B125" s="52" t="s">
        <v>332</v>
      </c>
      <c r="C125" s="97">
        <f>+C92+C108+C122</f>
        <v>3450000</v>
      </c>
      <c r="D125" s="97">
        <f>+D92+D108+D122</f>
        <v>3450000</v>
      </c>
      <c r="E125" s="97">
        <f>E92</f>
        <v>5075479</v>
      </c>
    </row>
    <row r="126" spans="1:5" s="50" customFormat="1" ht="12" customHeight="1" thickBot="1">
      <c r="A126" s="26" t="s">
        <v>62</v>
      </c>
      <c r="B126" s="52" t="s">
        <v>333</v>
      </c>
      <c r="C126" s="97">
        <f>+C127+C128+C129</f>
        <v>0</v>
      </c>
      <c r="D126" s="97">
        <f>+D127+D128+D129</f>
        <v>0</v>
      </c>
      <c r="E126" s="97"/>
    </row>
    <row r="127" spans="1:5" ht="12" customHeight="1">
      <c r="A127" s="171" t="s">
        <v>110</v>
      </c>
      <c r="B127" s="7" t="s">
        <v>334</v>
      </c>
      <c r="C127" s="90"/>
      <c r="D127" s="90"/>
      <c r="E127" s="90"/>
    </row>
    <row r="128" spans="1:5" ht="12" customHeight="1">
      <c r="A128" s="171" t="s">
        <v>111</v>
      </c>
      <c r="B128" s="7" t="s">
        <v>335</v>
      </c>
      <c r="C128" s="90"/>
      <c r="D128" s="90"/>
      <c r="E128" s="90"/>
    </row>
    <row r="129" spans="1:9" ht="12" customHeight="1" thickBot="1">
      <c r="A129" s="181" t="s">
        <v>112</v>
      </c>
      <c r="B129" s="5" t="s">
        <v>336</v>
      </c>
      <c r="C129" s="90"/>
      <c r="D129" s="90"/>
      <c r="E129" s="90"/>
    </row>
    <row r="130" spans="1:9" ht="12" customHeight="1" thickBot="1">
      <c r="A130" s="26" t="s">
        <v>63</v>
      </c>
      <c r="B130" s="52" t="s">
        <v>373</v>
      </c>
      <c r="C130" s="97">
        <f>+C131+C132+C133+C134</f>
        <v>0</v>
      </c>
      <c r="D130" s="97">
        <f>+D131+D132+D133+D134</f>
        <v>0</v>
      </c>
      <c r="E130" s="97"/>
    </row>
    <row r="131" spans="1:9" ht="12" customHeight="1">
      <c r="A131" s="171" t="s">
        <v>113</v>
      </c>
      <c r="B131" s="7" t="s">
        <v>337</v>
      </c>
      <c r="C131" s="90"/>
      <c r="D131" s="90"/>
      <c r="E131" s="90"/>
    </row>
    <row r="132" spans="1:9" ht="12" customHeight="1">
      <c r="A132" s="171" t="s">
        <v>114</v>
      </c>
      <c r="B132" s="7" t="s">
        <v>338</v>
      </c>
      <c r="C132" s="90"/>
      <c r="D132" s="90"/>
      <c r="E132" s="90"/>
    </row>
    <row r="133" spans="1:9" s="50" customFormat="1" ht="12" customHeight="1">
      <c r="A133" s="171" t="s">
        <v>241</v>
      </c>
      <c r="B133" s="7" t="s">
        <v>339</v>
      </c>
      <c r="C133" s="90"/>
      <c r="D133" s="90"/>
      <c r="E133" s="90"/>
    </row>
    <row r="134" spans="1:9" ht="12" customHeight="1" thickBot="1">
      <c r="A134" s="181" t="s">
        <v>242</v>
      </c>
      <c r="B134" s="5" t="s">
        <v>340</v>
      </c>
      <c r="C134" s="90"/>
      <c r="D134" s="90"/>
      <c r="E134" s="90"/>
      <c r="I134" s="89"/>
    </row>
    <row r="135" spans="1:9" ht="13.5" thickBot="1">
      <c r="A135" s="26" t="s">
        <v>64</v>
      </c>
      <c r="B135" s="52" t="s">
        <v>341</v>
      </c>
      <c r="C135" s="103">
        <f>+C136+C137+C138+C139</f>
        <v>0</v>
      </c>
      <c r="D135" s="103">
        <f>+D136+D137+D138+D139</f>
        <v>0</v>
      </c>
      <c r="E135" s="103"/>
    </row>
    <row r="136" spans="1:9" ht="12" customHeight="1">
      <c r="A136" s="171" t="s">
        <v>115</v>
      </c>
      <c r="B136" s="7" t="s">
        <v>342</v>
      </c>
      <c r="C136" s="90"/>
      <c r="D136" s="90"/>
      <c r="E136" s="90"/>
    </row>
    <row r="137" spans="1:9" s="50" customFormat="1" ht="12" customHeight="1">
      <c r="A137" s="171" t="s">
        <v>116</v>
      </c>
      <c r="B137" s="7" t="s">
        <v>352</v>
      </c>
      <c r="C137" s="90"/>
      <c r="D137" s="90"/>
      <c r="E137" s="90"/>
    </row>
    <row r="138" spans="1:9" s="50" customFormat="1" ht="12" customHeight="1">
      <c r="A138" s="171" t="s">
        <v>253</v>
      </c>
      <c r="B138" s="7" t="s">
        <v>343</v>
      </c>
      <c r="C138" s="90"/>
      <c r="D138" s="90"/>
      <c r="E138" s="90"/>
    </row>
    <row r="139" spans="1:9" s="50" customFormat="1" ht="12" customHeight="1" thickBot="1">
      <c r="A139" s="181" t="s">
        <v>254</v>
      </c>
      <c r="B139" s="5" t="s">
        <v>344</v>
      </c>
      <c r="C139" s="90"/>
      <c r="D139" s="90"/>
      <c r="E139" s="90"/>
    </row>
    <row r="140" spans="1:9" s="50" customFormat="1" ht="12" customHeight="1" thickBot="1">
      <c r="A140" s="26" t="s">
        <v>65</v>
      </c>
      <c r="B140" s="52" t="s">
        <v>345</v>
      </c>
      <c r="C140" s="106">
        <f>+C141+C142+C143+C144</f>
        <v>0</v>
      </c>
      <c r="D140" s="106">
        <f>+D141+D142+D143+D144</f>
        <v>0</v>
      </c>
      <c r="E140" s="106"/>
    </row>
    <row r="141" spans="1:9" s="50" customFormat="1" ht="12" customHeight="1">
      <c r="A141" s="171" t="s">
        <v>156</v>
      </c>
      <c r="B141" s="7" t="s">
        <v>346</v>
      </c>
      <c r="C141" s="90"/>
      <c r="D141" s="90"/>
      <c r="E141" s="90"/>
    </row>
    <row r="142" spans="1:9" s="50" customFormat="1" ht="12" customHeight="1">
      <c r="A142" s="171" t="s">
        <v>157</v>
      </c>
      <c r="B142" s="7" t="s">
        <v>347</v>
      </c>
      <c r="C142" s="90"/>
      <c r="D142" s="90"/>
      <c r="E142" s="90"/>
    </row>
    <row r="143" spans="1:9" ht="12.75" customHeight="1">
      <c r="A143" s="171" t="s">
        <v>180</v>
      </c>
      <c r="B143" s="7" t="s">
        <v>348</v>
      </c>
      <c r="C143" s="90"/>
      <c r="D143" s="90"/>
      <c r="E143" s="90"/>
    </row>
    <row r="144" spans="1:9" ht="12" customHeight="1" thickBot="1">
      <c r="A144" s="171" t="s">
        <v>256</v>
      </c>
      <c r="B144" s="7" t="s">
        <v>349</v>
      </c>
      <c r="C144" s="90"/>
      <c r="D144" s="90"/>
      <c r="E144" s="90"/>
    </row>
    <row r="145" spans="1:5" ht="15" customHeight="1" thickBot="1">
      <c r="A145" s="26" t="s">
        <v>66</v>
      </c>
      <c r="B145" s="52" t="s">
        <v>350</v>
      </c>
      <c r="C145" s="168">
        <f>+C126+C130+C135+C140</f>
        <v>0</v>
      </c>
      <c r="D145" s="168">
        <f>+D126+D130+D135+D140</f>
        <v>0</v>
      </c>
      <c r="E145" s="168"/>
    </row>
    <row r="146" spans="1:5" ht="13.5" thickBot="1">
      <c r="A146" s="183" t="s">
        <v>67</v>
      </c>
      <c r="B146" s="142" t="s">
        <v>351</v>
      </c>
      <c r="C146" s="168">
        <f>+C125+C145</f>
        <v>3450000</v>
      </c>
      <c r="D146" s="168">
        <f>+D125+D145</f>
        <v>3450000</v>
      </c>
      <c r="E146" s="168">
        <f>E125</f>
        <v>5075479</v>
      </c>
    </row>
    <row r="147" spans="1:5" ht="15" customHeight="1" thickBot="1">
      <c r="C147" s="829"/>
      <c r="D147" s="829"/>
      <c r="E147" s="829"/>
    </row>
    <row r="148" spans="1:5" ht="14.25" customHeight="1" thickBot="1">
      <c r="A148" s="86" t="s">
        <v>174</v>
      </c>
      <c r="B148" s="87"/>
      <c r="C148" s="51"/>
      <c r="D148" s="51"/>
      <c r="E148" s="51"/>
    </row>
    <row r="149" spans="1:5" ht="13.5" thickBot="1">
      <c r="A149" s="86" t="s">
        <v>175</v>
      </c>
      <c r="B149" s="87"/>
      <c r="C149" s="51"/>
      <c r="D149" s="51"/>
      <c r="E149" s="51"/>
    </row>
    <row r="150" spans="1:5" ht="15.75">
      <c r="A150" s="143"/>
      <c r="B150" s="143"/>
      <c r="C150" s="58"/>
      <c r="E150" s="58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8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4"/>
  <sheetViews>
    <sheetView view="pageBreakPreview" zoomScale="85" zoomScaleNormal="100" zoomScaleSheetLayoutView="85" workbookViewId="0">
      <selection activeCell="C1" sqref="C1"/>
    </sheetView>
  </sheetViews>
  <sheetFormatPr defaultRowHeight="12.75"/>
  <cols>
    <col min="1" max="1" width="12.5" style="827" customWidth="1"/>
    <col min="2" max="2" width="72" style="828" customWidth="1"/>
    <col min="3" max="3" width="14.6640625" style="828" customWidth="1"/>
    <col min="4" max="4" width="13.83203125" style="2" customWidth="1"/>
    <col min="5" max="5" width="14.6640625" style="828" customWidth="1"/>
    <col min="6" max="16384" width="9.33203125" style="2"/>
  </cols>
  <sheetData>
    <row r="1" spans="1:5" s="1" customFormat="1" ht="16.5" customHeight="1">
      <c r="A1" s="65"/>
      <c r="B1" s="67"/>
      <c r="C1" s="88" t="s">
        <v>1122</v>
      </c>
      <c r="D1" s="816"/>
      <c r="E1" s="67"/>
    </row>
    <row r="2" spans="1:5" s="46" customFormat="1" ht="26.25" customHeight="1" thickBot="1">
      <c r="A2" s="65"/>
      <c r="B2" s="67"/>
      <c r="C2" s="67"/>
      <c r="D2" s="88"/>
      <c r="E2" s="67"/>
    </row>
    <row r="3" spans="1:5" s="46" customFormat="1" ht="48.75" customHeight="1">
      <c r="A3" s="146" t="s">
        <v>99</v>
      </c>
      <c r="B3" s="124" t="s">
        <v>176</v>
      </c>
      <c r="C3" s="832"/>
      <c r="D3" s="483"/>
      <c r="E3" s="832">
        <v>1</v>
      </c>
    </row>
    <row r="4" spans="1:5" s="47" customFormat="1" ht="15.95" customHeight="1" thickBot="1">
      <c r="A4" s="439" t="s">
        <v>171</v>
      </c>
      <c r="B4" s="125" t="s">
        <v>412</v>
      </c>
      <c r="C4" s="833"/>
      <c r="D4" s="127"/>
      <c r="E4" s="833">
        <v>3</v>
      </c>
    </row>
    <row r="5" spans="1:5" ht="14.25" thickBot="1">
      <c r="A5" s="68"/>
      <c r="B5" s="68"/>
      <c r="C5" s="69"/>
      <c r="D5" s="834"/>
      <c r="E5" s="835"/>
    </row>
    <row r="6" spans="1:5" s="41" customFormat="1" ht="12.95" customHeight="1" thickBot="1">
      <c r="A6" s="147" t="s">
        <v>173</v>
      </c>
      <c r="B6" s="70" t="s">
        <v>90</v>
      </c>
      <c r="C6" s="836" t="s">
        <v>871</v>
      </c>
      <c r="D6" s="128" t="s">
        <v>872</v>
      </c>
      <c r="E6" s="837" t="s">
        <v>815</v>
      </c>
    </row>
    <row r="7" spans="1:5" s="41" customFormat="1" ht="15.95" customHeight="1" thickBot="1">
      <c r="A7" s="61">
        <v>1</v>
      </c>
      <c r="B7" s="62">
        <v>2</v>
      </c>
      <c r="C7" s="838">
        <v>3</v>
      </c>
      <c r="D7" s="63">
        <v>4</v>
      </c>
      <c r="E7" s="62">
        <v>5</v>
      </c>
    </row>
    <row r="8" spans="1:5" s="41" customFormat="1" ht="12" customHeight="1" thickBot="1">
      <c r="A8" s="72"/>
      <c r="B8" s="73" t="s">
        <v>92</v>
      </c>
      <c r="C8" s="840"/>
      <c r="D8" s="841"/>
      <c r="E8" s="842"/>
    </row>
    <row r="9" spans="1:5" s="48" customFormat="1" ht="12" customHeight="1" thickBot="1">
      <c r="A9" s="26" t="s">
        <v>58</v>
      </c>
      <c r="B9" s="19" t="s">
        <v>197</v>
      </c>
      <c r="C9" s="843">
        <f>+C10+C11+C12+C13</f>
        <v>99877528</v>
      </c>
      <c r="D9" s="97">
        <f>+D10+D11+D12+D13</f>
        <v>99699736</v>
      </c>
      <c r="E9" s="844">
        <f>E10</f>
        <v>100114513</v>
      </c>
    </row>
    <row r="10" spans="1:5" s="49" customFormat="1" ht="12" customHeight="1">
      <c r="A10" s="171" t="s">
        <v>117</v>
      </c>
      <c r="B10" s="156" t="s">
        <v>198</v>
      </c>
      <c r="C10" s="845">
        <v>99877528</v>
      </c>
      <c r="D10" s="100">
        <v>99699736</v>
      </c>
      <c r="E10" s="846">
        <v>100114513</v>
      </c>
    </row>
    <row r="11" spans="1:5" s="49" customFormat="1" ht="12" customHeight="1">
      <c r="A11" s="172" t="s">
        <v>118</v>
      </c>
      <c r="B11" s="157" t="s">
        <v>199</v>
      </c>
      <c r="C11" s="847"/>
      <c r="D11" s="99"/>
      <c r="E11" s="848"/>
    </row>
    <row r="12" spans="1:5" s="49" customFormat="1" ht="12" customHeight="1">
      <c r="A12" s="172" t="s">
        <v>119</v>
      </c>
      <c r="B12" s="157" t="s">
        <v>200</v>
      </c>
      <c r="C12" s="847"/>
      <c r="D12" s="99"/>
      <c r="E12" s="848"/>
    </row>
    <row r="13" spans="1:5" s="49" customFormat="1" ht="12" customHeight="1">
      <c r="A13" s="172" t="s">
        <v>120</v>
      </c>
      <c r="B13" s="157" t="s">
        <v>201</v>
      </c>
      <c r="C13" s="847"/>
      <c r="D13" s="99"/>
      <c r="E13" s="848"/>
    </row>
    <row r="14" spans="1:5" s="48" customFormat="1" ht="12" customHeight="1">
      <c r="A14" s="172" t="s">
        <v>137</v>
      </c>
      <c r="B14" s="157" t="s">
        <v>202</v>
      </c>
      <c r="C14" s="847"/>
      <c r="D14" s="99"/>
      <c r="E14" s="848"/>
    </row>
    <row r="15" spans="1:5" s="48" customFormat="1" ht="12" customHeight="1">
      <c r="A15" s="172" t="s">
        <v>121</v>
      </c>
      <c r="B15" s="157" t="s">
        <v>203</v>
      </c>
      <c r="C15" s="847"/>
      <c r="D15" s="99"/>
      <c r="E15" s="848"/>
    </row>
    <row r="16" spans="1:5" s="48" customFormat="1" ht="12" customHeight="1">
      <c r="A16" s="172" t="s">
        <v>122</v>
      </c>
      <c r="B16" s="157" t="s">
        <v>903</v>
      </c>
      <c r="C16" s="847"/>
      <c r="D16" s="99"/>
      <c r="E16" s="848"/>
    </row>
    <row r="17" spans="1:5" s="48" customFormat="1" ht="12" customHeight="1">
      <c r="A17" s="172" t="s">
        <v>129</v>
      </c>
      <c r="B17" s="157" t="s">
        <v>818</v>
      </c>
      <c r="C17" s="847"/>
      <c r="D17" s="99"/>
      <c r="E17" s="848"/>
    </row>
    <row r="18" spans="1:5" s="48" customFormat="1" ht="12" customHeight="1">
      <c r="A18" s="172" t="s">
        <v>130</v>
      </c>
      <c r="B18" s="157" t="s">
        <v>819</v>
      </c>
      <c r="C18" s="847"/>
      <c r="D18" s="99"/>
      <c r="E18" s="848"/>
    </row>
    <row r="19" spans="1:5" s="48" customFormat="1" ht="12" customHeight="1" thickBot="1">
      <c r="A19" s="181" t="s">
        <v>131</v>
      </c>
      <c r="B19" s="295" t="s">
        <v>820</v>
      </c>
      <c r="C19" s="849"/>
      <c r="D19" s="452"/>
      <c r="E19" s="850"/>
    </row>
    <row r="20" spans="1:5" s="48" customFormat="1" ht="12" customHeight="1" thickBot="1">
      <c r="A20" s="26" t="s">
        <v>59</v>
      </c>
      <c r="B20" s="92" t="s">
        <v>204</v>
      </c>
      <c r="C20" s="843">
        <f>+C21+C22+C23+C24+C25</f>
        <v>0</v>
      </c>
      <c r="D20" s="97">
        <f>+D21+D22+D23+D24+D25</f>
        <v>0</v>
      </c>
      <c r="E20" s="844">
        <f>+E21+E22+E23+E24+E25</f>
        <v>0</v>
      </c>
    </row>
    <row r="21" spans="1:5" s="49" customFormat="1" ht="12" customHeight="1">
      <c r="A21" s="171" t="s">
        <v>123</v>
      </c>
      <c r="B21" s="156" t="s">
        <v>205</v>
      </c>
      <c r="C21" s="845"/>
      <c r="D21" s="100"/>
      <c r="E21" s="846"/>
    </row>
    <row r="22" spans="1:5" s="49" customFormat="1" ht="12" customHeight="1">
      <c r="A22" s="172" t="s">
        <v>124</v>
      </c>
      <c r="B22" s="157" t="s">
        <v>206</v>
      </c>
      <c r="C22" s="847"/>
      <c r="D22" s="99"/>
      <c r="E22" s="848"/>
    </row>
    <row r="23" spans="1:5" s="49" customFormat="1" ht="12" customHeight="1">
      <c r="A23" s="172" t="s">
        <v>125</v>
      </c>
      <c r="B23" s="157" t="s">
        <v>403</v>
      </c>
      <c r="C23" s="847"/>
      <c r="D23" s="99"/>
      <c r="E23" s="848"/>
    </row>
    <row r="24" spans="1:5" s="48" customFormat="1" ht="12" customHeight="1">
      <c r="A24" s="172" t="s">
        <v>126</v>
      </c>
      <c r="B24" s="157" t="s">
        <v>404</v>
      </c>
      <c r="C24" s="847"/>
      <c r="D24" s="99"/>
      <c r="E24" s="848"/>
    </row>
    <row r="25" spans="1:5" s="49" customFormat="1" ht="12" customHeight="1">
      <c r="A25" s="172" t="s">
        <v>127</v>
      </c>
      <c r="B25" s="157" t="s">
        <v>207</v>
      </c>
      <c r="C25" s="847"/>
      <c r="D25" s="99"/>
      <c r="E25" s="848"/>
    </row>
    <row r="26" spans="1:5" s="49" customFormat="1" ht="12" customHeight="1" thickBot="1">
      <c r="A26" s="173" t="s">
        <v>133</v>
      </c>
      <c r="B26" s="158" t="s">
        <v>208</v>
      </c>
      <c r="C26" s="851"/>
      <c r="D26" s="101"/>
      <c r="E26" s="852"/>
    </row>
    <row r="27" spans="1:5" s="49" customFormat="1" ht="12" customHeight="1" thickBot="1">
      <c r="A27" s="26" t="s">
        <v>60</v>
      </c>
      <c r="B27" s="19" t="s">
        <v>209</v>
      </c>
      <c r="C27" s="843">
        <f>+C28+C29+C30+C31+C32</f>
        <v>0</v>
      </c>
      <c r="D27" s="97">
        <f>+D28+D29+D30+D31+D32</f>
        <v>0</v>
      </c>
      <c r="E27" s="844">
        <f>+E28+E29+E30+E31+E32</f>
        <v>0</v>
      </c>
    </row>
    <row r="28" spans="1:5" s="49" customFormat="1" ht="12" customHeight="1">
      <c r="A28" s="171" t="s">
        <v>106</v>
      </c>
      <c r="B28" s="156" t="s">
        <v>210</v>
      </c>
      <c r="C28" s="845"/>
      <c r="D28" s="100"/>
      <c r="E28" s="846"/>
    </row>
    <row r="29" spans="1:5" s="49" customFormat="1" ht="12" customHeight="1">
      <c r="A29" s="172" t="s">
        <v>107</v>
      </c>
      <c r="B29" s="157" t="s">
        <v>211</v>
      </c>
      <c r="C29" s="847"/>
      <c r="D29" s="99"/>
      <c r="E29" s="848"/>
    </row>
    <row r="30" spans="1:5" s="49" customFormat="1" ht="12" customHeight="1">
      <c r="A30" s="172" t="s">
        <v>108</v>
      </c>
      <c r="B30" s="157" t="s">
        <v>405</v>
      </c>
      <c r="C30" s="847"/>
      <c r="D30" s="99"/>
      <c r="E30" s="848"/>
    </row>
    <row r="31" spans="1:5" s="49" customFormat="1" ht="12" customHeight="1">
      <c r="A31" s="172" t="s">
        <v>109</v>
      </c>
      <c r="B31" s="157" t="s">
        <v>406</v>
      </c>
      <c r="C31" s="847"/>
      <c r="D31" s="99"/>
      <c r="E31" s="848"/>
    </row>
    <row r="32" spans="1:5" s="49" customFormat="1" ht="12" customHeight="1">
      <c r="A32" s="172" t="s">
        <v>146</v>
      </c>
      <c r="B32" s="157" t="s">
        <v>212</v>
      </c>
      <c r="C32" s="847"/>
      <c r="D32" s="99"/>
      <c r="E32" s="848"/>
    </row>
    <row r="33" spans="1:5" s="49" customFormat="1" ht="12" customHeight="1" thickBot="1">
      <c r="A33" s="173" t="s">
        <v>147</v>
      </c>
      <c r="B33" s="158" t="s">
        <v>213</v>
      </c>
      <c r="C33" s="851"/>
      <c r="D33" s="101"/>
      <c r="E33" s="852"/>
    </row>
    <row r="34" spans="1:5" s="49" customFormat="1" ht="12" customHeight="1" thickBot="1">
      <c r="A34" s="26" t="s">
        <v>148</v>
      </c>
      <c r="B34" s="19" t="s">
        <v>214</v>
      </c>
      <c r="C34" s="853">
        <f>+C35+C38+C39+C40</f>
        <v>0</v>
      </c>
      <c r="D34" s="103">
        <f>+D35+D38+D39+D40</f>
        <v>0</v>
      </c>
      <c r="E34" s="854">
        <f>+E35+E38+E39+E40</f>
        <v>0</v>
      </c>
    </row>
    <row r="35" spans="1:5" s="49" customFormat="1" ht="12" customHeight="1">
      <c r="A35" s="171" t="s">
        <v>215</v>
      </c>
      <c r="B35" s="156" t="s">
        <v>221</v>
      </c>
      <c r="C35" s="855">
        <f>+C36+C37</f>
        <v>0</v>
      </c>
      <c r="D35" s="151">
        <f>+D36+D37</f>
        <v>0</v>
      </c>
      <c r="E35" s="856">
        <f>+E36+E37</f>
        <v>0</v>
      </c>
    </row>
    <row r="36" spans="1:5" s="49" customFormat="1" ht="12" customHeight="1">
      <c r="A36" s="172" t="s">
        <v>216</v>
      </c>
      <c r="B36" s="157" t="s">
        <v>222</v>
      </c>
      <c r="C36" s="847"/>
      <c r="D36" s="99"/>
      <c r="E36" s="848"/>
    </row>
    <row r="37" spans="1:5" s="49" customFormat="1" ht="12" customHeight="1">
      <c r="A37" s="172" t="s">
        <v>217</v>
      </c>
      <c r="B37" s="157" t="s">
        <v>223</v>
      </c>
      <c r="C37" s="847"/>
      <c r="D37" s="99"/>
      <c r="E37" s="848"/>
    </row>
    <row r="38" spans="1:5" s="49" customFormat="1" ht="12" customHeight="1">
      <c r="A38" s="172" t="s">
        <v>218</v>
      </c>
      <c r="B38" s="157" t="s">
        <v>224</v>
      </c>
      <c r="C38" s="847"/>
      <c r="D38" s="99"/>
      <c r="E38" s="848"/>
    </row>
    <row r="39" spans="1:5" s="49" customFormat="1" ht="12" customHeight="1">
      <c r="A39" s="172" t="s">
        <v>219</v>
      </c>
      <c r="B39" s="157" t="s">
        <v>225</v>
      </c>
      <c r="C39" s="847"/>
      <c r="D39" s="99"/>
      <c r="E39" s="848"/>
    </row>
    <row r="40" spans="1:5" s="49" customFormat="1" ht="12" customHeight="1" thickBot="1">
      <c r="A40" s="173" t="s">
        <v>220</v>
      </c>
      <c r="B40" s="158" t="s">
        <v>226</v>
      </c>
      <c r="C40" s="851"/>
      <c r="D40" s="101"/>
      <c r="E40" s="852"/>
    </row>
    <row r="41" spans="1:5" s="49" customFormat="1" ht="12" customHeight="1" thickBot="1">
      <c r="A41" s="26" t="s">
        <v>62</v>
      </c>
      <c r="B41" s="19" t="s">
        <v>227</v>
      </c>
      <c r="C41" s="843">
        <f>SUM(C42:C51)</f>
        <v>0</v>
      </c>
      <c r="D41" s="97">
        <f>SUM(D42:D51)</f>
        <v>0</v>
      </c>
      <c r="E41" s="844">
        <f>SUM(E42:E51)</f>
        <v>0</v>
      </c>
    </row>
    <row r="42" spans="1:5" s="49" customFormat="1" ht="12" customHeight="1">
      <c r="A42" s="171" t="s">
        <v>110</v>
      </c>
      <c r="B42" s="156" t="s">
        <v>230</v>
      </c>
      <c r="C42" s="845"/>
      <c r="D42" s="100"/>
      <c r="E42" s="846"/>
    </row>
    <row r="43" spans="1:5" s="49" customFormat="1" ht="12" customHeight="1">
      <c r="A43" s="172" t="s">
        <v>111</v>
      </c>
      <c r="B43" s="157" t="s">
        <v>231</v>
      </c>
      <c r="C43" s="847"/>
      <c r="D43" s="99"/>
      <c r="E43" s="848"/>
    </row>
    <row r="44" spans="1:5" s="49" customFormat="1" ht="12" customHeight="1">
      <c r="A44" s="172" t="s">
        <v>112</v>
      </c>
      <c r="B44" s="157" t="s">
        <v>232</v>
      </c>
      <c r="C44" s="847"/>
      <c r="D44" s="99"/>
      <c r="E44" s="848"/>
    </row>
    <row r="45" spans="1:5" s="49" customFormat="1" ht="12" customHeight="1">
      <c r="A45" s="172" t="s">
        <v>150</v>
      </c>
      <c r="B45" s="157" t="s">
        <v>233</v>
      </c>
      <c r="C45" s="847"/>
      <c r="D45" s="99"/>
      <c r="E45" s="848"/>
    </row>
    <row r="46" spans="1:5" s="49" customFormat="1" ht="12" customHeight="1">
      <c r="A46" s="172" t="s">
        <v>151</v>
      </c>
      <c r="B46" s="157" t="s">
        <v>234</v>
      </c>
      <c r="C46" s="847"/>
      <c r="D46" s="99"/>
      <c r="E46" s="848"/>
    </row>
    <row r="47" spans="1:5" s="49" customFormat="1" ht="12" customHeight="1">
      <c r="A47" s="172" t="s">
        <v>152</v>
      </c>
      <c r="B47" s="157" t="s">
        <v>235</v>
      </c>
      <c r="C47" s="847"/>
      <c r="D47" s="99"/>
      <c r="E47" s="848"/>
    </row>
    <row r="48" spans="1:5" s="49" customFormat="1" ht="12" customHeight="1">
      <c r="A48" s="172" t="s">
        <v>153</v>
      </c>
      <c r="B48" s="157" t="s">
        <v>236</v>
      </c>
      <c r="C48" s="847"/>
      <c r="D48" s="99"/>
      <c r="E48" s="848"/>
    </row>
    <row r="49" spans="1:5" s="49" customFormat="1" ht="12" customHeight="1">
      <c r="A49" s="172" t="s">
        <v>154</v>
      </c>
      <c r="B49" s="157" t="s">
        <v>237</v>
      </c>
      <c r="C49" s="847"/>
      <c r="D49" s="99"/>
      <c r="E49" s="848"/>
    </row>
    <row r="50" spans="1:5" s="49" customFormat="1" ht="12" customHeight="1">
      <c r="A50" s="172" t="s">
        <v>228</v>
      </c>
      <c r="B50" s="157" t="s">
        <v>238</v>
      </c>
      <c r="C50" s="857"/>
      <c r="D50" s="102"/>
      <c r="E50" s="858"/>
    </row>
    <row r="51" spans="1:5" s="49" customFormat="1" ht="12" customHeight="1" thickBot="1">
      <c r="A51" s="173" t="s">
        <v>229</v>
      </c>
      <c r="B51" s="158" t="s">
        <v>239</v>
      </c>
      <c r="C51" s="859"/>
      <c r="D51" s="145"/>
      <c r="E51" s="860"/>
    </row>
    <row r="52" spans="1:5" s="49" customFormat="1" ht="12" customHeight="1" thickBot="1">
      <c r="A52" s="26" t="s">
        <v>63</v>
      </c>
      <c r="B52" s="19" t="s">
        <v>240</v>
      </c>
      <c r="C52" s="843">
        <f>SUM(C53:C57)</f>
        <v>0</v>
      </c>
      <c r="D52" s="97">
        <f>SUM(D53:D57)</f>
        <v>0</v>
      </c>
      <c r="E52" s="844">
        <f>SUM(E53:E57)</f>
        <v>0</v>
      </c>
    </row>
    <row r="53" spans="1:5" s="49" customFormat="1" ht="12" customHeight="1">
      <c r="A53" s="171" t="s">
        <v>113</v>
      </c>
      <c r="B53" s="156" t="s">
        <v>244</v>
      </c>
      <c r="C53" s="861"/>
      <c r="D53" s="197"/>
      <c r="E53" s="862"/>
    </row>
    <row r="54" spans="1:5" s="49" customFormat="1" ht="12" customHeight="1">
      <c r="A54" s="172" t="s">
        <v>114</v>
      </c>
      <c r="B54" s="157" t="s">
        <v>245</v>
      </c>
      <c r="C54" s="857"/>
      <c r="D54" s="102"/>
      <c r="E54" s="858"/>
    </row>
    <row r="55" spans="1:5" s="49" customFormat="1" ht="12" customHeight="1">
      <c r="A55" s="172" t="s">
        <v>241</v>
      </c>
      <c r="B55" s="157" t="s">
        <v>246</v>
      </c>
      <c r="C55" s="857"/>
      <c r="D55" s="102"/>
      <c r="E55" s="858"/>
    </row>
    <row r="56" spans="1:5" s="49" customFormat="1" ht="12" customHeight="1">
      <c r="A56" s="172" t="s">
        <v>242</v>
      </c>
      <c r="B56" s="157" t="s">
        <v>247</v>
      </c>
      <c r="C56" s="857"/>
      <c r="D56" s="102"/>
      <c r="E56" s="858"/>
    </row>
    <row r="57" spans="1:5" s="49" customFormat="1" ht="12" customHeight="1" thickBot="1">
      <c r="A57" s="173" t="s">
        <v>243</v>
      </c>
      <c r="B57" s="158" t="s">
        <v>248</v>
      </c>
      <c r="C57" s="859"/>
      <c r="D57" s="145"/>
      <c r="E57" s="860"/>
    </row>
    <row r="58" spans="1:5" s="49" customFormat="1" ht="12" customHeight="1" thickBot="1">
      <c r="A58" s="26" t="s">
        <v>155</v>
      </c>
      <c r="B58" s="19" t="s">
        <v>249</v>
      </c>
      <c r="C58" s="843">
        <f>SUM(C59:C61)</f>
        <v>0</v>
      </c>
      <c r="D58" s="97">
        <f>SUM(D59:D61)</f>
        <v>0</v>
      </c>
      <c r="E58" s="844">
        <f>SUM(E59:E61)</f>
        <v>0</v>
      </c>
    </row>
    <row r="59" spans="1:5" s="49" customFormat="1" ht="12" customHeight="1">
      <c r="A59" s="171" t="s">
        <v>115</v>
      </c>
      <c r="B59" s="156" t="s">
        <v>250</v>
      </c>
      <c r="C59" s="845"/>
      <c r="D59" s="100"/>
      <c r="E59" s="846"/>
    </row>
    <row r="60" spans="1:5" s="49" customFormat="1" ht="12" customHeight="1">
      <c r="A60" s="172" t="s">
        <v>116</v>
      </c>
      <c r="B60" s="157" t="s">
        <v>407</v>
      </c>
      <c r="C60" s="847"/>
      <c r="D60" s="99"/>
      <c r="E60" s="848"/>
    </row>
    <row r="61" spans="1:5" s="49" customFormat="1" ht="12" customHeight="1">
      <c r="A61" s="172" t="s">
        <v>253</v>
      </c>
      <c r="B61" s="157" t="s">
        <v>251</v>
      </c>
      <c r="C61" s="847"/>
      <c r="D61" s="99"/>
      <c r="E61" s="848"/>
    </row>
    <row r="62" spans="1:5" s="49" customFormat="1" ht="12" customHeight="1" thickBot="1">
      <c r="A62" s="173" t="s">
        <v>254</v>
      </c>
      <c r="B62" s="158" t="s">
        <v>252</v>
      </c>
      <c r="C62" s="851"/>
      <c r="D62" s="101"/>
      <c r="E62" s="852"/>
    </row>
    <row r="63" spans="1:5" s="49" customFormat="1" ht="12" customHeight="1" thickBot="1">
      <c r="A63" s="26" t="s">
        <v>65</v>
      </c>
      <c r="B63" s="92" t="s">
        <v>255</v>
      </c>
      <c r="C63" s="843">
        <f>SUM(C64:C66)</f>
        <v>0</v>
      </c>
      <c r="D63" s="97">
        <f>SUM(D64:D66)</f>
        <v>0</v>
      </c>
      <c r="E63" s="844">
        <f>SUM(E64:E66)</f>
        <v>0</v>
      </c>
    </row>
    <row r="64" spans="1:5" s="49" customFormat="1" ht="12" customHeight="1">
      <c r="A64" s="171" t="s">
        <v>156</v>
      </c>
      <c r="B64" s="156" t="s">
        <v>257</v>
      </c>
      <c r="C64" s="857"/>
      <c r="D64" s="102"/>
      <c r="E64" s="858"/>
    </row>
    <row r="65" spans="1:5" s="49" customFormat="1" ht="12" customHeight="1">
      <c r="A65" s="172" t="s">
        <v>157</v>
      </c>
      <c r="B65" s="157" t="s">
        <v>408</v>
      </c>
      <c r="C65" s="857"/>
      <c r="D65" s="102"/>
      <c r="E65" s="858"/>
    </row>
    <row r="66" spans="1:5" s="49" customFormat="1" ht="12" customHeight="1">
      <c r="A66" s="172" t="s">
        <v>180</v>
      </c>
      <c r="B66" s="157" t="s">
        <v>258</v>
      </c>
      <c r="C66" s="857"/>
      <c r="D66" s="102"/>
      <c r="E66" s="858"/>
    </row>
    <row r="67" spans="1:5" s="49" customFormat="1" ht="12" customHeight="1" thickBot="1">
      <c r="A67" s="173" t="s">
        <v>256</v>
      </c>
      <c r="B67" s="158" t="s">
        <v>259</v>
      </c>
      <c r="C67" s="857"/>
      <c r="D67" s="102"/>
      <c r="E67" s="858"/>
    </row>
    <row r="68" spans="1:5" s="49" customFormat="1" ht="12" customHeight="1" thickBot="1">
      <c r="A68" s="26" t="s">
        <v>66</v>
      </c>
      <c r="B68" s="19" t="s">
        <v>260</v>
      </c>
      <c r="C68" s="853">
        <f>+C9+C20+C27+C34+C41+C52+C58+C63</f>
        <v>99877528</v>
      </c>
      <c r="D68" s="103">
        <f>+D9+D20+D27+D34+D41+D52+D58+D63</f>
        <v>99699736</v>
      </c>
      <c r="E68" s="854">
        <f>+E9+E20+E27+E34+E41+E52+E58+E63</f>
        <v>100114513</v>
      </c>
    </row>
    <row r="69" spans="1:5" s="49" customFormat="1" ht="12" customHeight="1" thickBot="1">
      <c r="A69" s="174" t="s">
        <v>374</v>
      </c>
      <c r="B69" s="92" t="s">
        <v>262</v>
      </c>
      <c r="C69" s="843">
        <f>SUM(C70:C72)</f>
        <v>0</v>
      </c>
      <c r="D69" s="97">
        <f>SUM(D70:D72)</f>
        <v>0</v>
      </c>
      <c r="E69" s="844">
        <f>SUM(E70:E72)</f>
        <v>0</v>
      </c>
    </row>
    <row r="70" spans="1:5" s="49" customFormat="1" ht="12" customHeight="1">
      <c r="A70" s="171" t="s">
        <v>295</v>
      </c>
      <c r="B70" s="156" t="s">
        <v>263</v>
      </c>
      <c r="C70" s="857"/>
      <c r="D70" s="102"/>
      <c r="E70" s="858"/>
    </row>
    <row r="71" spans="1:5" s="49" customFormat="1" ht="12" customHeight="1">
      <c r="A71" s="172" t="s">
        <v>304</v>
      </c>
      <c r="B71" s="157" t="s">
        <v>264</v>
      </c>
      <c r="C71" s="857"/>
      <c r="D71" s="102"/>
      <c r="E71" s="858"/>
    </row>
    <row r="72" spans="1:5" s="49" customFormat="1" ht="12" customHeight="1" thickBot="1">
      <c r="A72" s="173" t="s">
        <v>305</v>
      </c>
      <c r="B72" s="160" t="s">
        <v>265</v>
      </c>
      <c r="C72" s="857"/>
      <c r="D72" s="102"/>
      <c r="E72" s="858"/>
    </row>
    <row r="73" spans="1:5" s="49" customFormat="1" ht="12" customHeight="1" thickBot="1">
      <c r="A73" s="174" t="s">
        <v>266</v>
      </c>
      <c r="B73" s="92" t="s">
        <v>267</v>
      </c>
      <c r="C73" s="843">
        <f>SUM(C74:C77)</f>
        <v>0</v>
      </c>
      <c r="D73" s="97">
        <f>SUM(D74:D77)</f>
        <v>0</v>
      </c>
      <c r="E73" s="844">
        <f>SUM(E74:E77)</f>
        <v>0</v>
      </c>
    </row>
    <row r="74" spans="1:5" s="49" customFormat="1" ht="12" customHeight="1">
      <c r="A74" s="171" t="s">
        <v>138</v>
      </c>
      <c r="B74" s="156" t="s">
        <v>268</v>
      </c>
      <c r="C74" s="857"/>
      <c r="D74" s="102"/>
      <c r="E74" s="858"/>
    </row>
    <row r="75" spans="1:5" s="49" customFormat="1" ht="12" customHeight="1">
      <c r="A75" s="172" t="s">
        <v>139</v>
      </c>
      <c r="B75" s="157" t="s">
        <v>269</v>
      </c>
      <c r="C75" s="857"/>
      <c r="D75" s="102"/>
      <c r="E75" s="858"/>
    </row>
    <row r="76" spans="1:5" s="48" customFormat="1" ht="12" customHeight="1">
      <c r="A76" s="172" t="s">
        <v>296</v>
      </c>
      <c r="B76" s="157" t="s">
        <v>270</v>
      </c>
      <c r="C76" s="857"/>
      <c r="D76" s="102"/>
      <c r="E76" s="858"/>
    </row>
    <row r="77" spans="1:5" s="49" customFormat="1" ht="12" customHeight="1" thickBot="1">
      <c r="A77" s="173" t="s">
        <v>297</v>
      </c>
      <c r="B77" s="158" t="s">
        <v>271</v>
      </c>
      <c r="C77" s="857"/>
      <c r="D77" s="102"/>
      <c r="E77" s="858"/>
    </row>
    <row r="78" spans="1:5" s="49" customFormat="1" ht="12" customHeight="1" thickBot="1">
      <c r="A78" s="174" t="s">
        <v>272</v>
      </c>
      <c r="B78" s="92" t="s">
        <v>273</v>
      </c>
      <c r="C78" s="843">
        <f>SUM(C79:C80)</f>
        <v>0</v>
      </c>
      <c r="D78" s="97">
        <f>SUM(D79:D80)</f>
        <v>0</v>
      </c>
      <c r="E78" s="844">
        <f>SUM(E79:E80)</f>
        <v>0</v>
      </c>
    </row>
    <row r="79" spans="1:5" s="49" customFormat="1" ht="12" customHeight="1">
      <c r="A79" s="171" t="s">
        <v>298</v>
      </c>
      <c r="B79" s="156" t="s">
        <v>274</v>
      </c>
      <c r="C79" s="857"/>
      <c r="D79" s="102"/>
      <c r="E79" s="858"/>
    </row>
    <row r="80" spans="1:5" s="49" customFormat="1" ht="12" customHeight="1" thickBot="1">
      <c r="A80" s="173" t="s">
        <v>299</v>
      </c>
      <c r="B80" s="158" t="s">
        <v>275</v>
      </c>
      <c r="C80" s="857"/>
      <c r="D80" s="102"/>
      <c r="E80" s="858"/>
    </row>
    <row r="81" spans="1:5" s="49" customFormat="1" ht="12" customHeight="1" thickBot="1">
      <c r="A81" s="174" t="s">
        <v>276</v>
      </c>
      <c r="B81" s="92" t="s">
        <v>277</v>
      </c>
      <c r="C81" s="843">
        <f>SUM(C82:C84)</f>
        <v>0</v>
      </c>
      <c r="D81" s="97">
        <f>SUM(D82:D84)</f>
        <v>0</v>
      </c>
      <c r="E81" s="844">
        <f>SUM(E82:E84)</f>
        <v>0</v>
      </c>
    </row>
    <row r="82" spans="1:5" s="49" customFormat="1" ht="12" customHeight="1">
      <c r="A82" s="171" t="s">
        <v>300</v>
      </c>
      <c r="B82" s="156" t="s">
        <v>278</v>
      </c>
      <c r="C82" s="857"/>
      <c r="D82" s="102"/>
      <c r="E82" s="858"/>
    </row>
    <row r="83" spans="1:5" s="49" customFormat="1" ht="12" customHeight="1">
      <c r="A83" s="172" t="s">
        <v>301</v>
      </c>
      <c r="B83" s="157" t="s">
        <v>279</v>
      </c>
      <c r="C83" s="857"/>
      <c r="D83" s="102"/>
      <c r="E83" s="858"/>
    </row>
    <row r="84" spans="1:5" s="48" customFormat="1" ht="12" customHeight="1" thickBot="1">
      <c r="A84" s="173" t="s">
        <v>302</v>
      </c>
      <c r="B84" s="158" t="s">
        <v>280</v>
      </c>
      <c r="C84" s="857"/>
      <c r="D84" s="102"/>
      <c r="E84" s="858"/>
    </row>
    <row r="85" spans="1:5" s="48" customFormat="1" ht="12" customHeight="1" thickBot="1">
      <c r="A85" s="174" t="s">
        <v>281</v>
      </c>
      <c r="B85" s="92" t="s">
        <v>303</v>
      </c>
      <c r="C85" s="843">
        <f>SUM(C86:C89)</f>
        <v>0</v>
      </c>
      <c r="D85" s="97">
        <f>SUM(D86:D89)</f>
        <v>0</v>
      </c>
      <c r="E85" s="844">
        <f>SUM(E86:E89)</f>
        <v>0</v>
      </c>
    </row>
    <row r="86" spans="1:5" s="48" customFormat="1" ht="12" customHeight="1">
      <c r="A86" s="175" t="s">
        <v>282</v>
      </c>
      <c r="B86" s="156" t="s">
        <v>283</v>
      </c>
      <c r="C86" s="857"/>
      <c r="D86" s="102"/>
      <c r="E86" s="858"/>
    </row>
    <row r="87" spans="1:5" s="48" customFormat="1" ht="12" customHeight="1">
      <c r="A87" s="176" t="s">
        <v>284</v>
      </c>
      <c r="B87" s="157" t="s">
        <v>285</v>
      </c>
      <c r="C87" s="857"/>
      <c r="D87" s="102"/>
      <c r="E87" s="858"/>
    </row>
    <row r="88" spans="1:5" s="49" customFormat="1" ht="15" customHeight="1">
      <c r="A88" s="176" t="s">
        <v>286</v>
      </c>
      <c r="B88" s="157" t="s">
        <v>287</v>
      </c>
      <c r="C88" s="857"/>
      <c r="D88" s="102"/>
      <c r="E88" s="858"/>
    </row>
    <row r="89" spans="1:5" ht="13.5" thickBot="1">
      <c r="A89" s="177" t="s">
        <v>288</v>
      </c>
      <c r="B89" s="158" t="s">
        <v>289</v>
      </c>
      <c r="C89" s="857"/>
      <c r="D89" s="102"/>
      <c r="E89" s="858"/>
    </row>
    <row r="90" spans="1:5" s="41" customFormat="1" ht="16.5" customHeight="1" thickBot="1">
      <c r="A90" s="174" t="s">
        <v>290</v>
      </c>
      <c r="B90" s="92" t="s">
        <v>291</v>
      </c>
      <c r="C90" s="863"/>
      <c r="D90" s="198"/>
      <c r="E90" s="864"/>
    </row>
    <row r="91" spans="1:5" s="50" customFormat="1" ht="12" customHeight="1" thickBot="1">
      <c r="A91" s="174" t="s">
        <v>292</v>
      </c>
      <c r="B91" s="164" t="s">
        <v>293</v>
      </c>
      <c r="C91" s="853">
        <f>+C69+C73+C78+C81+C85+C90</f>
        <v>0</v>
      </c>
      <c r="D91" s="103">
        <f>+D69+D73+D78+D81+D85+D90</f>
        <v>0</v>
      </c>
      <c r="E91" s="854">
        <f>+E69+E73+E78+E81+E85+E90</f>
        <v>0</v>
      </c>
    </row>
    <row r="92" spans="1:5" ht="12" customHeight="1" thickBot="1">
      <c r="A92" s="178" t="s">
        <v>306</v>
      </c>
      <c r="B92" s="166" t="s">
        <v>401</v>
      </c>
      <c r="C92" s="853">
        <f>+C68+C91</f>
        <v>99877528</v>
      </c>
      <c r="D92" s="103">
        <f>+D68+D91</f>
        <v>99699736</v>
      </c>
      <c r="E92" s="854">
        <f>+E68+E91</f>
        <v>100114513</v>
      </c>
    </row>
    <row r="93" spans="1:5" ht="12" customHeight="1">
      <c r="A93" s="78"/>
      <c r="B93" s="79"/>
      <c r="C93" s="134"/>
      <c r="D93" s="134"/>
      <c r="E93" s="134"/>
    </row>
    <row r="94" spans="1:5" ht="12" customHeight="1" thickBot="1">
      <c r="A94" s="179"/>
      <c r="B94" s="81"/>
      <c r="C94" s="135"/>
      <c r="D94" s="135"/>
      <c r="E94" s="135"/>
    </row>
    <row r="95" spans="1:5" ht="12" customHeight="1" thickBot="1">
      <c r="A95" s="82"/>
      <c r="B95" s="83" t="s">
        <v>93</v>
      </c>
      <c r="C95" s="865"/>
      <c r="D95" s="136"/>
      <c r="E95" s="865"/>
    </row>
    <row r="96" spans="1:5" ht="12" customHeight="1" thickBot="1">
      <c r="A96" s="148" t="s">
        <v>58</v>
      </c>
      <c r="B96" s="25" t="s">
        <v>309</v>
      </c>
      <c r="C96" s="866">
        <f>SUM(C97:C101)</f>
        <v>0</v>
      </c>
      <c r="D96" s="96">
        <f>SUM(D97:D101)</f>
        <v>0</v>
      </c>
      <c r="E96" s="867">
        <f>SUM(E97:E101)</f>
        <v>0</v>
      </c>
    </row>
    <row r="97" spans="1:5" ht="12" customHeight="1">
      <c r="A97" s="180" t="s">
        <v>117</v>
      </c>
      <c r="B97" s="8" t="s">
        <v>88</v>
      </c>
      <c r="C97" s="868"/>
      <c r="D97" s="98"/>
      <c r="E97" s="869"/>
    </row>
    <row r="98" spans="1:5" ht="12" customHeight="1">
      <c r="A98" s="172" t="s">
        <v>118</v>
      </c>
      <c r="B98" s="6" t="s">
        <v>158</v>
      </c>
      <c r="C98" s="847"/>
      <c r="D98" s="99"/>
      <c r="E98" s="848"/>
    </row>
    <row r="99" spans="1:5" ht="12" customHeight="1">
      <c r="A99" s="172" t="s">
        <v>119</v>
      </c>
      <c r="B99" s="6" t="s">
        <v>136</v>
      </c>
      <c r="C99" s="851"/>
      <c r="D99" s="101"/>
      <c r="E99" s="852"/>
    </row>
    <row r="100" spans="1:5" ht="12" customHeight="1">
      <c r="A100" s="172" t="s">
        <v>120</v>
      </c>
      <c r="B100" s="9" t="s">
        <v>159</v>
      </c>
      <c r="C100" s="851"/>
      <c r="D100" s="101"/>
      <c r="E100" s="852"/>
    </row>
    <row r="101" spans="1:5" ht="12" customHeight="1">
      <c r="A101" s="172" t="s">
        <v>128</v>
      </c>
      <c r="B101" s="17" t="s">
        <v>160</v>
      </c>
      <c r="C101" s="851"/>
      <c r="D101" s="101"/>
      <c r="E101" s="852"/>
    </row>
    <row r="102" spans="1:5" ht="12" customHeight="1">
      <c r="A102" s="172" t="s">
        <v>121</v>
      </c>
      <c r="B102" s="6" t="s">
        <v>310</v>
      </c>
      <c r="C102" s="851"/>
      <c r="D102" s="101"/>
      <c r="E102" s="852"/>
    </row>
    <row r="103" spans="1:5" ht="12" customHeight="1">
      <c r="A103" s="172" t="s">
        <v>122</v>
      </c>
      <c r="B103" s="54" t="s">
        <v>311</v>
      </c>
      <c r="C103" s="851"/>
      <c r="D103" s="101"/>
      <c r="E103" s="852"/>
    </row>
    <row r="104" spans="1:5" ht="12" customHeight="1">
      <c r="A104" s="172" t="s">
        <v>129</v>
      </c>
      <c r="B104" s="55" t="s">
        <v>312</v>
      </c>
      <c r="C104" s="851"/>
      <c r="D104" s="101"/>
      <c r="E104" s="852"/>
    </row>
    <row r="105" spans="1:5" ht="12" customHeight="1">
      <c r="A105" s="172" t="s">
        <v>130</v>
      </c>
      <c r="B105" s="55" t="s">
        <v>313</v>
      </c>
      <c r="C105" s="851"/>
      <c r="D105" s="101"/>
      <c r="E105" s="852"/>
    </row>
    <row r="106" spans="1:5" ht="12" customHeight="1">
      <c r="A106" s="172" t="s">
        <v>131</v>
      </c>
      <c r="B106" s="54" t="s">
        <v>465</v>
      </c>
      <c r="C106" s="851"/>
      <c r="D106" s="101"/>
      <c r="E106" s="852"/>
    </row>
    <row r="107" spans="1:5" ht="12" customHeight="1">
      <c r="A107" s="172" t="s">
        <v>132</v>
      </c>
      <c r="B107" s="54" t="s">
        <v>315</v>
      </c>
      <c r="C107" s="851"/>
      <c r="D107" s="101"/>
      <c r="E107" s="852"/>
    </row>
    <row r="108" spans="1:5" ht="12" customHeight="1">
      <c r="A108" s="172" t="s">
        <v>134</v>
      </c>
      <c r="B108" s="55" t="s">
        <v>316</v>
      </c>
      <c r="C108" s="851"/>
      <c r="D108" s="101"/>
      <c r="E108" s="852"/>
    </row>
    <row r="109" spans="1:5" ht="12" customHeight="1">
      <c r="A109" s="181" t="s">
        <v>161</v>
      </c>
      <c r="B109" s="56" t="s">
        <v>317</v>
      </c>
      <c r="C109" s="851"/>
      <c r="D109" s="101"/>
      <c r="E109" s="852"/>
    </row>
    <row r="110" spans="1:5" ht="12" customHeight="1">
      <c r="A110" s="172" t="s">
        <v>307</v>
      </c>
      <c r="B110" s="56" t="s">
        <v>318</v>
      </c>
      <c r="C110" s="851"/>
      <c r="D110" s="101"/>
      <c r="E110" s="852"/>
    </row>
    <row r="111" spans="1:5" ht="12" customHeight="1" thickBot="1">
      <c r="A111" s="182" t="s">
        <v>308</v>
      </c>
      <c r="B111" s="57" t="s">
        <v>319</v>
      </c>
      <c r="C111" s="870"/>
      <c r="D111" s="105"/>
      <c r="E111" s="871"/>
    </row>
    <row r="112" spans="1:5" ht="12" customHeight="1" thickBot="1">
      <c r="A112" s="26" t="s">
        <v>59</v>
      </c>
      <c r="B112" s="24" t="s">
        <v>320</v>
      </c>
      <c r="C112" s="843">
        <f>+C113+C115+C117</f>
        <v>0</v>
      </c>
      <c r="D112" s="97">
        <f>+D113+D115+D117</f>
        <v>0</v>
      </c>
      <c r="E112" s="844">
        <f>+E113+E115+E117</f>
        <v>0</v>
      </c>
    </row>
    <row r="113" spans="1:5" ht="12" customHeight="1">
      <c r="A113" s="171" t="s">
        <v>123</v>
      </c>
      <c r="B113" s="6" t="s">
        <v>179</v>
      </c>
      <c r="C113" s="845"/>
      <c r="D113" s="100"/>
      <c r="E113" s="846"/>
    </row>
    <row r="114" spans="1:5" ht="12" customHeight="1">
      <c r="A114" s="171" t="s">
        <v>124</v>
      </c>
      <c r="B114" s="10" t="s">
        <v>324</v>
      </c>
      <c r="C114" s="845"/>
      <c r="D114" s="100"/>
      <c r="E114" s="846"/>
    </row>
    <row r="115" spans="1:5" ht="12" customHeight="1">
      <c r="A115" s="171" t="s">
        <v>125</v>
      </c>
      <c r="B115" s="10" t="s">
        <v>162</v>
      </c>
      <c r="C115" s="847"/>
      <c r="D115" s="99"/>
      <c r="E115" s="848"/>
    </row>
    <row r="116" spans="1:5" ht="12" customHeight="1">
      <c r="A116" s="171" t="s">
        <v>126</v>
      </c>
      <c r="B116" s="10" t="s">
        <v>325</v>
      </c>
      <c r="C116" s="872"/>
      <c r="D116" s="99"/>
      <c r="E116" s="873"/>
    </row>
    <row r="117" spans="1:5" ht="12" customHeight="1">
      <c r="A117" s="171" t="s">
        <v>127</v>
      </c>
      <c r="B117" s="94" t="s">
        <v>181</v>
      </c>
      <c r="C117" s="872"/>
      <c r="D117" s="99"/>
      <c r="E117" s="873"/>
    </row>
    <row r="118" spans="1:5" ht="12" customHeight="1">
      <c r="A118" s="171" t="s">
        <v>133</v>
      </c>
      <c r="B118" s="93" t="s">
        <v>409</v>
      </c>
      <c r="C118" s="872"/>
      <c r="D118" s="99"/>
      <c r="E118" s="873"/>
    </row>
    <row r="119" spans="1:5" ht="12" customHeight="1">
      <c r="A119" s="171" t="s">
        <v>135</v>
      </c>
      <c r="B119" s="152" t="s">
        <v>330</v>
      </c>
      <c r="C119" s="872"/>
      <c r="D119" s="99"/>
      <c r="E119" s="873"/>
    </row>
    <row r="120" spans="1:5" ht="12" customHeight="1">
      <c r="A120" s="171" t="s">
        <v>163</v>
      </c>
      <c r="B120" s="55" t="s">
        <v>313</v>
      </c>
      <c r="C120" s="872"/>
      <c r="D120" s="99"/>
      <c r="E120" s="873"/>
    </row>
    <row r="121" spans="1:5" ht="12" customHeight="1">
      <c r="A121" s="171" t="s">
        <v>164</v>
      </c>
      <c r="B121" s="55" t="s">
        <v>329</v>
      </c>
      <c r="C121" s="872"/>
      <c r="D121" s="99"/>
      <c r="E121" s="873"/>
    </row>
    <row r="122" spans="1:5" ht="12" customHeight="1">
      <c r="A122" s="171" t="s">
        <v>165</v>
      </c>
      <c r="B122" s="55" t="s">
        <v>328</v>
      </c>
      <c r="C122" s="872"/>
      <c r="D122" s="99"/>
      <c r="E122" s="873"/>
    </row>
    <row r="123" spans="1:5" ht="12" customHeight="1">
      <c r="A123" s="171" t="s">
        <v>321</v>
      </c>
      <c r="B123" s="55" t="s">
        <v>316</v>
      </c>
      <c r="C123" s="872"/>
      <c r="D123" s="99"/>
      <c r="E123" s="873"/>
    </row>
    <row r="124" spans="1:5" ht="12" customHeight="1">
      <c r="A124" s="171" t="s">
        <v>322</v>
      </c>
      <c r="B124" s="55" t="s">
        <v>327</v>
      </c>
      <c r="C124" s="872"/>
      <c r="D124" s="99"/>
      <c r="E124" s="873"/>
    </row>
    <row r="125" spans="1:5" ht="12" customHeight="1" thickBot="1">
      <c r="A125" s="181" t="s">
        <v>323</v>
      </c>
      <c r="B125" s="55" t="s">
        <v>326</v>
      </c>
      <c r="C125" s="874"/>
      <c r="D125" s="101"/>
      <c r="E125" s="875"/>
    </row>
    <row r="126" spans="1:5" s="50" customFormat="1" ht="12" customHeight="1" thickBot="1">
      <c r="A126" s="26" t="s">
        <v>60</v>
      </c>
      <c r="B126" s="52" t="s">
        <v>331</v>
      </c>
      <c r="C126" s="843">
        <f>+C127+C128</f>
        <v>0</v>
      </c>
      <c r="D126" s="97">
        <f>+D127+D128</f>
        <v>0</v>
      </c>
      <c r="E126" s="844">
        <f>+E127+E128</f>
        <v>0</v>
      </c>
    </row>
    <row r="127" spans="1:5" ht="12" customHeight="1">
      <c r="A127" s="171" t="s">
        <v>106</v>
      </c>
      <c r="B127" s="7" t="s">
        <v>95</v>
      </c>
      <c r="C127" s="845"/>
      <c r="D127" s="100"/>
      <c r="E127" s="846"/>
    </row>
    <row r="128" spans="1:5" ht="12" customHeight="1" thickBot="1">
      <c r="A128" s="173" t="s">
        <v>107</v>
      </c>
      <c r="B128" s="10" t="s">
        <v>96</v>
      </c>
      <c r="C128" s="851"/>
      <c r="D128" s="101"/>
      <c r="E128" s="852"/>
    </row>
    <row r="129" spans="1:9" ht="12" customHeight="1" thickBot="1">
      <c r="A129" s="26" t="s">
        <v>61</v>
      </c>
      <c r="B129" s="52" t="s">
        <v>332</v>
      </c>
      <c r="C129" s="843">
        <f>+C96+C112+C126</f>
        <v>0</v>
      </c>
      <c r="D129" s="97">
        <f>+D96+D112+D126</f>
        <v>0</v>
      </c>
      <c r="E129" s="844">
        <f>+E96+E112+E126</f>
        <v>0</v>
      </c>
    </row>
    <row r="130" spans="1:9" ht="12" customHeight="1" thickBot="1">
      <c r="A130" s="26" t="s">
        <v>62</v>
      </c>
      <c r="B130" s="52" t="s">
        <v>333</v>
      </c>
      <c r="C130" s="843">
        <f>+C131+C132+C133</f>
        <v>0</v>
      </c>
      <c r="D130" s="97">
        <f>+D131+D132+D133</f>
        <v>0</v>
      </c>
      <c r="E130" s="844">
        <f>+E131+E132+E133</f>
        <v>0</v>
      </c>
    </row>
    <row r="131" spans="1:9" ht="12" customHeight="1">
      <c r="A131" s="171" t="s">
        <v>110</v>
      </c>
      <c r="B131" s="7" t="s">
        <v>334</v>
      </c>
      <c r="C131" s="872"/>
      <c r="D131" s="99"/>
      <c r="E131" s="873"/>
    </row>
    <row r="132" spans="1:9" ht="12" customHeight="1">
      <c r="A132" s="171" t="s">
        <v>111</v>
      </c>
      <c r="B132" s="7" t="s">
        <v>335</v>
      </c>
      <c r="C132" s="872"/>
      <c r="D132" s="99"/>
      <c r="E132" s="873"/>
    </row>
    <row r="133" spans="1:9" s="50" customFormat="1" ht="12" customHeight="1" thickBot="1">
      <c r="A133" s="181" t="s">
        <v>112</v>
      </c>
      <c r="B133" s="5" t="s">
        <v>336</v>
      </c>
      <c r="C133" s="872"/>
      <c r="D133" s="99"/>
      <c r="E133" s="873"/>
    </row>
    <row r="134" spans="1:9" ht="12" customHeight="1" thickBot="1">
      <c r="A134" s="26" t="s">
        <v>63</v>
      </c>
      <c r="B134" s="52" t="s">
        <v>373</v>
      </c>
      <c r="C134" s="843">
        <f>+C135+C136+C137+C138</f>
        <v>0</v>
      </c>
      <c r="D134" s="97">
        <f>+D135+D136+D137+D138</f>
        <v>0</v>
      </c>
      <c r="E134" s="844">
        <f>+E135+E136+E137+E138</f>
        <v>0</v>
      </c>
      <c r="I134" s="89"/>
    </row>
    <row r="135" spans="1:9">
      <c r="A135" s="171" t="s">
        <v>113</v>
      </c>
      <c r="B135" s="7" t="s">
        <v>337</v>
      </c>
      <c r="C135" s="872"/>
      <c r="D135" s="99"/>
      <c r="E135" s="873"/>
    </row>
    <row r="136" spans="1:9" ht="12" customHeight="1">
      <c r="A136" s="171" t="s">
        <v>114</v>
      </c>
      <c r="B136" s="7" t="s">
        <v>338</v>
      </c>
      <c r="C136" s="872"/>
      <c r="D136" s="99"/>
      <c r="E136" s="873"/>
    </row>
    <row r="137" spans="1:9" s="50" customFormat="1" ht="12" customHeight="1">
      <c r="A137" s="171" t="s">
        <v>241</v>
      </c>
      <c r="B137" s="7" t="s">
        <v>339</v>
      </c>
      <c r="C137" s="872"/>
      <c r="D137" s="99"/>
      <c r="E137" s="873"/>
    </row>
    <row r="138" spans="1:9" s="50" customFormat="1" ht="12" customHeight="1" thickBot="1">
      <c r="A138" s="181" t="s">
        <v>242</v>
      </c>
      <c r="B138" s="5" t="s">
        <v>340</v>
      </c>
      <c r="C138" s="872"/>
      <c r="D138" s="99"/>
      <c r="E138" s="873"/>
    </row>
    <row r="139" spans="1:9" s="50" customFormat="1" ht="12" customHeight="1" thickBot="1">
      <c r="A139" s="26" t="s">
        <v>64</v>
      </c>
      <c r="B139" s="52" t="s">
        <v>341</v>
      </c>
      <c r="C139" s="853">
        <f>+C140+C141+C142+C143</f>
        <v>99877528</v>
      </c>
      <c r="D139" s="103">
        <f>+D140+D141+D142+D143</f>
        <v>99699736</v>
      </c>
      <c r="E139" s="854">
        <f>E142</f>
        <v>100114513</v>
      </c>
    </row>
    <row r="140" spans="1:9" s="50" customFormat="1" ht="12" customHeight="1">
      <c r="A140" s="171" t="s">
        <v>115</v>
      </c>
      <c r="B140" s="7" t="s">
        <v>342</v>
      </c>
      <c r="C140" s="872"/>
      <c r="D140" s="99"/>
      <c r="E140" s="873"/>
    </row>
    <row r="141" spans="1:9" s="50" customFormat="1" ht="12" customHeight="1">
      <c r="A141" s="171" t="s">
        <v>116</v>
      </c>
      <c r="B141" s="7" t="s">
        <v>352</v>
      </c>
      <c r="C141" s="872"/>
      <c r="D141" s="99"/>
      <c r="E141" s="873"/>
    </row>
    <row r="142" spans="1:9" s="50" customFormat="1" ht="12" customHeight="1">
      <c r="A142" s="171" t="s">
        <v>253</v>
      </c>
      <c r="B142" s="7" t="s">
        <v>904</v>
      </c>
      <c r="C142" s="872">
        <v>99877528</v>
      </c>
      <c r="D142" s="99">
        <v>99699736</v>
      </c>
      <c r="E142" s="873">
        <v>100114513</v>
      </c>
    </row>
    <row r="143" spans="1:9" ht="12.75" customHeight="1" thickBot="1">
      <c r="A143" s="181" t="s">
        <v>254</v>
      </c>
      <c r="B143" s="5" t="s">
        <v>344</v>
      </c>
      <c r="C143" s="872"/>
      <c r="D143" s="99"/>
      <c r="E143" s="873"/>
    </row>
    <row r="144" spans="1:9" ht="12" customHeight="1" thickBot="1">
      <c r="A144" s="26" t="s">
        <v>65</v>
      </c>
      <c r="B144" s="52" t="s">
        <v>345</v>
      </c>
      <c r="C144" s="876">
        <f>+C145+C146+C147+C148</f>
        <v>0</v>
      </c>
      <c r="D144" s="106">
        <f>+D145+D146+D147+D148</f>
        <v>0</v>
      </c>
      <c r="E144" s="877"/>
    </row>
    <row r="145" spans="1:5" ht="15" customHeight="1">
      <c r="A145" s="171" t="s">
        <v>156</v>
      </c>
      <c r="B145" s="7" t="s">
        <v>346</v>
      </c>
      <c r="C145" s="872"/>
      <c r="D145" s="99"/>
      <c r="E145" s="873"/>
    </row>
    <row r="146" spans="1:5">
      <c r="A146" s="171" t="s">
        <v>157</v>
      </c>
      <c r="B146" s="7" t="s">
        <v>347</v>
      </c>
      <c r="C146" s="872"/>
      <c r="D146" s="99"/>
      <c r="E146" s="873"/>
    </row>
    <row r="147" spans="1:5" ht="15" customHeight="1">
      <c r="A147" s="171" t="s">
        <v>180</v>
      </c>
      <c r="B147" s="7" t="s">
        <v>348</v>
      </c>
      <c r="C147" s="872"/>
      <c r="D147" s="99"/>
      <c r="E147" s="873"/>
    </row>
    <row r="148" spans="1:5" ht="14.25" customHeight="1" thickBot="1">
      <c r="A148" s="171" t="s">
        <v>256</v>
      </c>
      <c r="B148" s="7" t="s">
        <v>349</v>
      </c>
      <c r="C148" s="872"/>
      <c r="D148" s="99"/>
      <c r="E148" s="873"/>
    </row>
    <row r="149" spans="1:5" ht="13.5" thickBot="1">
      <c r="A149" s="26" t="s">
        <v>66</v>
      </c>
      <c r="B149" s="52" t="s">
        <v>350</v>
      </c>
      <c r="C149" s="878">
        <f>+C130+C134+C139+C144</f>
        <v>99877528</v>
      </c>
      <c r="D149" s="168">
        <f>+D130+D134+D139+D144</f>
        <v>99699736</v>
      </c>
      <c r="E149" s="879">
        <f>E139</f>
        <v>100114513</v>
      </c>
    </row>
    <row r="150" spans="1:5" ht="13.5" thickBot="1">
      <c r="A150" s="1145"/>
      <c r="B150" s="440" t="s">
        <v>980</v>
      </c>
      <c r="C150" s="1147"/>
      <c r="D150" s="1146"/>
      <c r="E150" s="1148"/>
    </row>
    <row r="151" spans="1:5" ht="13.5" thickBot="1">
      <c r="A151" s="183" t="s">
        <v>67</v>
      </c>
      <c r="B151" s="142" t="s">
        <v>351</v>
      </c>
      <c r="C151" s="878">
        <f>+C129+C149</f>
        <v>99877528</v>
      </c>
      <c r="D151" s="168">
        <f>+D129+D149</f>
        <v>99699736</v>
      </c>
      <c r="E151" s="879">
        <f>E149</f>
        <v>100114513</v>
      </c>
    </row>
    <row r="152" spans="1:5" ht="16.5" customHeight="1" thickBot="1">
      <c r="C152" s="880"/>
      <c r="D152" s="881"/>
      <c r="E152" s="882"/>
    </row>
    <row r="153" spans="1:5" ht="13.5" thickBot="1">
      <c r="A153" s="86" t="s">
        <v>174</v>
      </c>
      <c r="B153" s="87"/>
      <c r="C153" s="883"/>
      <c r="D153" s="884"/>
      <c r="E153" s="885"/>
    </row>
    <row r="154" spans="1:5" ht="13.5" thickBot="1">
      <c r="A154" s="86" t="s">
        <v>175</v>
      </c>
      <c r="B154" s="87"/>
      <c r="C154" s="883"/>
      <c r="D154" s="51"/>
      <c r="E154" s="885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F64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.5" style="673" customWidth="1"/>
    <col min="2" max="2" width="64" style="85" customWidth="1"/>
    <col min="3" max="3" width="16.83203125" style="85" customWidth="1"/>
    <col min="4" max="4" width="16.5" style="85" bestFit="1" customWidth="1"/>
    <col min="5" max="5" width="16.83203125" style="85" customWidth="1"/>
    <col min="6" max="6" width="12.33203125" style="85" customWidth="1"/>
    <col min="7" max="16384" width="9.33203125" style="85"/>
  </cols>
  <sheetData>
    <row r="1" spans="1:6" s="66" customFormat="1" ht="21" customHeight="1">
      <c r="A1" s="65"/>
      <c r="B1" s="67"/>
      <c r="C1" s="88"/>
      <c r="D1" s="88" t="s">
        <v>1123</v>
      </c>
      <c r="E1" s="67"/>
      <c r="F1" s="887"/>
    </row>
    <row r="2" spans="1:6" s="192" customFormat="1" ht="25.5" customHeight="1" thickBot="1">
      <c r="A2" s="65"/>
      <c r="B2" s="67"/>
      <c r="C2" s="67"/>
      <c r="D2" s="191"/>
      <c r="E2" s="67"/>
      <c r="F2" s="191"/>
    </row>
    <row r="3" spans="1:6" s="192" customFormat="1" ht="36">
      <c r="A3" s="146" t="s">
        <v>172</v>
      </c>
      <c r="B3" s="124" t="s">
        <v>414</v>
      </c>
      <c r="C3" s="139"/>
      <c r="D3" s="139"/>
      <c r="E3" s="139"/>
      <c r="F3" s="139" t="s">
        <v>97</v>
      </c>
    </row>
    <row r="4" spans="1:6" s="193" customFormat="1" ht="15.95" customHeight="1" thickBot="1">
      <c r="A4" s="184" t="s">
        <v>171</v>
      </c>
      <c r="B4" s="125" t="s">
        <v>379</v>
      </c>
      <c r="C4" s="140"/>
      <c r="D4" s="140"/>
      <c r="E4" s="140"/>
      <c r="F4" s="140"/>
    </row>
    <row r="5" spans="1:6" ht="14.25" thickBot="1">
      <c r="A5" s="484"/>
      <c r="B5" s="485"/>
      <c r="C5" s="888"/>
      <c r="D5" s="486"/>
      <c r="E5" s="888"/>
      <c r="F5" s="486"/>
    </row>
    <row r="6" spans="1:6" s="194" customFormat="1" ht="12.95" customHeight="1" thickBot="1">
      <c r="A6" s="147" t="s">
        <v>173</v>
      </c>
      <c r="B6" s="70" t="s">
        <v>90</v>
      </c>
      <c r="C6" s="71" t="s">
        <v>871</v>
      </c>
      <c r="D6" s="71" t="s">
        <v>1071</v>
      </c>
      <c r="E6" s="71" t="s">
        <v>815</v>
      </c>
      <c r="F6" s="71" t="s">
        <v>816</v>
      </c>
    </row>
    <row r="7" spans="1:6" s="194" customFormat="1" ht="15.95" customHeight="1" thickBot="1">
      <c r="A7" s="61">
        <v>1</v>
      </c>
      <c r="B7" s="62">
        <v>2</v>
      </c>
      <c r="C7" s="63">
        <v>3</v>
      </c>
      <c r="D7" s="63">
        <v>4</v>
      </c>
      <c r="E7" s="63">
        <v>5</v>
      </c>
      <c r="F7" s="63">
        <v>6</v>
      </c>
    </row>
    <row r="8" spans="1:6" s="141" customFormat="1" ht="12" customHeight="1" thickBot="1">
      <c r="A8" s="72"/>
      <c r="B8" s="73" t="s">
        <v>92</v>
      </c>
      <c r="C8" s="74"/>
      <c r="D8" s="74"/>
      <c r="E8" s="74"/>
      <c r="F8" s="74"/>
    </row>
    <row r="9" spans="1:6" s="141" customFormat="1" ht="12" customHeight="1" thickBot="1">
      <c r="A9" s="61" t="s">
        <v>58</v>
      </c>
      <c r="B9" s="75" t="s">
        <v>380</v>
      </c>
      <c r="C9" s="109">
        <f>SUM(C10:C19)</f>
        <v>3000000</v>
      </c>
      <c r="D9" s="109">
        <f>D11+D17+D19</f>
        <v>3275200</v>
      </c>
      <c r="E9" s="109">
        <f>SUM(E10:E19)</f>
        <v>3126360</v>
      </c>
      <c r="F9" s="109">
        <f>E9*100/D9</f>
        <v>95.455544699560335</v>
      </c>
    </row>
    <row r="10" spans="1:6" s="141" customFormat="1" ht="12" customHeight="1" thickBot="1">
      <c r="A10" s="185" t="s">
        <v>117</v>
      </c>
      <c r="B10" s="8" t="s">
        <v>230</v>
      </c>
      <c r="C10" s="711">
        <f>'[1]14. sz. mell'!C10+'[1]9.2.2. sz.  mell'!C9+'[1]15. sz. mell'!C10</f>
        <v>0</v>
      </c>
      <c r="D10" s="711"/>
      <c r="E10" s="711">
        <f>'[1]14. sz. mell'!E10+'[1]9.2.2. sz.  mell'!E9+'[1]15. sz. mell'!E10</f>
        <v>0</v>
      </c>
      <c r="F10" s="109"/>
    </row>
    <row r="11" spans="1:6" s="141" customFormat="1" ht="12" customHeight="1" thickBot="1">
      <c r="A11" s="186" t="s">
        <v>118</v>
      </c>
      <c r="B11" s="6" t="s">
        <v>231</v>
      </c>
      <c r="C11" s="711">
        <v>3000000</v>
      </c>
      <c r="D11" s="711">
        <v>3275000</v>
      </c>
      <c r="E11" s="711">
        <v>3126160</v>
      </c>
      <c r="F11" s="109">
        <f t="shared" ref="F11:F41" si="0">E11*100/D11</f>
        <v>95.455267175572516</v>
      </c>
    </row>
    <row r="12" spans="1:6" s="141" customFormat="1" ht="12" customHeight="1" thickBot="1">
      <c r="A12" s="186" t="s">
        <v>119</v>
      </c>
      <c r="B12" s="6" t="s">
        <v>232</v>
      </c>
      <c r="C12" s="711">
        <f>'[1]14. sz. mell'!C12+'[1]9.2.2. sz.  mell'!C11+'[1]15. sz. mell'!C12</f>
        <v>0</v>
      </c>
      <c r="D12" s="711"/>
      <c r="E12" s="711"/>
      <c r="F12" s="109"/>
    </row>
    <row r="13" spans="1:6" s="141" customFormat="1" ht="12" customHeight="1" thickBot="1">
      <c r="A13" s="186" t="s">
        <v>120</v>
      </c>
      <c r="B13" s="6" t="s">
        <v>233</v>
      </c>
      <c r="C13" s="711">
        <f>'[1]14. sz. mell'!C13+'[1]9.2.2. sz.  mell'!C12+'[1]15. sz. mell'!C13</f>
        <v>0</v>
      </c>
      <c r="D13" s="711"/>
      <c r="E13" s="711"/>
      <c r="F13" s="109"/>
    </row>
    <row r="14" spans="1:6" s="141" customFormat="1" ht="12" customHeight="1" thickBot="1">
      <c r="A14" s="186" t="s">
        <v>137</v>
      </c>
      <c r="B14" s="6" t="s">
        <v>234</v>
      </c>
      <c r="C14" s="711">
        <f>'[1]14. sz. mell'!C14+'[1]9.2.2. sz.  mell'!C13+'[1]15. sz. mell'!C14</f>
        <v>0</v>
      </c>
      <c r="D14" s="711"/>
      <c r="E14" s="711"/>
      <c r="F14" s="109"/>
    </row>
    <row r="15" spans="1:6" s="141" customFormat="1" ht="12" customHeight="1" thickBot="1">
      <c r="A15" s="186" t="s">
        <v>121</v>
      </c>
      <c r="B15" s="6" t="s">
        <v>381</v>
      </c>
      <c r="C15" s="711">
        <f>'[1]14. sz. mell'!C15+'[1]9.2.2. sz.  mell'!C14+'[1]15. sz. mell'!C15</f>
        <v>0</v>
      </c>
      <c r="D15" s="711"/>
      <c r="E15" s="711"/>
      <c r="F15" s="109"/>
    </row>
    <row r="16" spans="1:6" s="141" customFormat="1" ht="12" customHeight="1" thickBot="1">
      <c r="A16" s="186" t="s">
        <v>122</v>
      </c>
      <c r="B16" s="5" t="s">
        <v>382</v>
      </c>
      <c r="C16" s="711">
        <f>'[1]14. sz. mell'!C16+'[1]9.2.2. sz.  mell'!C15+'[1]15. sz. mell'!C16</f>
        <v>0</v>
      </c>
      <c r="D16" s="711"/>
      <c r="E16" s="711"/>
      <c r="F16" s="109"/>
    </row>
    <row r="17" spans="1:6" s="195" customFormat="1" ht="12" customHeight="1" thickBot="1">
      <c r="A17" s="186" t="s">
        <v>129</v>
      </c>
      <c r="B17" s="6" t="s">
        <v>237</v>
      </c>
      <c r="C17" s="711">
        <f>'[1]14. sz. mell'!C17+'[1]9.2.2. sz.  mell'!C16+'[1]15. sz. mell'!C17</f>
        <v>0</v>
      </c>
      <c r="D17" s="711">
        <v>100</v>
      </c>
      <c r="E17" s="711">
        <v>100</v>
      </c>
      <c r="F17" s="109">
        <f t="shared" si="0"/>
        <v>100</v>
      </c>
    </row>
    <row r="18" spans="1:6" s="195" customFormat="1" ht="12" customHeight="1" thickBot="1">
      <c r="A18" s="186" t="s">
        <v>130</v>
      </c>
      <c r="B18" s="6" t="s">
        <v>238</v>
      </c>
      <c r="C18" s="711">
        <f>'[1]14. sz. mell'!C18+'[1]9.2.2. sz.  mell'!C17+'[1]15. sz. mell'!C18</f>
        <v>0</v>
      </c>
      <c r="D18" s="711"/>
      <c r="E18" s="711"/>
      <c r="F18" s="109"/>
    </row>
    <row r="19" spans="1:6" s="141" customFormat="1" ht="12" customHeight="1" thickBot="1">
      <c r="A19" s="186" t="s">
        <v>131</v>
      </c>
      <c r="B19" s="5" t="s">
        <v>239</v>
      </c>
      <c r="C19" s="131">
        <f>'[1]14. sz. mell'!C19+'[1]9.2.2. sz.  mell'!C18+'[1]15. sz. mell'!C19</f>
        <v>0</v>
      </c>
      <c r="D19" s="711">
        <v>100</v>
      </c>
      <c r="E19" s="131">
        <v>100</v>
      </c>
      <c r="F19" s="109">
        <f t="shared" si="0"/>
        <v>100</v>
      </c>
    </row>
    <row r="20" spans="1:6" s="195" customFormat="1" ht="12" customHeight="1" thickBot="1">
      <c r="A20" s="61" t="s">
        <v>59</v>
      </c>
      <c r="B20" s="889" t="s">
        <v>383</v>
      </c>
      <c r="C20" s="890">
        <f>'[1]14. sz. mell'!C20+'[1]9.2.2. sz.  mell'!C19+'[1]15. sz. mell'!C20</f>
        <v>0</v>
      </c>
      <c r="D20" s="109"/>
      <c r="E20" s="890">
        <f>'[1]14. sz. mell'!E20+'[1]9.2.2. sz.  mell'!E19+'[1]15. sz. mell'!E20</f>
        <v>0</v>
      </c>
      <c r="F20" s="109"/>
    </row>
    <row r="21" spans="1:6" s="195" customFormat="1" ht="12" customHeight="1" thickBot="1">
      <c r="A21" s="186" t="s">
        <v>123</v>
      </c>
      <c r="B21" s="7" t="s">
        <v>205</v>
      </c>
      <c r="C21" s="711">
        <f>'[1]14. sz. mell'!C21+'[1]9.2.2. sz.  mell'!C20+'[1]15. sz. mell'!C21</f>
        <v>0</v>
      </c>
      <c r="D21" s="711"/>
      <c r="E21" s="711">
        <f>'[1]14. sz. mell'!E21+'[1]9.2.2. sz.  mell'!E20+'[1]15. sz. mell'!E21</f>
        <v>0</v>
      </c>
      <c r="F21" s="109"/>
    </row>
    <row r="22" spans="1:6" s="195" customFormat="1" ht="12" customHeight="1" thickBot="1">
      <c r="A22" s="186" t="s">
        <v>124</v>
      </c>
      <c r="B22" s="6" t="s">
        <v>384</v>
      </c>
      <c r="C22" s="711">
        <f>'[1]14. sz. mell'!C22+'[1]9.2.2. sz.  mell'!C21+'[1]15. sz. mell'!C22</f>
        <v>0</v>
      </c>
      <c r="D22" s="711"/>
      <c r="E22" s="711">
        <f>'[1]14. sz. mell'!E22+'[1]9.2.2. sz.  mell'!E21+'[1]15. sz. mell'!E22</f>
        <v>0</v>
      </c>
      <c r="F22" s="109"/>
    </row>
    <row r="23" spans="1:6" s="195" customFormat="1" ht="12" customHeight="1" thickBot="1">
      <c r="A23" s="186" t="s">
        <v>125</v>
      </c>
      <c r="B23" s="6" t="s">
        <v>385</v>
      </c>
      <c r="C23" s="711">
        <f>'[1]14. sz. mell'!C23+'[1]9.2.2. sz.  mell'!C22+'[1]15. sz. mell'!C23</f>
        <v>0</v>
      </c>
      <c r="D23" s="711"/>
      <c r="E23" s="711">
        <f>'[1]14. sz. mell'!E23+'[1]9.2.2. sz.  mell'!E22+'[1]15. sz. mell'!E23</f>
        <v>0</v>
      </c>
      <c r="F23" s="109"/>
    </row>
    <row r="24" spans="1:6" s="195" customFormat="1" ht="12" customHeight="1" thickBot="1">
      <c r="A24" s="186" t="s">
        <v>126</v>
      </c>
      <c r="B24" s="6" t="s">
        <v>52</v>
      </c>
      <c r="C24" s="131">
        <f>'[1]14. sz. mell'!C24+'[1]9.2.2. sz.  mell'!C23+'[1]15. sz. mell'!C24</f>
        <v>0</v>
      </c>
      <c r="D24" s="711"/>
      <c r="E24" s="131">
        <f>'[1]14. sz. mell'!E24+'[1]9.2.2. sz.  mell'!E23+'[1]15. sz. mell'!E24</f>
        <v>0</v>
      </c>
      <c r="F24" s="109"/>
    </row>
    <row r="25" spans="1:6" s="195" customFormat="1" ht="12" customHeight="1" thickBot="1">
      <c r="A25" s="64" t="s">
        <v>60</v>
      </c>
      <c r="B25" s="298" t="s">
        <v>149</v>
      </c>
      <c r="C25" s="890">
        <f>'[1]14. sz. mell'!C25+'[1]9.2.2. sz.  mell'!C24+'[1]15. sz. mell'!C25</f>
        <v>0</v>
      </c>
      <c r="D25" s="123"/>
      <c r="E25" s="890">
        <f>'[1]14. sz. mell'!E25+'[1]9.2.2. sz.  mell'!E24+'[1]15. sz. mell'!E25</f>
        <v>0</v>
      </c>
      <c r="F25" s="109"/>
    </row>
    <row r="26" spans="1:6" s="195" customFormat="1" ht="12" customHeight="1" thickBot="1">
      <c r="A26" s="64" t="s">
        <v>61</v>
      </c>
      <c r="B26" s="298" t="s">
        <v>386</v>
      </c>
      <c r="C26" s="890">
        <f>'[1]14. sz. mell'!C26+'[1]9.2.2. sz.  mell'!C25+'[1]15. sz. mell'!C26</f>
        <v>0</v>
      </c>
      <c r="D26" s="109"/>
      <c r="E26" s="890">
        <f>'[1]14. sz. mell'!E26+'[1]9.2.2. sz.  mell'!E25+'[1]15. sz. mell'!E26</f>
        <v>0</v>
      </c>
      <c r="F26" s="109"/>
    </row>
    <row r="27" spans="1:6" s="195" customFormat="1" ht="12" customHeight="1" thickBot="1">
      <c r="A27" s="187" t="s">
        <v>215</v>
      </c>
      <c r="B27" s="188" t="s">
        <v>384</v>
      </c>
      <c r="C27" s="711">
        <f>'[1]14. sz. mell'!C27+'[1]9.2.2. sz.  mell'!C26+'[1]15. sz. mell'!C27</f>
        <v>0</v>
      </c>
      <c r="D27" s="711"/>
      <c r="E27" s="711">
        <f>'[1]14. sz. mell'!E27+'[1]9.2.2. sz.  mell'!E26+'[1]15. sz. mell'!E27</f>
        <v>0</v>
      </c>
      <c r="F27" s="109"/>
    </row>
    <row r="28" spans="1:6" s="195" customFormat="1" ht="12" customHeight="1" thickBot="1">
      <c r="A28" s="187" t="s">
        <v>218</v>
      </c>
      <c r="B28" s="189" t="s">
        <v>387</v>
      </c>
      <c r="C28" s="711">
        <f>'[1]14. sz. mell'!C28+'[1]9.2.2. sz.  mell'!C27+'[1]15. sz. mell'!C28</f>
        <v>0</v>
      </c>
      <c r="D28" s="711"/>
      <c r="E28" s="711">
        <f>'[1]14. sz. mell'!E28+'[1]9.2.2. sz.  mell'!E27+'[1]15. sz. mell'!E28</f>
        <v>0</v>
      </c>
      <c r="F28" s="109"/>
    </row>
    <row r="29" spans="1:6" s="195" customFormat="1" ht="12" customHeight="1" thickBot="1">
      <c r="A29" s="186" t="s">
        <v>219</v>
      </c>
      <c r="B29" s="190" t="s">
        <v>388</v>
      </c>
      <c r="C29" s="131">
        <f>'[1]14. sz. mell'!C29+'[1]9.2.2. sz.  mell'!C28+'[1]15. sz. mell'!C29</f>
        <v>0</v>
      </c>
      <c r="D29" s="711"/>
      <c r="E29" s="131">
        <f>'[1]14. sz. mell'!E29+'[1]9.2.2. sz.  mell'!E28+'[1]15. sz. mell'!E29</f>
        <v>0</v>
      </c>
      <c r="F29" s="109"/>
    </row>
    <row r="30" spans="1:6" s="195" customFormat="1" ht="12" customHeight="1" thickBot="1">
      <c r="A30" s="64" t="s">
        <v>62</v>
      </c>
      <c r="B30" s="298" t="s">
        <v>389</v>
      </c>
      <c r="C30" s="890">
        <f>'[1]14. sz. mell'!C30+'[1]9.2.2. sz.  mell'!C29+'[1]15. sz. mell'!C30</f>
        <v>0</v>
      </c>
      <c r="D30" s="109"/>
      <c r="E30" s="890">
        <f>'[1]14. sz. mell'!E30+'[1]9.2.2. sz.  mell'!E29+'[1]15. sz. mell'!E30</f>
        <v>0</v>
      </c>
      <c r="F30" s="109"/>
    </row>
    <row r="31" spans="1:6" s="195" customFormat="1" ht="12" customHeight="1" thickBot="1">
      <c r="A31" s="187" t="s">
        <v>110</v>
      </c>
      <c r="B31" s="188" t="s">
        <v>244</v>
      </c>
      <c r="C31" s="711">
        <f>'[1]14. sz. mell'!C31+'[1]9.2.2. sz.  mell'!C30+'[1]15. sz. mell'!C31</f>
        <v>0</v>
      </c>
      <c r="D31" s="711"/>
      <c r="E31" s="711">
        <f>'[1]14. sz. mell'!E31+'[1]9.2.2. sz.  mell'!E30+'[1]15. sz. mell'!E31</f>
        <v>0</v>
      </c>
      <c r="F31" s="109"/>
    </row>
    <row r="32" spans="1:6" s="195" customFormat="1" ht="12" customHeight="1" thickBot="1">
      <c r="A32" s="187" t="s">
        <v>111</v>
      </c>
      <c r="B32" s="189" t="s">
        <v>245</v>
      </c>
      <c r="C32" s="711">
        <f>'[1]14. sz. mell'!C32+'[1]9.2.2. sz.  mell'!C31+'[1]15. sz. mell'!C32</f>
        <v>0</v>
      </c>
      <c r="D32" s="711"/>
      <c r="E32" s="711">
        <f>'[1]14. sz. mell'!E32+'[1]9.2.2. sz.  mell'!E31+'[1]15. sz. mell'!E32</f>
        <v>0</v>
      </c>
      <c r="F32" s="109"/>
    </row>
    <row r="33" spans="1:6" s="141" customFormat="1" ht="12" customHeight="1" thickBot="1">
      <c r="A33" s="186" t="s">
        <v>112</v>
      </c>
      <c r="B33" s="53" t="s">
        <v>246</v>
      </c>
      <c r="C33" s="131">
        <f>'[1]14. sz. mell'!C33+'[1]9.2.2. sz.  mell'!C32+'[1]15. sz. mell'!C33</f>
        <v>0</v>
      </c>
      <c r="D33" s="711"/>
      <c r="E33" s="131"/>
      <c r="F33" s="109"/>
    </row>
    <row r="34" spans="1:6" s="141" customFormat="1" ht="12" customHeight="1" thickBot="1">
      <c r="A34" s="64" t="s">
        <v>63</v>
      </c>
      <c r="B34" s="298" t="s">
        <v>355</v>
      </c>
      <c r="C34" s="891">
        <f>'[1]14. sz. mell'!C34+'[1]9.2.2. sz.  mell'!C33+'[1]15. sz. mell'!C34</f>
        <v>0</v>
      </c>
      <c r="D34" s="123"/>
      <c r="E34" s="891"/>
      <c r="F34" s="109"/>
    </row>
    <row r="35" spans="1:6" s="141" customFormat="1" ht="12" customHeight="1" thickBot="1">
      <c r="A35" s="64" t="s">
        <v>64</v>
      </c>
      <c r="B35" s="298" t="s">
        <v>390</v>
      </c>
      <c r="C35" s="890">
        <f>'[1]14. sz. mell'!C35+'[1]9.2.2. sz.  mell'!C34+'[1]15. sz. mell'!C35</f>
        <v>0</v>
      </c>
      <c r="D35" s="132"/>
      <c r="E35" s="890"/>
      <c r="F35" s="109"/>
    </row>
    <row r="36" spans="1:6" s="141" customFormat="1" ht="12" customHeight="1" thickBot="1">
      <c r="A36" s="61" t="s">
        <v>65</v>
      </c>
      <c r="B36" s="298" t="s">
        <v>391</v>
      </c>
      <c r="C36" s="892">
        <v>3000000</v>
      </c>
      <c r="D36" s="133">
        <f>D34+D9</f>
        <v>3275200</v>
      </c>
      <c r="E36" s="892">
        <v>3126360</v>
      </c>
      <c r="F36" s="109">
        <f t="shared" si="0"/>
        <v>95.455544699560335</v>
      </c>
    </row>
    <row r="37" spans="1:6" s="141" customFormat="1" ht="12" customHeight="1" thickBot="1">
      <c r="A37" s="76" t="s">
        <v>66</v>
      </c>
      <c r="B37" s="298" t="s">
        <v>392</v>
      </c>
      <c r="C37" s="893">
        <v>99877528</v>
      </c>
      <c r="D37" s="133">
        <f>D38+D40</f>
        <v>100429736</v>
      </c>
      <c r="E37" s="893">
        <v>100324513</v>
      </c>
      <c r="F37" s="109">
        <f>E37*100/D37</f>
        <v>99.895227246241092</v>
      </c>
    </row>
    <row r="38" spans="1:6" s="141" customFormat="1" ht="12" customHeight="1" thickBot="1">
      <c r="A38" s="187" t="s">
        <v>393</v>
      </c>
      <c r="B38" s="188" t="s">
        <v>185</v>
      </c>
      <c r="C38" s="711">
        <f>'[1]14. sz. mell'!C38+'[1]9.2.2. sz.  mell'!C37+'[1]15. sz. mell'!C38</f>
        <v>0</v>
      </c>
      <c r="D38" s="711">
        <v>210000</v>
      </c>
      <c r="E38" s="711">
        <v>210000</v>
      </c>
      <c r="F38" s="109">
        <f t="shared" si="0"/>
        <v>100</v>
      </c>
    </row>
    <row r="39" spans="1:6" s="195" customFormat="1" ht="12" customHeight="1" thickBot="1">
      <c r="A39" s="187" t="s">
        <v>394</v>
      </c>
      <c r="B39" s="189" t="s">
        <v>53</v>
      </c>
      <c r="C39" s="711">
        <f>'[1]14. sz. mell'!C39+'[1]9.2.2. sz.  mell'!C38+'[1]15. sz. mell'!C39</f>
        <v>0</v>
      </c>
      <c r="D39" s="711"/>
      <c r="E39" s="711"/>
      <c r="F39" s="109"/>
    </row>
    <row r="40" spans="1:6" s="195" customFormat="1" ht="12" customHeight="1" thickBot="1">
      <c r="A40" s="186" t="s">
        <v>395</v>
      </c>
      <c r="B40" s="53" t="s">
        <v>396</v>
      </c>
      <c r="C40" s="131">
        <v>99877528</v>
      </c>
      <c r="D40" s="711">
        <v>100219736</v>
      </c>
      <c r="E40" s="131">
        <v>100114513</v>
      </c>
      <c r="F40" s="109">
        <f t="shared" si="0"/>
        <v>99.895007705867428</v>
      </c>
    </row>
    <row r="41" spans="1:6" s="195" customFormat="1" ht="15" customHeight="1" thickBot="1">
      <c r="A41" s="76" t="s">
        <v>67</v>
      </c>
      <c r="B41" s="894" t="s">
        <v>397</v>
      </c>
      <c r="C41" s="895">
        <v>102877528</v>
      </c>
      <c r="D41" s="136">
        <f>D36+D37</f>
        <v>103704936</v>
      </c>
      <c r="E41" s="895">
        <v>103450873</v>
      </c>
      <c r="F41" s="109">
        <f t="shared" si="0"/>
        <v>99.755013589709947</v>
      </c>
    </row>
    <row r="42" spans="1:6" s="195" customFormat="1" ht="15" customHeight="1">
      <c r="A42" s="78"/>
      <c r="B42" s="79"/>
      <c r="C42" s="134"/>
      <c r="D42" s="134"/>
      <c r="E42" s="134"/>
      <c r="F42" s="134"/>
    </row>
    <row r="43" spans="1:6" ht="13.5" thickBot="1">
      <c r="A43" s="80"/>
      <c r="B43" s="81"/>
      <c r="C43" s="135"/>
      <c r="D43" s="135"/>
      <c r="E43" s="135"/>
      <c r="F43" s="135"/>
    </row>
    <row r="44" spans="1:6" s="194" customFormat="1" ht="16.5" customHeight="1" thickBot="1">
      <c r="A44" s="82"/>
      <c r="B44" s="424" t="s">
        <v>93</v>
      </c>
      <c r="C44" s="136"/>
      <c r="D44" s="136"/>
      <c r="E44" s="136"/>
      <c r="F44" s="136"/>
    </row>
    <row r="45" spans="1:6" s="196" customFormat="1" ht="12" customHeight="1" thickBot="1">
      <c r="A45" s="896" t="s">
        <v>58</v>
      </c>
      <c r="B45" s="440" t="s">
        <v>398</v>
      </c>
      <c r="C45" s="897">
        <f>SUM(C46+C47+C48)</f>
        <v>102877528</v>
      </c>
      <c r="D45" s="897">
        <f>D46+D47+D48+D50</f>
        <v>103704936</v>
      </c>
      <c r="E45" s="897">
        <v>103140873</v>
      </c>
      <c r="F45" s="897"/>
    </row>
    <row r="46" spans="1:6" ht="12" customHeight="1" thickBot="1">
      <c r="A46" s="186" t="s">
        <v>117</v>
      </c>
      <c r="B46" s="7" t="s">
        <v>88</v>
      </c>
      <c r="C46" s="711">
        <v>71069000</v>
      </c>
      <c r="D46" s="711">
        <v>67018579</v>
      </c>
      <c r="E46" s="711">
        <v>67018579</v>
      </c>
      <c r="F46" s="897">
        <f>E46*100/D46</f>
        <v>100</v>
      </c>
    </row>
    <row r="47" spans="1:6" ht="12" customHeight="1" thickBot="1">
      <c r="A47" s="186" t="s">
        <v>118</v>
      </c>
      <c r="B47" s="6" t="s">
        <v>158</v>
      </c>
      <c r="C47" s="711">
        <v>15918528</v>
      </c>
      <c r="D47" s="711">
        <v>15328081</v>
      </c>
      <c r="E47" s="711">
        <v>15328081</v>
      </c>
      <c r="F47" s="897">
        <f t="shared" ref="F47:F58" si="1">E47*100/D47</f>
        <v>100</v>
      </c>
    </row>
    <row r="48" spans="1:6" ht="12" customHeight="1" thickBot="1">
      <c r="A48" s="186" t="s">
        <v>119</v>
      </c>
      <c r="B48" s="6" t="s">
        <v>136</v>
      </c>
      <c r="C48" s="711">
        <v>15890000</v>
      </c>
      <c r="D48" s="711">
        <v>21358276</v>
      </c>
      <c r="E48" s="711">
        <v>20794213</v>
      </c>
      <c r="F48" s="897">
        <f t="shared" si="1"/>
        <v>97.359042462041415</v>
      </c>
    </row>
    <row r="49" spans="1:6" ht="12" customHeight="1" thickBot="1">
      <c r="A49" s="186" t="s">
        <v>120</v>
      </c>
      <c r="B49" s="6" t="s">
        <v>159</v>
      </c>
      <c r="C49" s="44"/>
      <c r="D49" s="44"/>
      <c r="E49" s="44"/>
      <c r="F49" s="897"/>
    </row>
    <row r="50" spans="1:6" ht="12" customHeight="1" thickBot="1">
      <c r="A50" s="186" t="s">
        <v>137</v>
      </c>
      <c r="B50" s="6" t="s">
        <v>160</v>
      </c>
      <c r="C50" s="44"/>
      <c r="D50" s="44"/>
      <c r="E50" s="44"/>
      <c r="F50" s="897"/>
    </row>
    <row r="51" spans="1:6" ht="12" customHeight="1" thickBot="1">
      <c r="A51" s="64" t="s">
        <v>59</v>
      </c>
      <c r="B51" s="52" t="s">
        <v>399</v>
      </c>
      <c r="C51" s="109">
        <f>SUM(C52:C54)</f>
        <v>0</v>
      </c>
      <c r="D51" s="109">
        <f>D52</f>
        <v>0</v>
      </c>
      <c r="E51" s="109"/>
      <c r="F51" s="897"/>
    </row>
    <row r="52" spans="1:6" s="196" customFormat="1" ht="12" customHeight="1" thickBot="1">
      <c r="A52" s="186" t="s">
        <v>123</v>
      </c>
      <c r="B52" s="7" t="s">
        <v>179</v>
      </c>
      <c r="C52" s="711"/>
      <c r="D52" s="711"/>
      <c r="E52" s="711"/>
      <c r="F52" s="897"/>
    </row>
    <row r="53" spans="1:6" ht="12" customHeight="1" thickBot="1">
      <c r="A53" s="186" t="s">
        <v>124</v>
      </c>
      <c r="B53" s="6" t="s">
        <v>162</v>
      </c>
      <c r="C53" s="44"/>
      <c r="D53" s="44"/>
      <c r="E53" s="44"/>
      <c r="F53" s="897"/>
    </row>
    <row r="54" spans="1:6" ht="12" customHeight="1" thickBot="1">
      <c r="A54" s="186" t="s">
        <v>125</v>
      </c>
      <c r="B54" s="6" t="s">
        <v>94</v>
      </c>
      <c r="C54" s="44"/>
      <c r="D54" s="44"/>
      <c r="E54" s="44"/>
      <c r="F54" s="897"/>
    </row>
    <row r="55" spans="1:6" ht="12" customHeight="1" thickBot="1">
      <c r="A55" s="1151" t="s">
        <v>126</v>
      </c>
      <c r="B55" s="10" t="s">
        <v>54</v>
      </c>
      <c r="C55" s="1152"/>
      <c r="D55" s="1152"/>
      <c r="E55" s="1152"/>
      <c r="F55" s="897"/>
    </row>
    <row r="56" spans="1:6" ht="12" customHeight="1" thickBot="1">
      <c r="A56" s="1153"/>
      <c r="B56" s="1154" t="s">
        <v>981</v>
      </c>
      <c r="C56" s="1155"/>
      <c r="D56" s="1155"/>
      <c r="E56" s="1155">
        <v>310000</v>
      </c>
      <c r="F56" s="897"/>
    </row>
    <row r="57" spans="1:6" ht="12" customHeight="1" thickBot="1">
      <c r="A57" s="1153"/>
      <c r="B57" s="1154" t="s">
        <v>978</v>
      </c>
      <c r="C57" s="1155"/>
      <c r="D57" s="1155"/>
      <c r="E57" s="1155"/>
      <c r="F57" s="897"/>
    </row>
    <row r="58" spans="1:6" ht="12" customHeight="1" thickBot="1">
      <c r="A58" s="64" t="s">
        <v>60</v>
      </c>
      <c r="B58" s="84" t="s">
        <v>400</v>
      </c>
      <c r="C58" s="137">
        <f>+C45+C51</f>
        <v>102877528</v>
      </c>
      <c r="D58" s="137">
        <f>+D45+D51</f>
        <v>103704936</v>
      </c>
      <c r="E58" s="137">
        <v>103450873</v>
      </c>
      <c r="F58" s="897">
        <f t="shared" si="1"/>
        <v>99.755013589709947</v>
      </c>
    </row>
    <row r="59" spans="1:6" ht="12" customHeight="1" thickBot="1">
      <c r="C59" s="138"/>
      <c r="D59" s="138"/>
      <c r="E59" s="138"/>
      <c r="F59" s="138"/>
    </row>
    <row r="60" spans="1:6" ht="12" customHeight="1" thickBot="1">
      <c r="A60" s="86" t="s">
        <v>905</v>
      </c>
      <c r="B60" s="87"/>
      <c r="C60" s="51">
        <v>21</v>
      </c>
      <c r="D60" s="51">
        <v>21</v>
      </c>
      <c r="E60" s="51">
        <v>21</v>
      </c>
      <c r="F60" s="51"/>
    </row>
    <row r="61" spans="1:6" ht="15" customHeight="1" thickBot="1">
      <c r="A61" s="86" t="s">
        <v>175</v>
      </c>
      <c r="B61" s="87"/>
      <c r="C61" s="51">
        <v>0</v>
      </c>
      <c r="D61" s="51">
        <v>0</v>
      </c>
      <c r="E61" s="51">
        <v>0</v>
      </c>
      <c r="F61" s="51">
        <v>0</v>
      </c>
    </row>
    <row r="62" spans="1:6" ht="15.75">
      <c r="A62" s="143"/>
      <c r="B62" s="143"/>
      <c r="C62" s="58"/>
      <c r="E62" s="58"/>
    </row>
    <row r="63" spans="1:6" ht="15" customHeight="1"/>
    <row r="64" spans="1:6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2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" style="673" customWidth="1"/>
    <col min="2" max="2" width="68.33203125" style="85" customWidth="1"/>
    <col min="3" max="3" width="16.83203125" style="85" customWidth="1"/>
    <col min="4" max="4" width="16.5" style="85" bestFit="1" customWidth="1"/>
    <col min="5" max="5" width="16.83203125" style="85" customWidth="1"/>
    <col min="6" max="16384" width="9.33203125" style="85"/>
  </cols>
  <sheetData>
    <row r="1" spans="1:5" s="66" customFormat="1" ht="21" customHeight="1">
      <c r="A1" s="65"/>
      <c r="B1" s="67"/>
      <c r="C1" s="88"/>
      <c r="D1" s="88" t="s">
        <v>1124</v>
      </c>
      <c r="E1" s="67"/>
    </row>
    <row r="2" spans="1:5" s="192" customFormat="1" ht="25.5" customHeight="1" thickBot="1">
      <c r="A2" s="65"/>
      <c r="B2" s="67"/>
      <c r="C2" s="67"/>
      <c r="D2" s="191"/>
      <c r="E2" s="67"/>
    </row>
    <row r="3" spans="1:5" s="192" customFormat="1" ht="36">
      <c r="A3" s="146" t="s">
        <v>172</v>
      </c>
      <c r="B3" s="124" t="s">
        <v>414</v>
      </c>
      <c r="C3" s="139"/>
      <c r="D3" s="139"/>
      <c r="E3" s="139" t="s">
        <v>97</v>
      </c>
    </row>
    <row r="4" spans="1:5" s="193" customFormat="1" ht="15.95" customHeight="1" thickBot="1">
      <c r="A4" s="184" t="s">
        <v>171</v>
      </c>
      <c r="B4" s="125" t="s">
        <v>402</v>
      </c>
      <c r="C4" s="140"/>
      <c r="D4" s="140"/>
      <c r="E4" s="140" t="s">
        <v>1094</v>
      </c>
    </row>
    <row r="5" spans="1:5" ht="14.25" thickBot="1">
      <c r="A5" s="68"/>
      <c r="B5" s="68"/>
      <c r="C5" s="888"/>
      <c r="D5" s="486"/>
      <c r="E5" s="888"/>
    </row>
    <row r="6" spans="1:5" s="194" customFormat="1" ht="12.95" customHeight="1" thickBot="1">
      <c r="A6" s="147" t="s">
        <v>173</v>
      </c>
      <c r="B6" s="70" t="s">
        <v>90</v>
      </c>
      <c r="C6" s="71" t="s">
        <v>871</v>
      </c>
      <c r="D6" s="71" t="s">
        <v>1071</v>
      </c>
      <c r="E6" s="71" t="s">
        <v>815</v>
      </c>
    </row>
    <row r="7" spans="1:5" s="194" customFormat="1" ht="15.95" customHeight="1" thickBot="1">
      <c r="A7" s="61">
        <v>1</v>
      </c>
      <c r="B7" s="62">
        <v>2</v>
      </c>
      <c r="C7" s="63">
        <v>3</v>
      </c>
      <c r="D7" s="63">
        <v>4</v>
      </c>
      <c r="E7" s="63">
        <v>5</v>
      </c>
    </row>
    <row r="8" spans="1:5" s="141" customFormat="1" ht="12" customHeight="1" thickBot="1">
      <c r="A8" s="72"/>
      <c r="B8" s="73" t="s">
        <v>92</v>
      </c>
      <c r="C8" s="74"/>
      <c r="D8" s="74"/>
      <c r="E8" s="74"/>
    </row>
    <row r="9" spans="1:5" s="141" customFormat="1" ht="12" customHeight="1" thickBot="1">
      <c r="A9" s="61" t="s">
        <v>58</v>
      </c>
      <c r="B9" s="75" t="s">
        <v>380</v>
      </c>
      <c r="C9" s="109">
        <f>SUM(C10:C19)</f>
        <v>3000000</v>
      </c>
      <c r="D9" s="109">
        <f>D11+D17+D19</f>
        <v>3275200</v>
      </c>
      <c r="E9" s="109">
        <f>SUM(E10:E19)</f>
        <v>3126360</v>
      </c>
    </row>
    <row r="10" spans="1:5" s="141" customFormat="1" ht="12" customHeight="1">
      <c r="A10" s="185" t="s">
        <v>117</v>
      </c>
      <c r="B10" s="8" t="s">
        <v>230</v>
      </c>
      <c r="C10" s="711">
        <f>'[1]14. sz. mell'!C10+'[1]9.2.2. sz.  mell'!C9+'[1]15. sz. mell'!C10</f>
        <v>0</v>
      </c>
      <c r="D10" s="711"/>
      <c r="E10" s="711">
        <f>'[1]14. sz. mell'!E10+'[1]9.2.2. sz.  mell'!E9+'[1]15. sz. mell'!E10</f>
        <v>0</v>
      </c>
    </row>
    <row r="11" spans="1:5" s="141" customFormat="1" ht="12" customHeight="1">
      <c r="A11" s="186" t="s">
        <v>118</v>
      </c>
      <c r="B11" s="6" t="s">
        <v>231</v>
      </c>
      <c r="C11" s="711">
        <v>3000000</v>
      </c>
      <c r="D11" s="711">
        <v>3275000</v>
      </c>
      <c r="E11" s="711">
        <v>3126160</v>
      </c>
    </row>
    <row r="12" spans="1:5" s="141" customFormat="1" ht="12" customHeight="1">
      <c r="A12" s="186" t="s">
        <v>119</v>
      </c>
      <c r="B12" s="6" t="s">
        <v>232</v>
      </c>
      <c r="C12" s="711">
        <f>'[1]14. sz. mell'!C12+'[1]9.2.2. sz.  mell'!C11+'[1]15. sz. mell'!C12</f>
        <v>0</v>
      </c>
      <c r="D12" s="711"/>
      <c r="E12" s="711"/>
    </row>
    <row r="13" spans="1:5" s="141" customFormat="1" ht="12" customHeight="1">
      <c r="A13" s="186" t="s">
        <v>120</v>
      </c>
      <c r="B13" s="6" t="s">
        <v>233</v>
      </c>
      <c r="C13" s="711">
        <f>'[1]14. sz. mell'!C13+'[1]9.2.2. sz.  mell'!C12+'[1]15. sz. mell'!C13</f>
        <v>0</v>
      </c>
      <c r="D13" s="711"/>
      <c r="E13" s="711">
        <f>'[1]14. sz. mell'!E13+'[1]9.2.2. sz.  mell'!E12+'[1]15. sz. mell'!E13</f>
        <v>0</v>
      </c>
    </row>
    <row r="14" spans="1:5" s="141" customFormat="1" ht="12" customHeight="1">
      <c r="A14" s="186" t="s">
        <v>137</v>
      </c>
      <c r="B14" s="6" t="s">
        <v>234</v>
      </c>
      <c r="C14" s="711">
        <f>'[1]14. sz. mell'!C14+'[1]9.2.2. sz.  mell'!C13+'[1]15. sz. mell'!C14</f>
        <v>0</v>
      </c>
      <c r="D14" s="711"/>
      <c r="E14" s="711">
        <f>'[1]14. sz. mell'!E14+'[1]9.2.2. sz.  mell'!E13+'[1]15. sz. mell'!E14</f>
        <v>0</v>
      </c>
    </row>
    <row r="15" spans="1:5" s="141" customFormat="1" ht="12" customHeight="1">
      <c r="A15" s="186" t="s">
        <v>121</v>
      </c>
      <c r="B15" s="6" t="s">
        <v>381</v>
      </c>
      <c r="C15" s="711">
        <f>'[1]14. sz. mell'!C15+'[1]9.2.2. sz.  mell'!C14+'[1]15. sz. mell'!C15</f>
        <v>0</v>
      </c>
      <c r="D15" s="711"/>
      <c r="E15" s="711">
        <f>'[1]14. sz. mell'!E15+'[1]9.2.2. sz.  mell'!E14+'[1]15. sz. mell'!E15</f>
        <v>0</v>
      </c>
    </row>
    <row r="16" spans="1:5" s="141" customFormat="1" ht="12" customHeight="1">
      <c r="A16" s="186" t="s">
        <v>122</v>
      </c>
      <c r="B16" s="5" t="s">
        <v>382</v>
      </c>
      <c r="C16" s="711">
        <f>'[1]14. sz. mell'!C16+'[1]9.2.2. sz.  mell'!C15+'[1]15. sz. mell'!C16</f>
        <v>0</v>
      </c>
      <c r="D16" s="711"/>
      <c r="E16" s="711">
        <f>'[1]14. sz. mell'!E16+'[1]9.2.2. sz.  mell'!E15+'[1]15. sz. mell'!E16</f>
        <v>0</v>
      </c>
    </row>
    <row r="17" spans="1:5" s="195" customFormat="1" ht="12" customHeight="1">
      <c r="A17" s="186" t="s">
        <v>129</v>
      </c>
      <c r="B17" s="6" t="s">
        <v>237</v>
      </c>
      <c r="C17" s="711">
        <f>'[1]14. sz. mell'!C17+'[1]9.2.2. sz.  mell'!C16+'[1]15. sz. mell'!C17</f>
        <v>0</v>
      </c>
      <c r="D17" s="711">
        <v>100</v>
      </c>
      <c r="E17" s="711">
        <v>100</v>
      </c>
    </row>
    <row r="18" spans="1:5" s="195" customFormat="1" ht="12" customHeight="1">
      <c r="A18" s="186" t="s">
        <v>130</v>
      </c>
      <c r="B18" s="6" t="s">
        <v>238</v>
      </c>
      <c r="C18" s="711">
        <f>'[1]14. sz. mell'!C18+'[1]9.2.2. sz.  mell'!C17+'[1]15. sz. mell'!C18</f>
        <v>0</v>
      </c>
      <c r="D18" s="711"/>
      <c r="E18" s="711"/>
    </row>
    <row r="19" spans="1:5" s="141" customFormat="1" ht="12" customHeight="1" thickBot="1">
      <c r="A19" s="186" t="s">
        <v>131</v>
      </c>
      <c r="B19" s="5" t="s">
        <v>239</v>
      </c>
      <c r="C19" s="131">
        <f>'[1]14. sz. mell'!C19+'[1]9.2.2. sz.  mell'!C18+'[1]15. sz. mell'!C19</f>
        <v>0</v>
      </c>
      <c r="D19" s="711">
        <v>100</v>
      </c>
      <c r="E19" s="131">
        <v>100</v>
      </c>
    </row>
    <row r="20" spans="1:5" s="195" customFormat="1" ht="12" customHeight="1" thickBot="1">
      <c r="A20" s="61" t="s">
        <v>59</v>
      </c>
      <c r="B20" s="75" t="s">
        <v>383</v>
      </c>
      <c r="C20" s="890">
        <f>'[1]14. sz. mell'!C20+'[1]9.2.2. sz.  mell'!C19+'[1]15. sz. mell'!C20</f>
        <v>0</v>
      </c>
      <c r="D20" s="109"/>
      <c r="E20" s="890">
        <f>'[1]14. sz. mell'!E20+'[1]9.2.2. sz.  mell'!E19+'[1]15. sz. mell'!E20</f>
        <v>0</v>
      </c>
    </row>
    <row r="21" spans="1:5" s="195" customFormat="1" ht="12" customHeight="1">
      <c r="A21" s="186" t="s">
        <v>123</v>
      </c>
      <c r="B21" s="7" t="s">
        <v>205</v>
      </c>
      <c r="C21" s="711">
        <f>'[1]14. sz. mell'!C21+'[1]9.2.2. sz.  mell'!C20+'[1]15. sz. mell'!C21</f>
        <v>0</v>
      </c>
      <c r="D21" s="711"/>
      <c r="E21" s="711">
        <f>'[1]14. sz. mell'!E21+'[1]9.2.2. sz.  mell'!E20+'[1]15. sz. mell'!E21</f>
        <v>0</v>
      </c>
    </row>
    <row r="22" spans="1:5" s="195" customFormat="1" ht="12" customHeight="1">
      <c r="A22" s="186" t="s">
        <v>124</v>
      </c>
      <c r="B22" s="6" t="s">
        <v>384</v>
      </c>
      <c r="C22" s="711">
        <f>'[1]14. sz. mell'!C22+'[1]9.2.2. sz.  mell'!C21+'[1]15. sz. mell'!C22</f>
        <v>0</v>
      </c>
      <c r="D22" s="711"/>
      <c r="E22" s="711">
        <f>'[1]14. sz. mell'!E22+'[1]9.2.2. sz.  mell'!E21+'[1]15. sz. mell'!E22</f>
        <v>0</v>
      </c>
    </row>
    <row r="23" spans="1:5" s="195" customFormat="1" ht="12" customHeight="1">
      <c r="A23" s="186" t="s">
        <v>125</v>
      </c>
      <c r="B23" s="6" t="s">
        <v>385</v>
      </c>
      <c r="C23" s="711">
        <f>'[1]14. sz. mell'!C23+'[1]9.2.2. sz.  mell'!C22+'[1]15. sz. mell'!C23</f>
        <v>0</v>
      </c>
      <c r="D23" s="711"/>
      <c r="E23" s="711">
        <f>'[1]14. sz. mell'!E23+'[1]9.2.2. sz.  mell'!E22+'[1]15. sz. mell'!E23</f>
        <v>0</v>
      </c>
    </row>
    <row r="24" spans="1:5" s="195" customFormat="1" ht="12" customHeight="1" thickBot="1">
      <c r="A24" s="186" t="s">
        <v>126</v>
      </c>
      <c r="B24" s="6" t="s">
        <v>52</v>
      </c>
      <c r="C24" s="131">
        <f>'[1]14. sz. mell'!C24+'[1]9.2.2. sz.  mell'!C23+'[1]15. sz. mell'!C24</f>
        <v>0</v>
      </c>
      <c r="D24" s="711"/>
      <c r="E24" s="131">
        <f>'[1]14. sz. mell'!E24+'[1]9.2.2. sz.  mell'!E23+'[1]15. sz. mell'!E24</f>
        <v>0</v>
      </c>
    </row>
    <row r="25" spans="1:5" s="195" customFormat="1" ht="12" customHeight="1" thickBot="1">
      <c r="A25" s="64" t="s">
        <v>60</v>
      </c>
      <c r="B25" s="52" t="s">
        <v>149</v>
      </c>
      <c r="C25" s="890">
        <f>'[1]14. sz. mell'!C25+'[1]9.2.2. sz.  mell'!C24+'[1]15. sz. mell'!C25</f>
        <v>0</v>
      </c>
      <c r="D25" s="123"/>
      <c r="E25" s="890">
        <f>'[1]14. sz. mell'!E25+'[1]9.2.2. sz.  mell'!E24+'[1]15. sz. mell'!E25</f>
        <v>0</v>
      </c>
    </row>
    <row r="26" spans="1:5" s="195" customFormat="1" ht="12" customHeight="1" thickBot="1">
      <c r="A26" s="64" t="s">
        <v>61</v>
      </c>
      <c r="B26" s="52" t="s">
        <v>386</v>
      </c>
      <c r="C26" s="890">
        <f>'[1]14. sz. mell'!C26+'[1]9.2.2. sz.  mell'!C25+'[1]15. sz. mell'!C26</f>
        <v>0</v>
      </c>
      <c r="D26" s="109"/>
      <c r="E26" s="890">
        <f>'[1]14. sz. mell'!E26+'[1]9.2.2. sz.  mell'!E25+'[1]15. sz. mell'!E26</f>
        <v>0</v>
      </c>
    </row>
    <row r="27" spans="1:5" s="195" customFormat="1" ht="12" customHeight="1">
      <c r="A27" s="187" t="s">
        <v>215</v>
      </c>
      <c r="B27" s="188" t="s">
        <v>384</v>
      </c>
      <c r="C27" s="711">
        <f>'[1]14. sz. mell'!C27+'[1]9.2.2. sz.  mell'!C26+'[1]15. sz. mell'!C27</f>
        <v>0</v>
      </c>
      <c r="D27" s="711"/>
      <c r="E27" s="711">
        <f>'[1]14. sz. mell'!E27+'[1]9.2.2. sz.  mell'!E26+'[1]15. sz. mell'!E27</f>
        <v>0</v>
      </c>
    </row>
    <row r="28" spans="1:5" s="195" customFormat="1" ht="12" customHeight="1">
      <c r="A28" s="187" t="s">
        <v>218</v>
      </c>
      <c r="B28" s="189" t="s">
        <v>387</v>
      </c>
      <c r="C28" s="711">
        <f>'[1]14. sz. mell'!C28+'[1]9.2.2. sz.  mell'!C27+'[1]15. sz. mell'!C28</f>
        <v>0</v>
      </c>
      <c r="D28" s="711"/>
      <c r="E28" s="711">
        <f>'[1]14. sz. mell'!E28+'[1]9.2.2. sz.  mell'!E27+'[1]15. sz. mell'!E28</f>
        <v>0</v>
      </c>
    </row>
    <row r="29" spans="1:5" s="195" customFormat="1" ht="12" customHeight="1" thickBot="1">
      <c r="A29" s="186" t="s">
        <v>219</v>
      </c>
      <c r="B29" s="190" t="s">
        <v>388</v>
      </c>
      <c r="C29" s="131">
        <f>'[1]14. sz. mell'!C29+'[1]9.2.2. sz.  mell'!C28+'[1]15. sz. mell'!C29</f>
        <v>0</v>
      </c>
      <c r="D29" s="711"/>
      <c r="E29" s="131">
        <f>'[1]14. sz. mell'!E29+'[1]9.2.2. sz.  mell'!E28+'[1]15. sz. mell'!E29</f>
        <v>0</v>
      </c>
    </row>
    <row r="30" spans="1:5" s="195" customFormat="1" ht="12" customHeight="1" thickBot="1">
      <c r="A30" s="64" t="s">
        <v>62</v>
      </c>
      <c r="B30" s="52" t="s">
        <v>389</v>
      </c>
      <c r="C30" s="890">
        <f>'[1]14. sz. mell'!C30+'[1]9.2.2. sz.  mell'!C29+'[1]15. sz. mell'!C30</f>
        <v>0</v>
      </c>
      <c r="D30" s="109"/>
      <c r="E30" s="890">
        <f>'[1]14. sz. mell'!E30+'[1]9.2.2. sz.  mell'!E29+'[1]15. sz. mell'!E30</f>
        <v>0</v>
      </c>
    </row>
    <row r="31" spans="1:5" s="195" customFormat="1" ht="12" customHeight="1">
      <c r="A31" s="187" t="s">
        <v>110</v>
      </c>
      <c r="B31" s="188" t="s">
        <v>244</v>
      </c>
      <c r="C31" s="711">
        <f>'[1]14. sz. mell'!C31+'[1]9.2.2. sz.  mell'!C30+'[1]15. sz. mell'!C31</f>
        <v>0</v>
      </c>
      <c r="D31" s="711"/>
      <c r="E31" s="711">
        <f>'[1]14. sz. mell'!E31+'[1]9.2.2. sz.  mell'!E30+'[1]15. sz. mell'!E31</f>
        <v>0</v>
      </c>
    </row>
    <row r="32" spans="1:5" s="195" customFormat="1" ht="12" customHeight="1">
      <c r="A32" s="187" t="s">
        <v>111</v>
      </c>
      <c r="B32" s="189" t="s">
        <v>245</v>
      </c>
      <c r="C32" s="711">
        <f>'[1]14. sz. mell'!C32+'[1]9.2.2. sz.  mell'!C31+'[1]15. sz. mell'!C32</f>
        <v>0</v>
      </c>
      <c r="D32" s="711"/>
      <c r="E32" s="711">
        <f>'[1]14. sz. mell'!E32+'[1]9.2.2. sz.  mell'!E31+'[1]15. sz. mell'!E32</f>
        <v>0</v>
      </c>
    </row>
    <row r="33" spans="1:5" s="141" customFormat="1" ht="12" customHeight="1" thickBot="1">
      <c r="A33" s="186" t="s">
        <v>112</v>
      </c>
      <c r="B33" s="53" t="s">
        <v>246</v>
      </c>
      <c r="C33" s="131">
        <f>'[1]14. sz. mell'!C33+'[1]9.2.2. sz.  mell'!C32+'[1]15. sz. mell'!C33</f>
        <v>0</v>
      </c>
      <c r="D33" s="711"/>
      <c r="E33" s="131"/>
    </row>
    <row r="34" spans="1:5" s="141" customFormat="1" ht="12" customHeight="1" thickBot="1">
      <c r="A34" s="64" t="s">
        <v>63</v>
      </c>
      <c r="B34" s="52" t="s">
        <v>355</v>
      </c>
      <c r="C34" s="891">
        <f>'[1]14. sz. mell'!C34+'[1]9.2.2. sz.  mell'!C33+'[1]15. sz. mell'!C34</f>
        <v>0</v>
      </c>
      <c r="D34" s="123"/>
      <c r="E34" s="891"/>
    </row>
    <row r="35" spans="1:5" s="141" customFormat="1" ht="12" customHeight="1" thickBot="1">
      <c r="A35" s="64" t="s">
        <v>64</v>
      </c>
      <c r="B35" s="52" t="s">
        <v>390</v>
      </c>
      <c r="C35" s="890">
        <f>'[1]14. sz. mell'!C35+'[1]9.2.2. sz.  mell'!C34+'[1]15. sz. mell'!C35</f>
        <v>0</v>
      </c>
      <c r="D35" s="132"/>
      <c r="E35" s="890"/>
    </row>
    <row r="36" spans="1:5" s="141" customFormat="1" ht="12" customHeight="1" thickBot="1">
      <c r="A36" s="61" t="s">
        <v>65</v>
      </c>
      <c r="B36" s="52" t="s">
        <v>391</v>
      </c>
      <c r="C36" s="892">
        <v>3000000</v>
      </c>
      <c r="D36" s="133">
        <f>D34+D9</f>
        <v>3275200</v>
      </c>
      <c r="E36" s="892">
        <v>3126360</v>
      </c>
    </row>
    <row r="37" spans="1:5" s="141" customFormat="1" ht="12" customHeight="1" thickBot="1">
      <c r="A37" s="76" t="s">
        <v>66</v>
      </c>
      <c r="B37" s="52" t="s">
        <v>392</v>
      </c>
      <c r="C37" s="893">
        <v>99877528</v>
      </c>
      <c r="D37" s="133">
        <f>D38+D40</f>
        <v>100429736</v>
      </c>
      <c r="E37" s="893"/>
    </row>
    <row r="38" spans="1:5" s="141" customFormat="1" ht="12" customHeight="1">
      <c r="A38" s="187" t="s">
        <v>393</v>
      </c>
      <c r="B38" s="188" t="s">
        <v>185</v>
      </c>
      <c r="C38" s="711">
        <f>'[1]14. sz. mell'!C38+'[1]9.2.2. sz.  mell'!C37+'[1]15. sz. mell'!C38</f>
        <v>0</v>
      </c>
      <c r="D38" s="711">
        <v>210000</v>
      </c>
      <c r="E38" s="711"/>
    </row>
    <row r="39" spans="1:5" s="195" customFormat="1" ht="12" customHeight="1">
      <c r="A39" s="187" t="s">
        <v>394</v>
      </c>
      <c r="B39" s="189" t="s">
        <v>53</v>
      </c>
      <c r="C39" s="711">
        <f>'[1]14. sz. mell'!C39+'[1]9.2.2. sz.  mell'!C38+'[1]15. sz. mell'!C39</f>
        <v>0</v>
      </c>
      <c r="D39" s="711"/>
      <c r="E39" s="711"/>
    </row>
    <row r="40" spans="1:5" s="195" customFormat="1" ht="15" customHeight="1" thickBot="1">
      <c r="A40" s="186" t="s">
        <v>395</v>
      </c>
      <c r="B40" s="53" t="s">
        <v>906</v>
      </c>
      <c r="C40" s="131">
        <v>99877528</v>
      </c>
      <c r="D40" s="711">
        <v>100219736</v>
      </c>
      <c r="E40" s="131"/>
    </row>
    <row r="41" spans="1:5" s="195" customFormat="1" ht="15" customHeight="1" thickBot="1">
      <c r="A41" s="76" t="s">
        <v>67</v>
      </c>
      <c r="B41" s="77" t="s">
        <v>397</v>
      </c>
      <c r="C41" s="895">
        <v>102877528</v>
      </c>
      <c r="D41" s="136">
        <f>D36+D37</f>
        <v>103704936</v>
      </c>
      <c r="E41" s="895">
        <v>3126360</v>
      </c>
    </row>
    <row r="42" spans="1:5">
      <c r="A42" s="78"/>
      <c r="B42" s="79"/>
      <c r="C42" s="134"/>
      <c r="D42" s="134"/>
      <c r="E42" s="134"/>
    </row>
    <row r="43" spans="1:5" s="194" customFormat="1" ht="16.5" customHeight="1" thickBot="1">
      <c r="A43" s="80"/>
      <c r="B43" s="81"/>
      <c r="C43" s="135"/>
      <c r="D43" s="135"/>
      <c r="E43" s="135"/>
    </row>
    <row r="44" spans="1:5" s="196" customFormat="1" ht="12" customHeight="1" thickBot="1">
      <c r="A44" s="82"/>
      <c r="B44" s="83" t="s">
        <v>93</v>
      </c>
      <c r="C44" s="136"/>
      <c r="D44" s="136"/>
      <c r="E44" s="136"/>
    </row>
    <row r="45" spans="1:5" ht="12" customHeight="1" thickBot="1">
      <c r="A45" s="64" t="s">
        <v>58</v>
      </c>
      <c r="B45" s="52" t="s">
        <v>398</v>
      </c>
      <c r="C45" s="897">
        <f>SUM(C46+C47+C48)</f>
        <v>102877528</v>
      </c>
      <c r="D45" s="897">
        <f>D46+D47+D48+D50</f>
        <v>103704936</v>
      </c>
      <c r="E45" s="897">
        <v>104167673</v>
      </c>
    </row>
    <row r="46" spans="1:5" ht="12" customHeight="1">
      <c r="A46" s="186" t="s">
        <v>117</v>
      </c>
      <c r="B46" s="7" t="s">
        <v>88</v>
      </c>
      <c r="C46" s="711">
        <v>71069000</v>
      </c>
      <c r="D46" s="711">
        <v>67018579</v>
      </c>
      <c r="E46" s="711">
        <v>63649668</v>
      </c>
    </row>
    <row r="47" spans="1:5" ht="12" customHeight="1">
      <c r="A47" s="186" t="s">
        <v>118</v>
      </c>
      <c r="B47" s="6" t="s">
        <v>158</v>
      </c>
      <c r="C47" s="711">
        <v>15918528</v>
      </c>
      <c r="D47" s="711">
        <v>15328081</v>
      </c>
      <c r="E47" s="711">
        <v>17775105</v>
      </c>
    </row>
    <row r="48" spans="1:5" ht="12" customHeight="1">
      <c r="A48" s="186" t="s">
        <v>119</v>
      </c>
      <c r="B48" s="6" t="s">
        <v>136</v>
      </c>
      <c r="C48" s="711">
        <v>15890000</v>
      </c>
      <c r="D48" s="711">
        <v>21358276</v>
      </c>
      <c r="E48" s="711">
        <v>22742900</v>
      </c>
    </row>
    <row r="49" spans="1:5" ht="12" customHeight="1">
      <c r="A49" s="186" t="s">
        <v>120</v>
      </c>
      <c r="B49" s="6" t="s">
        <v>159</v>
      </c>
      <c r="C49" s="44"/>
      <c r="D49" s="44"/>
      <c r="E49" s="44"/>
    </row>
    <row r="50" spans="1:5" ht="12" customHeight="1" thickBot="1">
      <c r="A50" s="186" t="s">
        <v>137</v>
      </c>
      <c r="B50" s="6" t="s">
        <v>160</v>
      </c>
      <c r="C50" s="44"/>
      <c r="D50" s="44"/>
      <c r="E50" s="44"/>
    </row>
    <row r="51" spans="1:5" s="196" customFormat="1" ht="12" customHeight="1" thickBot="1">
      <c r="A51" s="64" t="s">
        <v>59</v>
      </c>
      <c r="B51" s="52" t="s">
        <v>399</v>
      </c>
      <c r="C51" s="109">
        <f>SUM(C52:C54)</f>
        <v>0</v>
      </c>
      <c r="D51" s="109">
        <f>D52</f>
        <v>0</v>
      </c>
      <c r="E51" s="109"/>
    </row>
    <row r="52" spans="1:5" ht="12" customHeight="1">
      <c r="A52" s="186" t="s">
        <v>123</v>
      </c>
      <c r="B52" s="7" t="s">
        <v>179</v>
      </c>
      <c r="C52" s="711"/>
      <c r="D52" s="711"/>
      <c r="E52" s="711"/>
    </row>
    <row r="53" spans="1:5" ht="12" customHeight="1">
      <c r="A53" s="186" t="s">
        <v>124</v>
      </c>
      <c r="B53" s="6" t="s">
        <v>162</v>
      </c>
      <c r="C53" s="44"/>
      <c r="D53" s="44"/>
      <c r="E53" s="44"/>
    </row>
    <row r="54" spans="1:5" ht="12" customHeight="1">
      <c r="A54" s="186" t="s">
        <v>125</v>
      </c>
      <c r="B54" s="6" t="s">
        <v>94</v>
      </c>
      <c r="C54" s="44"/>
      <c r="D54" s="44"/>
      <c r="E54" s="44"/>
    </row>
    <row r="55" spans="1:5" ht="12" customHeight="1" thickBot="1">
      <c r="A55" s="1151" t="s">
        <v>126</v>
      </c>
      <c r="B55" s="1150" t="s">
        <v>54</v>
      </c>
      <c r="C55" s="1152"/>
      <c r="D55" s="1152"/>
      <c r="E55" s="1152"/>
    </row>
    <row r="56" spans="1:5" ht="12" customHeight="1" thickBot="1">
      <c r="A56" s="1159"/>
      <c r="B56" s="1154" t="s">
        <v>979</v>
      </c>
      <c r="C56" s="1155"/>
      <c r="D56" s="1155"/>
      <c r="E56" s="1155"/>
    </row>
    <row r="57" spans="1:5" ht="12" customHeight="1" thickBot="1">
      <c r="A57" s="1159"/>
      <c r="B57" s="1154" t="s">
        <v>978</v>
      </c>
      <c r="C57" s="1155"/>
      <c r="D57" s="1155"/>
      <c r="E57" s="1155">
        <v>210000</v>
      </c>
    </row>
    <row r="58" spans="1:5" ht="15" customHeight="1" thickBot="1">
      <c r="A58" s="64" t="s">
        <v>60</v>
      </c>
      <c r="B58" s="1157" t="s">
        <v>400</v>
      </c>
      <c r="C58" s="137">
        <f>+C45+C51</f>
        <v>102877528</v>
      </c>
      <c r="D58" s="137">
        <f>+D45+D51</f>
        <v>103704936</v>
      </c>
      <c r="E58" s="137">
        <v>104377673</v>
      </c>
    </row>
    <row r="59" spans="1:5" ht="13.5" thickBot="1">
      <c r="C59" s="138"/>
      <c r="D59" s="138"/>
      <c r="E59" s="138"/>
    </row>
    <row r="60" spans="1:5" ht="15" customHeight="1" thickBot="1">
      <c r="A60" s="86" t="s">
        <v>174</v>
      </c>
      <c r="B60" s="87"/>
      <c r="C60" s="51">
        <v>19</v>
      </c>
      <c r="D60" s="51">
        <v>19</v>
      </c>
      <c r="E60" s="51">
        <v>19</v>
      </c>
    </row>
    <row r="61" spans="1:5" ht="14.25" customHeight="1" thickBot="1">
      <c r="A61" s="86" t="s">
        <v>175</v>
      </c>
      <c r="B61" s="87"/>
      <c r="C61" s="51">
        <v>0</v>
      </c>
      <c r="D61" s="51">
        <v>0</v>
      </c>
      <c r="E61" s="51">
        <v>0</v>
      </c>
    </row>
    <row r="62" spans="1:5">
      <c r="C62" s="58"/>
      <c r="E62" s="58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83203125" style="673" customWidth="1"/>
    <col min="2" max="2" width="79.1640625" style="85" customWidth="1"/>
    <col min="3" max="3" width="24.6640625" style="85" customWidth="1"/>
  </cols>
  <sheetData>
    <row r="1" spans="1:4" ht="16.5" thickBot="1">
      <c r="A1" s="65"/>
      <c r="B1" s="67"/>
      <c r="C1" s="191" t="s">
        <v>1125</v>
      </c>
      <c r="D1" s="66"/>
    </row>
    <row r="2" spans="1:4" ht="22.5" customHeight="1">
      <c r="A2" s="146" t="s">
        <v>172</v>
      </c>
      <c r="B2" s="124" t="s">
        <v>414</v>
      </c>
      <c r="C2" s="139" t="s">
        <v>97</v>
      </c>
      <c r="D2" s="192"/>
    </row>
    <row r="3" spans="1:4" ht="16.5" customHeight="1" thickBot="1">
      <c r="A3" s="184" t="s">
        <v>171</v>
      </c>
      <c r="B3" s="125" t="s">
        <v>554</v>
      </c>
      <c r="C3" s="140" t="s">
        <v>1095</v>
      </c>
      <c r="D3" s="192"/>
    </row>
    <row r="4" spans="1:4" ht="14.25" thickBot="1">
      <c r="A4" s="68"/>
      <c r="B4" s="68"/>
      <c r="C4" s="69"/>
      <c r="D4" s="193"/>
    </row>
    <row r="5" spans="1:4" ht="18" customHeight="1" thickBot="1">
      <c r="A5" s="147" t="s">
        <v>173</v>
      </c>
      <c r="B5" s="70" t="s">
        <v>90</v>
      </c>
      <c r="C5" s="71" t="s">
        <v>91</v>
      </c>
      <c r="D5" s="85"/>
    </row>
    <row r="6" spans="1:4" ht="12.75" customHeight="1" thickBot="1">
      <c r="A6" s="61">
        <v>1</v>
      </c>
      <c r="B6" s="62">
        <v>2</v>
      </c>
      <c r="C6" s="63">
        <v>3</v>
      </c>
      <c r="D6" s="194"/>
    </row>
    <row r="7" spans="1:4" ht="13.5" customHeight="1" thickBot="1">
      <c r="A7" s="72"/>
      <c r="B7" s="73" t="s">
        <v>92</v>
      </c>
      <c r="C7" s="74"/>
      <c r="D7" s="194"/>
    </row>
    <row r="8" spans="1:4" ht="12" customHeight="1" thickBot="1">
      <c r="A8" s="61" t="s">
        <v>58</v>
      </c>
      <c r="B8" s="75" t="s">
        <v>380</v>
      </c>
      <c r="C8" s="109">
        <f>SUM(C9:C18)</f>
        <v>0</v>
      </c>
      <c r="D8" s="141"/>
    </row>
    <row r="9" spans="1:4" ht="9.75" customHeight="1">
      <c r="A9" s="185" t="s">
        <v>117</v>
      </c>
      <c r="B9" s="8" t="s">
        <v>230</v>
      </c>
      <c r="C9" s="130"/>
      <c r="D9" s="141"/>
    </row>
    <row r="10" spans="1:4" ht="11.25" customHeight="1">
      <c r="A10" s="186" t="s">
        <v>118</v>
      </c>
      <c r="B10" s="6" t="s">
        <v>231</v>
      </c>
      <c r="C10" s="107"/>
      <c r="D10" s="141"/>
    </row>
    <row r="11" spans="1:4" ht="9.75" customHeight="1">
      <c r="A11" s="186" t="s">
        <v>119</v>
      </c>
      <c r="B11" s="6" t="s">
        <v>232</v>
      </c>
      <c r="C11" s="107"/>
      <c r="D11" s="141"/>
    </row>
    <row r="12" spans="1:4" ht="11.25" customHeight="1">
      <c r="A12" s="186" t="s">
        <v>120</v>
      </c>
      <c r="B12" s="6" t="s">
        <v>233</v>
      </c>
      <c r="C12" s="107"/>
      <c r="D12" s="141"/>
    </row>
    <row r="13" spans="1:4" ht="11.25" customHeight="1">
      <c r="A13" s="186" t="s">
        <v>137</v>
      </c>
      <c r="B13" s="6" t="s">
        <v>234</v>
      </c>
      <c r="C13" s="107"/>
      <c r="D13" s="141"/>
    </row>
    <row r="14" spans="1:4" ht="11.25" customHeight="1">
      <c r="A14" s="186" t="s">
        <v>121</v>
      </c>
      <c r="B14" s="6" t="s">
        <v>381</v>
      </c>
      <c r="C14" s="107"/>
      <c r="D14" s="141"/>
    </row>
    <row r="15" spans="1:4" ht="11.25" customHeight="1">
      <c r="A15" s="186" t="s">
        <v>122</v>
      </c>
      <c r="B15" s="5" t="s">
        <v>382</v>
      </c>
      <c r="C15" s="107"/>
      <c r="D15" s="141"/>
    </row>
    <row r="16" spans="1:4" ht="10.5" customHeight="1">
      <c r="A16" s="186" t="s">
        <v>129</v>
      </c>
      <c r="B16" s="6" t="s">
        <v>237</v>
      </c>
      <c r="C16" s="131"/>
      <c r="D16" s="141"/>
    </row>
    <row r="17" spans="1:4" ht="10.5" customHeight="1">
      <c r="A17" s="186" t="s">
        <v>130</v>
      </c>
      <c r="B17" s="6" t="s">
        <v>238</v>
      </c>
      <c r="C17" s="107"/>
      <c r="D17" s="195"/>
    </row>
    <row r="18" spans="1:4" ht="14.25" customHeight="1" thickBot="1">
      <c r="A18" s="186" t="s">
        <v>131</v>
      </c>
      <c r="B18" s="5" t="s">
        <v>239</v>
      </c>
      <c r="C18" s="108"/>
      <c r="D18" s="195"/>
    </row>
    <row r="19" spans="1:4" ht="21" customHeight="1" thickBot="1">
      <c r="A19" s="61" t="s">
        <v>59</v>
      </c>
      <c r="B19" s="75" t="s">
        <v>383</v>
      </c>
      <c r="C19" s="109">
        <f>SUM(C20:C22)</f>
        <v>0</v>
      </c>
      <c r="D19" s="141"/>
    </row>
    <row r="20" spans="1:4" ht="11.25" customHeight="1">
      <c r="A20" s="186" t="s">
        <v>123</v>
      </c>
      <c r="B20" s="7" t="s">
        <v>205</v>
      </c>
      <c r="C20" s="107"/>
      <c r="D20" s="195"/>
    </row>
    <row r="21" spans="1:4" ht="12.75" customHeight="1">
      <c r="A21" s="186" t="s">
        <v>124</v>
      </c>
      <c r="B21" s="6" t="s">
        <v>384</v>
      </c>
      <c r="C21" s="107"/>
      <c r="D21" s="195"/>
    </row>
    <row r="22" spans="1:4" ht="10.5" customHeight="1">
      <c r="A22" s="186" t="s">
        <v>125</v>
      </c>
      <c r="B22" s="6" t="s">
        <v>385</v>
      </c>
      <c r="C22" s="107"/>
      <c r="D22" s="195"/>
    </row>
    <row r="23" spans="1:4" ht="12.75" customHeight="1" thickBot="1">
      <c r="A23" s="186" t="s">
        <v>126</v>
      </c>
      <c r="B23" s="6" t="s">
        <v>52</v>
      </c>
      <c r="C23" s="107"/>
      <c r="D23" s="195"/>
    </row>
    <row r="24" spans="1:4" ht="12.75" customHeight="1" thickBot="1">
      <c r="A24" s="64" t="s">
        <v>60</v>
      </c>
      <c r="B24" s="52" t="s">
        <v>149</v>
      </c>
      <c r="C24" s="123"/>
      <c r="D24" s="195"/>
    </row>
    <row r="25" spans="1:4" ht="21.75" customHeight="1" thickBot="1">
      <c r="A25" s="64" t="s">
        <v>61</v>
      </c>
      <c r="B25" s="52" t="s">
        <v>386</v>
      </c>
      <c r="C25" s="109">
        <f>+C26+C27</f>
        <v>0</v>
      </c>
      <c r="D25" s="195"/>
    </row>
    <row r="26" spans="1:4" ht="13.5" customHeight="1">
      <c r="A26" s="187" t="s">
        <v>215</v>
      </c>
      <c r="B26" s="188" t="s">
        <v>384</v>
      </c>
      <c r="C26" s="42"/>
      <c r="D26" s="195"/>
    </row>
    <row r="27" spans="1:4" ht="10.5" customHeight="1">
      <c r="A27" s="187" t="s">
        <v>218</v>
      </c>
      <c r="B27" s="189" t="s">
        <v>387</v>
      </c>
      <c r="C27" s="110"/>
      <c r="D27" s="195"/>
    </row>
    <row r="28" spans="1:4" ht="14.25" customHeight="1" thickBot="1">
      <c r="A28" s="186" t="s">
        <v>219</v>
      </c>
      <c r="B28" s="190" t="s">
        <v>388</v>
      </c>
      <c r="C28" s="45"/>
      <c r="D28" s="195"/>
    </row>
    <row r="29" spans="1:4" ht="13.5" customHeight="1" thickBot="1">
      <c r="A29" s="64" t="s">
        <v>62</v>
      </c>
      <c r="B29" s="52" t="s">
        <v>389</v>
      </c>
      <c r="C29" s="109">
        <f>+C30+C31+C32</f>
        <v>0</v>
      </c>
      <c r="D29" s="195"/>
    </row>
    <row r="30" spans="1:4" ht="11.25" customHeight="1">
      <c r="A30" s="187" t="s">
        <v>110</v>
      </c>
      <c r="B30" s="188" t="s">
        <v>244</v>
      </c>
      <c r="C30" s="42"/>
      <c r="D30" s="195"/>
    </row>
    <row r="31" spans="1:4" ht="11.25" customHeight="1">
      <c r="A31" s="187" t="s">
        <v>111</v>
      </c>
      <c r="B31" s="189" t="s">
        <v>245</v>
      </c>
      <c r="C31" s="110"/>
      <c r="D31" s="195"/>
    </row>
    <row r="32" spans="1:4" ht="13.5" customHeight="1" thickBot="1">
      <c r="A32" s="186" t="s">
        <v>112</v>
      </c>
      <c r="B32" s="53" t="s">
        <v>246</v>
      </c>
      <c r="C32" s="45"/>
      <c r="D32" s="195"/>
    </row>
    <row r="33" spans="1:4" ht="11.25" customHeight="1" thickBot="1">
      <c r="A33" s="64" t="s">
        <v>63</v>
      </c>
      <c r="B33" s="52" t="s">
        <v>355</v>
      </c>
      <c r="C33" s="123"/>
      <c r="D33" s="141"/>
    </row>
    <row r="34" spans="1:4" ht="12.75" customHeight="1" thickBot="1">
      <c r="A34" s="64" t="s">
        <v>64</v>
      </c>
      <c r="B34" s="52" t="s">
        <v>390</v>
      </c>
      <c r="C34" s="132"/>
      <c r="D34" s="141"/>
    </row>
    <row r="35" spans="1:4" ht="12" customHeight="1" thickBot="1">
      <c r="A35" s="61" t="s">
        <v>65</v>
      </c>
      <c r="B35" s="52" t="s">
        <v>391</v>
      </c>
      <c r="C35" s="133">
        <f>+C8+C19+C24+C25+C29+C33+C34</f>
        <v>0</v>
      </c>
      <c r="D35" s="141"/>
    </row>
    <row r="36" spans="1:4" ht="12.75" customHeight="1" thickBot="1">
      <c r="A36" s="76" t="s">
        <v>66</v>
      </c>
      <c r="B36" s="52" t="s">
        <v>392</v>
      </c>
      <c r="C36" s="133">
        <f>+C37+C38+C39</f>
        <v>0</v>
      </c>
      <c r="D36" s="141"/>
    </row>
    <row r="37" spans="1:4" ht="12" customHeight="1">
      <c r="A37" s="187" t="s">
        <v>393</v>
      </c>
      <c r="B37" s="188" t="s">
        <v>185</v>
      </c>
      <c r="C37" s="42"/>
      <c r="D37" s="141"/>
    </row>
    <row r="38" spans="1:4" ht="12" customHeight="1">
      <c r="A38" s="187" t="s">
        <v>394</v>
      </c>
      <c r="B38" s="189" t="s">
        <v>53</v>
      </c>
      <c r="C38" s="110"/>
      <c r="D38" s="141"/>
    </row>
    <row r="39" spans="1:4" ht="12.75" customHeight="1" thickBot="1">
      <c r="A39" s="186" t="s">
        <v>395</v>
      </c>
      <c r="B39" s="53" t="s">
        <v>396</v>
      </c>
      <c r="C39" s="45"/>
      <c r="D39" s="195"/>
    </row>
    <row r="40" spans="1:4" ht="12.75" customHeight="1" thickBot="1">
      <c r="A40" s="76" t="s">
        <v>67</v>
      </c>
      <c r="B40" s="77" t="s">
        <v>397</v>
      </c>
      <c r="C40" s="136">
        <f>+C35+C36</f>
        <v>0</v>
      </c>
      <c r="D40" s="195"/>
    </row>
    <row r="41" spans="1:4" ht="15">
      <c r="A41" s="78"/>
      <c r="B41" s="79"/>
      <c r="C41" s="134"/>
      <c r="D41" s="195"/>
    </row>
    <row r="42" spans="1:4" ht="12" customHeight="1" thickBot="1">
      <c r="A42" s="80"/>
      <c r="B42" s="81"/>
      <c r="C42" s="135"/>
      <c r="D42" s="194"/>
    </row>
    <row r="43" spans="1:4" ht="10.5" customHeight="1" thickBot="1">
      <c r="A43" s="82"/>
      <c r="B43" s="83" t="s">
        <v>93</v>
      </c>
      <c r="C43" s="136"/>
      <c r="D43" s="196"/>
    </row>
    <row r="44" spans="1:4" ht="11.25" customHeight="1" thickBot="1">
      <c r="A44" s="64" t="s">
        <v>58</v>
      </c>
      <c r="B44" s="52" t="s">
        <v>398</v>
      </c>
      <c r="C44" s="109">
        <f>SUM(C45:C49)</f>
        <v>0</v>
      </c>
      <c r="D44" s="85"/>
    </row>
    <row r="45" spans="1:4" ht="10.5" customHeight="1">
      <c r="A45" s="186" t="s">
        <v>117</v>
      </c>
      <c r="B45" s="7" t="s">
        <v>88</v>
      </c>
      <c r="C45" s="42"/>
      <c r="D45" s="85"/>
    </row>
    <row r="46" spans="1:4" ht="12.75" customHeight="1">
      <c r="A46" s="186" t="s">
        <v>118</v>
      </c>
      <c r="B46" s="6" t="s">
        <v>158</v>
      </c>
      <c r="C46" s="44"/>
      <c r="D46" s="85"/>
    </row>
    <row r="47" spans="1:4" ht="11.25" customHeight="1">
      <c r="A47" s="186" t="s">
        <v>119</v>
      </c>
      <c r="B47" s="6" t="s">
        <v>136</v>
      </c>
      <c r="C47" s="44"/>
      <c r="D47" s="85"/>
    </row>
    <row r="48" spans="1:4" ht="12.75" customHeight="1">
      <c r="A48" s="186" t="s">
        <v>120</v>
      </c>
      <c r="B48" s="6" t="s">
        <v>159</v>
      </c>
      <c r="C48" s="44"/>
      <c r="D48" s="85"/>
    </row>
    <row r="49" spans="1:4" ht="12" customHeight="1" thickBot="1">
      <c r="A49" s="186" t="s">
        <v>137</v>
      </c>
      <c r="B49" s="6" t="s">
        <v>160</v>
      </c>
      <c r="C49" s="44"/>
      <c r="D49" s="85"/>
    </row>
    <row r="50" spans="1:4" ht="10.5" customHeight="1" thickBot="1">
      <c r="A50" s="64" t="s">
        <v>59</v>
      </c>
      <c r="B50" s="52" t="s">
        <v>399</v>
      </c>
      <c r="C50" s="109">
        <f>SUM(C51:C53)</f>
        <v>0</v>
      </c>
      <c r="D50" s="196"/>
    </row>
    <row r="51" spans="1:4" ht="12" customHeight="1">
      <c r="A51" s="186" t="s">
        <v>123</v>
      </c>
      <c r="B51" s="7" t="s">
        <v>179</v>
      </c>
      <c r="C51" s="42"/>
      <c r="D51" s="85"/>
    </row>
    <row r="52" spans="1:4" ht="12" customHeight="1">
      <c r="A52" s="186" t="s">
        <v>124</v>
      </c>
      <c r="B52" s="6" t="s">
        <v>162</v>
      </c>
      <c r="C52" s="44"/>
      <c r="D52" s="85"/>
    </row>
    <row r="53" spans="1:4" ht="12.75" customHeight="1">
      <c r="A53" s="186" t="s">
        <v>125</v>
      </c>
      <c r="B53" s="6" t="s">
        <v>94</v>
      </c>
      <c r="C53" s="44"/>
      <c r="D53" s="85"/>
    </row>
    <row r="54" spans="1:4" ht="13.5" customHeight="1" thickBot="1">
      <c r="A54" s="186" t="s">
        <v>126</v>
      </c>
      <c r="B54" s="6" t="s">
        <v>54</v>
      </c>
      <c r="C54" s="44"/>
      <c r="D54" s="85"/>
    </row>
    <row r="55" spans="1:4" ht="13.5" thickBot="1">
      <c r="A55" s="64" t="s">
        <v>60</v>
      </c>
      <c r="B55" s="84" t="s">
        <v>400</v>
      </c>
      <c r="C55" s="137">
        <f>+C44+C50</f>
        <v>0</v>
      </c>
      <c r="D55" s="85"/>
    </row>
    <row r="56" spans="1:4" ht="13.5" thickBot="1">
      <c r="C56" s="138"/>
      <c r="D56" s="85"/>
    </row>
    <row r="57" spans="1:4" ht="13.5" thickBot="1">
      <c r="A57" s="86" t="s">
        <v>174</v>
      </c>
      <c r="B57" s="87"/>
      <c r="C57" s="51"/>
      <c r="D57" s="85"/>
    </row>
    <row r="58" spans="1:4" ht="13.5" thickBot="1">
      <c r="A58" s="86" t="s">
        <v>175</v>
      </c>
      <c r="B58" s="87"/>
      <c r="C58" s="51"/>
      <c r="D58" s="85"/>
    </row>
    <row r="59" spans="1:4">
      <c r="D59" s="85"/>
    </row>
    <row r="60" spans="1:4">
      <c r="D60" s="85"/>
    </row>
  </sheetData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64"/>
  <sheetViews>
    <sheetView view="pageLayout" topLeftCell="A7" zoomScaleNormal="100" zoomScaleSheetLayoutView="100" workbookViewId="0">
      <selection activeCell="E156" sqref="E156"/>
    </sheetView>
  </sheetViews>
  <sheetFormatPr defaultRowHeight="15.75"/>
  <cols>
    <col min="1" max="1" width="9.5" style="143" customWidth="1"/>
    <col min="2" max="2" width="57.83203125" style="143" customWidth="1"/>
    <col min="3" max="3" width="14.1640625" style="143" bestFit="1" customWidth="1"/>
    <col min="4" max="4" width="15.5" style="153" customWidth="1"/>
    <col min="5" max="5" width="14.33203125" style="143" customWidth="1"/>
    <col min="6" max="6" width="13.33203125" style="153" hidden="1" customWidth="1"/>
    <col min="7" max="16384" width="9.33203125" style="153"/>
  </cols>
  <sheetData>
    <row r="1" spans="1:8" ht="15.95" customHeight="1">
      <c r="A1" s="1374" t="s">
        <v>56</v>
      </c>
      <c r="B1" s="1374"/>
      <c r="C1" s="1374"/>
      <c r="E1" s="153"/>
    </row>
    <row r="2" spans="1:8" ht="15.95" customHeight="1" thickBot="1">
      <c r="A2" s="1373" t="s">
        <v>140</v>
      </c>
      <c r="B2" s="1373"/>
      <c r="C2" s="674"/>
      <c r="D2" s="672"/>
      <c r="E2" s="1195"/>
      <c r="F2" s="672"/>
    </row>
    <row r="3" spans="1:8" ht="36.75" thickBot="1">
      <c r="A3" s="21" t="s">
        <v>105</v>
      </c>
      <c r="B3" s="22" t="s">
        <v>57</v>
      </c>
      <c r="C3" s="29" t="s">
        <v>1025</v>
      </c>
      <c r="D3" s="29" t="s">
        <v>1026</v>
      </c>
      <c r="E3" s="29" t="s">
        <v>815</v>
      </c>
      <c r="F3" s="29" t="s">
        <v>816</v>
      </c>
    </row>
    <row r="4" spans="1:8" ht="38.1" customHeight="1" thickBot="1">
      <c r="A4" s="148">
        <v>1</v>
      </c>
      <c r="B4" s="149">
        <v>2</v>
      </c>
      <c r="C4" s="150">
        <v>3</v>
      </c>
      <c r="D4" s="150">
        <v>4</v>
      </c>
      <c r="E4" s="150">
        <v>5</v>
      </c>
      <c r="F4" s="150">
        <v>6</v>
      </c>
      <c r="G4" s="154"/>
    </row>
    <row r="5" spans="1:8" s="154" customFormat="1" ht="12" customHeight="1" thickBot="1">
      <c r="A5" s="18" t="s">
        <v>58</v>
      </c>
      <c r="B5" s="19" t="s">
        <v>197</v>
      </c>
      <c r="C5" s="97">
        <f>+C6+C7+C8+C9+C10+C11</f>
        <v>293199529</v>
      </c>
      <c r="D5" s="97">
        <f>+D6+D7+D8+D9+D10+D11+D12+D13+D14+D15</f>
        <v>330492117</v>
      </c>
      <c r="E5" s="97">
        <f>E6+E7+E8+E9+E10+E11</f>
        <v>330597340</v>
      </c>
      <c r="F5" s="1185"/>
      <c r="G5" s="1186"/>
      <c r="H5" s="1187"/>
    </row>
    <row r="6" spans="1:8" s="155" customFormat="1" ht="12" customHeight="1">
      <c r="A6" s="13" t="s">
        <v>117</v>
      </c>
      <c r="B6" s="156" t="s">
        <v>198</v>
      </c>
      <c r="C6" s="100">
        <v>26883797</v>
      </c>
      <c r="D6" s="100">
        <v>28048484</v>
      </c>
      <c r="E6" s="100">
        <v>28153707</v>
      </c>
      <c r="F6" s="100">
        <f>'1.2.sz.mell.'!H3</f>
        <v>0</v>
      </c>
    </row>
    <row r="7" spans="1:8" s="155" customFormat="1" ht="12" customHeight="1">
      <c r="A7" s="12" t="s">
        <v>118</v>
      </c>
      <c r="B7" s="157" t="s">
        <v>199</v>
      </c>
      <c r="C7" s="99">
        <v>123139166</v>
      </c>
      <c r="D7" s="100">
        <v>128151802</v>
      </c>
      <c r="E7" s="100">
        <v>128151802</v>
      </c>
      <c r="F7" s="100"/>
    </row>
    <row r="8" spans="1:8" s="155" customFormat="1" ht="12" customHeight="1">
      <c r="A8" s="12" t="s">
        <v>119</v>
      </c>
      <c r="B8" s="157" t="s">
        <v>200</v>
      </c>
      <c r="C8" s="99">
        <v>136398531</v>
      </c>
      <c r="D8" s="100">
        <v>151985327</v>
      </c>
      <c r="E8" s="100">
        <v>151985327</v>
      </c>
      <c r="F8" s="100"/>
    </row>
    <row r="9" spans="1:8" s="155" customFormat="1" ht="12" customHeight="1">
      <c r="A9" s="12" t="s">
        <v>120</v>
      </c>
      <c r="B9" s="157" t="s">
        <v>201</v>
      </c>
      <c r="C9" s="99">
        <v>6271140</v>
      </c>
      <c r="D9" s="100">
        <v>7591225</v>
      </c>
      <c r="E9" s="100">
        <v>7591225</v>
      </c>
      <c r="F9" s="100"/>
    </row>
    <row r="10" spans="1:8" s="155" customFormat="1" ht="12" customHeight="1" thickBot="1">
      <c r="A10" s="12" t="s">
        <v>137</v>
      </c>
      <c r="B10" s="157" t="s">
        <v>202</v>
      </c>
      <c r="C10" s="99">
        <v>506895</v>
      </c>
      <c r="D10" s="100">
        <v>14690029</v>
      </c>
      <c r="E10" s="100">
        <v>14690029</v>
      </c>
      <c r="F10" s="100"/>
    </row>
    <row r="11" spans="1:8" s="155" customFormat="1" ht="12" customHeight="1" thickBot="1">
      <c r="A11" s="12" t="s">
        <v>121</v>
      </c>
      <c r="B11" s="157" t="s">
        <v>203</v>
      </c>
      <c r="C11" s="99"/>
      <c r="D11" s="100">
        <v>25250</v>
      </c>
      <c r="E11" s="100">
        <v>25250</v>
      </c>
      <c r="F11" s="100"/>
      <c r="H11" s="694"/>
    </row>
    <row r="12" spans="1:8" s="155" customFormat="1" ht="12" customHeight="1">
      <c r="A12" s="13" t="s">
        <v>122</v>
      </c>
      <c r="B12" s="157" t="s">
        <v>817</v>
      </c>
      <c r="C12" s="452"/>
      <c r="D12" s="100">
        <f>'[1]9. sz. mell'!F16</f>
        <v>0</v>
      </c>
      <c r="E12" s="100"/>
      <c r="F12" s="100"/>
    </row>
    <row r="13" spans="1:8" s="155" customFormat="1" ht="12" customHeight="1">
      <c r="A13" s="12" t="s">
        <v>129</v>
      </c>
      <c r="B13" s="157" t="s">
        <v>818</v>
      </c>
      <c r="C13" s="99"/>
      <c r="D13" s="100">
        <f>'[1]9. sz. mell'!F17</f>
        <v>0</v>
      </c>
      <c r="E13" s="99"/>
      <c r="F13" s="100"/>
    </row>
    <row r="14" spans="1:8" s="155" customFormat="1" ht="12" customHeight="1">
      <c r="A14" s="12" t="s">
        <v>130</v>
      </c>
      <c r="B14" s="157" t="s">
        <v>819</v>
      </c>
      <c r="C14" s="99"/>
      <c r="D14" s="100">
        <f>'[1]9. sz. mell'!F18</f>
        <v>0</v>
      </c>
      <c r="E14" s="99"/>
      <c r="F14" s="100"/>
    </row>
    <row r="15" spans="1:8" s="155" customFormat="1" ht="12" customHeight="1" thickBot="1">
      <c r="A15" s="12" t="s">
        <v>131</v>
      </c>
      <c r="B15" s="295" t="s">
        <v>820</v>
      </c>
      <c r="C15" s="452"/>
      <c r="D15" s="100">
        <f>'[1]9. sz. mell'!F19</f>
        <v>0</v>
      </c>
      <c r="E15" s="452"/>
      <c r="F15" s="100"/>
    </row>
    <row r="16" spans="1:8" s="155" customFormat="1" ht="12" customHeight="1" thickBot="1">
      <c r="A16" s="18" t="s">
        <v>59</v>
      </c>
      <c r="B16" s="92" t="s">
        <v>204</v>
      </c>
      <c r="C16" s="97">
        <f>C20</f>
        <v>10280000</v>
      </c>
      <c r="D16" s="97">
        <f>D20+D21+D22+D23</f>
        <v>26579345</v>
      </c>
      <c r="E16" s="97">
        <f>E20+E21+E22+E23</f>
        <v>25643100</v>
      </c>
      <c r="F16" s="97">
        <f>E16*100/D16</f>
        <v>96.477546756701486</v>
      </c>
    </row>
    <row r="17" spans="1:6" s="155" customFormat="1" ht="12" customHeight="1">
      <c r="A17" s="13" t="s">
        <v>123</v>
      </c>
      <c r="B17" s="156" t="s">
        <v>821</v>
      </c>
      <c r="C17" s="100"/>
      <c r="D17" s="100"/>
      <c r="E17" s="100"/>
      <c r="F17" s="100"/>
    </row>
    <row r="18" spans="1:6" s="155" customFormat="1" ht="12" customHeight="1">
      <c r="A18" s="12" t="s">
        <v>124</v>
      </c>
      <c r="B18" s="157" t="s">
        <v>822</v>
      </c>
      <c r="C18" s="99"/>
      <c r="D18" s="100"/>
      <c r="E18" s="100"/>
      <c r="F18" s="100"/>
    </row>
    <row r="19" spans="1:6" s="155" customFormat="1" ht="12" customHeight="1">
      <c r="A19" s="12" t="s">
        <v>125</v>
      </c>
      <c r="B19" s="157" t="s">
        <v>1021</v>
      </c>
      <c r="C19" s="99"/>
      <c r="D19" s="100"/>
      <c r="E19" s="100"/>
      <c r="F19" s="100"/>
    </row>
    <row r="20" spans="1:6" s="155" customFormat="1" ht="12" customHeight="1">
      <c r="A20" s="12" t="s">
        <v>126</v>
      </c>
      <c r="B20" s="157" t="s">
        <v>823</v>
      </c>
      <c r="C20" s="99">
        <v>10280000</v>
      </c>
      <c r="D20" s="100">
        <v>10441600</v>
      </c>
      <c r="E20" s="100">
        <v>10441600</v>
      </c>
      <c r="F20" s="100"/>
    </row>
    <row r="21" spans="1:6" s="155" customFormat="1" ht="12" customHeight="1">
      <c r="A21" s="12" t="s">
        <v>127</v>
      </c>
      <c r="B21" s="157" t="s">
        <v>1028</v>
      </c>
      <c r="C21" s="99"/>
      <c r="D21" s="100">
        <v>631000</v>
      </c>
      <c r="E21" s="100">
        <v>631000</v>
      </c>
      <c r="F21" s="100"/>
    </row>
    <row r="22" spans="1:6" s="155" customFormat="1" ht="12" customHeight="1">
      <c r="A22" s="12" t="s">
        <v>824</v>
      </c>
      <c r="B22" s="157" t="s">
        <v>1021</v>
      </c>
      <c r="C22" s="101"/>
      <c r="D22" s="100">
        <v>13426447</v>
      </c>
      <c r="E22" s="100">
        <v>12490202</v>
      </c>
      <c r="F22" s="100"/>
    </row>
    <row r="23" spans="1:6" s="155" customFormat="1" ht="12" customHeight="1">
      <c r="A23" s="11" t="s">
        <v>825</v>
      </c>
      <c r="B23" s="157" t="s">
        <v>855</v>
      </c>
      <c r="C23" s="99"/>
      <c r="D23" s="100">
        <v>2080298</v>
      </c>
      <c r="E23" s="100">
        <v>2080298</v>
      </c>
      <c r="F23" s="100"/>
    </row>
    <row r="24" spans="1:6" s="155" customFormat="1" ht="12" customHeight="1">
      <c r="A24" s="14" t="s">
        <v>135</v>
      </c>
      <c r="B24" s="295" t="s">
        <v>826</v>
      </c>
      <c r="C24" s="99"/>
      <c r="D24" s="100">
        <f>'[1]9. sz. mell'!F28</f>
        <v>0</v>
      </c>
      <c r="E24" s="100"/>
      <c r="F24" s="100"/>
    </row>
    <row r="25" spans="1:6" s="155" customFormat="1" ht="12" customHeight="1" thickBot="1">
      <c r="A25" s="16" t="s">
        <v>827</v>
      </c>
      <c r="B25" s="686" t="s">
        <v>828</v>
      </c>
      <c r="C25" s="452"/>
      <c r="D25" s="100">
        <f>'[1]9. sz. mell'!F29</f>
        <v>0</v>
      </c>
      <c r="E25" s="452"/>
      <c r="F25" s="100">
        <f>'[1]9. sz. mell'!H29</f>
        <v>0</v>
      </c>
    </row>
    <row r="26" spans="1:6" s="155" customFormat="1" ht="12" customHeight="1" thickBot="1">
      <c r="A26" s="18" t="s">
        <v>60</v>
      </c>
      <c r="B26" s="19" t="s">
        <v>209</v>
      </c>
      <c r="C26" s="97">
        <v>157449027</v>
      </c>
      <c r="D26" s="97">
        <f>D31+D33</f>
        <v>682351933</v>
      </c>
      <c r="E26" s="97">
        <f>E31</f>
        <v>644567263</v>
      </c>
      <c r="F26" s="97">
        <f>E26*100/D26</f>
        <v>94.462583283984046</v>
      </c>
    </row>
    <row r="27" spans="1:6" s="155" customFormat="1" ht="12" customHeight="1">
      <c r="A27" s="13" t="s">
        <v>106</v>
      </c>
      <c r="B27" s="156" t="s">
        <v>49</v>
      </c>
      <c r="C27" s="100"/>
      <c r="D27" s="100"/>
      <c r="E27" s="100"/>
      <c r="F27" s="100">
        <f>'[1]9. sz. mell'!H31</f>
        <v>0</v>
      </c>
    </row>
    <row r="28" spans="1:6" s="155" customFormat="1" ht="12" customHeight="1">
      <c r="A28" s="12" t="s">
        <v>107</v>
      </c>
      <c r="B28" s="157" t="s">
        <v>211</v>
      </c>
      <c r="C28" s="687"/>
      <c r="D28" s="100">
        <f>'[1]9. sz. mell'!F32</f>
        <v>0</v>
      </c>
      <c r="E28" s="687"/>
      <c r="F28" s="100">
        <f>'[1]9. sz. mell'!H32</f>
        <v>0</v>
      </c>
    </row>
    <row r="29" spans="1:6" s="155" customFormat="1" ht="12" customHeight="1">
      <c r="A29" s="12" t="s">
        <v>108</v>
      </c>
      <c r="B29" s="157" t="s">
        <v>405</v>
      </c>
      <c r="C29" s="99"/>
      <c r="D29" s="100">
        <f>'[1]9. sz. mell'!F33</f>
        <v>0</v>
      </c>
      <c r="E29" s="99"/>
      <c r="F29" s="100"/>
    </row>
    <row r="30" spans="1:6" s="155" customFormat="1" ht="12" customHeight="1">
      <c r="A30" s="12" t="s">
        <v>109</v>
      </c>
      <c r="B30" s="157" t="s">
        <v>829</v>
      </c>
      <c r="C30" s="99"/>
      <c r="D30" s="100"/>
      <c r="E30" s="99"/>
      <c r="F30" s="100"/>
    </row>
    <row r="31" spans="1:6" s="155" customFormat="1" ht="12" customHeight="1">
      <c r="A31" s="12" t="s">
        <v>146</v>
      </c>
      <c r="B31" s="157" t="s">
        <v>1035</v>
      </c>
      <c r="C31" s="99">
        <v>133390721</v>
      </c>
      <c r="D31" s="100">
        <v>658293627</v>
      </c>
      <c r="E31" s="99">
        <v>644567263</v>
      </c>
      <c r="F31" s="100"/>
    </row>
    <row r="32" spans="1:6" s="155" customFormat="1" ht="12" customHeight="1">
      <c r="A32" s="12" t="s">
        <v>831</v>
      </c>
      <c r="B32" s="157" t="s">
        <v>213</v>
      </c>
      <c r="C32" s="99"/>
      <c r="D32" s="100"/>
      <c r="E32" s="99"/>
      <c r="F32" s="100"/>
    </row>
    <row r="33" spans="1:6" s="155" customFormat="1" ht="12" customHeight="1">
      <c r="A33" s="688" t="s">
        <v>147</v>
      </c>
      <c r="B33" s="156" t="s">
        <v>832</v>
      </c>
      <c r="C33" s="100">
        <v>24058306</v>
      </c>
      <c r="D33" s="100">
        <v>24058306</v>
      </c>
      <c r="E33" s="100"/>
      <c r="F33" s="100"/>
    </row>
    <row r="34" spans="1:6" s="155" customFormat="1" ht="12" customHeight="1" thickBot="1">
      <c r="A34" s="11" t="s">
        <v>833</v>
      </c>
      <c r="B34" s="295" t="s">
        <v>834</v>
      </c>
      <c r="C34" s="452"/>
      <c r="D34" s="100"/>
      <c r="E34" s="452"/>
      <c r="F34" s="100"/>
    </row>
    <row r="35" spans="1:6" s="155" customFormat="1" ht="12" customHeight="1" thickBot="1">
      <c r="A35" s="18" t="s">
        <v>148</v>
      </c>
      <c r="B35" s="19" t="s">
        <v>214</v>
      </c>
      <c r="C35" s="103">
        <f>+C36+C39+C40+C42+C41</f>
        <v>145800000</v>
      </c>
      <c r="D35" s="103">
        <f>D36+D39+D40+D41+D42</f>
        <v>160707648</v>
      </c>
      <c r="E35" s="103">
        <f>E36+E39+E40+E41+E42</f>
        <v>145754295</v>
      </c>
      <c r="F35" s="103">
        <f>E35*100/D35</f>
        <v>90.695307170446554</v>
      </c>
    </row>
    <row r="36" spans="1:6" s="155" customFormat="1" ht="12" customHeight="1">
      <c r="A36" s="13" t="s">
        <v>215</v>
      </c>
      <c r="B36" s="156" t="s">
        <v>221</v>
      </c>
      <c r="C36" s="151">
        <v>125800000</v>
      </c>
      <c r="D36" s="151">
        <v>130590855</v>
      </c>
      <c r="E36" s="151">
        <v>121001256</v>
      </c>
      <c r="F36" s="151"/>
    </row>
    <row r="37" spans="1:6" s="155" customFormat="1" ht="12" customHeight="1">
      <c r="A37" s="12" t="s">
        <v>216</v>
      </c>
      <c r="B37" s="441" t="s">
        <v>835</v>
      </c>
      <c r="C37" s="99">
        <v>5800000</v>
      </c>
      <c r="D37" s="151">
        <v>6457865</v>
      </c>
      <c r="E37" s="99">
        <v>5966140</v>
      </c>
      <c r="F37" s="151"/>
    </row>
    <row r="38" spans="1:6" s="155" customFormat="1" ht="12" customHeight="1">
      <c r="A38" s="12" t="s">
        <v>217</v>
      </c>
      <c r="B38" s="441" t="s">
        <v>836</v>
      </c>
      <c r="C38" s="99">
        <v>120000000</v>
      </c>
      <c r="D38" s="151">
        <v>124132990</v>
      </c>
      <c r="E38" s="99">
        <v>115035116</v>
      </c>
      <c r="F38" s="151"/>
    </row>
    <row r="39" spans="1:6" s="155" customFormat="1" ht="12" customHeight="1">
      <c r="A39" s="12" t="s">
        <v>218</v>
      </c>
      <c r="B39" s="157" t="s">
        <v>224</v>
      </c>
      <c r="C39" s="99">
        <v>18000000</v>
      </c>
      <c r="D39" s="151">
        <v>23522784</v>
      </c>
      <c r="E39" s="99">
        <v>20764442</v>
      </c>
      <c r="F39" s="151"/>
    </row>
    <row r="40" spans="1:6" s="155" customFormat="1" ht="12" customHeight="1">
      <c r="A40" s="12" t="s">
        <v>219</v>
      </c>
      <c r="B40" s="157" t="s">
        <v>555</v>
      </c>
      <c r="C40" s="99">
        <v>300000</v>
      </c>
      <c r="D40" s="151">
        <v>1107400</v>
      </c>
      <c r="E40" s="99">
        <v>1012200</v>
      </c>
      <c r="F40" s="151"/>
    </row>
    <row r="41" spans="1:6" s="155" customFormat="1" ht="12" customHeight="1">
      <c r="A41" s="14" t="s">
        <v>220</v>
      </c>
      <c r="B41" s="158" t="s">
        <v>565</v>
      </c>
      <c r="C41" s="101">
        <v>900000</v>
      </c>
      <c r="D41" s="151">
        <v>2531049</v>
      </c>
      <c r="E41" s="101"/>
      <c r="F41" s="151"/>
    </row>
    <row r="42" spans="1:6" s="155" customFormat="1" ht="12" customHeight="1" thickBot="1">
      <c r="A42" s="14" t="s">
        <v>564</v>
      </c>
      <c r="B42" s="158" t="s">
        <v>556</v>
      </c>
      <c r="C42" s="101">
        <v>800000</v>
      </c>
      <c r="D42" s="151">
        <v>2955560</v>
      </c>
      <c r="E42" s="101">
        <v>2976397</v>
      </c>
      <c r="F42" s="695"/>
    </row>
    <row r="43" spans="1:6" s="155" customFormat="1" ht="12" customHeight="1" thickBot="1">
      <c r="A43" s="18" t="s">
        <v>62</v>
      </c>
      <c r="B43" s="19" t="s">
        <v>227</v>
      </c>
      <c r="C43" s="97">
        <f>SUM(C44:C53)</f>
        <v>112661900</v>
      </c>
      <c r="D43" s="97">
        <f>D45+D46+D48+D49+D50+D51+D52+D53</f>
        <v>180375091</v>
      </c>
      <c r="E43" s="97">
        <f>E45+E46+E48+E49+E50+E51+E52+E53</f>
        <v>174893030</v>
      </c>
      <c r="F43" s="696">
        <f t="shared" ref="F43:F84" si="0">E43*100/D43</f>
        <v>96.960743875660754</v>
      </c>
    </row>
    <row r="44" spans="1:6" s="155" customFormat="1" ht="12" customHeight="1">
      <c r="A44" s="13" t="s">
        <v>110</v>
      </c>
      <c r="B44" s="156" t="s">
        <v>230</v>
      </c>
      <c r="C44" s="100"/>
      <c r="D44" s="100">
        <f>'[1]9. sz. mell'!F48+'[1]13. sz. mell'!F10+'[1]16. sz. mell'!F10+'[1]18.sz.mell.'!F10</f>
        <v>0</v>
      </c>
      <c r="E44" s="100"/>
      <c r="F44" s="151"/>
    </row>
    <row r="45" spans="1:6" s="155" customFormat="1" ht="12" customHeight="1">
      <c r="A45" s="12" t="s">
        <v>111</v>
      </c>
      <c r="B45" s="157" t="s">
        <v>231</v>
      </c>
      <c r="C45" s="99">
        <v>7350000</v>
      </c>
      <c r="D45" s="100">
        <v>21153573</v>
      </c>
      <c r="E45" s="99">
        <v>18878898</v>
      </c>
      <c r="F45" s="151"/>
    </row>
    <row r="46" spans="1:6" s="155" customFormat="1" ht="12" customHeight="1">
      <c r="A46" s="12" t="s">
        <v>112</v>
      </c>
      <c r="B46" s="157" t="s">
        <v>232</v>
      </c>
      <c r="C46" s="99">
        <v>300000</v>
      </c>
      <c r="D46" s="100">
        <v>152400</v>
      </c>
      <c r="E46" s="99">
        <v>152400</v>
      </c>
      <c r="F46" s="151"/>
    </row>
    <row r="47" spans="1:6" s="155" customFormat="1" ht="12" customHeight="1">
      <c r="A47" s="12" t="s">
        <v>150</v>
      </c>
      <c r="B47" s="157" t="s">
        <v>233</v>
      </c>
      <c r="C47" s="99">
        <v>3200000</v>
      </c>
      <c r="D47" s="100">
        <f>'[1]9. sz. mell'!F51+'[1]13. sz. mell'!F13+'[1]16. sz. mell'!F13+'[1]18.sz.mell.'!F13</f>
        <v>0</v>
      </c>
      <c r="E47" s="99"/>
      <c r="F47" s="151"/>
    </row>
    <row r="48" spans="1:6" s="155" customFormat="1" ht="12" customHeight="1">
      <c r="A48" s="12" t="s">
        <v>151</v>
      </c>
      <c r="B48" s="157" t="s">
        <v>234</v>
      </c>
      <c r="C48" s="99">
        <v>81231900</v>
      </c>
      <c r="D48" s="100">
        <v>90395031</v>
      </c>
      <c r="E48" s="99">
        <v>88318852</v>
      </c>
      <c r="F48" s="151"/>
    </row>
    <row r="49" spans="1:6" s="155" customFormat="1" ht="12" customHeight="1">
      <c r="A49" s="12" t="s">
        <v>152</v>
      </c>
      <c r="B49" s="157" t="s">
        <v>235</v>
      </c>
      <c r="C49" s="99">
        <v>3280000</v>
      </c>
      <c r="D49" s="100">
        <v>13467656</v>
      </c>
      <c r="E49" s="99">
        <v>12135795</v>
      </c>
      <c r="F49" s="151"/>
    </row>
    <row r="50" spans="1:6" s="155" customFormat="1" ht="12" customHeight="1">
      <c r="A50" s="12" t="s">
        <v>153</v>
      </c>
      <c r="B50" s="157" t="s">
        <v>236</v>
      </c>
      <c r="C50" s="99">
        <v>9300000</v>
      </c>
      <c r="D50" s="100">
        <v>10736000</v>
      </c>
      <c r="E50" s="99">
        <v>10736000</v>
      </c>
      <c r="F50" s="151"/>
    </row>
    <row r="51" spans="1:6" s="155" customFormat="1" ht="12" customHeight="1">
      <c r="A51" s="12" t="s">
        <v>154</v>
      </c>
      <c r="B51" s="157" t="s">
        <v>237</v>
      </c>
      <c r="C51" s="99">
        <v>1000000</v>
      </c>
      <c r="D51" s="100">
        <v>44470308</v>
      </c>
      <c r="E51" s="99">
        <v>7022600</v>
      </c>
      <c r="F51" s="151"/>
    </row>
    <row r="52" spans="1:6" s="155" customFormat="1" ht="12" customHeight="1">
      <c r="A52" s="12" t="s">
        <v>228</v>
      </c>
      <c r="B52" s="157" t="s">
        <v>238</v>
      </c>
      <c r="C52" s="102"/>
      <c r="D52" s="100"/>
      <c r="E52" s="102">
        <v>37610000</v>
      </c>
      <c r="F52" s="151"/>
    </row>
    <row r="53" spans="1:6" s="155" customFormat="1" ht="12" customHeight="1" thickBot="1">
      <c r="A53" s="14" t="s">
        <v>229</v>
      </c>
      <c r="B53" s="158" t="s">
        <v>239</v>
      </c>
      <c r="C53" s="145">
        <v>7000000</v>
      </c>
      <c r="D53" s="100">
        <v>123</v>
      </c>
      <c r="E53" s="145">
        <v>38485</v>
      </c>
      <c r="F53" s="151"/>
    </row>
    <row r="54" spans="1:6" s="155" customFormat="1" ht="12" customHeight="1" thickBot="1">
      <c r="A54" s="18" t="s">
        <v>63</v>
      </c>
      <c r="B54" s="19" t="s">
        <v>240</v>
      </c>
      <c r="C54" s="97">
        <f>SUM(C55:C59)</f>
        <v>0</v>
      </c>
      <c r="D54" s="97">
        <v>37183393</v>
      </c>
      <c r="E54" s="97">
        <v>32363631</v>
      </c>
      <c r="F54" s="696">
        <f t="shared" si="0"/>
        <v>87.037863919519125</v>
      </c>
    </row>
    <row r="55" spans="1:6" s="155" customFormat="1" ht="12" customHeight="1">
      <c r="A55" s="13" t="s">
        <v>113</v>
      </c>
      <c r="B55" s="156" t="s">
        <v>244</v>
      </c>
      <c r="C55" s="197"/>
      <c r="D55" s="197"/>
      <c r="E55" s="197"/>
      <c r="F55" s="151"/>
    </row>
    <row r="56" spans="1:6" s="155" customFormat="1" ht="12" customHeight="1">
      <c r="A56" s="12" t="s">
        <v>114</v>
      </c>
      <c r="B56" s="157" t="s">
        <v>245</v>
      </c>
      <c r="C56" s="102"/>
      <c r="D56" s="102">
        <v>37183393</v>
      </c>
      <c r="E56" s="102">
        <v>32363631</v>
      </c>
      <c r="F56" s="151"/>
    </row>
    <row r="57" spans="1:6" s="155" customFormat="1" ht="12" customHeight="1">
      <c r="A57" s="12" t="s">
        <v>241</v>
      </c>
      <c r="B57" s="157" t="s">
        <v>246</v>
      </c>
      <c r="C57" s="102"/>
      <c r="D57" s="102"/>
      <c r="E57" s="102"/>
      <c r="F57" s="151"/>
    </row>
    <row r="58" spans="1:6" s="155" customFormat="1" ht="12" customHeight="1">
      <c r="A58" s="12" t="s">
        <v>242</v>
      </c>
      <c r="B58" s="157" t="s">
        <v>247</v>
      </c>
      <c r="C58" s="102"/>
      <c r="D58" s="102"/>
      <c r="E58" s="102"/>
      <c r="F58" s="151"/>
    </row>
    <row r="59" spans="1:6" s="155" customFormat="1" ht="12" customHeight="1">
      <c r="A59" s="12" t="s">
        <v>243</v>
      </c>
      <c r="B59" s="157" t="s">
        <v>248</v>
      </c>
      <c r="C59" s="102"/>
      <c r="D59" s="102"/>
      <c r="E59" s="102"/>
      <c r="F59" s="151"/>
    </row>
    <row r="60" spans="1:6" s="155" customFormat="1" ht="12" customHeight="1" thickBot="1">
      <c r="A60" s="11" t="s">
        <v>50</v>
      </c>
      <c r="B60" s="295" t="s">
        <v>417</v>
      </c>
      <c r="C60" s="296"/>
      <c r="D60" s="296"/>
      <c r="E60" s="296"/>
      <c r="F60" s="151"/>
    </row>
    <row r="61" spans="1:6" s="155" customFormat="1" ht="12" customHeight="1" thickBot="1">
      <c r="A61" s="18" t="s">
        <v>155</v>
      </c>
      <c r="B61" s="19" t="s">
        <v>249</v>
      </c>
      <c r="C61" s="97">
        <f>SUM(C62:C64)</f>
        <v>0</v>
      </c>
      <c r="D61" s="97">
        <v>528390</v>
      </c>
      <c r="E61" s="97">
        <v>528390</v>
      </c>
      <c r="F61" s="696">
        <f t="shared" si="0"/>
        <v>100</v>
      </c>
    </row>
    <row r="62" spans="1:6" s="155" customFormat="1" ht="12" customHeight="1">
      <c r="A62" s="13" t="s">
        <v>115</v>
      </c>
      <c r="B62" s="157" t="s">
        <v>837</v>
      </c>
      <c r="C62" s="100"/>
      <c r="D62" s="100"/>
      <c r="E62" s="100"/>
      <c r="F62" s="151"/>
    </row>
    <row r="63" spans="1:6" s="155" customFormat="1" ht="12" customHeight="1">
      <c r="A63" s="12" t="s">
        <v>116</v>
      </c>
      <c r="B63" s="157" t="s">
        <v>838</v>
      </c>
      <c r="C63" s="99"/>
      <c r="D63" s="100"/>
      <c r="E63" s="99"/>
      <c r="F63" s="151"/>
    </row>
    <row r="64" spans="1:6" s="155" customFormat="1" ht="12" customHeight="1">
      <c r="A64" s="12" t="s">
        <v>253</v>
      </c>
      <c r="B64" s="157" t="s">
        <v>839</v>
      </c>
      <c r="C64" s="99"/>
      <c r="D64" s="100">
        <v>528390</v>
      </c>
      <c r="E64" s="99">
        <v>528390</v>
      </c>
      <c r="F64" s="151"/>
    </row>
    <row r="65" spans="1:6" s="155" customFormat="1" ht="12" customHeight="1" thickBot="1">
      <c r="A65" s="14" t="s">
        <v>254</v>
      </c>
      <c r="B65" s="157" t="s">
        <v>840</v>
      </c>
      <c r="C65" s="101"/>
      <c r="D65" s="100">
        <f>'[1]9. sz. mell'!F68</f>
        <v>0</v>
      </c>
      <c r="E65" s="101"/>
      <c r="F65" s="151"/>
    </row>
    <row r="66" spans="1:6" s="155" customFormat="1" ht="12" customHeight="1" thickBot="1">
      <c r="A66" s="18" t="s">
        <v>65</v>
      </c>
      <c r="B66" s="92" t="s">
        <v>255</v>
      </c>
      <c r="C66" s="97">
        <f>SUM(C67:C69)</f>
        <v>0</v>
      </c>
      <c r="D66" s="97">
        <v>22369665</v>
      </c>
      <c r="E66" s="97">
        <v>22369665</v>
      </c>
      <c r="F66" s="696">
        <f t="shared" si="0"/>
        <v>100</v>
      </c>
    </row>
    <row r="67" spans="1:6" s="155" customFormat="1" ht="12" customHeight="1">
      <c r="A67" s="13" t="s">
        <v>156</v>
      </c>
      <c r="B67" s="156" t="s">
        <v>257</v>
      </c>
      <c r="C67" s="102"/>
      <c r="D67" s="102">
        <f>'[1]9. sz. mell'!F70</f>
        <v>0</v>
      </c>
      <c r="E67" s="102"/>
      <c r="F67" s="151"/>
    </row>
    <row r="68" spans="1:6" s="155" customFormat="1" ht="12" customHeight="1">
      <c r="A68" s="12" t="s">
        <v>157</v>
      </c>
      <c r="B68" s="157" t="s">
        <v>408</v>
      </c>
      <c r="C68" s="102"/>
      <c r="D68" s="102">
        <f>'[1]9. sz. mell'!F71</f>
        <v>0</v>
      </c>
      <c r="E68" s="102"/>
      <c r="F68" s="151"/>
    </row>
    <row r="69" spans="1:6" s="155" customFormat="1" ht="12" customHeight="1">
      <c r="A69" s="12" t="s">
        <v>180</v>
      </c>
      <c r="B69" s="157" t="s">
        <v>841</v>
      </c>
      <c r="C69" s="102"/>
      <c r="D69" s="102">
        <v>22369665</v>
      </c>
      <c r="E69" s="101">
        <v>22369665</v>
      </c>
      <c r="F69" s="151"/>
    </row>
    <row r="70" spans="1:6" s="155" customFormat="1" ht="12" customHeight="1" thickBot="1">
      <c r="A70" s="14" t="s">
        <v>256</v>
      </c>
      <c r="B70" s="158" t="s">
        <v>259</v>
      </c>
      <c r="C70" s="102"/>
      <c r="D70" s="102">
        <f>'[1]9. sz. mell'!F73</f>
        <v>0</v>
      </c>
      <c r="E70" s="102"/>
      <c r="F70" s="151"/>
    </row>
    <row r="71" spans="1:6" s="155" customFormat="1" ht="12" customHeight="1" thickBot="1">
      <c r="A71" s="18" t="s">
        <v>66</v>
      </c>
      <c r="B71" s="19" t="s">
        <v>260</v>
      </c>
      <c r="C71" s="103">
        <f>+C5+C16+C26+C35+C43+C54+C61+C66</f>
        <v>719390456</v>
      </c>
      <c r="D71" s="103">
        <f>D66+D61+D54+D43+D35+D26+D16+D5</f>
        <v>1440587582</v>
      </c>
      <c r="E71" s="103">
        <f>E66+E61+E54+E43+E35+E26+E16+E5</f>
        <v>1376716714</v>
      </c>
      <c r="F71" s="696">
        <f t="shared" si="0"/>
        <v>95.566332182918956</v>
      </c>
    </row>
    <row r="72" spans="1:6" s="155" customFormat="1" ht="12" customHeight="1" thickBot="1">
      <c r="A72" s="159" t="s">
        <v>261</v>
      </c>
      <c r="B72" s="92" t="s">
        <v>262</v>
      </c>
      <c r="C72" s="97">
        <f>SUM(C73:C75)</f>
        <v>0</v>
      </c>
      <c r="D72" s="97">
        <f>SUM(D73:D75)</f>
        <v>0</v>
      </c>
      <c r="E72" s="97"/>
      <c r="F72" s="151"/>
    </row>
    <row r="73" spans="1:6" s="155" customFormat="1" ht="12" customHeight="1">
      <c r="A73" s="13" t="s">
        <v>295</v>
      </c>
      <c r="B73" s="156" t="s">
        <v>263</v>
      </c>
      <c r="C73" s="102"/>
      <c r="D73" s="102"/>
      <c r="E73" s="102"/>
      <c r="F73" s="151"/>
    </row>
    <row r="74" spans="1:6" s="155" customFormat="1" ht="12" customHeight="1">
      <c r="A74" s="12" t="s">
        <v>304</v>
      </c>
      <c r="B74" s="157" t="s">
        <v>264</v>
      </c>
      <c r="C74" s="102"/>
      <c r="D74" s="102"/>
      <c r="E74" s="102"/>
      <c r="F74" s="151"/>
    </row>
    <row r="75" spans="1:6" s="155" customFormat="1" ht="12" customHeight="1" thickBot="1">
      <c r="A75" s="14" t="s">
        <v>305</v>
      </c>
      <c r="B75" s="160" t="s">
        <v>265</v>
      </c>
      <c r="C75" s="102"/>
      <c r="D75" s="102"/>
      <c r="E75" s="102"/>
      <c r="F75" s="151"/>
    </row>
    <row r="76" spans="1:6" s="155" customFormat="1" ht="12" customHeight="1" thickBot="1">
      <c r="A76" s="159" t="s">
        <v>266</v>
      </c>
      <c r="B76" s="92" t="s">
        <v>267</v>
      </c>
      <c r="C76" s="97">
        <f>SUM(C77:C80)</f>
        <v>295000000</v>
      </c>
      <c r="D76" s="97">
        <f>SUM(D77:D80)</f>
        <v>515000000</v>
      </c>
      <c r="E76" s="97">
        <f>SUM(E77:E80)</f>
        <v>415000000</v>
      </c>
      <c r="F76" s="151"/>
    </row>
    <row r="77" spans="1:6" s="155" customFormat="1" ht="12" customHeight="1">
      <c r="A77" s="13" t="s">
        <v>138</v>
      </c>
      <c r="B77" s="156" t="s">
        <v>268</v>
      </c>
      <c r="C77" s="102">
        <v>295000000</v>
      </c>
      <c r="D77" s="102">
        <v>515000000</v>
      </c>
      <c r="E77" s="102">
        <v>415000000</v>
      </c>
      <c r="F77" s="151"/>
    </row>
    <row r="78" spans="1:6" s="155" customFormat="1" ht="12" customHeight="1">
      <c r="A78" s="12" t="s">
        <v>139</v>
      </c>
      <c r="B78" s="157" t="s">
        <v>269</v>
      </c>
      <c r="C78" s="102"/>
      <c r="D78" s="102"/>
      <c r="E78" s="102"/>
      <c r="F78" s="151"/>
    </row>
    <row r="79" spans="1:6" s="155" customFormat="1" ht="12" customHeight="1">
      <c r="A79" s="12" t="s">
        <v>296</v>
      </c>
      <c r="B79" s="157" t="s">
        <v>270</v>
      </c>
      <c r="C79" s="102"/>
      <c r="D79" s="102"/>
      <c r="E79" s="102"/>
      <c r="F79" s="151"/>
    </row>
    <row r="80" spans="1:6" s="155" customFormat="1" ht="12" customHeight="1" thickBot="1">
      <c r="A80" s="14" t="s">
        <v>297</v>
      </c>
      <c r="B80" s="158" t="s">
        <v>271</v>
      </c>
      <c r="C80" s="102"/>
      <c r="D80" s="102"/>
      <c r="E80" s="102"/>
      <c r="F80" s="151"/>
    </row>
    <row r="81" spans="1:7" s="155" customFormat="1" ht="12" customHeight="1" thickBot="1">
      <c r="A81" s="159" t="s">
        <v>272</v>
      </c>
      <c r="B81" s="92" t="s">
        <v>273</v>
      </c>
      <c r="C81" s="97">
        <v>199880000</v>
      </c>
      <c r="D81" s="97">
        <f>D82</f>
        <v>204718082</v>
      </c>
      <c r="E81" s="97">
        <v>204508082</v>
      </c>
      <c r="F81" s="696">
        <f t="shared" si="0"/>
        <v>99.89741990646435</v>
      </c>
    </row>
    <row r="82" spans="1:7" s="155" customFormat="1" ht="12" customHeight="1">
      <c r="A82" s="13" t="s">
        <v>298</v>
      </c>
      <c r="B82" s="156" t="s">
        <v>274</v>
      </c>
      <c r="C82" s="102">
        <v>199880000</v>
      </c>
      <c r="D82" s="102">
        <v>204718082</v>
      </c>
      <c r="E82" s="102">
        <v>204508082</v>
      </c>
      <c r="F82" s="151"/>
    </row>
    <row r="83" spans="1:7" s="155" customFormat="1" ht="12" customHeight="1" thickBot="1">
      <c r="A83" s="14" t="s">
        <v>299</v>
      </c>
      <c r="B83" s="158" t="s">
        <v>275</v>
      </c>
      <c r="C83" s="102"/>
      <c r="D83" s="102"/>
      <c r="E83" s="102"/>
      <c r="F83" s="151"/>
    </row>
    <row r="84" spans="1:7" s="155" customFormat="1" ht="12" customHeight="1" thickBot="1">
      <c r="A84" s="159" t="s">
        <v>276</v>
      </c>
      <c r="B84" s="92" t="s">
        <v>277</v>
      </c>
      <c r="C84" s="97">
        <f>SUM(C85:C87)</f>
        <v>0</v>
      </c>
      <c r="D84" s="97">
        <f>SUM(D85:D87)</f>
        <v>15060534</v>
      </c>
      <c r="E84" s="97">
        <v>15060534</v>
      </c>
      <c r="F84" s="696">
        <f t="shared" si="0"/>
        <v>100</v>
      </c>
    </row>
    <row r="85" spans="1:7" s="155" customFormat="1" ht="12" customHeight="1">
      <c r="A85" s="13" t="s">
        <v>300</v>
      </c>
      <c r="B85" s="156" t="s">
        <v>278</v>
      </c>
      <c r="C85" s="102"/>
      <c r="D85" s="102">
        <v>15060534</v>
      </c>
      <c r="E85" s="102">
        <v>15060534</v>
      </c>
      <c r="F85" s="151"/>
    </row>
    <row r="86" spans="1:7" s="155" customFormat="1" ht="12" customHeight="1">
      <c r="A86" s="12" t="s">
        <v>301</v>
      </c>
      <c r="B86" s="157" t="s">
        <v>279</v>
      </c>
      <c r="C86" s="102"/>
      <c r="D86" s="102"/>
      <c r="E86" s="102"/>
      <c r="F86" s="151"/>
    </row>
    <row r="87" spans="1:7" s="155" customFormat="1" ht="12" customHeight="1" thickBot="1">
      <c r="A87" s="14" t="s">
        <v>302</v>
      </c>
      <c r="B87" s="158" t="s">
        <v>280</v>
      </c>
      <c r="C87" s="102"/>
      <c r="D87" s="102"/>
      <c r="E87" s="102"/>
      <c r="F87" s="151"/>
    </row>
    <row r="88" spans="1:7" s="155" customFormat="1" ht="12" customHeight="1" thickBot="1">
      <c r="A88" s="159" t="s">
        <v>281</v>
      </c>
      <c r="B88" s="92" t="s">
        <v>303</v>
      </c>
      <c r="C88" s="97">
        <f>SUM(C89:C92)</f>
        <v>0</v>
      </c>
      <c r="D88" s="97">
        <f>SUM(D89:D92)</f>
        <v>0</v>
      </c>
      <c r="E88" s="97"/>
      <c r="F88" s="696"/>
    </row>
    <row r="89" spans="1:7" s="155" customFormat="1" ht="12" customHeight="1">
      <c r="A89" s="161" t="s">
        <v>282</v>
      </c>
      <c r="B89" s="156" t="s">
        <v>283</v>
      </c>
      <c r="C89" s="102"/>
      <c r="D89" s="102"/>
      <c r="E89" s="102"/>
      <c r="F89" s="151"/>
    </row>
    <row r="90" spans="1:7" s="155" customFormat="1" ht="12" customHeight="1">
      <c r="A90" s="162" t="s">
        <v>284</v>
      </c>
      <c r="B90" s="157" t="s">
        <v>285</v>
      </c>
      <c r="C90" s="102"/>
      <c r="D90" s="102"/>
      <c r="E90" s="102"/>
      <c r="F90" s="151"/>
    </row>
    <row r="91" spans="1:7" s="155" customFormat="1" ht="12" customHeight="1">
      <c r="A91" s="162" t="s">
        <v>286</v>
      </c>
      <c r="B91" s="157" t="s">
        <v>287</v>
      </c>
      <c r="C91" s="102"/>
      <c r="D91" s="102"/>
      <c r="E91" s="102"/>
      <c r="F91" s="151"/>
      <c r="G91" s="153"/>
    </row>
    <row r="92" spans="1:7" s="155" customFormat="1" ht="12" customHeight="1" thickBot="1">
      <c r="A92" s="163" t="s">
        <v>288</v>
      </c>
      <c r="B92" s="158" t="s">
        <v>289</v>
      </c>
      <c r="C92" s="102"/>
      <c r="D92" s="102"/>
      <c r="E92" s="102"/>
      <c r="F92" s="151"/>
      <c r="G92" s="167"/>
    </row>
    <row r="93" spans="1:7" s="155" customFormat="1" ht="13.5" customHeight="1" thickBot="1">
      <c r="A93" s="159" t="s">
        <v>290</v>
      </c>
      <c r="B93" s="92" t="s">
        <v>291</v>
      </c>
      <c r="C93" s="198"/>
      <c r="D93" s="198"/>
      <c r="E93" s="198"/>
      <c r="F93" s="696"/>
      <c r="G93" s="153"/>
    </row>
    <row r="94" spans="1:7" s="155" customFormat="1" ht="15.75" customHeight="1" thickBot="1">
      <c r="A94" s="159" t="s">
        <v>292</v>
      </c>
      <c r="B94" s="164" t="s">
        <v>293</v>
      </c>
      <c r="C94" s="103">
        <f>+C72+C76+C81+C84+C88+C93</f>
        <v>494880000</v>
      </c>
      <c r="D94" s="103">
        <f>D72+D76+D81+D84+D88+D93</f>
        <v>734778616</v>
      </c>
      <c r="E94" s="103">
        <f t="shared" ref="E94:F94" si="1">E72+E76+E81+E84+E88+E93</f>
        <v>634568616</v>
      </c>
      <c r="F94" s="103">
        <f t="shared" si="1"/>
        <v>199.89741990646434</v>
      </c>
      <c r="G94" s="154"/>
    </row>
    <row r="95" spans="1:7" s="155" customFormat="1" ht="15.75" customHeight="1" thickBot="1">
      <c r="A95" s="165" t="s">
        <v>306</v>
      </c>
      <c r="B95" s="166" t="s">
        <v>294</v>
      </c>
      <c r="C95" s="103">
        <f>+C71+C94</f>
        <v>1214270456</v>
      </c>
      <c r="D95" s="103">
        <f>+D71+D94</f>
        <v>2175366198</v>
      </c>
      <c r="E95" s="103">
        <f>E94+E71</f>
        <v>2011285330</v>
      </c>
      <c r="F95" s="103">
        <f>+F71+F94</f>
        <v>295.46375208938332</v>
      </c>
      <c r="G95" s="153"/>
    </row>
    <row r="96" spans="1:7" s="155" customFormat="1" ht="15.75" customHeight="1">
      <c r="A96" s="3"/>
      <c r="B96" s="4"/>
      <c r="C96" s="4"/>
      <c r="D96" s="104"/>
      <c r="E96" s="4"/>
      <c r="F96" s="104"/>
      <c r="G96" s="153"/>
    </row>
    <row r="97" spans="1:7" s="155" customFormat="1" ht="24.75" customHeight="1">
      <c r="A97" s="1374" t="s">
        <v>86</v>
      </c>
      <c r="B97" s="1374"/>
      <c r="C97" s="1374"/>
      <c r="D97" s="153"/>
      <c r="E97" s="153"/>
      <c r="F97" s="153"/>
      <c r="G97" s="153"/>
    </row>
    <row r="98" spans="1:7" ht="16.5" customHeight="1" thickBot="1">
      <c r="A98" s="1375" t="s">
        <v>141</v>
      </c>
      <c r="B98" s="1375"/>
      <c r="C98" s="675"/>
      <c r="D98" s="453"/>
      <c r="E98" s="1196"/>
      <c r="F98" s="453"/>
    </row>
    <row r="99" spans="1:7" s="167" customFormat="1" ht="36.75" thickBot="1">
      <c r="A99" s="21" t="s">
        <v>105</v>
      </c>
      <c r="B99" s="22" t="s">
        <v>87</v>
      </c>
      <c r="C99" s="29" t="s">
        <v>1025</v>
      </c>
      <c r="D99" s="29" t="s">
        <v>1026</v>
      </c>
      <c r="E99" s="29" t="s">
        <v>815</v>
      </c>
      <c r="F99" s="29" t="s">
        <v>816</v>
      </c>
      <c r="G99" s="153"/>
    </row>
    <row r="100" spans="1:7" ht="12" customHeight="1" thickBot="1">
      <c r="A100" s="26">
        <v>1</v>
      </c>
      <c r="B100" s="27">
        <v>2</v>
      </c>
      <c r="C100" s="450">
        <v>3</v>
      </c>
      <c r="D100" s="450">
        <v>4</v>
      </c>
      <c r="E100" s="450">
        <v>5</v>
      </c>
      <c r="F100" s="450">
        <v>6</v>
      </c>
    </row>
    <row r="101" spans="1:7" s="154" customFormat="1" ht="12" customHeight="1" thickBot="1">
      <c r="A101" s="20" t="s">
        <v>58</v>
      </c>
      <c r="B101" s="25" t="s">
        <v>309</v>
      </c>
      <c r="C101" s="455">
        <f>SUM(C102:C106)</f>
        <v>523598667</v>
      </c>
      <c r="D101" s="455">
        <f>D102+D103+D104+D105+D106</f>
        <v>606625931</v>
      </c>
      <c r="E101" s="455">
        <f>E102+E103+E104+E105+E106</f>
        <v>593912153</v>
      </c>
      <c r="F101" s="455">
        <f>E101*100/D101</f>
        <v>97.90418158039472</v>
      </c>
      <c r="G101" s="153"/>
    </row>
    <row r="102" spans="1:7" ht="12" customHeight="1">
      <c r="A102" s="15" t="s">
        <v>117</v>
      </c>
      <c r="B102" s="8" t="s">
        <v>88</v>
      </c>
      <c r="C102" s="454">
        <v>136058000</v>
      </c>
      <c r="D102" s="639">
        <v>161297955</v>
      </c>
      <c r="E102" s="454">
        <v>160560487</v>
      </c>
      <c r="F102" s="639"/>
    </row>
    <row r="103" spans="1:7" ht="12" customHeight="1">
      <c r="A103" s="12" t="s">
        <v>118</v>
      </c>
      <c r="B103" s="6" t="s">
        <v>158</v>
      </c>
      <c r="C103" s="90">
        <v>33114026</v>
      </c>
      <c r="D103" s="487">
        <v>38100622</v>
      </c>
      <c r="E103" s="90">
        <v>36374966</v>
      </c>
      <c r="F103" s="487"/>
    </row>
    <row r="104" spans="1:7" ht="12" customHeight="1">
      <c r="A104" s="12" t="s">
        <v>119</v>
      </c>
      <c r="B104" s="6" t="s">
        <v>136</v>
      </c>
      <c r="C104" s="91">
        <v>204123000</v>
      </c>
      <c r="D104" s="487">
        <v>243001315</v>
      </c>
      <c r="E104" s="91">
        <v>237369204</v>
      </c>
      <c r="F104" s="487"/>
    </row>
    <row r="105" spans="1:7" ht="12" customHeight="1">
      <c r="A105" s="12" t="s">
        <v>120</v>
      </c>
      <c r="B105" s="6" t="s">
        <v>159</v>
      </c>
      <c r="C105" s="91">
        <v>9611000</v>
      </c>
      <c r="D105" s="487">
        <v>5107000</v>
      </c>
      <c r="E105" s="91">
        <v>2276768</v>
      </c>
      <c r="F105" s="487"/>
    </row>
    <row r="106" spans="1:7" ht="12" customHeight="1">
      <c r="A106" s="12" t="s">
        <v>128</v>
      </c>
      <c r="B106" s="5" t="s">
        <v>160</v>
      </c>
      <c r="C106" s="91">
        <v>140692641</v>
      </c>
      <c r="D106" s="487">
        <v>159119039</v>
      </c>
      <c r="E106" s="91">
        <v>157330728</v>
      </c>
      <c r="F106" s="487"/>
    </row>
    <row r="107" spans="1:7" ht="12" customHeight="1">
      <c r="A107" s="12" t="s">
        <v>121</v>
      </c>
      <c r="B107" s="6" t="s">
        <v>310</v>
      </c>
      <c r="C107" s="91"/>
      <c r="D107" s="91">
        <v>2113129</v>
      </c>
      <c r="E107" s="91">
        <v>2113129</v>
      </c>
      <c r="F107" s="487"/>
    </row>
    <row r="108" spans="1:7" ht="12" customHeight="1">
      <c r="A108" s="12" t="s">
        <v>122</v>
      </c>
      <c r="B108" s="54" t="s">
        <v>311</v>
      </c>
      <c r="C108" s="91"/>
      <c r="D108" s="91"/>
      <c r="E108" s="91"/>
      <c r="F108" s="487"/>
    </row>
    <row r="109" spans="1:7" ht="12" customHeight="1">
      <c r="A109" s="12" t="s">
        <v>129</v>
      </c>
      <c r="B109" s="55" t="s">
        <v>312</v>
      </c>
      <c r="C109" s="91"/>
      <c r="D109" s="91">
        <f>'[1]9. sz. mell'!F110</f>
        <v>0</v>
      </c>
      <c r="E109" s="91"/>
      <c r="F109" s="487"/>
    </row>
    <row r="110" spans="1:7" ht="12" customHeight="1">
      <c r="A110" s="12" t="s">
        <v>130</v>
      </c>
      <c r="B110" s="55" t="s">
        <v>313</v>
      </c>
      <c r="C110" s="91"/>
      <c r="D110" s="91"/>
      <c r="E110" s="91"/>
      <c r="F110" s="487"/>
    </row>
    <row r="111" spans="1:7" ht="12" customHeight="1">
      <c r="A111" s="12" t="s">
        <v>131</v>
      </c>
      <c r="B111" s="54" t="s">
        <v>462</v>
      </c>
      <c r="C111" s="91">
        <v>138942641</v>
      </c>
      <c r="D111" s="91">
        <v>153305910</v>
      </c>
      <c r="E111" s="91">
        <v>150905249</v>
      </c>
      <c r="F111" s="487"/>
    </row>
    <row r="112" spans="1:7" ht="12" customHeight="1">
      <c r="A112" s="12" t="s">
        <v>132</v>
      </c>
      <c r="B112" s="54" t="s">
        <v>842</v>
      </c>
      <c r="C112" s="91"/>
      <c r="D112" s="91"/>
      <c r="E112" s="91">
        <v>1012350</v>
      </c>
      <c r="F112" s="487"/>
    </row>
    <row r="113" spans="1:6" ht="12" customHeight="1">
      <c r="A113" s="12" t="s">
        <v>134</v>
      </c>
      <c r="B113" s="55" t="s">
        <v>316</v>
      </c>
      <c r="C113" s="91"/>
      <c r="D113" s="91">
        <f>'[1]9. sz. mell'!F114</f>
        <v>0</v>
      </c>
      <c r="E113" s="91"/>
      <c r="F113" s="487"/>
    </row>
    <row r="114" spans="1:6" ht="12" customHeight="1">
      <c r="A114" s="11" t="s">
        <v>161</v>
      </c>
      <c r="B114" s="56" t="s">
        <v>843</v>
      </c>
      <c r="C114" s="91"/>
      <c r="D114" s="91"/>
      <c r="E114" s="91"/>
      <c r="F114" s="487"/>
    </row>
    <row r="115" spans="1:6" ht="12" customHeight="1">
      <c r="A115" s="12" t="s">
        <v>307</v>
      </c>
      <c r="B115" s="55" t="s">
        <v>844</v>
      </c>
      <c r="C115" s="91"/>
      <c r="D115" s="91"/>
      <c r="E115" s="91"/>
      <c r="F115" s="487"/>
    </row>
    <row r="116" spans="1:6" ht="12" customHeight="1" thickBot="1">
      <c r="A116" s="16" t="s">
        <v>308</v>
      </c>
      <c r="B116" s="689" t="s">
        <v>319</v>
      </c>
      <c r="C116" s="690">
        <v>1750000</v>
      </c>
      <c r="D116" s="91">
        <v>3700000</v>
      </c>
      <c r="E116" s="690">
        <v>3300000</v>
      </c>
      <c r="F116" s="640"/>
    </row>
    <row r="117" spans="1:6" ht="12" customHeight="1" thickBot="1">
      <c r="A117" s="18" t="s">
        <v>59</v>
      </c>
      <c r="B117" s="24" t="s">
        <v>320</v>
      </c>
      <c r="C117" s="638">
        <f>+C118+C120+C122</f>
        <v>321411285</v>
      </c>
      <c r="D117" s="638">
        <f>+D118+D120+D122</f>
        <v>966715340</v>
      </c>
      <c r="E117" s="638">
        <f>+E118+E120+E122</f>
        <v>332263972</v>
      </c>
      <c r="F117" s="697">
        <f>E117*100/D117</f>
        <v>34.370404425360626</v>
      </c>
    </row>
    <row r="118" spans="1:6" ht="12" customHeight="1">
      <c r="A118" s="13" t="s">
        <v>123</v>
      </c>
      <c r="B118" s="6" t="s">
        <v>845</v>
      </c>
      <c r="C118" s="691">
        <v>140411285</v>
      </c>
      <c r="D118" s="691">
        <v>645560902</v>
      </c>
      <c r="E118" s="691">
        <v>31651453</v>
      </c>
      <c r="F118" s="698"/>
    </row>
    <row r="119" spans="1:6" ht="12" customHeight="1">
      <c r="A119" s="13" t="s">
        <v>124</v>
      </c>
      <c r="B119" s="10" t="s">
        <v>324</v>
      </c>
      <c r="C119" s="691"/>
      <c r="D119" s="691">
        <f>'[1]9. sz. mell'!F120</f>
        <v>0</v>
      </c>
      <c r="E119" s="691"/>
      <c r="F119" s="699"/>
    </row>
    <row r="120" spans="1:6" ht="12" customHeight="1">
      <c r="A120" s="13" t="s">
        <v>125</v>
      </c>
      <c r="B120" s="10" t="s">
        <v>162</v>
      </c>
      <c r="C120" s="90">
        <v>181000000</v>
      </c>
      <c r="D120" s="691">
        <v>304639438</v>
      </c>
      <c r="E120" s="90">
        <v>284176425</v>
      </c>
      <c r="F120" s="700"/>
    </row>
    <row r="121" spans="1:6" ht="12" customHeight="1">
      <c r="A121" s="13" t="s">
        <v>126</v>
      </c>
      <c r="B121" s="10" t="s">
        <v>325</v>
      </c>
      <c r="C121" s="90"/>
      <c r="D121" s="691">
        <f>'[1]9. sz. mell'!F122</f>
        <v>0</v>
      </c>
      <c r="E121" s="90"/>
      <c r="F121" s="701"/>
    </row>
    <row r="122" spans="1:6" ht="12" customHeight="1">
      <c r="A122" s="13" t="s">
        <v>127</v>
      </c>
      <c r="B122" s="94" t="s">
        <v>181</v>
      </c>
      <c r="C122" s="90"/>
      <c r="D122" s="691">
        <v>16515000</v>
      </c>
      <c r="E122" s="90">
        <v>16436094</v>
      </c>
      <c r="F122" s="700"/>
    </row>
    <row r="123" spans="1:6" ht="12" customHeight="1">
      <c r="A123" s="13" t="s">
        <v>133</v>
      </c>
      <c r="B123" s="93" t="s">
        <v>409</v>
      </c>
      <c r="C123" s="90"/>
      <c r="D123" s="691"/>
      <c r="E123" s="90"/>
      <c r="F123" s="700"/>
    </row>
    <row r="124" spans="1:6" ht="12" customHeight="1">
      <c r="A124" s="13" t="s">
        <v>135</v>
      </c>
      <c r="B124" s="152" t="s">
        <v>330</v>
      </c>
      <c r="C124" s="90"/>
      <c r="D124" s="691">
        <f>'[1]9. sz. mell'!F125</f>
        <v>0</v>
      </c>
      <c r="E124" s="90"/>
      <c r="F124" s="701"/>
    </row>
    <row r="125" spans="1:6" ht="12" customHeight="1">
      <c r="A125" s="13" t="s">
        <v>163</v>
      </c>
      <c r="B125" s="55" t="s">
        <v>846</v>
      </c>
      <c r="C125" s="90"/>
      <c r="D125" s="691"/>
      <c r="E125" s="90"/>
      <c r="F125" s="700"/>
    </row>
    <row r="126" spans="1:6" ht="22.5">
      <c r="A126" s="13" t="s">
        <v>164</v>
      </c>
      <c r="B126" s="55" t="s">
        <v>987</v>
      </c>
      <c r="C126" s="90"/>
      <c r="D126" s="691"/>
      <c r="E126" s="90"/>
      <c r="F126" s="702"/>
    </row>
    <row r="127" spans="1:6" ht="12" customHeight="1">
      <c r="A127" s="13" t="s">
        <v>165</v>
      </c>
      <c r="B127" s="55" t="s">
        <v>328</v>
      </c>
      <c r="C127" s="90"/>
      <c r="D127" s="691">
        <f>'[1]9. sz. mell'!F128</f>
        <v>0</v>
      </c>
      <c r="E127" s="90"/>
      <c r="F127" s="702"/>
    </row>
    <row r="128" spans="1:6" ht="12" customHeight="1">
      <c r="A128" s="13" t="s">
        <v>321</v>
      </c>
      <c r="B128" s="55" t="s">
        <v>316</v>
      </c>
      <c r="C128" s="90"/>
      <c r="D128" s="691"/>
      <c r="E128" s="90"/>
      <c r="F128" s="702"/>
    </row>
    <row r="129" spans="1:6" ht="12" customHeight="1">
      <c r="A129" s="13" t="s">
        <v>322</v>
      </c>
      <c r="B129" s="55" t="s">
        <v>327</v>
      </c>
      <c r="C129" s="90"/>
      <c r="D129" s="691">
        <f>'[1]9. sz. mell'!F130</f>
        <v>0</v>
      </c>
      <c r="E129" s="90"/>
      <c r="F129" s="702"/>
    </row>
    <row r="130" spans="1:6" ht="12" customHeight="1" thickBot="1">
      <c r="A130" s="11" t="s">
        <v>323</v>
      </c>
      <c r="B130" s="55" t="s">
        <v>463</v>
      </c>
      <c r="C130" s="91"/>
      <c r="D130" s="691">
        <v>16515000</v>
      </c>
      <c r="E130" s="91">
        <v>16436094</v>
      </c>
      <c r="F130" s="701"/>
    </row>
    <row r="131" spans="1:6" ht="16.5" thickBot="1">
      <c r="A131" s="18" t="s">
        <v>60</v>
      </c>
      <c r="B131" s="52" t="s">
        <v>331</v>
      </c>
      <c r="C131" s="638">
        <f>+C132+C133</f>
        <v>369260504</v>
      </c>
      <c r="D131" s="638">
        <f>+D132+D133</f>
        <v>37982804</v>
      </c>
      <c r="E131" s="638">
        <f>+E132+E133</f>
        <v>0</v>
      </c>
      <c r="F131" s="697">
        <f>+F132+F133</f>
        <v>0</v>
      </c>
    </row>
    <row r="132" spans="1:6" ht="12" customHeight="1">
      <c r="A132" s="13" t="s">
        <v>106</v>
      </c>
      <c r="B132" s="7" t="s">
        <v>95</v>
      </c>
      <c r="C132" s="691">
        <v>38342762</v>
      </c>
      <c r="D132" s="691">
        <v>37982804</v>
      </c>
      <c r="E132" s="691"/>
      <c r="F132" s="691">
        <f>'[1]9. sz. mell'!H133</f>
        <v>0</v>
      </c>
    </row>
    <row r="133" spans="1:6" ht="12" customHeight="1" thickBot="1">
      <c r="A133" s="14" t="s">
        <v>107</v>
      </c>
      <c r="B133" s="10" t="s">
        <v>96</v>
      </c>
      <c r="C133" s="91">
        <v>330917742</v>
      </c>
      <c r="D133" s="691"/>
      <c r="E133" s="91"/>
      <c r="F133" s="691">
        <f>'[1]9. sz. mell'!H134</f>
        <v>0</v>
      </c>
    </row>
    <row r="134" spans="1:6" ht="12" customHeight="1" thickBot="1">
      <c r="A134" s="18" t="s">
        <v>61</v>
      </c>
      <c r="B134" s="52" t="s">
        <v>332</v>
      </c>
      <c r="C134" s="638">
        <f>+C101+C117+C131</f>
        <v>1214270456</v>
      </c>
      <c r="D134" s="638">
        <f>+D101+D117+D131</f>
        <v>1611324075</v>
      </c>
      <c r="E134" s="638">
        <f>+E101+E117+E131</f>
        <v>926176125</v>
      </c>
      <c r="F134" s="638">
        <f>+F101+F117+F131</f>
        <v>132.27458600575534</v>
      </c>
    </row>
    <row r="135" spans="1:6" ht="12" customHeight="1" thickBot="1">
      <c r="A135" s="18" t="s">
        <v>62</v>
      </c>
      <c r="B135" s="52" t="s">
        <v>333</v>
      </c>
      <c r="C135" s="638">
        <f>+C136+C137+C138</f>
        <v>0</v>
      </c>
      <c r="D135" s="638">
        <f>+D136+D137+D138</f>
        <v>0</v>
      </c>
      <c r="E135" s="638"/>
      <c r="F135" s="638">
        <f>+F136+F137+F138</f>
        <v>0</v>
      </c>
    </row>
    <row r="136" spans="1:6" ht="12" customHeight="1">
      <c r="A136" s="13" t="s">
        <v>110</v>
      </c>
      <c r="B136" s="7" t="s">
        <v>334</v>
      </c>
      <c r="C136" s="90"/>
      <c r="D136" s="90"/>
      <c r="E136" s="90"/>
      <c r="F136" s="90"/>
    </row>
    <row r="137" spans="1:6" ht="12" customHeight="1">
      <c r="A137" s="13" t="s">
        <v>111</v>
      </c>
      <c r="B137" s="7" t="s">
        <v>335</v>
      </c>
      <c r="C137" s="90"/>
      <c r="D137" s="90"/>
      <c r="E137" s="90"/>
      <c r="F137" s="90"/>
    </row>
    <row r="138" spans="1:6" ht="12" customHeight="1" thickBot="1">
      <c r="A138" s="11" t="s">
        <v>112</v>
      </c>
      <c r="B138" s="5" t="s">
        <v>336</v>
      </c>
      <c r="C138" s="90"/>
      <c r="D138" s="90"/>
      <c r="E138" s="90"/>
      <c r="F138" s="90"/>
    </row>
    <row r="139" spans="1:6" ht="12" customHeight="1" thickBot="1">
      <c r="A139" s="18" t="s">
        <v>63</v>
      </c>
      <c r="B139" s="52" t="s">
        <v>373</v>
      </c>
      <c r="C139" s="638">
        <f>+C140+C141+C142+C143</f>
        <v>0</v>
      </c>
      <c r="D139" s="638">
        <f>+D140+D141+D142+D143</f>
        <v>550000000</v>
      </c>
      <c r="E139" s="638">
        <v>550000000</v>
      </c>
      <c r="F139" s="638">
        <f>+F140+F141+F142+F143</f>
        <v>0</v>
      </c>
    </row>
    <row r="140" spans="1:6" ht="12" customHeight="1">
      <c r="A140" s="13" t="s">
        <v>113</v>
      </c>
      <c r="B140" s="7" t="s">
        <v>337</v>
      </c>
      <c r="C140" s="90"/>
      <c r="D140" s="90">
        <v>550000000</v>
      </c>
      <c r="E140" s="90">
        <v>550000000</v>
      </c>
      <c r="F140" s="90"/>
    </row>
    <row r="141" spans="1:6" ht="12" customHeight="1">
      <c r="A141" s="13" t="s">
        <v>114</v>
      </c>
      <c r="B141" s="7" t="s">
        <v>338</v>
      </c>
      <c r="C141" s="90"/>
      <c r="D141" s="90"/>
      <c r="E141" s="90"/>
      <c r="F141" s="90"/>
    </row>
    <row r="142" spans="1:6" ht="12" customHeight="1">
      <c r="A142" s="13" t="s">
        <v>241</v>
      </c>
      <c r="B142" s="7" t="s">
        <v>339</v>
      </c>
      <c r="C142" s="90"/>
      <c r="D142" s="90"/>
      <c r="E142" s="90"/>
      <c r="F142" s="90"/>
    </row>
    <row r="143" spans="1:6" ht="12" customHeight="1" thickBot="1">
      <c r="A143" s="11" t="s">
        <v>242</v>
      </c>
      <c r="B143" s="5" t="s">
        <v>340</v>
      </c>
      <c r="C143" s="90"/>
      <c r="D143" s="90"/>
      <c r="E143" s="90"/>
      <c r="F143" s="90"/>
    </row>
    <row r="144" spans="1:6" ht="12" customHeight="1" thickBot="1">
      <c r="A144" s="18" t="s">
        <v>64</v>
      </c>
      <c r="B144" s="52" t="s">
        <v>341</v>
      </c>
      <c r="C144" s="692">
        <f>+C145+C146+C147+C148</f>
        <v>0</v>
      </c>
      <c r="D144" s="692">
        <f>+D145+D146+D147+D148</f>
        <v>14042123</v>
      </c>
      <c r="E144" s="692">
        <f>+E145+E146+E147+E148</f>
        <v>14042123</v>
      </c>
      <c r="F144" s="692">
        <f>+F145+F146+F147+F148</f>
        <v>0</v>
      </c>
    </row>
    <row r="145" spans="1:11" ht="12" customHeight="1">
      <c r="A145" s="13" t="s">
        <v>115</v>
      </c>
      <c r="B145" s="7" t="s">
        <v>342</v>
      </c>
      <c r="C145" s="90"/>
      <c r="D145" s="90">
        <f>'[1]9. sz. mell'!F146</f>
        <v>0</v>
      </c>
      <c r="E145" s="90"/>
      <c r="F145" s="90">
        <f>'[1]9. sz. mell'!H146</f>
        <v>0</v>
      </c>
    </row>
    <row r="146" spans="1:11" ht="12" customHeight="1">
      <c r="A146" s="13" t="s">
        <v>116</v>
      </c>
      <c r="B146" s="7" t="s">
        <v>352</v>
      </c>
      <c r="C146" s="90"/>
      <c r="D146" s="90">
        <v>14042123</v>
      </c>
      <c r="E146" s="90">
        <v>14042123</v>
      </c>
      <c r="F146" s="90"/>
    </row>
    <row r="147" spans="1:11" ht="12" customHeight="1">
      <c r="A147" s="13" t="s">
        <v>253</v>
      </c>
      <c r="B147" s="7" t="s">
        <v>847</v>
      </c>
      <c r="C147" s="90"/>
      <c r="D147" s="90"/>
      <c r="E147" s="90"/>
      <c r="F147" s="90"/>
    </row>
    <row r="148" spans="1:11" ht="12" customHeight="1" thickBot="1">
      <c r="A148" s="11" t="s">
        <v>254</v>
      </c>
      <c r="B148" s="5" t="s">
        <v>848</v>
      </c>
      <c r="C148" s="90"/>
      <c r="D148" s="90"/>
      <c r="E148" s="90"/>
      <c r="F148" s="90"/>
      <c r="G148" s="170"/>
    </row>
    <row r="149" spans="1:11" ht="12" customHeight="1" thickBot="1">
      <c r="A149" s="18" t="s">
        <v>65</v>
      </c>
      <c r="B149" s="52" t="s">
        <v>345</v>
      </c>
      <c r="C149" s="693">
        <f>+C150+C151+C152+C153</f>
        <v>0</v>
      </c>
      <c r="D149" s="693">
        <f>+D150+D151+D152+D153</f>
        <v>0</v>
      </c>
      <c r="E149" s="693"/>
      <c r="F149" s="693">
        <f>+F150+F151+F152+F153</f>
        <v>0</v>
      </c>
      <c r="G149" s="155"/>
    </row>
    <row r="150" spans="1:11" ht="12" customHeight="1">
      <c r="A150" s="13" t="s">
        <v>156</v>
      </c>
      <c r="B150" s="7" t="s">
        <v>346</v>
      </c>
      <c r="C150" s="90"/>
      <c r="D150" s="90"/>
      <c r="E150" s="90"/>
      <c r="F150" s="90"/>
    </row>
    <row r="151" spans="1:11" ht="12" customHeight="1">
      <c r="A151" s="13" t="s">
        <v>157</v>
      </c>
      <c r="B151" s="7" t="s">
        <v>347</v>
      </c>
      <c r="C151" s="90"/>
      <c r="D151" s="90"/>
      <c r="E151" s="90"/>
      <c r="F151" s="90"/>
    </row>
    <row r="152" spans="1:11" ht="12" customHeight="1">
      <c r="A152" s="13" t="s">
        <v>180</v>
      </c>
      <c r="B152" s="7" t="s">
        <v>348</v>
      </c>
      <c r="C152" s="90"/>
      <c r="D152" s="90"/>
      <c r="E152" s="90"/>
      <c r="F152" s="90"/>
    </row>
    <row r="153" spans="1:11" ht="12" customHeight="1" thickBot="1">
      <c r="A153" s="13" t="s">
        <v>256</v>
      </c>
      <c r="B153" s="7" t="s">
        <v>349</v>
      </c>
      <c r="C153" s="90"/>
      <c r="D153" s="90"/>
      <c r="E153" s="90"/>
      <c r="F153" s="90"/>
    </row>
    <row r="154" spans="1:11" ht="12" customHeight="1" thickBot="1">
      <c r="A154" s="18" t="s">
        <v>66</v>
      </c>
      <c r="B154" s="52" t="s">
        <v>350</v>
      </c>
      <c r="C154" s="637">
        <f>+C135+C139+C144+C149</f>
        <v>0</v>
      </c>
      <c r="D154" s="637">
        <f>+D135+D139+D144+D149</f>
        <v>564042123</v>
      </c>
      <c r="E154" s="637">
        <f>+E135+E139+E144+E149</f>
        <v>564042123</v>
      </c>
      <c r="F154" s="637">
        <f>+F135+F139+F144+F149</f>
        <v>0</v>
      </c>
    </row>
    <row r="155" spans="1:11" ht="12" customHeight="1" thickBot="1">
      <c r="A155" s="1184"/>
      <c r="B155" s="440" t="s">
        <v>979</v>
      </c>
      <c r="C155" s="1149"/>
      <c r="D155" s="1149"/>
      <c r="E155" s="1149">
        <v>521067082</v>
      </c>
      <c r="F155" s="1149"/>
    </row>
    <row r="156" spans="1:11" ht="12" customHeight="1" thickBot="1">
      <c r="A156" s="1184"/>
      <c r="B156" s="440" t="s">
        <v>978</v>
      </c>
      <c r="C156" s="1149"/>
      <c r="D156" s="1149"/>
      <c r="E156" s="1149"/>
      <c r="F156" s="1149"/>
    </row>
    <row r="157" spans="1:11" ht="12" customHeight="1" thickBot="1">
      <c r="A157" s="95" t="s">
        <v>67</v>
      </c>
      <c r="B157" s="142" t="s">
        <v>351</v>
      </c>
      <c r="C157" s="637">
        <f>+C134+C154</f>
        <v>1214270456</v>
      </c>
      <c r="D157" s="637">
        <f>+D134+D154</f>
        <v>2175366198</v>
      </c>
      <c r="E157" s="637">
        <f>+E134+E154+E155</f>
        <v>2011285330</v>
      </c>
      <c r="F157" s="637">
        <f>+F134+F154</f>
        <v>132.27458600575534</v>
      </c>
    </row>
    <row r="158" spans="1:11" ht="15" customHeight="1">
      <c r="D158" s="144"/>
      <c r="F158" s="144"/>
      <c r="H158" s="169"/>
      <c r="I158" s="170"/>
      <c r="J158" s="170"/>
      <c r="K158" s="170"/>
    </row>
    <row r="159" spans="1:11" ht="12" customHeight="1">
      <c r="A159" s="1376" t="s">
        <v>849</v>
      </c>
      <c r="B159" s="1376"/>
      <c r="C159" s="1376"/>
      <c r="E159" s="153"/>
      <c r="H159" s="169"/>
      <c r="I159" s="170"/>
      <c r="J159" s="170"/>
      <c r="K159" s="170"/>
    </row>
    <row r="160" spans="1:11" ht="13.5" customHeight="1" thickBot="1">
      <c r="A160" s="1373" t="s">
        <v>850</v>
      </c>
      <c r="B160" s="1373"/>
      <c r="C160" s="674"/>
      <c r="D160" s="672"/>
      <c r="E160" s="1195"/>
      <c r="F160" s="672"/>
      <c r="H160" s="169"/>
      <c r="I160" s="170"/>
      <c r="J160" s="170"/>
      <c r="K160" s="170"/>
    </row>
    <row r="161" spans="1:11" ht="13.5" customHeight="1" thickBot="1">
      <c r="A161" s="18">
        <v>1</v>
      </c>
      <c r="B161" s="24" t="s">
        <v>851</v>
      </c>
      <c r="C161" s="297"/>
      <c r="D161" s="97">
        <f>+D71-D134</f>
        <v>-170736493</v>
      </c>
      <c r="E161" s="97">
        <f>+E71-E134</f>
        <v>450540589</v>
      </c>
      <c r="F161" s="97">
        <f>+F71-F134</f>
        <v>-36.708253822836383</v>
      </c>
      <c r="H161" s="169"/>
      <c r="I161" s="170"/>
      <c r="J161" s="170"/>
      <c r="K161" s="170"/>
    </row>
    <row r="162" spans="1:11" ht="13.5" customHeight="1" thickBot="1">
      <c r="A162" s="18" t="s">
        <v>59</v>
      </c>
      <c r="B162" s="24" t="s">
        <v>852</v>
      </c>
      <c r="C162" s="297"/>
      <c r="D162" s="97">
        <f>+D94-D154</f>
        <v>170736493</v>
      </c>
      <c r="E162" s="97">
        <f>+E94-E154</f>
        <v>70526493</v>
      </c>
      <c r="F162" s="97">
        <f>+F94-F154</f>
        <v>199.89741990646434</v>
      </c>
      <c r="H162" s="169"/>
      <c r="I162" s="170"/>
      <c r="J162" s="170"/>
      <c r="K162" s="170"/>
    </row>
    <row r="163" spans="1:11" ht="13.5" customHeight="1">
      <c r="H163" s="169"/>
      <c r="I163" s="170"/>
      <c r="J163" s="170"/>
      <c r="K163" s="170"/>
    </row>
    <row r="164" spans="1:11" s="155" customFormat="1" ht="12.95" customHeight="1">
      <c r="A164" s="143"/>
      <c r="B164" s="143"/>
      <c r="C164" s="143"/>
      <c r="D164" s="153"/>
      <c r="E164" s="143"/>
      <c r="F164" s="153"/>
      <c r="G164" s="153"/>
    </row>
  </sheetData>
  <mergeCells count="6">
    <mergeCell ref="A160:B160"/>
    <mergeCell ref="A1:C1"/>
    <mergeCell ref="A2:B2"/>
    <mergeCell ref="A97:C97"/>
    <mergeCell ref="A98:B98"/>
    <mergeCell ref="A159:C159"/>
  </mergeCells>
  <phoneticPr fontId="24" type="noConversion"/>
  <printOptions horizontalCentered="1"/>
  <pageMargins left="0.78740157480314965" right="0.78740157480314965" top="1.4566929133858268" bottom="0.47244094488188981" header="0.78740157480314965" footer="0.59055118110236227"/>
  <pageSetup paperSize="9" scale="59" fitToHeight="2" orientation="portrait" r:id="rId1"/>
  <headerFooter alignWithMargins="0">
    <oddHeader>&amp;C&amp;"Times New Roman CE,Félkövér"&amp;12
Tát Város Önkormányzat
2017. ÉVI KÖLTSÉGVETÉS
KÖTELEZŐ FELADATAINAK MÉRLEGE &amp;R&amp;"Times New Roman CE,Félkövér dőlt"&amp;11 1.2. melléklet a 6/2018. (IV.24.) önkormányzati rendelethez</oddHeader>
  </headerFooter>
  <rowBreaks count="1" manualBreakCount="1">
    <brk id="9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63"/>
  <sheetViews>
    <sheetView view="pageBreakPreview" zoomScale="60" zoomScaleNormal="100" workbookViewId="0">
      <selection activeCell="C1" sqref="C1"/>
    </sheetView>
  </sheetViews>
  <sheetFormatPr defaultRowHeight="12.75"/>
  <cols>
    <col min="1" max="1" width="64.33203125" style="673" bestFit="1" customWidth="1"/>
    <col min="2" max="2" width="15.5" style="85" customWidth="1"/>
    <col min="3" max="3" width="16.5" style="85" bestFit="1" customWidth="1"/>
    <col min="4" max="4" width="15.5" style="85" customWidth="1"/>
    <col min="5" max="16384" width="9.33203125" style="85"/>
  </cols>
  <sheetData>
    <row r="1" spans="1:4" s="66" customFormat="1" ht="21" customHeight="1">
      <c r="A1" s="67"/>
      <c r="B1" s="67"/>
      <c r="C1" s="191" t="s">
        <v>1126</v>
      </c>
      <c r="D1" s="67"/>
    </row>
    <row r="2" spans="1:4" s="192" customFormat="1" ht="25.5" customHeight="1" thickBot="1">
      <c r="A2" s="67"/>
      <c r="B2" s="67"/>
      <c r="C2" s="191"/>
      <c r="D2" s="67"/>
    </row>
    <row r="3" spans="1:4" s="192" customFormat="1" ht="15.75">
      <c r="A3" s="124" t="s">
        <v>428</v>
      </c>
      <c r="B3" s="139"/>
      <c r="C3" s="139"/>
      <c r="D3" s="139" t="s">
        <v>97</v>
      </c>
    </row>
    <row r="4" spans="1:4" s="193" customFormat="1" ht="15.95" customHeight="1" thickBot="1">
      <c r="A4" s="125" t="s">
        <v>461</v>
      </c>
      <c r="B4" s="140"/>
      <c r="C4" s="140"/>
      <c r="D4" s="140" t="s">
        <v>1096</v>
      </c>
    </row>
    <row r="5" spans="1:4" ht="14.25" thickBot="1">
      <c r="A5" s="68"/>
      <c r="B5" s="69"/>
      <c r="C5" s="69"/>
      <c r="D5" s="69"/>
    </row>
    <row r="6" spans="1:4" s="194" customFormat="1" ht="12.95" customHeight="1" thickBot="1">
      <c r="A6" s="70" t="s">
        <v>90</v>
      </c>
      <c r="B6" s="71" t="s">
        <v>871</v>
      </c>
      <c r="C6" s="71" t="s">
        <v>1071</v>
      </c>
      <c r="D6" s="71" t="s">
        <v>815</v>
      </c>
    </row>
    <row r="7" spans="1:4" s="194" customFormat="1" ht="15.95" customHeight="1" thickBot="1">
      <c r="A7" s="62">
        <v>2</v>
      </c>
      <c r="B7" s="63">
        <v>3</v>
      </c>
      <c r="C7" s="63">
        <v>4</v>
      </c>
      <c r="D7" s="63">
        <v>5</v>
      </c>
    </row>
    <row r="8" spans="1:4" s="141" customFormat="1" ht="12" customHeight="1" thickBot="1">
      <c r="A8" s="73" t="s">
        <v>92</v>
      </c>
      <c r="B8" s="74"/>
      <c r="C8" s="74"/>
      <c r="D8" s="74"/>
    </row>
    <row r="9" spans="1:4" s="141" customFormat="1" ht="12" customHeight="1" thickBot="1">
      <c r="A9" s="75" t="s">
        <v>380</v>
      </c>
      <c r="B9" s="109">
        <f>SUM(B10:B19)</f>
        <v>0</v>
      </c>
      <c r="C9" s="109">
        <f>SUM(C10:C19)</f>
        <v>0</v>
      </c>
      <c r="D9" s="109">
        <f>SUM(D10:D19)</f>
        <v>0</v>
      </c>
    </row>
    <row r="10" spans="1:4" s="141" customFormat="1" ht="12" customHeight="1">
      <c r="A10" s="8" t="s">
        <v>230</v>
      </c>
      <c r="B10" s="130"/>
      <c r="C10" s="130"/>
      <c r="D10" s="130"/>
    </row>
    <row r="11" spans="1:4" s="141" customFormat="1" ht="12" customHeight="1">
      <c r="A11" s="6" t="s">
        <v>231</v>
      </c>
      <c r="B11" s="107"/>
      <c r="C11" s="107"/>
      <c r="D11" s="107"/>
    </row>
    <row r="12" spans="1:4" s="141" customFormat="1" ht="12" customHeight="1">
      <c r="A12" s="6" t="s">
        <v>232</v>
      </c>
      <c r="B12" s="107"/>
      <c r="C12" s="107"/>
      <c r="D12" s="107"/>
    </row>
    <row r="13" spans="1:4" s="141" customFormat="1" ht="12" customHeight="1">
      <c r="A13" s="6" t="s">
        <v>233</v>
      </c>
      <c r="B13" s="107"/>
      <c r="C13" s="107"/>
      <c r="D13" s="107"/>
    </row>
    <row r="14" spans="1:4" s="141" customFormat="1" ht="12" customHeight="1">
      <c r="A14" s="6" t="s">
        <v>234</v>
      </c>
      <c r="B14" s="107"/>
      <c r="C14" s="107"/>
      <c r="D14" s="107"/>
    </row>
    <row r="15" spans="1:4" s="141" customFormat="1" ht="12" customHeight="1">
      <c r="A15" s="6" t="s">
        <v>381</v>
      </c>
      <c r="B15" s="107"/>
      <c r="C15" s="107"/>
      <c r="D15" s="107"/>
    </row>
    <row r="16" spans="1:4" s="141" customFormat="1" ht="12" customHeight="1">
      <c r="A16" s="5" t="s">
        <v>382</v>
      </c>
      <c r="B16" s="107"/>
      <c r="C16" s="107"/>
      <c r="D16" s="107"/>
    </row>
    <row r="17" spans="1:4" s="195" customFormat="1" ht="12" customHeight="1">
      <c r="A17" s="6" t="s">
        <v>237</v>
      </c>
      <c r="B17" s="131"/>
      <c r="C17" s="131"/>
      <c r="D17" s="131"/>
    </row>
    <row r="18" spans="1:4" s="195" customFormat="1" ht="12" customHeight="1">
      <c r="A18" s="6" t="s">
        <v>238</v>
      </c>
      <c r="B18" s="107"/>
      <c r="C18" s="107"/>
      <c r="D18" s="107"/>
    </row>
    <row r="19" spans="1:4" s="141" customFormat="1" ht="12" customHeight="1" thickBot="1">
      <c r="A19" s="5" t="s">
        <v>239</v>
      </c>
      <c r="B19" s="108"/>
      <c r="C19" s="108"/>
      <c r="D19" s="108"/>
    </row>
    <row r="20" spans="1:4" s="195" customFormat="1" ht="12" customHeight="1" thickBot="1">
      <c r="A20" s="75" t="s">
        <v>383</v>
      </c>
      <c r="B20" s="109">
        <f>SUM(B21:B23)</f>
        <v>0</v>
      </c>
      <c r="C20" s="109">
        <f>SUM(C21:C23)</f>
        <v>0</v>
      </c>
      <c r="D20" s="109">
        <f>SUM(D21:D23)</f>
        <v>0</v>
      </c>
    </row>
    <row r="21" spans="1:4" s="195" customFormat="1" ht="12" customHeight="1">
      <c r="A21" s="7" t="s">
        <v>205</v>
      </c>
      <c r="B21" s="107"/>
      <c r="C21" s="107"/>
      <c r="D21" s="107"/>
    </row>
    <row r="22" spans="1:4" s="195" customFormat="1" ht="12" customHeight="1">
      <c r="A22" s="6" t="s">
        <v>384</v>
      </c>
      <c r="B22" s="107"/>
      <c r="C22" s="107"/>
      <c r="D22" s="107"/>
    </row>
    <row r="23" spans="1:4" s="195" customFormat="1" ht="12" customHeight="1">
      <c r="A23" s="6" t="s">
        <v>385</v>
      </c>
      <c r="B23" s="107"/>
      <c r="C23" s="107"/>
      <c r="D23" s="107"/>
    </row>
    <row r="24" spans="1:4" s="195" customFormat="1" ht="12" customHeight="1" thickBot="1">
      <c r="A24" s="6" t="s">
        <v>52</v>
      </c>
      <c r="B24" s="107"/>
      <c r="C24" s="107"/>
      <c r="D24" s="107"/>
    </row>
    <row r="25" spans="1:4" s="195" customFormat="1" ht="12" customHeight="1" thickBot="1">
      <c r="A25" s="52" t="s">
        <v>149</v>
      </c>
      <c r="B25" s="123"/>
      <c r="C25" s="123"/>
      <c r="D25" s="123"/>
    </row>
    <row r="26" spans="1:4" s="195" customFormat="1" ht="12" customHeight="1" thickBot="1">
      <c r="A26" s="52" t="s">
        <v>386</v>
      </c>
      <c r="B26" s="109">
        <f>+B27+B28</f>
        <v>0</v>
      </c>
      <c r="C26" s="109">
        <f>+C27+C28</f>
        <v>0</v>
      </c>
      <c r="D26" s="109">
        <f>+D27+D28</f>
        <v>0</v>
      </c>
    </row>
    <row r="27" spans="1:4" s="195" customFormat="1" ht="12" customHeight="1">
      <c r="A27" s="188" t="s">
        <v>384</v>
      </c>
      <c r="B27" s="42"/>
      <c r="C27" s="42"/>
      <c r="D27" s="42"/>
    </row>
    <row r="28" spans="1:4" s="195" customFormat="1" ht="12" customHeight="1">
      <c r="A28" s="189" t="s">
        <v>387</v>
      </c>
      <c r="B28" s="110"/>
      <c r="C28" s="110"/>
      <c r="D28" s="110"/>
    </row>
    <row r="29" spans="1:4" s="195" customFormat="1" ht="12" customHeight="1" thickBot="1">
      <c r="A29" s="190" t="s">
        <v>388</v>
      </c>
      <c r="B29" s="45"/>
      <c r="C29" s="45"/>
      <c r="D29" s="45"/>
    </row>
    <row r="30" spans="1:4" s="195" customFormat="1" ht="12" customHeight="1" thickBot="1">
      <c r="A30" s="52" t="s">
        <v>389</v>
      </c>
      <c r="B30" s="109">
        <f>+B31+B32+B33</f>
        <v>0</v>
      </c>
      <c r="C30" s="109">
        <f>+C31+C32+C33</f>
        <v>0</v>
      </c>
      <c r="D30" s="109">
        <f>+D31+D32+D33</f>
        <v>0</v>
      </c>
    </row>
    <row r="31" spans="1:4" s="195" customFormat="1" ht="12" customHeight="1">
      <c r="A31" s="188" t="s">
        <v>244</v>
      </c>
      <c r="B31" s="42"/>
      <c r="C31" s="42"/>
      <c r="D31" s="42"/>
    </row>
    <row r="32" spans="1:4" s="195" customFormat="1" ht="12" customHeight="1">
      <c r="A32" s="189" t="s">
        <v>245</v>
      </c>
      <c r="B32" s="110"/>
      <c r="C32" s="110"/>
      <c r="D32" s="110"/>
    </row>
    <row r="33" spans="1:4" s="141" customFormat="1" ht="12" customHeight="1" thickBot="1">
      <c r="A33" s="53" t="s">
        <v>246</v>
      </c>
      <c r="B33" s="45"/>
      <c r="C33" s="45"/>
      <c r="D33" s="45"/>
    </row>
    <row r="34" spans="1:4" s="141" customFormat="1" ht="12" customHeight="1" thickBot="1">
      <c r="A34" s="52" t="s">
        <v>355</v>
      </c>
      <c r="B34" s="123"/>
      <c r="C34" s="123"/>
      <c r="D34" s="123"/>
    </row>
    <row r="35" spans="1:4" s="141" customFormat="1" ht="12" customHeight="1" thickBot="1">
      <c r="A35" s="52" t="s">
        <v>390</v>
      </c>
      <c r="B35" s="132"/>
      <c r="C35" s="132"/>
      <c r="D35" s="132"/>
    </row>
    <row r="36" spans="1:4" s="141" customFormat="1" ht="12" customHeight="1" thickBot="1">
      <c r="A36" s="52" t="s">
        <v>391</v>
      </c>
      <c r="B36" s="133">
        <f>+B9+B20+B25+B26+B30+B34+B35</f>
        <v>0</v>
      </c>
      <c r="C36" s="133"/>
      <c r="D36" s="133"/>
    </row>
    <row r="37" spans="1:4" s="141" customFormat="1" ht="12" customHeight="1" thickBot="1">
      <c r="A37" s="52" t="s">
        <v>392</v>
      </c>
      <c r="B37" s="133">
        <f>+B38+B39+B40</f>
        <v>99877528</v>
      </c>
      <c r="C37" s="133">
        <f>+C38+C39+C40</f>
        <v>99699736</v>
      </c>
      <c r="D37" s="133">
        <f>+D38+D39+D40</f>
        <v>100324513</v>
      </c>
    </row>
    <row r="38" spans="1:4" s="141" customFormat="1" ht="12" customHeight="1">
      <c r="A38" s="188" t="s">
        <v>185</v>
      </c>
      <c r="B38" s="42"/>
      <c r="C38" s="42"/>
      <c r="D38" s="42">
        <v>210000</v>
      </c>
    </row>
    <row r="39" spans="1:4" s="195" customFormat="1" ht="12" customHeight="1">
      <c r="A39" s="189" t="s">
        <v>53</v>
      </c>
      <c r="B39" s="110"/>
      <c r="C39" s="110"/>
      <c r="D39" s="110"/>
    </row>
    <row r="40" spans="1:4" s="195" customFormat="1" ht="12" customHeight="1" thickBot="1">
      <c r="A40" s="53" t="s">
        <v>396</v>
      </c>
      <c r="B40" s="45">
        <v>99877528</v>
      </c>
      <c r="C40" s="45">
        <v>99699736</v>
      </c>
      <c r="D40" s="45">
        <v>100114513</v>
      </c>
    </row>
    <row r="41" spans="1:4" s="195" customFormat="1" ht="15" customHeight="1" thickBot="1">
      <c r="A41" s="77" t="s">
        <v>397</v>
      </c>
      <c r="B41" s="136">
        <f>+B36+B37</f>
        <v>99877528</v>
      </c>
      <c r="C41" s="136">
        <f>+C36+C37</f>
        <v>99699736</v>
      </c>
      <c r="D41" s="136">
        <f>+D36+D37</f>
        <v>100324513</v>
      </c>
    </row>
    <row r="42" spans="1:4" s="195" customFormat="1" ht="15" customHeight="1">
      <c r="A42" s="79"/>
      <c r="B42" s="134"/>
      <c r="C42" s="134"/>
      <c r="D42" s="134"/>
    </row>
    <row r="43" spans="1:4" ht="13.5" thickBot="1">
      <c r="A43" s="81"/>
      <c r="B43" s="135"/>
      <c r="C43" s="135"/>
      <c r="D43" s="135"/>
    </row>
    <row r="44" spans="1:4" s="194" customFormat="1" ht="16.5" customHeight="1" thickBot="1">
      <c r="A44" s="83" t="s">
        <v>93</v>
      </c>
      <c r="B44" s="136"/>
      <c r="C44" s="136"/>
      <c r="D44" s="136"/>
    </row>
    <row r="45" spans="1:4" s="196" customFormat="1" ht="12" customHeight="1" thickBot="1">
      <c r="A45" s="52" t="s">
        <v>398</v>
      </c>
      <c r="B45" s="109">
        <f>SUM(B46:B50)</f>
        <v>99877528</v>
      </c>
      <c r="C45" s="109">
        <f>SUM(C46:C50)</f>
        <v>99699736</v>
      </c>
      <c r="D45" s="109">
        <f>SUM(D46:D50)</f>
        <v>100014513</v>
      </c>
    </row>
    <row r="46" spans="1:4" ht="12" customHeight="1">
      <c r="A46" s="7" t="s">
        <v>88</v>
      </c>
      <c r="B46" s="42">
        <v>71069000</v>
      </c>
      <c r="C46" s="42">
        <v>67885400</v>
      </c>
      <c r="D46" s="42">
        <v>65000579</v>
      </c>
    </row>
    <row r="47" spans="1:4" ht="12" customHeight="1">
      <c r="A47" s="6" t="s">
        <v>158</v>
      </c>
      <c r="B47" s="44">
        <v>15918528</v>
      </c>
      <c r="C47" s="44">
        <v>15924336</v>
      </c>
      <c r="D47" s="44">
        <v>14783081</v>
      </c>
    </row>
    <row r="48" spans="1:4" ht="12" customHeight="1">
      <c r="A48" s="6" t="s">
        <v>136</v>
      </c>
      <c r="B48" s="44">
        <v>12890000</v>
      </c>
      <c r="C48" s="44">
        <v>15890000</v>
      </c>
      <c r="D48" s="44">
        <v>20230853</v>
      </c>
    </row>
    <row r="49" spans="1:4" ht="12" customHeight="1">
      <c r="A49" s="6" t="s">
        <v>159</v>
      </c>
      <c r="B49" s="44"/>
      <c r="C49" s="44"/>
      <c r="D49" s="44"/>
    </row>
    <row r="50" spans="1:4" ht="12" customHeight="1" thickBot="1">
      <c r="A50" s="6" t="s">
        <v>160</v>
      </c>
      <c r="B50" s="44"/>
      <c r="C50" s="44"/>
      <c r="D50" s="44"/>
    </row>
    <row r="51" spans="1:4" ht="12" customHeight="1" thickBot="1">
      <c r="A51" s="52" t="s">
        <v>399</v>
      </c>
      <c r="B51" s="109">
        <f>SUM(B52:B54)</f>
        <v>0</v>
      </c>
      <c r="C51" s="109"/>
      <c r="D51" s="109"/>
    </row>
    <row r="52" spans="1:4" s="196" customFormat="1" ht="12" customHeight="1">
      <c r="A52" s="7" t="s">
        <v>179</v>
      </c>
      <c r="B52" s="42"/>
      <c r="C52" s="42"/>
      <c r="D52" s="42"/>
    </row>
    <row r="53" spans="1:4" ht="12" customHeight="1">
      <c r="A53" s="6" t="s">
        <v>162</v>
      </c>
      <c r="B53" s="44"/>
      <c r="C53" s="44"/>
      <c r="D53" s="44"/>
    </row>
    <row r="54" spans="1:4" ht="12" customHeight="1">
      <c r="A54" s="6" t="s">
        <v>94</v>
      </c>
      <c r="B54" s="44"/>
      <c r="C54" s="44"/>
      <c r="D54" s="44"/>
    </row>
    <row r="55" spans="1:4" ht="12" customHeight="1" thickBot="1">
      <c r="A55" s="10" t="s">
        <v>54</v>
      </c>
      <c r="B55" s="1152"/>
      <c r="C55" s="1152"/>
      <c r="D55" s="1152"/>
    </row>
    <row r="56" spans="1:4" ht="12" customHeight="1" thickBot="1">
      <c r="A56" s="1160" t="s">
        <v>979</v>
      </c>
      <c r="B56" s="1161"/>
      <c r="C56" s="1162"/>
      <c r="D56" s="1158">
        <v>310000</v>
      </c>
    </row>
    <row r="57" spans="1:4" ht="12" customHeight="1" thickBot="1">
      <c r="A57" s="1163" t="s">
        <v>978</v>
      </c>
      <c r="B57" s="1164"/>
      <c r="C57" s="1158"/>
      <c r="D57" s="1158"/>
    </row>
    <row r="58" spans="1:4" ht="12" customHeight="1" thickBot="1">
      <c r="A58" s="84" t="s">
        <v>400</v>
      </c>
      <c r="B58" s="137">
        <f>+B45+B51</f>
        <v>99877528</v>
      </c>
      <c r="C58" s="137">
        <f>+C45+C51</f>
        <v>99699736</v>
      </c>
      <c r="D58" s="137">
        <f>D45+D56</f>
        <v>100324513</v>
      </c>
    </row>
    <row r="59" spans="1:4" ht="12" customHeight="1" thickBot="1">
      <c r="A59" s="85"/>
      <c r="B59" s="138"/>
      <c r="C59" s="138"/>
      <c r="D59" s="138"/>
    </row>
    <row r="60" spans="1:4" ht="15" customHeight="1" thickBot="1">
      <c r="A60" s="87"/>
      <c r="B60" s="51">
        <v>18</v>
      </c>
      <c r="C60" s="51">
        <v>18</v>
      </c>
      <c r="D60" s="51">
        <v>18</v>
      </c>
    </row>
    <row r="61" spans="1:4" ht="13.5" thickBot="1">
      <c r="A61" s="87"/>
      <c r="B61" s="51">
        <v>0</v>
      </c>
      <c r="C61" s="51">
        <v>0</v>
      </c>
      <c r="D61" s="51">
        <v>0</v>
      </c>
    </row>
    <row r="62" spans="1:4" ht="15" customHeight="1">
      <c r="A62" s="85"/>
    </row>
    <row r="63" spans="1:4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F63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83203125" style="673" customWidth="1"/>
    <col min="2" max="2" width="64.5" style="85" customWidth="1"/>
    <col min="3" max="3" width="14.83203125" style="85" customWidth="1"/>
    <col min="4" max="4" width="15.33203125" style="85" customWidth="1"/>
    <col min="5" max="5" width="14.83203125" style="85" customWidth="1"/>
    <col min="6" max="6" width="12.33203125" style="85" customWidth="1"/>
    <col min="7" max="16384" width="9.33203125" style="85"/>
  </cols>
  <sheetData>
    <row r="1" spans="1:6" s="66" customFormat="1" ht="21" customHeight="1">
      <c r="A1" s="65"/>
      <c r="B1" s="67"/>
      <c r="C1" s="191" t="s">
        <v>1127</v>
      </c>
      <c r="E1" s="191"/>
    </row>
    <row r="2" spans="1:6" s="192" customFormat="1" ht="25.5" customHeight="1" thickBot="1">
      <c r="A2" s="65"/>
      <c r="B2" s="67"/>
      <c r="C2" s="191"/>
      <c r="D2" s="66"/>
      <c r="E2" s="191"/>
      <c r="F2" s="66"/>
    </row>
    <row r="3" spans="1:6" s="192" customFormat="1" ht="36">
      <c r="A3" s="146" t="s">
        <v>172</v>
      </c>
      <c r="B3" s="124" t="s">
        <v>415</v>
      </c>
      <c r="C3" s="898"/>
      <c r="D3" s="899"/>
      <c r="E3" s="898"/>
      <c r="F3" s="899" t="s">
        <v>98</v>
      </c>
    </row>
    <row r="4" spans="1:6" s="193" customFormat="1" ht="15.95" customHeight="1" thickBot="1">
      <c r="A4" s="184" t="s">
        <v>171</v>
      </c>
      <c r="B4" s="125" t="s">
        <v>379</v>
      </c>
      <c r="C4" s="900"/>
      <c r="D4" s="140"/>
      <c r="E4" s="900"/>
      <c r="F4" s="140"/>
    </row>
    <row r="5" spans="1:6" ht="14.25" thickBot="1">
      <c r="A5" s="484"/>
      <c r="B5" s="485"/>
      <c r="C5" s="901"/>
      <c r="D5" s="486"/>
      <c r="E5" s="901"/>
      <c r="F5" s="486"/>
    </row>
    <row r="6" spans="1:6" s="194" customFormat="1" ht="12.95" customHeight="1" thickBot="1">
      <c r="A6" s="147" t="s">
        <v>173</v>
      </c>
      <c r="B6" s="70" t="s">
        <v>90</v>
      </c>
      <c r="C6" s="70" t="s">
        <v>988</v>
      </c>
      <c r="D6" s="902" t="s">
        <v>872</v>
      </c>
      <c r="E6" s="70" t="s">
        <v>815</v>
      </c>
      <c r="F6" s="902" t="s">
        <v>816</v>
      </c>
    </row>
    <row r="7" spans="1:6" s="194" customFormat="1" ht="15.95" customHeight="1" thickBot="1">
      <c r="A7" s="61">
        <v>1</v>
      </c>
      <c r="B7" s="62">
        <v>2</v>
      </c>
      <c r="C7" s="62">
        <v>3</v>
      </c>
      <c r="D7" s="903" t="s">
        <v>907</v>
      </c>
      <c r="E7" s="62">
        <v>5</v>
      </c>
      <c r="F7" s="903" t="s">
        <v>908</v>
      </c>
    </row>
    <row r="8" spans="1:6" s="141" customFormat="1" ht="12" customHeight="1" thickBot="1">
      <c r="A8" s="72"/>
      <c r="B8" s="73" t="s">
        <v>92</v>
      </c>
      <c r="C8" s="904"/>
      <c r="D8" s="74"/>
      <c r="E8" s="904"/>
      <c r="F8" s="74"/>
    </row>
    <row r="9" spans="1:6" s="141" customFormat="1" ht="12" customHeight="1" thickBot="1">
      <c r="A9" s="61" t="s">
        <v>58</v>
      </c>
      <c r="B9" s="75" t="s">
        <v>380</v>
      </c>
      <c r="C9" s="750">
        <f>SUM(C10:C19)</f>
        <v>3030000</v>
      </c>
      <c r="D9" s="133">
        <f>SUM(D10:D19)</f>
        <v>4962177</v>
      </c>
      <c r="E9" s="750">
        <f>E11+E17+E19</f>
        <v>4046801</v>
      </c>
      <c r="F9" s="133">
        <f>E9/D9*100</f>
        <v>81.552935334632366</v>
      </c>
    </row>
    <row r="10" spans="1:6" s="141" customFormat="1" ht="12" customHeight="1" thickBot="1">
      <c r="A10" s="185" t="s">
        <v>117</v>
      </c>
      <c r="B10" s="8" t="s">
        <v>230</v>
      </c>
      <c r="C10" s="710">
        <f>'[1]17. sz. mell'!C10+'[1]9.3.2. sz. mell'!C9+'[1]9.3.3. sz. mell'!C9</f>
        <v>0</v>
      </c>
      <c r="D10" s="759">
        <f>'[1]17. sz. mell'!E10+'[1]9.3.2. sz. mell'!F9+'[1]9.3.3. sz. mell'!F9</f>
        <v>0</v>
      </c>
      <c r="E10" s="710"/>
      <c r="F10" s="133"/>
    </row>
    <row r="11" spans="1:6" s="141" customFormat="1" ht="12" customHeight="1" thickBot="1">
      <c r="A11" s="186" t="s">
        <v>118</v>
      </c>
      <c r="B11" s="6" t="s">
        <v>231</v>
      </c>
      <c r="C11" s="710">
        <v>1000000</v>
      </c>
      <c r="D11" s="759">
        <v>4962094</v>
      </c>
      <c r="E11" s="710">
        <v>4046704</v>
      </c>
      <c r="F11" s="133">
        <f t="shared" ref="F11:F41" si="0">E11/D11*100</f>
        <v>81.552344635147989</v>
      </c>
    </row>
    <row r="12" spans="1:6" s="141" customFormat="1" ht="12" customHeight="1" thickBot="1">
      <c r="A12" s="186" t="s">
        <v>119</v>
      </c>
      <c r="B12" s="6" t="s">
        <v>232</v>
      </c>
      <c r="C12" s="710"/>
      <c r="D12" s="759"/>
      <c r="E12" s="710"/>
      <c r="F12" s="133"/>
    </row>
    <row r="13" spans="1:6" s="141" customFormat="1" ht="12" customHeight="1" thickBot="1">
      <c r="A13" s="186" t="s">
        <v>120</v>
      </c>
      <c r="B13" s="6" t="s">
        <v>233</v>
      </c>
      <c r="C13" s="710">
        <f>'[1]17. sz. mell'!C13+'[1]9.3.2. sz. mell'!C12+'[1]9.3.3. sz. mell'!C12</f>
        <v>0</v>
      </c>
      <c r="D13" s="759">
        <f>'[1]17. sz. mell'!E13+'[1]9.3.2. sz. mell'!F12+'[1]9.3.3. sz. mell'!F12</f>
        <v>0</v>
      </c>
      <c r="E13" s="710"/>
      <c r="F13" s="133"/>
    </row>
    <row r="14" spans="1:6" s="141" customFormat="1" ht="12" customHeight="1" thickBot="1">
      <c r="A14" s="186" t="s">
        <v>137</v>
      </c>
      <c r="B14" s="6" t="s">
        <v>234</v>
      </c>
      <c r="C14" s="710">
        <f>'[1]17. sz. mell'!C14+'[1]9.3.2. sz. mell'!C13+'[1]9.3.3. sz. mell'!C13</f>
        <v>0</v>
      </c>
      <c r="D14" s="759"/>
      <c r="E14" s="710"/>
      <c r="F14" s="133"/>
    </row>
    <row r="15" spans="1:6" s="141" customFormat="1" ht="12" customHeight="1" thickBot="1">
      <c r="A15" s="186" t="s">
        <v>121</v>
      </c>
      <c r="B15" s="6" t="s">
        <v>381</v>
      </c>
      <c r="C15" s="710">
        <v>30000</v>
      </c>
      <c r="D15" s="759"/>
      <c r="E15" s="710"/>
      <c r="F15" s="133"/>
    </row>
    <row r="16" spans="1:6" s="141" customFormat="1" ht="12" customHeight="1" thickBot="1">
      <c r="A16" s="186" t="s">
        <v>122</v>
      </c>
      <c r="B16" s="5" t="s">
        <v>382</v>
      </c>
      <c r="C16" s="710">
        <f>'[1]17. sz. mell'!C16+'[1]9.3.2. sz. mell'!C15+'[1]9.3.3. sz. mell'!C15</f>
        <v>0</v>
      </c>
      <c r="D16" s="759">
        <f>'[1]17. sz. mell'!E16+'[1]9.3.2. sz. mell'!F15+'[1]9.3.3. sz. mell'!F15</f>
        <v>0</v>
      </c>
      <c r="E16" s="710"/>
      <c r="F16" s="133"/>
    </row>
    <row r="17" spans="1:6" s="195" customFormat="1" ht="12" customHeight="1" thickBot="1">
      <c r="A17" s="186" t="s">
        <v>129</v>
      </c>
      <c r="B17" s="6" t="s">
        <v>237</v>
      </c>
      <c r="C17" s="710"/>
      <c r="D17" s="759">
        <v>70</v>
      </c>
      <c r="E17" s="710">
        <v>78</v>
      </c>
      <c r="F17" s="133">
        <f t="shared" si="0"/>
        <v>111.42857142857143</v>
      </c>
    </row>
    <row r="18" spans="1:6" s="195" customFormat="1" ht="12" customHeight="1" thickBot="1">
      <c r="A18" s="186" t="s">
        <v>130</v>
      </c>
      <c r="B18" s="6" t="s">
        <v>238</v>
      </c>
      <c r="C18" s="710">
        <f>'[1]17. sz. mell'!C18+'[1]9.3.2. sz. mell'!C17+'[1]9.3.3. sz. mell'!C17</f>
        <v>0</v>
      </c>
      <c r="D18" s="759">
        <f>'[1]17. sz. mell'!E18+'[1]9.3.2. sz. mell'!F17+'[1]9.3.3. sz. mell'!F17</f>
        <v>0</v>
      </c>
      <c r="E18" s="710"/>
      <c r="F18" s="133"/>
    </row>
    <row r="19" spans="1:6" s="141" customFormat="1" ht="12" customHeight="1" thickBot="1">
      <c r="A19" s="186" t="s">
        <v>131</v>
      </c>
      <c r="B19" s="5" t="s">
        <v>239</v>
      </c>
      <c r="C19" s="710">
        <v>2000000</v>
      </c>
      <c r="D19" s="759">
        <v>13</v>
      </c>
      <c r="E19" s="710">
        <v>19</v>
      </c>
      <c r="F19" s="133">
        <f t="shared" si="0"/>
        <v>146.15384615384613</v>
      </c>
    </row>
    <row r="20" spans="1:6" s="195" customFormat="1" ht="12" customHeight="1" thickBot="1">
      <c r="A20" s="61" t="s">
        <v>59</v>
      </c>
      <c r="B20" s="75" t="s">
        <v>383</v>
      </c>
      <c r="C20" s="750">
        <f>SUM(C21:C23)</f>
        <v>0</v>
      </c>
      <c r="D20" s="133">
        <f>SUM(D21:D23)</f>
        <v>210000</v>
      </c>
      <c r="E20" s="750">
        <f>E23</f>
        <v>210000</v>
      </c>
      <c r="F20" s="133">
        <f t="shared" si="0"/>
        <v>100</v>
      </c>
    </row>
    <row r="21" spans="1:6" s="195" customFormat="1" ht="12" customHeight="1" thickBot="1">
      <c r="A21" s="186" t="s">
        <v>123</v>
      </c>
      <c r="B21" s="7" t="s">
        <v>205</v>
      </c>
      <c r="C21" s="710">
        <f>'[1]17. sz. mell'!C21+'[1]9.3.2. sz. mell'!C20+'[1]9.3.3. sz. mell'!C20</f>
        <v>0</v>
      </c>
      <c r="D21" s="759">
        <f>'[1]17. sz. mell'!E21+'[1]9.3.2. sz. mell'!F20+'[1]9.3.3. sz. mell'!F20</f>
        <v>0</v>
      </c>
      <c r="E21" s="710"/>
      <c r="F21" s="133"/>
    </row>
    <row r="22" spans="1:6" s="195" customFormat="1" ht="12" customHeight="1" thickBot="1">
      <c r="A22" s="186" t="s">
        <v>124</v>
      </c>
      <c r="B22" s="6" t="s">
        <v>384</v>
      </c>
      <c r="C22" s="710">
        <f>'[1]17. sz. mell'!C22+'[1]9.3.2. sz. mell'!C21+'[1]9.3.3. sz. mell'!C21</f>
        <v>0</v>
      </c>
      <c r="D22" s="759"/>
      <c r="E22" s="710"/>
      <c r="F22" s="133"/>
    </row>
    <row r="23" spans="1:6" s="195" customFormat="1" ht="12" customHeight="1" thickBot="1">
      <c r="A23" s="186" t="s">
        <v>125</v>
      </c>
      <c r="B23" s="6" t="s">
        <v>385</v>
      </c>
      <c r="C23" s="710">
        <f>'[1]17. sz. mell'!C23+'[1]9.3.2. sz. mell'!C22+'[1]9.3.3. sz. mell'!C22</f>
        <v>0</v>
      </c>
      <c r="D23" s="759">
        <v>210000</v>
      </c>
      <c r="E23" s="710">
        <v>210000</v>
      </c>
      <c r="F23" s="133">
        <f t="shared" si="0"/>
        <v>100</v>
      </c>
    </row>
    <row r="24" spans="1:6" s="195" customFormat="1" ht="12" customHeight="1" thickBot="1">
      <c r="A24" s="186" t="s">
        <v>126</v>
      </c>
      <c r="B24" s="6" t="s">
        <v>52</v>
      </c>
      <c r="C24" s="710">
        <f>'[1]17. sz. mell'!C24+'[1]9.3.2. sz. mell'!C23+'[1]9.3.3. sz. mell'!C23</f>
        <v>0</v>
      </c>
      <c r="D24" s="759">
        <f>'[1]17. sz. mell'!E24+'[1]9.3.2. sz. mell'!F23+'[1]9.3.3. sz. mell'!F23</f>
        <v>0</v>
      </c>
      <c r="E24" s="710"/>
      <c r="F24" s="133"/>
    </row>
    <row r="25" spans="1:6" s="195" customFormat="1" ht="12" customHeight="1" thickBot="1">
      <c r="A25" s="64" t="s">
        <v>60</v>
      </c>
      <c r="B25" s="52" t="s">
        <v>149</v>
      </c>
      <c r="C25" s="750">
        <f t="shared" ref="C25:C26" si="1">SUM(C26:C28)</f>
        <v>0</v>
      </c>
      <c r="D25" s="133">
        <f>SUM(D26:D28)</f>
        <v>0</v>
      </c>
      <c r="E25" s="750"/>
      <c r="F25" s="133"/>
    </row>
    <row r="26" spans="1:6" s="195" customFormat="1" ht="12" customHeight="1" thickBot="1">
      <c r="A26" s="64" t="s">
        <v>61</v>
      </c>
      <c r="B26" s="52" t="s">
        <v>386</v>
      </c>
      <c r="C26" s="750">
        <f t="shared" si="1"/>
        <v>0</v>
      </c>
      <c r="D26" s="133">
        <f>SUM(D27:D29)</f>
        <v>0</v>
      </c>
      <c r="E26" s="750"/>
      <c r="F26" s="133"/>
    </row>
    <row r="27" spans="1:6" s="195" customFormat="1" ht="12" customHeight="1" thickBot="1">
      <c r="A27" s="187" t="s">
        <v>215</v>
      </c>
      <c r="B27" s="188" t="s">
        <v>384</v>
      </c>
      <c r="C27" s="710">
        <f>'[1]17. sz. mell'!C27+'[1]9.3.2. sz. mell'!C26+'[1]9.3.3. sz. mell'!C26</f>
        <v>0</v>
      </c>
      <c r="D27" s="759">
        <f>'[1]17. sz. mell'!E27+'[1]9.3.2. sz. mell'!F26+'[1]9.3.3. sz. mell'!F26</f>
        <v>0</v>
      </c>
      <c r="E27" s="710"/>
      <c r="F27" s="133"/>
    </row>
    <row r="28" spans="1:6" s="195" customFormat="1" ht="12" customHeight="1" thickBot="1">
      <c r="A28" s="187" t="s">
        <v>218</v>
      </c>
      <c r="B28" s="189" t="s">
        <v>387</v>
      </c>
      <c r="C28" s="710">
        <f>'[1]17. sz. mell'!C28+'[1]9.3.2. sz. mell'!C27+'[1]9.3.3. sz. mell'!C27</f>
        <v>0</v>
      </c>
      <c r="D28" s="759">
        <f>'[1]17. sz. mell'!E28+'[1]9.3.2. sz. mell'!F27+'[1]9.3.3. sz. mell'!F27</f>
        <v>0</v>
      </c>
      <c r="E28" s="710"/>
      <c r="F28" s="133"/>
    </row>
    <row r="29" spans="1:6" s="195" customFormat="1" ht="12" customHeight="1" thickBot="1">
      <c r="A29" s="186" t="s">
        <v>219</v>
      </c>
      <c r="B29" s="190" t="s">
        <v>388</v>
      </c>
      <c r="C29" s="710">
        <f>'[1]17. sz. mell'!C29+'[1]9.3.2. sz. mell'!C28+'[1]9.3.3. sz. mell'!C28</f>
        <v>0</v>
      </c>
      <c r="D29" s="759">
        <f>'[1]17. sz. mell'!E29+'[1]9.3.2. sz. mell'!F28+'[1]9.3.3. sz. mell'!F28</f>
        <v>0</v>
      </c>
      <c r="E29" s="710"/>
      <c r="F29" s="133"/>
    </row>
    <row r="30" spans="1:6" s="195" customFormat="1" ht="12" customHeight="1" thickBot="1">
      <c r="A30" s="64" t="s">
        <v>62</v>
      </c>
      <c r="B30" s="52" t="s">
        <v>389</v>
      </c>
      <c r="C30" s="750">
        <f>SUM(C31:C33)</f>
        <v>0</v>
      </c>
      <c r="D30" s="133">
        <f>SUM(D31:D33)</f>
        <v>0</v>
      </c>
      <c r="E30" s="750"/>
      <c r="F30" s="133"/>
    </row>
    <row r="31" spans="1:6" s="195" customFormat="1" ht="12" customHeight="1" thickBot="1">
      <c r="A31" s="187" t="s">
        <v>110</v>
      </c>
      <c r="B31" s="188" t="s">
        <v>244</v>
      </c>
      <c r="C31" s="905"/>
      <c r="D31" s="906"/>
      <c r="E31" s="905"/>
      <c r="F31" s="133"/>
    </row>
    <row r="32" spans="1:6" s="195" customFormat="1" ht="12" customHeight="1" thickBot="1">
      <c r="A32" s="187" t="s">
        <v>111</v>
      </c>
      <c r="B32" s="189" t="s">
        <v>245</v>
      </c>
      <c r="C32" s="907"/>
      <c r="D32" s="908"/>
      <c r="E32" s="907"/>
      <c r="F32" s="133"/>
    </row>
    <row r="33" spans="1:6" s="141" customFormat="1" ht="12" customHeight="1" thickBot="1">
      <c r="A33" s="186" t="s">
        <v>112</v>
      </c>
      <c r="B33" s="53" t="s">
        <v>246</v>
      </c>
      <c r="C33" s="905"/>
      <c r="D33" s="906"/>
      <c r="E33" s="905"/>
      <c r="F33" s="133"/>
    </row>
    <row r="34" spans="1:6" s="141" customFormat="1" ht="12" customHeight="1" thickBot="1">
      <c r="A34" s="64" t="s">
        <v>63</v>
      </c>
      <c r="B34" s="52" t="s">
        <v>355</v>
      </c>
      <c r="C34" s="909"/>
      <c r="D34" s="132">
        <v>488390</v>
      </c>
      <c r="E34" s="909">
        <v>488390</v>
      </c>
      <c r="F34" s="133">
        <f t="shared" si="0"/>
        <v>100</v>
      </c>
    </row>
    <row r="35" spans="1:6" s="141" customFormat="1" ht="12" customHeight="1" thickBot="1">
      <c r="A35" s="64" t="s">
        <v>64</v>
      </c>
      <c r="B35" s="52" t="s">
        <v>390</v>
      </c>
      <c r="C35" s="910"/>
      <c r="D35" s="132"/>
      <c r="E35" s="910"/>
      <c r="F35" s="133"/>
    </row>
    <row r="36" spans="1:6" s="141" customFormat="1" ht="12" customHeight="1" thickBot="1">
      <c r="A36" s="61" t="s">
        <v>65</v>
      </c>
      <c r="B36" s="52" t="s">
        <v>391</v>
      </c>
      <c r="C36" s="731">
        <f>+C9+C20+C25+C26+C30+C34+C35</f>
        <v>3030000</v>
      </c>
      <c r="D36" s="133">
        <v>5660567</v>
      </c>
      <c r="E36" s="1177">
        <f>E9+E20+E34</f>
        <v>4745191</v>
      </c>
      <c r="F36" s="133">
        <f t="shared" si="0"/>
        <v>83.828899119116514</v>
      </c>
    </row>
    <row r="37" spans="1:6" s="141" customFormat="1" ht="12" customHeight="1" thickBot="1">
      <c r="A37" s="76" t="s">
        <v>66</v>
      </c>
      <c r="B37" s="52" t="s">
        <v>392</v>
      </c>
      <c r="C37" s="731">
        <f>+C38+C39+C40</f>
        <v>20194893</v>
      </c>
      <c r="D37" s="133">
        <v>27484908</v>
      </c>
      <c r="E37" s="731">
        <v>26963374</v>
      </c>
      <c r="F37" s="133">
        <f t="shared" si="0"/>
        <v>98.102471363557044</v>
      </c>
    </row>
    <row r="38" spans="1:6" s="141" customFormat="1" ht="12" customHeight="1" thickBot="1">
      <c r="A38" s="187" t="s">
        <v>393</v>
      </c>
      <c r="B38" s="188" t="s">
        <v>185</v>
      </c>
      <c r="C38" s="710">
        <f>'[1]17. sz. mell'!C38+'[1]9.3.2. sz. mell'!C37+'[1]9.3.3. sz. mell'!C37</f>
        <v>0</v>
      </c>
      <c r="D38" s="759"/>
      <c r="E38" s="710"/>
      <c r="F38" s="133"/>
    </row>
    <row r="39" spans="1:6" s="195" customFormat="1" ht="12" customHeight="1" thickBot="1">
      <c r="A39" s="187" t="s">
        <v>394</v>
      </c>
      <c r="B39" s="189" t="s">
        <v>53</v>
      </c>
      <c r="C39" s="710">
        <f>'[1]17. sz. mell'!C39+'[1]9.3.2. sz. mell'!C38+'[1]9.3.3. sz. mell'!C38</f>
        <v>0</v>
      </c>
      <c r="D39" s="759">
        <f>'[1]17. sz. mell'!E39+'[1]9.3.2. sz. mell'!F38+'[1]9.3.3. sz. mell'!F38</f>
        <v>0</v>
      </c>
      <c r="E39" s="710"/>
      <c r="F39" s="133"/>
    </row>
    <row r="40" spans="1:6" s="195" customFormat="1" ht="12" customHeight="1" thickBot="1">
      <c r="A40" s="186" t="s">
        <v>395</v>
      </c>
      <c r="B40" s="53" t="s">
        <v>396</v>
      </c>
      <c r="C40" s="710">
        <v>20194893</v>
      </c>
      <c r="D40" s="759">
        <v>27484908</v>
      </c>
      <c r="E40" s="710">
        <v>26963374</v>
      </c>
      <c r="F40" s="133">
        <f t="shared" si="0"/>
        <v>98.102471363557044</v>
      </c>
    </row>
    <row r="41" spans="1:6" s="195" customFormat="1" ht="15" customHeight="1" thickBot="1">
      <c r="A41" s="76" t="s">
        <v>67</v>
      </c>
      <c r="B41" s="77" t="s">
        <v>397</v>
      </c>
      <c r="C41" s="911">
        <f>+C36+C37</f>
        <v>23224893</v>
      </c>
      <c r="D41" s="136">
        <f>D36+D37</f>
        <v>33145475</v>
      </c>
      <c r="E41" s="911">
        <f>E36+E37</f>
        <v>31708565</v>
      </c>
      <c r="F41" s="133">
        <f t="shared" si="0"/>
        <v>95.664838111386246</v>
      </c>
    </row>
    <row r="42" spans="1:6" s="195" customFormat="1" ht="15" customHeight="1">
      <c r="A42" s="78"/>
      <c r="B42" s="79"/>
      <c r="C42" s="134"/>
      <c r="D42" s="134"/>
      <c r="E42" s="134"/>
      <c r="F42" s="134"/>
    </row>
    <row r="43" spans="1:6" ht="13.5" thickBot="1">
      <c r="A43" s="80"/>
      <c r="B43" s="81"/>
      <c r="C43" s="135"/>
      <c r="D43" s="135"/>
      <c r="E43" s="135"/>
      <c r="F43" s="135"/>
    </row>
    <row r="44" spans="1:6" s="194" customFormat="1" ht="16.5" customHeight="1" thickBot="1">
      <c r="A44" s="82"/>
      <c r="B44" s="83" t="s">
        <v>93</v>
      </c>
      <c r="C44" s="911"/>
      <c r="D44" s="136"/>
      <c r="E44" s="911"/>
      <c r="F44" s="136"/>
    </row>
    <row r="45" spans="1:6" s="196" customFormat="1" ht="12" customHeight="1" thickBot="1">
      <c r="A45" s="64" t="s">
        <v>58</v>
      </c>
      <c r="B45" s="52" t="s">
        <v>398</v>
      </c>
      <c r="C45" s="750">
        <f>C46+C47+C48</f>
        <v>23224893</v>
      </c>
      <c r="D45" s="133">
        <f>SUM(D46:D50)</f>
        <v>32895475</v>
      </c>
      <c r="E45" s="750">
        <f>E46+E47+E48</f>
        <v>31482095</v>
      </c>
      <c r="F45" s="133">
        <f>E45/D45*100</f>
        <v>95.703421215227934</v>
      </c>
    </row>
    <row r="46" spans="1:6" ht="12" customHeight="1" thickBot="1">
      <c r="A46" s="186" t="s">
        <v>117</v>
      </c>
      <c r="B46" s="7" t="s">
        <v>88</v>
      </c>
      <c r="C46" s="710">
        <v>11661900</v>
      </c>
      <c r="D46" s="759">
        <v>13333480</v>
      </c>
      <c r="E46" s="710">
        <v>13333480</v>
      </c>
      <c r="F46" s="133">
        <f t="shared" ref="F46:F58" si="2">E46/D46*100</f>
        <v>100</v>
      </c>
    </row>
    <row r="47" spans="1:6" ht="12" customHeight="1" thickBot="1">
      <c r="A47" s="186" t="s">
        <v>118</v>
      </c>
      <c r="B47" s="6" t="s">
        <v>158</v>
      </c>
      <c r="C47" s="710">
        <v>2577993</v>
      </c>
      <c r="D47" s="759">
        <v>2956503</v>
      </c>
      <c r="E47" s="710">
        <v>2923624</v>
      </c>
      <c r="F47" s="133">
        <f t="shared" si="2"/>
        <v>98.887909127776979</v>
      </c>
    </row>
    <row r="48" spans="1:6" ht="12" customHeight="1" thickBot="1">
      <c r="A48" s="186" t="s">
        <v>119</v>
      </c>
      <c r="B48" s="6" t="s">
        <v>136</v>
      </c>
      <c r="C48" s="710">
        <v>8985000</v>
      </c>
      <c r="D48" s="759">
        <v>16605492</v>
      </c>
      <c r="E48" s="710">
        <v>15224991</v>
      </c>
      <c r="F48" s="133">
        <f t="shared" si="2"/>
        <v>91.686479388867241</v>
      </c>
    </row>
    <row r="49" spans="1:6" ht="12" customHeight="1" thickBot="1">
      <c r="A49" s="186" t="s">
        <v>120</v>
      </c>
      <c r="B49" s="6" t="s">
        <v>159</v>
      </c>
      <c r="C49" s="710">
        <f>'[1]17. sz. mell'!C49+'[1]9.3.2. sz. mell'!C48+'[1]9.3.3. sz. mell'!C48</f>
        <v>0</v>
      </c>
      <c r="D49" s="759">
        <f>'[1]17. sz. mell'!E49+'[1]9.3.2. sz. mell'!F48+'[1]9.3.3. sz. mell'!F48</f>
        <v>0</v>
      </c>
      <c r="E49" s="710"/>
      <c r="F49" s="133"/>
    </row>
    <row r="50" spans="1:6" ht="12" customHeight="1" thickBot="1">
      <c r="A50" s="186" t="s">
        <v>137</v>
      </c>
      <c r="B50" s="6" t="s">
        <v>160</v>
      </c>
      <c r="C50" s="43"/>
      <c r="D50" s="774"/>
      <c r="E50" s="43"/>
      <c r="F50" s="133"/>
    </row>
    <row r="51" spans="1:6" ht="12" customHeight="1" thickBot="1">
      <c r="A51" s="64" t="s">
        <v>59</v>
      </c>
      <c r="B51" s="52" t="s">
        <v>399</v>
      </c>
      <c r="C51" s="750">
        <f>SUM(C52:C54)</f>
        <v>0</v>
      </c>
      <c r="D51" s="133">
        <f>SUM(D52:D54)</f>
        <v>250000</v>
      </c>
      <c r="E51" s="750">
        <f>E52</f>
        <v>226470</v>
      </c>
      <c r="F51" s="133">
        <f t="shared" si="2"/>
        <v>90.588000000000008</v>
      </c>
    </row>
    <row r="52" spans="1:6" s="196" customFormat="1" ht="12" customHeight="1" thickBot="1">
      <c r="A52" s="186" t="s">
        <v>123</v>
      </c>
      <c r="B52" s="7" t="s">
        <v>179</v>
      </c>
      <c r="C52" s="710"/>
      <c r="D52" s="759">
        <v>250000</v>
      </c>
      <c r="E52" s="710">
        <v>226470</v>
      </c>
      <c r="F52" s="133">
        <f t="shared" si="2"/>
        <v>90.588000000000008</v>
      </c>
    </row>
    <row r="53" spans="1:6" ht="12" customHeight="1" thickBot="1">
      <c r="A53" s="186" t="s">
        <v>124</v>
      </c>
      <c r="B53" s="6" t="s">
        <v>162</v>
      </c>
      <c r="C53" s="43"/>
      <c r="D53" s="774"/>
      <c r="E53" s="43"/>
      <c r="F53" s="133"/>
    </row>
    <row r="54" spans="1:6" ht="12" customHeight="1" thickBot="1">
      <c r="A54" s="186" t="s">
        <v>125</v>
      </c>
      <c r="B54" s="6" t="s">
        <v>94</v>
      </c>
      <c r="C54" s="43"/>
      <c r="D54" s="774"/>
      <c r="E54" s="43"/>
      <c r="F54" s="133"/>
    </row>
    <row r="55" spans="1:6" ht="12" customHeight="1" thickBot="1">
      <c r="A55" s="1151" t="s">
        <v>126</v>
      </c>
      <c r="B55" s="10" t="s">
        <v>54</v>
      </c>
      <c r="C55" s="1165"/>
      <c r="D55" s="1166"/>
      <c r="E55" s="1165"/>
      <c r="F55" s="133"/>
    </row>
    <row r="56" spans="1:6" ht="12" customHeight="1" thickBot="1">
      <c r="A56" s="1159"/>
      <c r="B56" s="1154" t="s">
        <v>979</v>
      </c>
      <c r="C56" s="1156"/>
      <c r="D56" s="1168"/>
      <c r="E56" s="1167"/>
      <c r="F56" s="133"/>
    </row>
    <row r="57" spans="1:6" ht="12" customHeight="1" thickBot="1">
      <c r="A57" s="1159"/>
      <c r="B57" s="1154" t="s">
        <v>982</v>
      </c>
      <c r="C57" s="1156"/>
      <c r="D57" s="1168"/>
      <c r="E57" s="1167"/>
      <c r="F57" s="133"/>
    </row>
    <row r="58" spans="1:6" ht="12" customHeight="1" thickBot="1">
      <c r="A58" s="64" t="s">
        <v>60</v>
      </c>
      <c r="B58" s="84" t="s">
        <v>400</v>
      </c>
      <c r="C58" s="912">
        <f>+C45+C51</f>
        <v>23224893</v>
      </c>
      <c r="D58" s="136">
        <f>+D45+D51</f>
        <v>33145475</v>
      </c>
      <c r="E58" s="912">
        <f>E45+E51</f>
        <v>31708565</v>
      </c>
      <c r="F58" s="133">
        <f t="shared" si="2"/>
        <v>95.664838111386246</v>
      </c>
    </row>
    <row r="59" spans="1:6" ht="12" customHeight="1" thickBot="1">
      <c r="C59" s="138"/>
      <c r="D59" s="138"/>
      <c r="E59" s="138"/>
      <c r="F59" s="138"/>
    </row>
    <row r="60" spans="1:6" ht="15" customHeight="1" thickBot="1">
      <c r="A60" s="86" t="s">
        <v>174</v>
      </c>
      <c r="B60" s="87"/>
      <c r="C60" s="885">
        <v>5</v>
      </c>
      <c r="D60" s="886">
        <v>5</v>
      </c>
      <c r="E60" s="885">
        <v>5</v>
      </c>
      <c r="F60" s="886">
        <v>5</v>
      </c>
    </row>
    <row r="61" spans="1:6" ht="13.5" thickBot="1">
      <c r="A61" s="86" t="s">
        <v>175</v>
      </c>
      <c r="B61" s="87"/>
      <c r="C61" s="885">
        <v>0</v>
      </c>
      <c r="D61" s="886">
        <v>0</v>
      </c>
      <c r="E61" s="885">
        <v>0</v>
      </c>
      <c r="F61" s="886">
        <v>0</v>
      </c>
    </row>
    <row r="62" spans="1:6" ht="15" customHeight="1">
      <c r="A62" s="143"/>
      <c r="B62" s="143"/>
      <c r="C62" s="58"/>
      <c r="E62" s="58"/>
    </row>
    <row r="63" spans="1:6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F63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1640625" style="673" customWidth="1"/>
    <col min="2" max="2" width="62.83203125" style="85" customWidth="1"/>
    <col min="3" max="3" width="14.83203125" style="85" customWidth="1"/>
    <col min="4" max="4" width="15.33203125" style="85" customWidth="1"/>
    <col min="5" max="5" width="14.83203125" style="85" customWidth="1"/>
    <col min="6" max="16384" width="9.33203125" style="85"/>
  </cols>
  <sheetData>
    <row r="1" spans="1:5" s="66" customFormat="1" ht="21" customHeight="1">
      <c r="A1" s="65"/>
      <c r="B1" s="67"/>
      <c r="C1" s="191" t="s">
        <v>1128</v>
      </c>
      <c r="E1" s="191"/>
    </row>
    <row r="2" spans="1:5" s="192" customFormat="1" ht="25.5" customHeight="1" thickBot="1">
      <c r="A2" s="65"/>
      <c r="B2" s="67"/>
      <c r="C2" s="191"/>
      <c r="D2" s="66"/>
      <c r="E2" s="191"/>
    </row>
    <row r="3" spans="1:5" s="192" customFormat="1" ht="36">
      <c r="A3" s="146" t="s">
        <v>172</v>
      </c>
      <c r="B3" s="124" t="s">
        <v>415</v>
      </c>
      <c r="C3" s="898"/>
      <c r="D3" s="899"/>
      <c r="E3" s="898" t="s">
        <v>98</v>
      </c>
    </row>
    <row r="4" spans="1:5" s="193" customFormat="1" ht="15.95" customHeight="1" thickBot="1">
      <c r="A4" s="184" t="s">
        <v>171</v>
      </c>
      <c r="B4" s="125" t="s">
        <v>402</v>
      </c>
      <c r="C4" s="900"/>
      <c r="D4" s="140"/>
      <c r="E4" s="900" t="s">
        <v>1094</v>
      </c>
    </row>
    <row r="5" spans="1:5" ht="18" customHeight="1" thickBot="1">
      <c r="A5" s="68"/>
      <c r="B5" s="68"/>
      <c r="C5" s="901"/>
      <c r="D5" s="486"/>
      <c r="E5" s="901"/>
    </row>
    <row r="6" spans="1:5" s="194" customFormat="1" ht="12.95" customHeight="1" thickBot="1">
      <c r="A6" s="147" t="s">
        <v>173</v>
      </c>
      <c r="B6" s="70" t="s">
        <v>90</v>
      </c>
      <c r="C6" s="70" t="s">
        <v>988</v>
      </c>
      <c r="D6" s="902" t="s">
        <v>872</v>
      </c>
      <c r="E6" s="70" t="s">
        <v>815</v>
      </c>
    </row>
    <row r="7" spans="1:5" s="194" customFormat="1" ht="15.95" customHeight="1" thickBot="1">
      <c r="A7" s="61">
        <v>1</v>
      </c>
      <c r="B7" s="62">
        <v>2</v>
      </c>
      <c r="C7" s="62">
        <v>3</v>
      </c>
      <c r="D7" s="903" t="s">
        <v>907</v>
      </c>
      <c r="E7" s="62">
        <v>5</v>
      </c>
    </row>
    <row r="8" spans="1:5" s="141" customFormat="1" ht="12" customHeight="1" thickBot="1">
      <c r="A8" s="72"/>
      <c r="B8" s="73" t="s">
        <v>92</v>
      </c>
      <c r="C8" s="904"/>
      <c r="D8" s="74"/>
      <c r="E8" s="904"/>
    </row>
    <row r="9" spans="1:5" s="141" customFormat="1" ht="12" customHeight="1" thickBot="1">
      <c r="A9" s="61" t="s">
        <v>58</v>
      </c>
      <c r="B9" s="75" t="s">
        <v>380</v>
      </c>
      <c r="C9" s="750">
        <f>SUM(C10:C19)</f>
        <v>3030000</v>
      </c>
      <c r="D9" s="133">
        <f>SUM(D10:D19)</f>
        <v>4962177</v>
      </c>
      <c r="E9" s="750">
        <f>E11+E17+E19</f>
        <v>4046801</v>
      </c>
    </row>
    <row r="10" spans="1:5" s="141" customFormat="1" ht="12" customHeight="1">
      <c r="A10" s="185" t="s">
        <v>117</v>
      </c>
      <c r="B10" s="8" t="s">
        <v>230</v>
      </c>
      <c r="C10" s="710">
        <f>'[1]17. sz. mell'!C10+'[1]9.3.2. sz. mell'!C9+'[1]9.3.3. sz. mell'!C9</f>
        <v>0</v>
      </c>
      <c r="D10" s="759">
        <f>'[1]17. sz. mell'!E10+'[1]9.3.2. sz. mell'!F9+'[1]9.3.3. sz. mell'!F9</f>
        <v>0</v>
      </c>
      <c r="E10" s="710"/>
    </row>
    <row r="11" spans="1:5" s="141" customFormat="1" ht="12" customHeight="1">
      <c r="A11" s="186" t="s">
        <v>118</v>
      </c>
      <c r="B11" s="6" t="s">
        <v>231</v>
      </c>
      <c r="C11" s="710">
        <v>1000000</v>
      </c>
      <c r="D11" s="759">
        <v>4962094</v>
      </c>
      <c r="E11" s="710">
        <v>4046704</v>
      </c>
    </row>
    <row r="12" spans="1:5" s="141" customFormat="1" ht="12" customHeight="1">
      <c r="A12" s="186" t="s">
        <v>119</v>
      </c>
      <c r="B12" s="6" t="s">
        <v>232</v>
      </c>
      <c r="C12" s="710"/>
      <c r="D12" s="759"/>
      <c r="E12" s="710"/>
    </row>
    <row r="13" spans="1:5" s="141" customFormat="1" ht="12" customHeight="1">
      <c r="A13" s="186" t="s">
        <v>120</v>
      </c>
      <c r="B13" s="6" t="s">
        <v>233</v>
      </c>
      <c r="C13" s="710">
        <f>'[1]17. sz. mell'!C13+'[1]9.3.2. sz. mell'!C12+'[1]9.3.3. sz. mell'!C12</f>
        <v>0</v>
      </c>
      <c r="D13" s="759">
        <f>'[1]17. sz. mell'!E13+'[1]9.3.2. sz. mell'!F12+'[1]9.3.3. sz. mell'!F12</f>
        <v>0</v>
      </c>
      <c r="E13" s="710"/>
    </row>
    <row r="14" spans="1:5" s="141" customFormat="1" ht="12" customHeight="1">
      <c r="A14" s="186" t="s">
        <v>137</v>
      </c>
      <c r="B14" s="6" t="s">
        <v>234</v>
      </c>
      <c r="C14" s="710">
        <f>'[1]17. sz. mell'!C14+'[1]9.3.2. sz. mell'!C13+'[1]9.3.3. sz. mell'!C13</f>
        <v>0</v>
      </c>
      <c r="D14" s="759"/>
      <c r="E14" s="710"/>
    </row>
    <row r="15" spans="1:5" s="141" customFormat="1" ht="12" customHeight="1">
      <c r="A15" s="186" t="s">
        <v>121</v>
      </c>
      <c r="B15" s="6" t="s">
        <v>381</v>
      </c>
      <c r="C15" s="710">
        <v>30000</v>
      </c>
      <c r="D15" s="759"/>
      <c r="E15" s="710"/>
    </row>
    <row r="16" spans="1:5" s="141" customFormat="1" ht="12" customHeight="1">
      <c r="A16" s="186" t="s">
        <v>122</v>
      </c>
      <c r="B16" s="5" t="s">
        <v>382</v>
      </c>
      <c r="C16" s="710">
        <f>'[1]17. sz. mell'!C16+'[1]9.3.2. sz. mell'!C15+'[1]9.3.3. sz. mell'!C15</f>
        <v>0</v>
      </c>
      <c r="D16" s="759">
        <f>'[1]17. sz. mell'!E16+'[1]9.3.2. sz. mell'!F15+'[1]9.3.3. sz. mell'!F15</f>
        <v>0</v>
      </c>
      <c r="E16" s="710"/>
    </row>
    <row r="17" spans="1:5" s="195" customFormat="1" ht="12" customHeight="1">
      <c r="A17" s="186" t="s">
        <v>129</v>
      </c>
      <c r="B17" s="6" t="s">
        <v>237</v>
      </c>
      <c r="C17" s="710"/>
      <c r="D17" s="759">
        <v>70</v>
      </c>
      <c r="E17" s="710">
        <v>78</v>
      </c>
    </row>
    <row r="18" spans="1:5" s="195" customFormat="1" ht="12" customHeight="1">
      <c r="A18" s="186" t="s">
        <v>130</v>
      </c>
      <c r="B18" s="6" t="s">
        <v>238</v>
      </c>
      <c r="C18" s="710">
        <f>'[1]17. sz. mell'!C18+'[1]9.3.2. sz. mell'!C17+'[1]9.3.3. sz. mell'!C17</f>
        <v>0</v>
      </c>
      <c r="D18" s="759">
        <f>'[1]17. sz. mell'!E18+'[1]9.3.2. sz. mell'!F17+'[1]9.3.3. sz. mell'!F17</f>
        <v>0</v>
      </c>
      <c r="E18" s="710"/>
    </row>
    <row r="19" spans="1:5" s="141" customFormat="1" ht="12" customHeight="1" thickBot="1">
      <c r="A19" s="186" t="s">
        <v>131</v>
      </c>
      <c r="B19" s="5" t="s">
        <v>239</v>
      </c>
      <c r="C19" s="710">
        <v>2000000</v>
      </c>
      <c r="D19" s="759">
        <v>13</v>
      </c>
      <c r="E19" s="710">
        <v>19</v>
      </c>
    </row>
    <row r="20" spans="1:5" s="195" customFormat="1" ht="12" customHeight="1" thickBot="1">
      <c r="A20" s="61" t="s">
        <v>59</v>
      </c>
      <c r="B20" s="75" t="s">
        <v>383</v>
      </c>
      <c r="C20" s="750">
        <f>SUM(C21:C23)</f>
        <v>0</v>
      </c>
      <c r="D20" s="133">
        <f>SUM(D21:D23)</f>
        <v>210000</v>
      </c>
      <c r="E20" s="750">
        <f>E23</f>
        <v>210000</v>
      </c>
    </row>
    <row r="21" spans="1:5" s="195" customFormat="1" ht="12" customHeight="1">
      <c r="A21" s="186" t="s">
        <v>123</v>
      </c>
      <c r="B21" s="7" t="s">
        <v>205</v>
      </c>
      <c r="C21" s="710">
        <f>'[1]17. sz. mell'!C21+'[1]9.3.2. sz. mell'!C20+'[1]9.3.3. sz. mell'!C20</f>
        <v>0</v>
      </c>
      <c r="D21" s="759">
        <f>'[1]17. sz. mell'!E21+'[1]9.3.2. sz. mell'!F20+'[1]9.3.3. sz. mell'!F20</f>
        <v>0</v>
      </c>
      <c r="E21" s="710"/>
    </row>
    <row r="22" spans="1:5" s="195" customFormat="1" ht="12" customHeight="1">
      <c r="A22" s="186" t="s">
        <v>124</v>
      </c>
      <c r="B22" s="6" t="s">
        <v>384</v>
      </c>
      <c r="C22" s="710">
        <f>'[1]17. sz. mell'!C22+'[1]9.3.2. sz. mell'!C21+'[1]9.3.3. sz. mell'!C21</f>
        <v>0</v>
      </c>
      <c r="D22" s="759"/>
      <c r="E22" s="710"/>
    </row>
    <row r="23" spans="1:5" s="195" customFormat="1" ht="12" customHeight="1">
      <c r="A23" s="186" t="s">
        <v>125</v>
      </c>
      <c r="B23" s="6" t="s">
        <v>385</v>
      </c>
      <c r="C23" s="710">
        <f>'[1]17. sz. mell'!C23+'[1]9.3.2. sz. mell'!C22+'[1]9.3.3. sz. mell'!C22</f>
        <v>0</v>
      </c>
      <c r="D23" s="759">
        <v>210000</v>
      </c>
      <c r="E23" s="710">
        <v>210000</v>
      </c>
    </row>
    <row r="24" spans="1:5" s="195" customFormat="1" ht="12" customHeight="1" thickBot="1">
      <c r="A24" s="186" t="s">
        <v>126</v>
      </c>
      <c r="B24" s="6" t="s">
        <v>52</v>
      </c>
      <c r="C24" s="710">
        <f>'[1]17. sz. mell'!C24+'[1]9.3.2. sz. mell'!C23+'[1]9.3.3. sz. mell'!C23</f>
        <v>0</v>
      </c>
      <c r="D24" s="759">
        <f>'[1]17. sz. mell'!E24+'[1]9.3.2. sz. mell'!F23+'[1]9.3.3. sz. mell'!F23</f>
        <v>0</v>
      </c>
      <c r="E24" s="710"/>
    </row>
    <row r="25" spans="1:5" s="195" customFormat="1" ht="12" customHeight="1" thickBot="1">
      <c r="A25" s="64" t="s">
        <v>60</v>
      </c>
      <c r="B25" s="52" t="s">
        <v>149</v>
      </c>
      <c r="C25" s="750">
        <f t="shared" ref="C25:C26" si="0">SUM(C26:C28)</f>
        <v>0</v>
      </c>
      <c r="D25" s="133">
        <f>SUM(D26:D28)</f>
        <v>0</v>
      </c>
      <c r="E25" s="750"/>
    </row>
    <row r="26" spans="1:5" s="195" customFormat="1" ht="12" customHeight="1" thickBot="1">
      <c r="A26" s="64" t="s">
        <v>61</v>
      </c>
      <c r="B26" s="52" t="s">
        <v>386</v>
      </c>
      <c r="C26" s="750">
        <f t="shared" si="0"/>
        <v>0</v>
      </c>
      <c r="D26" s="133">
        <f>SUM(D27:D29)</f>
        <v>0</v>
      </c>
      <c r="E26" s="750"/>
    </row>
    <row r="27" spans="1:5" s="195" customFormat="1" ht="12" customHeight="1">
      <c r="A27" s="187" t="s">
        <v>215</v>
      </c>
      <c r="B27" s="188" t="s">
        <v>384</v>
      </c>
      <c r="C27" s="710">
        <f>'[1]17. sz. mell'!C27+'[1]9.3.2. sz. mell'!C26+'[1]9.3.3. sz. mell'!C26</f>
        <v>0</v>
      </c>
      <c r="D27" s="759">
        <f>'[1]17. sz. mell'!E27+'[1]9.3.2. sz. mell'!F26+'[1]9.3.3. sz. mell'!F26</f>
        <v>0</v>
      </c>
      <c r="E27" s="710"/>
    </row>
    <row r="28" spans="1:5" s="195" customFormat="1" ht="12" customHeight="1">
      <c r="A28" s="187" t="s">
        <v>218</v>
      </c>
      <c r="B28" s="189" t="s">
        <v>387</v>
      </c>
      <c r="C28" s="710">
        <f>'[1]17. sz. mell'!C28+'[1]9.3.2. sz. mell'!C27+'[1]9.3.3. sz. mell'!C27</f>
        <v>0</v>
      </c>
      <c r="D28" s="759">
        <f>'[1]17. sz. mell'!E28+'[1]9.3.2. sz. mell'!F27+'[1]9.3.3. sz. mell'!F27</f>
        <v>0</v>
      </c>
      <c r="E28" s="710"/>
    </row>
    <row r="29" spans="1:5" s="195" customFormat="1" ht="12" customHeight="1" thickBot="1">
      <c r="A29" s="186" t="s">
        <v>219</v>
      </c>
      <c r="B29" s="190" t="s">
        <v>388</v>
      </c>
      <c r="C29" s="710">
        <f>'[1]17. sz. mell'!C29+'[1]9.3.2. sz. mell'!C28+'[1]9.3.3. sz. mell'!C28</f>
        <v>0</v>
      </c>
      <c r="D29" s="759">
        <f>'[1]17. sz. mell'!E29+'[1]9.3.2. sz. mell'!F28+'[1]9.3.3. sz. mell'!F28</f>
        <v>0</v>
      </c>
      <c r="E29" s="710"/>
    </row>
    <row r="30" spans="1:5" s="195" customFormat="1" ht="12" customHeight="1" thickBot="1">
      <c r="A30" s="64" t="s">
        <v>62</v>
      </c>
      <c r="B30" s="52" t="s">
        <v>389</v>
      </c>
      <c r="C30" s="750">
        <f>SUM(C31:C33)</f>
        <v>0</v>
      </c>
      <c r="D30" s="133">
        <f>SUM(D31:D33)</f>
        <v>0</v>
      </c>
      <c r="E30" s="750"/>
    </row>
    <row r="31" spans="1:5" s="195" customFormat="1" ht="12" customHeight="1">
      <c r="A31" s="187" t="s">
        <v>110</v>
      </c>
      <c r="B31" s="188" t="s">
        <v>244</v>
      </c>
      <c r="C31" s="905"/>
      <c r="D31" s="906"/>
      <c r="E31" s="905"/>
    </row>
    <row r="32" spans="1:5" s="195" customFormat="1" ht="12" customHeight="1">
      <c r="A32" s="187" t="s">
        <v>111</v>
      </c>
      <c r="B32" s="189" t="s">
        <v>245</v>
      </c>
      <c r="C32" s="907"/>
      <c r="D32" s="908"/>
      <c r="E32" s="907"/>
    </row>
    <row r="33" spans="1:6" s="141" customFormat="1" ht="12" customHeight="1" thickBot="1">
      <c r="A33" s="186" t="s">
        <v>112</v>
      </c>
      <c r="B33" s="53" t="s">
        <v>246</v>
      </c>
      <c r="C33" s="905"/>
      <c r="D33" s="906"/>
      <c r="E33" s="905"/>
    </row>
    <row r="34" spans="1:6" s="141" customFormat="1" ht="12" customHeight="1" thickBot="1">
      <c r="A34" s="64" t="s">
        <v>63</v>
      </c>
      <c r="B34" s="52" t="s">
        <v>355</v>
      </c>
      <c r="C34" s="909"/>
      <c r="D34" s="132">
        <v>488390</v>
      </c>
      <c r="E34" s="909">
        <v>488390</v>
      </c>
    </row>
    <row r="35" spans="1:6" s="141" customFormat="1" ht="12" customHeight="1" thickBot="1">
      <c r="A35" s="64" t="s">
        <v>64</v>
      </c>
      <c r="B35" s="52" t="s">
        <v>390</v>
      </c>
      <c r="C35" s="910"/>
      <c r="D35" s="132"/>
      <c r="E35" s="910"/>
    </row>
    <row r="36" spans="1:6" s="141" customFormat="1" ht="12" customHeight="1" thickBot="1">
      <c r="A36" s="61" t="s">
        <v>65</v>
      </c>
      <c r="B36" s="52" t="s">
        <v>391</v>
      </c>
      <c r="C36" s="731">
        <f>+C9+C20+C25+C26+C30+C34+C35</f>
        <v>3030000</v>
      </c>
      <c r="D36" s="133">
        <v>5660567</v>
      </c>
      <c r="E36" s="1177">
        <f>E9+E20+E34</f>
        <v>4745191</v>
      </c>
    </row>
    <row r="37" spans="1:6" s="141" customFormat="1" ht="12" customHeight="1" thickBot="1">
      <c r="A37" s="76" t="s">
        <v>66</v>
      </c>
      <c r="B37" s="52" t="s">
        <v>392</v>
      </c>
      <c r="C37" s="731">
        <f>+C38+C39+C40</f>
        <v>20194893</v>
      </c>
      <c r="D37" s="133">
        <v>27484908</v>
      </c>
      <c r="E37" s="731">
        <v>26963374</v>
      </c>
    </row>
    <row r="38" spans="1:6" s="141" customFormat="1" ht="12" customHeight="1">
      <c r="A38" s="187" t="s">
        <v>393</v>
      </c>
      <c r="B38" s="188" t="s">
        <v>185</v>
      </c>
      <c r="C38" s="710">
        <f>'[1]17. sz. mell'!C38+'[1]9.3.2. sz. mell'!C37+'[1]9.3.3. sz. mell'!C37</f>
        <v>0</v>
      </c>
      <c r="D38" s="759"/>
      <c r="E38" s="710"/>
    </row>
    <row r="39" spans="1:6" s="195" customFormat="1" ht="12" customHeight="1">
      <c r="A39" s="187" t="s">
        <v>394</v>
      </c>
      <c r="B39" s="189" t="s">
        <v>53</v>
      </c>
      <c r="C39" s="710">
        <f>'[1]17. sz. mell'!C39+'[1]9.3.2. sz. mell'!C38+'[1]9.3.3. sz. mell'!C38</f>
        <v>0</v>
      </c>
      <c r="D39" s="759">
        <f>'[1]17. sz. mell'!E39+'[1]9.3.2. sz. mell'!F38+'[1]9.3.3. sz. mell'!F38</f>
        <v>0</v>
      </c>
      <c r="E39" s="710"/>
    </row>
    <row r="40" spans="1:6" s="195" customFormat="1" ht="12" customHeight="1" thickBot="1">
      <c r="A40" s="186" t="s">
        <v>395</v>
      </c>
      <c r="B40" s="53" t="s">
        <v>396</v>
      </c>
      <c r="C40" s="710">
        <v>20194893</v>
      </c>
      <c r="D40" s="759">
        <v>27484908</v>
      </c>
      <c r="E40" s="710">
        <v>26963374</v>
      </c>
    </row>
    <row r="41" spans="1:6" s="195" customFormat="1" ht="15" customHeight="1" thickBot="1">
      <c r="A41" s="76" t="s">
        <v>67</v>
      </c>
      <c r="B41" s="77" t="s">
        <v>397</v>
      </c>
      <c r="C41" s="911">
        <f>+C36+C37</f>
        <v>23224893</v>
      </c>
      <c r="D41" s="136">
        <f>D36+D37</f>
        <v>33145475</v>
      </c>
      <c r="E41" s="911">
        <f>E36+E37</f>
        <v>31708565</v>
      </c>
    </row>
    <row r="42" spans="1:6" s="195" customFormat="1" ht="15" customHeight="1">
      <c r="A42" s="78"/>
      <c r="B42" s="79"/>
      <c r="C42" s="134"/>
      <c r="D42" s="134"/>
      <c r="E42" s="134"/>
      <c r="F42" s="85"/>
    </row>
    <row r="43" spans="1:6" ht="16.5" thickBot="1">
      <c r="A43" s="80"/>
      <c r="B43" s="81"/>
      <c r="C43" s="135"/>
      <c r="D43" s="135"/>
      <c r="E43" s="135"/>
      <c r="F43" s="194"/>
    </row>
    <row r="44" spans="1:6" s="194" customFormat="1" ht="16.5" customHeight="1" thickBot="1">
      <c r="A44" s="82"/>
      <c r="B44" s="919" t="s">
        <v>93</v>
      </c>
      <c r="C44" s="911"/>
      <c r="D44" s="136"/>
      <c r="E44" s="911"/>
      <c r="F44" s="196"/>
    </row>
    <row r="45" spans="1:6" s="196" customFormat="1" ht="12" customHeight="1" thickBot="1">
      <c r="A45" s="64" t="s">
        <v>58</v>
      </c>
      <c r="B45" s="52" t="s">
        <v>398</v>
      </c>
      <c r="C45" s="750">
        <f>C46+C47+C48</f>
        <v>23224893</v>
      </c>
      <c r="D45" s="133">
        <f>SUM(D46:D50)</f>
        <v>32895475</v>
      </c>
      <c r="E45" s="750">
        <f>E46+E47+E48</f>
        <v>31482095</v>
      </c>
      <c r="F45" s="85"/>
    </row>
    <row r="46" spans="1:6" ht="12" customHeight="1">
      <c r="A46" s="186" t="s">
        <v>117</v>
      </c>
      <c r="B46" s="7" t="s">
        <v>88</v>
      </c>
      <c r="C46" s="710">
        <v>11661900</v>
      </c>
      <c r="D46" s="759">
        <v>13333480</v>
      </c>
      <c r="E46" s="710">
        <v>13333480</v>
      </c>
    </row>
    <row r="47" spans="1:6" ht="12" customHeight="1">
      <c r="A47" s="186" t="s">
        <v>118</v>
      </c>
      <c r="B47" s="6" t="s">
        <v>158</v>
      </c>
      <c r="C47" s="710">
        <v>2577993</v>
      </c>
      <c r="D47" s="759">
        <v>2956503</v>
      </c>
      <c r="E47" s="710">
        <v>2923624</v>
      </c>
    </row>
    <row r="48" spans="1:6" ht="12" customHeight="1">
      <c r="A48" s="186" t="s">
        <v>119</v>
      </c>
      <c r="B48" s="6" t="s">
        <v>136</v>
      </c>
      <c r="C48" s="710">
        <v>8985000</v>
      </c>
      <c r="D48" s="759">
        <v>16605492</v>
      </c>
      <c r="E48" s="710">
        <v>15224991</v>
      </c>
    </row>
    <row r="49" spans="1:6" ht="12" customHeight="1">
      <c r="A49" s="186" t="s">
        <v>120</v>
      </c>
      <c r="B49" s="6" t="s">
        <v>159</v>
      </c>
      <c r="C49" s="710">
        <f>'[1]17. sz. mell'!C49+'[1]9.3.2. sz. mell'!C48+'[1]9.3.3. sz. mell'!C48</f>
        <v>0</v>
      </c>
      <c r="D49" s="759">
        <f>'[1]17. sz. mell'!E49+'[1]9.3.2. sz. mell'!F48+'[1]9.3.3. sz. mell'!F48</f>
        <v>0</v>
      </c>
      <c r="E49" s="710"/>
    </row>
    <row r="50" spans="1:6" ht="12" customHeight="1" thickBot="1">
      <c r="A50" s="186" t="s">
        <v>137</v>
      </c>
      <c r="B50" s="6" t="s">
        <v>160</v>
      </c>
      <c r="C50" s="43"/>
      <c r="D50" s="774"/>
      <c r="E50" s="43"/>
    </row>
    <row r="51" spans="1:6" ht="12" customHeight="1" thickBot="1">
      <c r="A51" s="64" t="s">
        <v>59</v>
      </c>
      <c r="B51" s="52" t="s">
        <v>399</v>
      </c>
      <c r="C51" s="750">
        <f>SUM(C52:C54)</f>
        <v>0</v>
      </c>
      <c r="D51" s="133">
        <f>SUM(D52:D54)</f>
        <v>250000</v>
      </c>
      <c r="E51" s="750">
        <f>E52</f>
        <v>226470</v>
      </c>
      <c r="F51" s="196"/>
    </row>
    <row r="52" spans="1:6" s="196" customFormat="1" ht="12" customHeight="1">
      <c r="A52" s="186" t="s">
        <v>123</v>
      </c>
      <c r="B52" s="7" t="s">
        <v>179</v>
      </c>
      <c r="C52" s="710"/>
      <c r="D52" s="759">
        <v>250000</v>
      </c>
      <c r="E52" s="710">
        <v>226470</v>
      </c>
      <c r="F52" s="85"/>
    </row>
    <row r="53" spans="1:6" ht="12" customHeight="1">
      <c r="A53" s="186" t="s">
        <v>124</v>
      </c>
      <c r="B53" s="6" t="s">
        <v>162</v>
      </c>
      <c r="C53" s="43"/>
      <c r="D53" s="774"/>
      <c r="E53" s="43"/>
    </row>
    <row r="54" spans="1:6" ht="12" customHeight="1">
      <c r="A54" s="186" t="s">
        <v>125</v>
      </c>
      <c r="B54" s="6" t="s">
        <v>94</v>
      </c>
      <c r="C54" s="43"/>
      <c r="D54" s="774"/>
      <c r="E54" s="43"/>
    </row>
    <row r="55" spans="1:6" ht="12" customHeight="1" thickBot="1">
      <c r="A55" s="1151" t="s">
        <v>126</v>
      </c>
      <c r="B55" s="10" t="s">
        <v>54</v>
      </c>
      <c r="C55" s="1165"/>
      <c r="D55" s="1166"/>
      <c r="E55" s="1165"/>
    </row>
    <row r="56" spans="1:6" ht="12" customHeight="1" thickBot="1">
      <c r="A56" s="1169"/>
      <c r="B56" s="1170" t="s">
        <v>979</v>
      </c>
      <c r="C56" s="1156"/>
      <c r="D56" s="1168"/>
      <c r="E56" s="1167"/>
    </row>
    <row r="57" spans="1:6" ht="12" customHeight="1" thickBot="1">
      <c r="A57" s="1171"/>
      <c r="B57" s="1154" t="s">
        <v>978</v>
      </c>
      <c r="C57" s="1156"/>
      <c r="D57" s="1168"/>
      <c r="E57" s="1167"/>
    </row>
    <row r="58" spans="1:6" ht="12" customHeight="1" thickBot="1">
      <c r="A58" s="1173" t="s">
        <v>60</v>
      </c>
      <c r="B58" s="1174" t="s">
        <v>400</v>
      </c>
      <c r="C58" s="912">
        <f>+C45+C51</f>
        <v>23224893</v>
      </c>
      <c r="D58" s="136">
        <f>+D45+D51</f>
        <v>33145475</v>
      </c>
      <c r="E58" s="912">
        <f>E45+E51</f>
        <v>31708565</v>
      </c>
    </row>
    <row r="59" spans="1:6" ht="12" customHeight="1" thickBot="1">
      <c r="C59" s="138"/>
      <c r="D59" s="138"/>
      <c r="E59" s="138"/>
    </row>
    <row r="60" spans="1:6" ht="15" customHeight="1" thickBot="1">
      <c r="A60" s="86" t="s">
        <v>174</v>
      </c>
      <c r="B60" s="87"/>
      <c r="C60" s="885">
        <v>5</v>
      </c>
      <c r="D60" s="886">
        <v>5</v>
      </c>
      <c r="E60" s="885">
        <v>5</v>
      </c>
    </row>
    <row r="61" spans="1:6" ht="13.5" thickBot="1">
      <c r="A61" s="86" t="s">
        <v>175</v>
      </c>
      <c r="B61" s="87"/>
      <c r="C61" s="885">
        <v>0</v>
      </c>
      <c r="D61" s="886">
        <v>0</v>
      </c>
      <c r="E61" s="885">
        <v>0</v>
      </c>
    </row>
    <row r="62" spans="1:6" ht="15" customHeight="1">
      <c r="A62" s="143"/>
      <c r="B62" s="143"/>
      <c r="C62" s="58"/>
      <c r="E62" s="58"/>
    </row>
    <row r="63" spans="1:6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83203125" style="673" customWidth="1"/>
    <col min="2" max="2" width="79.1640625" style="85" customWidth="1"/>
    <col min="3" max="3" width="25" style="85" customWidth="1"/>
  </cols>
  <sheetData>
    <row r="1" spans="1:4" ht="16.5" thickBot="1">
      <c r="A1" s="65"/>
      <c r="B1" s="67"/>
      <c r="C1" s="191" t="s">
        <v>1129</v>
      </c>
      <c r="D1" s="66"/>
    </row>
    <row r="2" spans="1:4" ht="16.5" customHeight="1">
      <c r="A2" s="146" t="s">
        <v>172</v>
      </c>
      <c r="B2" s="124" t="s">
        <v>415</v>
      </c>
      <c r="C2" s="139" t="s">
        <v>98</v>
      </c>
      <c r="D2" s="192"/>
    </row>
    <row r="3" spans="1:4" ht="15.75" customHeight="1" thickBot="1">
      <c r="A3" s="184" t="s">
        <v>171</v>
      </c>
      <c r="B3" s="125" t="s">
        <v>554</v>
      </c>
      <c r="C3" s="140" t="s">
        <v>1095</v>
      </c>
      <c r="D3" s="192"/>
    </row>
    <row r="4" spans="1:4" ht="14.25" thickBot="1">
      <c r="A4" s="68"/>
      <c r="B4" s="68"/>
      <c r="C4" s="69"/>
      <c r="D4" s="193"/>
    </row>
    <row r="5" spans="1:4" ht="23.25" customHeight="1" thickBot="1">
      <c r="A5" s="147" t="s">
        <v>173</v>
      </c>
      <c r="B5" s="70" t="s">
        <v>90</v>
      </c>
      <c r="C5" s="71" t="s">
        <v>91</v>
      </c>
      <c r="D5" s="85"/>
    </row>
    <row r="6" spans="1:4" ht="16.5" thickBot="1">
      <c r="A6" s="61">
        <v>1</v>
      </c>
      <c r="B6" s="62">
        <v>2</v>
      </c>
      <c r="C6" s="63">
        <v>3</v>
      </c>
      <c r="D6" s="194"/>
    </row>
    <row r="7" spans="1:4" ht="16.5" thickBot="1">
      <c r="A7" s="72"/>
      <c r="B7" s="73" t="s">
        <v>92</v>
      </c>
      <c r="C7" s="74"/>
      <c r="D7" s="194"/>
    </row>
    <row r="8" spans="1:4" ht="16.5" customHeight="1" thickBot="1">
      <c r="A8" s="61" t="s">
        <v>58</v>
      </c>
      <c r="B8" s="75" t="s">
        <v>380</v>
      </c>
      <c r="C8" s="109">
        <f>SUM(C9:C18)</f>
        <v>0</v>
      </c>
      <c r="D8" s="141"/>
    </row>
    <row r="9" spans="1:4" ht="14.25" customHeight="1">
      <c r="A9" s="185" t="s">
        <v>117</v>
      </c>
      <c r="B9" s="8" t="s">
        <v>230</v>
      </c>
      <c r="C9" s="130"/>
      <c r="D9" s="141"/>
    </row>
    <row r="10" spans="1:4" ht="12.75" customHeight="1">
      <c r="A10" s="186" t="s">
        <v>118</v>
      </c>
      <c r="B10" s="6" t="s">
        <v>231</v>
      </c>
      <c r="C10" s="107"/>
      <c r="D10" s="141"/>
    </row>
    <row r="11" spans="1:4" ht="12" customHeight="1">
      <c r="A11" s="186" t="s">
        <v>119</v>
      </c>
      <c r="B11" s="6" t="s">
        <v>232</v>
      </c>
      <c r="C11" s="107"/>
      <c r="D11" s="141"/>
    </row>
    <row r="12" spans="1:4" ht="12" customHeight="1">
      <c r="A12" s="186" t="s">
        <v>120</v>
      </c>
      <c r="B12" s="6" t="s">
        <v>233</v>
      </c>
      <c r="C12" s="107"/>
      <c r="D12" s="141"/>
    </row>
    <row r="13" spans="1:4" ht="12" customHeight="1">
      <c r="A13" s="186" t="s">
        <v>137</v>
      </c>
      <c r="B13" s="6" t="s">
        <v>234</v>
      </c>
      <c r="C13" s="107"/>
      <c r="D13" s="141"/>
    </row>
    <row r="14" spans="1:4" ht="13.5" customHeight="1">
      <c r="A14" s="186" t="s">
        <v>121</v>
      </c>
      <c r="B14" s="6" t="s">
        <v>381</v>
      </c>
      <c r="C14" s="107"/>
      <c r="D14" s="141"/>
    </row>
    <row r="15" spans="1:4" ht="13.5" customHeight="1">
      <c r="A15" s="186" t="s">
        <v>122</v>
      </c>
      <c r="B15" s="5" t="s">
        <v>382</v>
      </c>
      <c r="C15" s="107"/>
      <c r="D15" s="141"/>
    </row>
    <row r="16" spans="1:4" ht="10.5" customHeight="1">
      <c r="A16" s="186" t="s">
        <v>129</v>
      </c>
      <c r="B16" s="6" t="s">
        <v>237</v>
      </c>
      <c r="C16" s="131"/>
      <c r="D16" s="141"/>
    </row>
    <row r="17" spans="1:4" ht="10.5" customHeight="1">
      <c r="A17" s="186" t="s">
        <v>130</v>
      </c>
      <c r="B17" s="6" t="s">
        <v>238</v>
      </c>
      <c r="C17" s="107"/>
      <c r="D17" s="195"/>
    </row>
    <row r="18" spans="1:4" ht="12.75" customHeight="1" thickBot="1">
      <c r="A18" s="186" t="s">
        <v>131</v>
      </c>
      <c r="B18" s="5" t="s">
        <v>239</v>
      </c>
      <c r="C18" s="108"/>
      <c r="D18" s="195"/>
    </row>
    <row r="19" spans="1:4" ht="12" customHeight="1" thickBot="1">
      <c r="A19" s="61" t="s">
        <v>59</v>
      </c>
      <c r="B19" s="75" t="s">
        <v>383</v>
      </c>
      <c r="C19" s="109">
        <f>SUM(C20:C22)</f>
        <v>0</v>
      </c>
      <c r="D19" s="141"/>
    </row>
    <row r="20" spans="1:4" ht="12" customHeight="1">
      <c r="A20" s="186" t="s">
        <v>123</v>
      </c>
      <c r="B20" s="7" t="s">
        <v>205</v>
      </c>
      <c r="C20" s="107"/>
      <c r="D20" s="195"/>
    </row>
    <row r="21" spans="1:4" ht="11.25" customHeight="1">
      <c r="A21" s="186" t="s">
        <v>124</v>
      </c>
      <c r="B21" s="6" t="s">
        <v>384</v>
      </c>
      <c r="C21" s="107"/>
      <c r="D21" s="195"/>
    </row>
    <row r="22" spans="1:4" ht="11.25" customHeight="1">
      <c r="A22" s="186" t="s">
        <v>125</v>
      </c>
      <c r="B22" s="6" t="s">
        <v>385</v>
      </c>
      <c r="C22" s="107"/>
      <c r="D22" s="195"/>
    </row>
    <row r="23" spans="1:4" ht="10.5" customHeight="1" thickBot="1">
      <c r="A23" s="186" t="s">
        <v>126</v>
      </c>
      <c r="B23" s="6" t="s">
        <v>52</v>
      </c>
      <c r="C23" s="107"/>
      <c r="D23" s="195"/>
    </row>
    <row r="24" spans="1:4" ht="12.75" customHeight="1" thickBot="1">
      <c r="A24" s="64" t="s">
        <v>60</v>
      </c>
      <c r="B24" s="52" t="s">
        <v>149</v>
      </c>
      <c r="C24" s="123"/>
      <c r="D24" s="195"/>
    </row>
    <row r="25" spans="1:4" ht="11.25" customHeight="1" thickBot="1">
      <c r="A25" s="64" t="s">
        <v>61</v>
      </c>
      <c r="B25" s="52" t="s">
        <v>386</v>
      </c>
      <c r="C25" s="109">
        <f>+C26+C27</f>
        <v>0</v>
      </c>
      <c r="D25" s="195"/>
    </row>
    <row r="26" spans="1:4" ht="12" customHeight="1">
      <c r="A26" s="187" t="s">
        <v>215</v>
      </c>
      <c r="B26" s="188" t="s">
        <v>384</v>
      </c>
      <c r="C26" s="42"/>
      <c r="D26" s="195"/>
    </row>
    <row r="27" spans="1:4" ht="11.25" customHeight="1">
      <c r="A27" s="187" t="s">
        <v>218</v>
      </c>
      <c r="B27" s="189" t="s">
        <v>387</v>
      </c>
      <c r="C27" s="110"/>
      <c r="D27" s="195"/>
    </row>
    <row r="28" spans="1:4" ht="12" customHeight="1" thickBot="1">
      <c r="A28" s="186" t="s">
        <v>219</v>
      </c>
      <c r="B28" s="190" t="s">
        <v>388</v>
      </c>
      <c r="C28" s="45"/>
      <c r="D28" s="195"/>
    </row>
    <row r="29" spans="1:4" ht="12" customHeight="1" thickBot="1">
      <c r="A29" s="64" t="s">
        <v>62</v>
      </c>
      <c r="B29" s="52" t="s">
        <v>389</v>
      </c>
      <c r="C29" s="109">
        <f>+C30+C31+C32</f>
        <v>0</v>
      </c>
      <c r="D29" s="195"/>
    </row>
    <row r="30" spans="1:4" ht="11.25" customHeight="1">
      <c r="A30" s="187" t="s">
        <v>110</v>
      </c>
      <c r="B30" s="188" t="s">
        <v>244</v>
      </c>
      <c r="C30" s="42"/>
      <c r="D30" s="195"/>
    </row>
    <row r="31" spans="1:4" ht="10.5" customHeight="1">
      <c r="A31" s="187" t="s">
        <v>111</v>
      </c>
      <c r="B31" s="189" t="s">
        <v>245</v>
      </c>
      <c r="C31" s="110"/>
      <c r="D31" s="195"/>
    </row>
    <row r="32" spans="1:4" ht="12" customHeight="1" thickBot="1">
      <c r="A32" s="186" t="s">
        <v>112</v>
      </c>
      <c r="B32" s="53" t="s">
        <v>246</v>
      </c>
      <c r="C32" s="45"/>
      <c r="D32" s="195"/>
    </row>
    <row r="33" spans="1:4" ht="12.75" customHeight="1" thickBot="1">
      <c r="A33" s="64" t="s">
        <v>63</v>
      </c>
      <c r="B33" s="52" t="s">
        <v>355</v>
      </c>
      <c r="C33" s="123"/>
      <c r="D33" s="141"/>
    </row>
    <row r="34" spans="1:4" ht="12" customHeight="1" thickBot="1">
      <c r="A34" s="64" t="s">
        <v>64</v>
      </c>
      <c r="B34" s="52" t="s">
        <v>390</v>
      </c>
      <c r="C34" s="132"/>
      <c r="D34" s="141"/>
    </row>
    <row r="35" spans="1:4" ht="12.75" customHeight="1" thickBot="1">
      <c r="A35" s="61" t="s">
        <v>65</v>
      </c>
      <c r="B35" s="52" t="s">
        <v>391</v>
      </c>
      <c r="C35" s="133">
        <f>+C8+C19+C24+C25+C29+C33+C34</f>
        <v>0</v>
      </c>
      <c r="D35" s="141"/>
    </row>
    <row r="36" spans="1:4" ht="12" customHeight="1" thickBot="1">
      <c r="A36" s="76" t="s">
        <v>66</v>
      </c>
      <c r="B36" s="52" t="s">
        <v>392</v>
      </c>
      <c r="C36" s="133">
        <f>+C37+C38+C39</f>
        <v>0</v>
      </c>
      <c r="D36" s="141"/>
    </row>
    <row r="37" spans="1:4" ht="11.25" customHeight="1">
      <c r="A37" s="187" t="s">
        <v>393</v>
      </c>
      <c r="B37" s="188" t="s">
        <v>185</v>
      </c>
      <c r="C37" s="42"/>
      <c r="D37" s="141"/>
    </row>
    <row r="38" spans="1:4" ht="12" customHeight="1">
      <c r="A38" s="187" t="s">
        <v>394</v>
      </c>
      <c r="B38" s="189" t="s">
        <v>53</v>
      </c>
      <c r="C38" s="110"/>
      <c r="D38" s="141"/>
    </row>
    <row r="39" spans="1:4" ht="12.75" customHeight="1" thickBot="1">
      <c r="A39" s="186" t="s">
        <v>395</v>
      </c>
      <c r="B39" s="53" t="s">
        <v>396</v>
      </c>
      <c r="C39" s="45"/>
      <c r="D39" s="195"/>
    </row>
    <row r="40" spans="1:4" ht="12" customHeight="1" thickBot="1">
      <c r="A40" s="76" t="s">
        <v>67</v>
      </c>
      <c r="B40" s="77" t="s">
        <v>397</v>
      </c>
      <c r="C40" s="136">
        <f>+C35+C36</f>
        <v>0</v>
      </c>
      <c r="D40" s="195"/>
    </row>
    <row r="41" spans="1:4" ht="15">
      <c r="A41" s="78"/>
      <c r="B41" s="79"/>
      <c r="C41" s="134"/>
      <c r="D41" s="195"/>
    </row>
    <row r="42" spans="1:4" ht="16.5" thickBot="1">
      <c r="A42" s="80"/>
      <c r="B42" s="81"/>
      <c r="C42" s="135"/>
      <c r="D42" s="194"/>
    </row>
    <row r="43" spans="1:4" ht="13.5" customHeight="1" thickBot="1">
      <c r="A43" s="82"/>
      <c r="B43" s="83" t="s">
        <v>93</v>
      </c>
      <c r="C43" s="136"/>
      <c r="D43" s="196"/>
    </row>
    <row r="44" spans="1:4" ht="10.5" customHeight="1" thickBot="1">
      <c r="A44" s="64" t="s">
        <v>58</v>
      </c>
      <c r="B44" s="52" t="s">
        <v>398</v>
      </c>
      <c r="C44" s="109">
        <f>SUM(C45:C49)</f>
        <v>0</v>
      </c>
      <c r="D44" s="85"/>
    </row>
    <row r="45" spans="1:4" ht="9.75" customHeight="1">
      <c r="A45" s="186" t="s">
        <v>117</v>
      </c>
      <c r="B45" s="7" t="s">
        <v>88</v>
      </c>
      <c r="C45" s="42"/>
      <c r="D45" s="85"/>
    </row>
    <row r="46" spans="1:4" ht="10.5" customHeight="1">
      <c r="A46" s="186" t="s">
        <v>118</v>
      </c>
      <c r="B46" s="6" t="s">
        <v>158</v>
      </c>
      <c r="C46" s="44"/>
      <c r="D46" s="85"/>
    </row>
    <row r="47" spans="1:4" ht="10.5" customHeight="1">
      <c r="A47" s="186" t="s">
        <v>119</v>
      </c>
      <c r="B47" s="6" t="s">
        <v>136</v>
      </c>
      <c r="C47" s="44"/>
      <c r="D47" s="85"/>
    </row>
    <row r="48" spans="1:4" ht="11.25" customHeight="1">
      <c r="A48" s="186" t="s">
        <v>120</v>
      </c>
      <c r="B48" s="6" t="s">
        <v>159</v>
      </c>
      <c r="C48" s="44"/>
      <c r="D48" s="85"/>
    </row>
    <row r="49" spans="1:4" ht="10.5" customHeight="1" thickBot="1">
      <c r="A49" s="186" t="s">
        <v>137</v>
      </c>
      <c r="B49" s="6" t="s">
        <v>160</v>
      </c>
      <c r="C49" s="44"/>
      <c r="D49" s="85"/>
    </row>
    <row r="50" spans="1:4" ht="10.5" customHeight="1" thickBot="1">
      <c r="A50" s="64" t="s">
        <v>59</v>
      </c>
      <c r="B50" s="52" t="s">
        <v>399</v>
      </c>
      <c r="C50" s="109">
        <f>SUM(C51:C53)</f>
        <v>0</v>
      </c>
      <c r="D50" s="196"/>
    </row>
    <row r="51" spans="1:4" ht="12" customHeight="1">
      <c r="A51" s="186" t="s">
        <v>123</v>
      </c>
      <c r="B51" s="7" t="s">
        <v>179</v>
      </c>
      <c r="C51" s="42"/>
      <c r="D51" s="85"/>
    </row>
    <row r="52" spans="1:4" ht="12.75" customHeight="1">
      <c r="A52" s="186" t="s">
        <v>124</v>
      </c>
      <c r="B52" s="6" t="s">
        <v>162</v>
      </c>
      <c r="C52" s="44"/>
      <c r="D52" s="85"/>
    </row>
    <row r="53" spans="1:4" ht="11.25" customHeight="1">
      <c r="A53" s="186" t="s">
        <v>125</v>
      </c>
      <c r="B53" s="6" t="s">
        <v>94</v>
      </c>
      <c r="C53" s="44"/>
      <c r="D53" s="85"/>
    </row>
    <row r="54" spans="1:4" ht="12.75" customHeight="1" thickBot="1">
      <c r="A54" s="186" t="s">
        <v>126</v>
      </c>
      <c r="B54" s="6" t="s">
        <v>54</v>
      </c>
      <c r="C54" s="44"/>
      <c r="D54" s="85"/>
    </row>
    <row r="55" spans="1:4" ht="13.5" thickBot="1">
      <c r="A55" s="64" t="s">
        <v>60</v>
      </c>
      <c r="B55" s="84" t="s">
        <v>400</v>
      </c>
      <c r="C55" s="137">
        <f>+C44+C50</f>
        <v>0</v>
      </c>
      <c r="D55" s="85"/>
    </row>
    <row r="56" spans="1:4" ht="13.5" thickBot="1">
      <c r="C56" s="138"/>
      <c r="D56" s="85"/>
    </row>
    <row r="57" spans="1:4" ht="13.5" thickBot="1">
      <c r="A57" s="86" t="s">
        <v>174</v>
      </c>
      <c r="B57" s="87"/>
      <c r="C57" s="51"/>
      <c r="D57" s="85"/>
    </row>
    <row r="58" spans="1:4" ht="13.5" thickBot="1">
      <c r="A58" s="86" t="s">
        <v>175</v>
      </c>
      <c r="B58" s="87"/>
      <c r="C58" s="51"/>
      <c r="D58" s="85"/>
    </row>
    <row r="59" spans="1:4">
      <c r="D59" s="85"/>
    </row>
    <row r="60" spans="1:4">
      <c r="D60" s="85"/>
    </row>
  </sheetData>
  <pageMargins left="0.7" right="0.7" top="0.75" bottom="0.75" header="0.3" footer="0.3"/>
  <pageSetup paperSize="9" scale="8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33203125" customWidth="1"/>
    <col min="2" max="2" width="64.6640625" customWidth="1"/>
    <col min="3" max="3" width="14.1640625" customWidth="1"/>
    <col min="4" max="4" width="13" customWidth="1"/>
    <col min="5" max="5" width="14.83203125" customWidth="1"/>
  </cols>
  <sheetData>
    <row r="1" spans="1:5" ht="15.75">
      <c r="A1" s="65"/>
      <c r="B1" s="67"/>
      <c r="C1" s="191" t="s">
        <v>1130</v>
      </c>
    </row>
    <row r="2" spans="1:5" ht="41.25" customHeight="1" thickBot="1">
      <c r="A2" s="65"/>
      <c r="B2" s="67"/>
      <c r="C2" s="191"/>
    </row>
    <row r="3" spans="1:5" ht="28.5" customHeight="1">
      <c r="A3" s="146" t="s">
        <v>172</v>
      </c>
      <c r="B3" s="124" t="s">
        <v>415</v>
      </c>
      <c r="C3" s="920"/>
      <c r="D3" s="898"/>
      <c r="E3" s="898" t="s">
        <v>98</v>
      </c>
    </row>
    <row r="4" spans="1:5" ht="24.75" thickBot="1">
      <c r="A4" s="184" t="s">
        <v>171</v>
      </c>
      <c r="B4" s="125" t="s">
        <v>909</v>
      </c>
      <c r="C4" s="914"/>
      <c r="D4" s="913"/>
      <c r="E4" s="913" t="s">
        <v>1096</v>
      </c>
    </row>
    <row r="5" spans="1:5" ht="15" customHeight="1" thickBot="1">
      <c r="A5" s="68"/>
      <c r="B5" s="68"/>
      <c r="C5" s="69"/>
      <c r="D5" s="69"/>
      <c r="E5" s="69"/>
    </row>
    <row r="6" spans="1:5" ht="24.75" thickBot="1">
      <c r="A6" s="147" t="s">
        <v>173</v>
      </c>
      <c r="B6" s="70" t="s">
        <v>90</v>
      </c>
      <c r="C6" s="70" t="s">
        <v>871</v>
      </c>
      <c r="D6" s="916" t="s">
        <v>1071</v>
      </c>
      <c r="E6" s="71" t="s">
        <v>815</v>
      </c>
    </row>
    <row r="7" spans="1:5" ht="15" customHeight="1" thickBot="1">
      <c r="A7" s="61">
        <v>1</v>
      </c>
      <c r="B7" s="62">
        <v>2</v>
      </c>
      <c r="C7" s="62">
        <v>3</v>
      </c>
      <c r="D7" s="1265">
        <v>4</v>
      </c>
      <c r="E7" s="1267">
        <v>5</v>
      </c>
    </row>
    <row r="8" spans="1:5" ht="13.5" customHeight="1" thickBot="1">
      <c r="A8" s="72"/>
      <c r="B8" s="73" t="s">
        <v>92</v>
      </c>
      <c r="C8" s="904"/>
      <c r="D8" s="918"/>
      <c r="E8" s="1268"/>
    </row>
    <row r="9" spans="1:5" ht="12.75" customHeight="1" thickBot="1">
      <c r="A9" s="61" t="s">
        <v>58</v>
      </c>
      <c r="B9" s="889" t="s">
        <v>380</v>
      </c>
      <c r="C9" s="924">
        <f>SUM(C10:C19)</f>
        <v>0</v>
      </c>
      <c r="D9" s="1177">
        <f>SUM(D10:D19)</f>
        <v>0</v>
      </c>
      <c r="E9" s="1264">
        <f>SUM(E10:E19)</f>
        <v>0</v>
      </c>
    </row>
    <row r="10" spans="1:5" ht="12" customHeight="1">
      <c r="A10" s="185" t="s">
        <v>117</v>
      </c>
      <c r="B10" s="8" t="s">
        <v>230</v>
      </c>
      <c r="C10" s="710">
        <f>'[1]19.sz.mell.'!C10+'[1]9.4.2.sz.mell.'!C9+'[1]9.4.3.sz.mell.'!C9</f>
        <v>0</v>
      </c>
      <c r="D10" s="713">
        <f>'[1]19.sz.mell.'!E10+'[1]9.4.2.sz.mell.'!F9+'[1]9.4.3.sz.mell.'!F9</f>
        <v>0</v>
      </c>
      <c r="E10" s="711"/>
    </row>
    <row r="11" spans="1:5" ht="11.25" customHeight="1">
      <c r="A11" s="186" t="s">
        <v>118</v>
      </c>
      <c r="B11" s="6" t="s">
        <v>231</v>
      </c>
      <c r="C11" s="716">
        <f>'[1]19.sz.mell.'!C11+'[1]9.4.2.sz.mell.'!C10+'[1]9.4.3.sz.mell.'!C10</f>
        <v>0</v>
      </c>
      <c r="D11" s="719">
        <f>'[1]19.sz.mell.'!E11+'[1]9.4.2.sz.mell.'!F10+'[1]9.4.3.sz.mell.'!F10</f>
        <v>0</v>
      </c>
      <c r="E11" s="107"/>
    </row>
    <row r="12" spans="1:5" ht="11.25" customHeight="1">
      <c r="A12" s="186" t="s">
        <v>119</v>
      </c>
      <c r="B12" s="6" t="s">
        <v>232</v>
      </c>
      <c r="C12" s="716">
        <f>'[1]19.sz.mell.'!C12+'[1]9.4.2.sz.mell.'!C11+'[1]9.4.3.sz.mell.'!C11</f>
        <v>0</v>
      </c>
      <c r="D12" s="719">
        <f>'[1]19.sz.mell.'!E12+'[1]9.4.2.sz.mell.'!F11+'[1]9.4.3.sz.mell.'!F11</f>
        <v>0</v>
      </c>
      <c r="E12" s="107"/>
    </row>
    <row r="13" spans="1:5" ht="10.5" customHeight="1">
      <c r="A13" s="186" t="s">
        <v>120</v>
      </c>
      <c r="B13" s="6" t="s">
        <v>233</v>
      </c>
      <c r="C13" s="716">
        <f>'[1]19.sz.mell.'!C13+'[1]9.4.2.sz.mell.'!C12+'[1]9.4.3.sz.mell.'!C12</f>
        <v>0</v>
      </c>
      <c r="D13" s="719">
        <f>'[1]19.sz.mell.'!E13+'[1]9.4.2.sz.mell.'!F12+'[1]9.4.3.sz.mell.'!F12</f>
        <v>0</v>
      </c>
      <c r="E13" s="107"/>
    </row>
    <row r="14" spans="1:5" ht="10.5" customHeight="1">
      <c r="A14" s="186" t="s">
        <v>137</v>
      </c>
      <c r="B14" s="6" t="s">
        <v>234</v>
      </c>
      <c r="C14" s="716"/>
      <c r="D14" s="719"/>
      <c r="E14" s="107"/>
    </row>
    <row r="15" spans="1:5" ht="12" customHeight="1">
      <c r="A15" s="186" t="s">
        <v>121</v>
      </c>
      <c r="B15" s="6" t="s">
        <v>381</v>
      </c>
      <c r="C15" s="716"/>
      <c r="D15" s="719"/>
      <c r="E15" s="107"/>
    </row>
    <row r="16" spans="1:5" ht="11.25" customHeight="1">
      <c r="A16" s="186" t="s">
        <v>122</v>
      </c>
      <c r="B16" s="5" t="s">
        <v>382</v>
      </c>
      <c r="C16" s="716"/>
      <c r="D16" s="719"/>
      <c r="E16" s="107"/>
    </row>
    <row r="17" spans="1:5" ht="12.75" customHeight="1">
      <c r="A17" s="186" t="s">
        <v>129</v>
      </c>
      <c r="B17" s="6" t="s">
        <v>237</v>
      </c>
      <c r="C17" s="716"/>
      <c r="D17" s="719"/>
      <c r="E17" s="107"/>
    </row>
    <row r="18" spans="1:5" ht="12.75" customHeight="1">
      <c r="A18" s="186" t="s">
        <v>130</v>
      </c>
      <c r="B18" s="6" t="s">
        <v>238</v>
      </c>
      <c r="C18" s="716"/>
      <c r="D18" s="719"/>
      <c r="E18" s="107"/>
    </row>
    <row r="19" spans="1:5" ht="27" customHeight="1" thickBot="1">
      <c r="A19" s="186" t="s">
        <v>131</v>
      </c>
      <c r="B19" s="5" t="s">
        <v>239</v>
      </c>
      <c r="C19" s="727"/>
      <c r="D19" s="728"/>
      <c r="E19" s="108"/>
    </row>
    <row r="20" spans="1:5" ht="12.75" customHeight="1" thickBot="1">
      <c r="A20" s="61" t="s">
        <v>59</v>
      </c>
      <c r="B20" s="889" t="s">
        <v>383</v>
      </c>
      <c r="C20" s="924">
        <f>SUM(C21:C23)</f>
        <v>0</v>
      </c>
      <c r="D20" s="1177">
        <f>SUM(D21:D23)</f>
        <v>0</v>
      </c>
      <c r="E20" s="1264">
        <f>SUM(E21:E23)</f>
        <v>0</v>
      </c>
    </row>
    <row r="21" spans="1:5" ht="12" customHeight="1">
      <c r="A21" s="186" t="s">
        <v>123</v>
      </c>
      <c r="B21" s="7" t="s">
        <v>205</v>
      </c>
      <c r="C21" s="716">
        <f>'[1]19.sz.mell.'!C21+'[1]9.4.2.sz.mell.'!C20+'[1]9.4.3.sz.mell.'!C20</f>
        <v>0</v>
      </c>
      <c r="D21" s="719">
        <f>'[1]19.sz.mell.'!E21+'[1]9.4.2.sz.mell.'!F20+'[1]9.4.3.sz.mell.'!F20</f>
        <v>0</v>
      </c>
      <c r="E21" s="107"/>
    </row>
    <row r="22" spans="1:5" ht="12.75" customHeight="1">
      <c r="A22" s="186" t="s">
        <v>124</v>
      </c>
      <c r="B22" s="6" t="s">
        <v>384</v>
      </c>
      <c r="C22" s="716"/>
      <c r="D22" s="719"/>
      <c r="E22" s="108"/>
    </row>
    <row r="23" spans="1:5" ht="10.5" customHeight="1">
      <c r="A23" s="186" t="s">
        <v>125</v>
      </c>
      <c r="B23" s="6" t="s">
        <v>385</v>
      </c>
      <c r="C23" s="716"/>
      <c r="D23" s="719"/>
      <c r="E23" s="107"/>
    </row>
    <row r="24" spans="1:5" ht="11.25" customHeight="1" thickBot="1">
      <c r="A24" s="186" t="s">
        <v>126</v>
      </c>
      <c r="B24" s="6" t="s">
        <v>52</v>
      </c>
      <c r="C24" s="716"/>
      <c r="D24" s="719"/>
      <c r="E24" s="107"/>
    </row>
    <row r="25" spans="1:5" ht="11.25" customHeight="1" thickBot="1">
      <c r="A25" s="64" t="s">
        <v>60</v>
      </c>
      <c r="B25" s="52" t="s">
        <v>149</v>
      </c>
      <c r="C25" s="909"/>
      <c r="D25" s="1266"/>
      <c r="E25" s="1269"/>
    </row>
    <row r="26" spans="1:5" ht="11.25" customHeight="1" thickBot="1">
      <c r="A26" s="64" t="s">
        <v>61</v>
      </c>
      <c r="B26" s="52" t="s">
        <v>386</v>
      </c>
      <c r="C26" s="750">
        <f>+C27+C28</f>
        <v>0</v>
      </c>
      <c r="D26" s="1177">
        <f>+D27+D28</f>
        <v>0</v>
      </c>
      <c r="E26" s="1264">
        <f>+E27+E28</f>
        <v>0</v>
      </c>
    </row>
    <row r="27" spans="1:5" ht="12.75" customHeight="1">
      <c r="A27" s="187" t="s">
        <v>215</v>
      </c>
      <c r="B27" s="188" t="s">
        <v>384</v>
      </c>
      <c r="C27" s="770"/>
      <c r="D27" s="1178"/>
      <c r="E27" s="42"/>
    </row>
    <row r="28" spans="1:5" ht="12" customHeight="1">
      <c r="A28" s="187" t="s">
        <v>218</v>
      </c>
      <c r="B28" s="189" t="s">
        <v>387</v>
      </c>
      <c r="C28" s="770"/>
      <c r="D28" s="1178"/>
      <c r="E28" s="42"/>
    </row>
    <row r="29" spans="1:5" ht="12" customHeight="1" thickBot="1">
      <c r="A29" s="186" t="s">
        <v>219</v>
      </c>
      <c r="B29" s="190" t="s">
        <v>388</v>
      </c>
      <c r="C29" s="770"/>
      <c r="D29" s="1178"/>
      <c r="E29" s="42"/>
    </row>
    <row r="30" spans="1:5" ht="11.25" customHeight="1" thickBot="1">
      <c r="A30" s="64" t="s">
        <v>62</v>
      </c>
      <c r="B30" s="52" t="s">
        <v>389</v>
      </c>
      <c r="C30" s="750">
        <f>+C31+C32+C33</f>
        <v>0</v>
      </c>
      <c r="D30" s="1177">
        <f>+D31+D32+D33</f>
        <v>0</v>
      </c>
      <c r="E30" s="1264">
        <f>+E31+E32+E33</f>
        <v>0</v>
      </c>
    </row>
    <row r="31" spans="1:5" ht="10.5" customHeight="1">
      <c r="A31" s="187" t="s">
        <v>110</v>
      </c>
      <c r="B31" s="188" t="s">
        <v>244</v>
      </c>
      <c r="C31" s="770"/>
      <c r="D31" s="1178"/>
      <c r="E31" s="42"/>
    </row>
    <row r="32" spans="1:5" ht="12" customHeight="1">
      <c r="A32" s="187" t="s">
        <v>111</v>
      </c>
      <c r="B32" s="189" t="s">
        <v>245</v>
      </c>
      <c r="C32" s="770"/>
      <c r="D32" s="1178"/>
      <c r="E32" s="42"/>
    </row>
    <row r="33" spans="1:5" ht="12.75" customHeight="1" thickBot="1">
      <c r="A33" s="186" t="s">
        <v>112</v>
      </c>
      <c r="B33" s="53" t="s">
        <v>246</v>
      </c>
      <c r="C33" s="770"/>
      <c r="D33" s="1178"/>
      <c r="E33" s="42"/>
    </row>
    <row r="34" spans="1:5" ht="11.25" customHeight="1" thickBot="1">
      <c r="A34" s="64" t="s">
        <v>63</v>
      </c>
      <c r="B34" s="52" t="s">
        <v>355</v>
      </c>
      <c r="C34" s="909"/>
      <c r="D34" s="1266"/>
      <c r="E34" s="1269"/>
    </row>
    <row r="35" spans="1:5" ht="12" customHeight="1" thickBot="1">
      <c r="A35" s="64" t="s">
        <v>64</v>
      </c>
      <c r="B35" s="52" t="s">
        <v>390</v>
      </c>
      <c r="C35" s="910"/>
      <c r="D35" s="1266"/>
      <c r="E35" s="1269"/>
    </row>
    <row r="36" spans="1:5" ht="12.75" customHeight="1" thickBot="1">
      <c r="A36" s="61" t="s">
        <v>65</v>
      </c>
      <c r="B36" s="52" t="s">
        <v>391</v>
      </c>
      <c r="C36" s="731"/>
      <c r="D36" s="1177"/>
      <c r="E36" s="1264"/>
    </row>
    <row r="37" spans="1:5" ht="9.75" customHeight="1" thickBot="1">
      <c r="A37" s="76" t="s">
        <v>66</v>
      </c>
      <c r="B37" s="52" t="s">
        <v>392</v>
      </c>
      <c r="C37" s="731"/>
      <c r="D37" s="1177"/>
      <c r="E37" s="1264"/>
    </row>
    <row r="38" spans="1:5" ht="11.25" customHeight="1">
      <c r="A38" s="187" t="s">
        <v>393</v>
      </c>
      <c r="B38" s="188" t="s">
        <v>185</v>
      </c>
      <c r="C38" s="710"/>
      <c r="D38" s="713"/>
      <c r="E38" s="710"/>
    </row>
    <row r="39" spans="1:5" ht="12" customHeight="1">
      <c r="A39" s="187" t="s">
        <v>394</v>
      </c>
      <c r="B39" s="189" t="s">
        <v>53</v>
      </c>
      <c r="C39" s="710"/>
      <c r="D39" s="713"/>
      <c r="E39" s="710"/>
    </row>
    <row r="40" spans="1:5" ht="15" customHeight="1" thickBot="1">
      <c r="A40" s="186" t="s">
        <v>395</v>
      </c>
      <c r="B40" s="53" t="s">
        <v>396</v>
      </c>
      <c r="C40" s="710"/>
      <c r="D40" s="713"/>
      <c r="E40" s="710"/>
    </row>
    <row r="41" spans="1:5" ht="13.5" thickBot="1">
      <c r="A41" s="76" t="s">
        <v>67</v>
      </c>
      <c r="B41" s="77" t="s">
        <v>397</v>
      </c>
      <c r="C41" s="911"/>
      <c r="D41" s="1197"/>
      <c r="E41" s="1270"/>
    </row>
    <row r="42" spans="1:5" ht="12" customHeight="1" thickBot="1">
      <c r="A42" s="78"/>
      <c r="B42" s="79"/>
      <c r="C42" s="134"/>
      <c r="D42" s="134"/>
      <c r="E42" s="134"/>
    </row>
    <row r="43" spans="1:5" ht="12" customHeight="1" thickBot="1">
      <c r="A43" s="82"/>
      <c r="B43" s="83" t="s">
        <v>93</v>
      </c>
      <c r="C43" s="911"/>
      <c r="D43" s="1197"/>
      <c r="E43" s="1270"/>
    </row>
    <row r="44" spans="1:5" ht="12" customHeight="1" thickBot="1">
      <c r="A44" s="64" t="s">
        <v>58</v>
      </c>
      <c r="B44" s="52" t="s">
        <v>398</v>
      </c>
      <c r="C44" s="750"/>
      <c r="D44" s="1177"/>
      <c r="E44" s="1264"/>
    </row>
    <row r="45" spans="1:5" ht="12" customHeight="1">
      <c r="A45" s="186" t="s">
        <v>117</v>
      </c>
      <c r="B45" s="7" t="s">
        <v>88</v>
      </c>
      <c r="C45" s="710"/>
      <c r="D45" s="713"/>
      <c r="E45" s="710"/>
    </row>
    <row r="46" spans="1:5" ht="10.5" customHeight="1">
      <c r="A46" s="186" t="s">
        <v>118</v>
      </c>
      <c r="B46" s="6" t="s">
        <v>158</v>
      </c>
      <c r="C46" s="710"/>
      <c r="D46" s="713"/>
      <c r="E46" s="710"/>
    </row>
    <row r="47" spans="1:5" ht="10.5" customHeight="1">
      <c r="A47" s="186" t="s">
        <v>119</v>
      </c>
      <c r="B47" s="6" t="s">
        <v>136</v>
      </c>
      <c r="C47" s="710"/>
      <c r="D47" s="713"/>
      <c r="E47" s="710"/>
    </row>
    <row r="48" spans="1:5" ht="13.5" customHeight="1">
      <c r="A48" s="186" t="s">
        <v>120</v>
      </c>
      <c r="B48" s="6" t="s">
        <v>159</v>
      </c>
      <c r="C48" s="710"/>
      <c r="D48" s="713"/>
      <c r="E48" s="710"/>
    </row>
    <row r="49" spans="1:5" ht="13.5" customHeight="1" thickBot="1">
      <c r="A49" s="186" t="s">
        <v>137</v>
      </c>
      <c r="B49" s="6" t="s">
        <v>160</v>
      </c>
      <c r="C49" s="710"/>
      <c r="D49" s="713"/>
      <c r="E49" s="710"/>
    </row>
    <row r="50" spans="1:5" ht="11.25" customHeight="1" thickBot="1">
      <c r="A50" s="64" t="s">
        <v>59</v>
      </c>
      <c r="B50" s="52" t="s">
        <v>399</v>
      </c>
      <c r="C50" s="750"/>
      <c r="D50" s="1177"/>
      <c r="E50" s="1264"/>
    </row>
    <row r="51" spans="1:5" ht="10.5" customHeight="1">
      <c r="A51" s="186" t="s">
        <v>123</v>
      </c>
      <c r="B51" s="7" t="s">
        <v>179</v>
      </c>
      <c r="C51" s="770"/>
      <c r="D51" s="1178"/>
      <c r="E51" s="42"/>
    </row>
    <row r="52" spans="1:5" ht="10.5" customHeight="1">
      <c r="A52" s="186" t="s">
        <v>124</v>
      </c>
      <c r="B52" s="6" t="s">
        <v>162</v>
      </c>
      <c r="C52" s="43"/>
      <c r="D52" s="743"/>
      <c r="E52" s="44"/>
    </row>
    <row r="53" spans="1:5" ht="10.5" customHeight="1">
      <c r="A53" s="186" t="s">
        <v>125</v>
      </c>
      <c r="B53" s="6" t="s">
        <v>94</v>
      </c>
      <c r="C53" s="43"/>
      <c r="D53" s="743"/>
      <c r="E53" s="44"/>
    </row>
    <row r="54" spans="1:5" ht="12" customHeight="1" thickBot="1">
      <c r="A54" s="186" t="s">
        <v>126</v>
      </c>
      <c r="B54" s="6" t="s">
        <v>54</v>
      </c>
      <c r="C54" s="43"/>
      <c r="D54" s="743"/>
      <c r="E54" s="44"/>
    </row>
    <row r="55" spans="1:5" ht="13.5" thickBot="1">
      <c r="A55" s="64" t="s">
        <v>60</v>
      </c>
      <c r="B55" s="84" t="s">
        <v>400</v>
      </c>
      <c r="C55" s="912"/>
      <c r="D55" s="1197"/>
      <c r="E55" s="1270"/>
    </row>
    <row r="56" spans="1:5" ht="13.5" thickBot="1">
      <c r="A56" s="673"/>
      <c r="B56" s="85"/>
      <c r="C56" s="138"/>
      <c r="D56" s="138"/>
      <c r="E56" s="138"/>
    </row>
    <row r="57" spans="1:5" ht="13.5" thickBot="1">
      <c r="A57" s="86" t="s">
        <v>174</v>
      </c>
      <c r="B57" s="87"/>
      <c r="C57" s="885"/>
      <c r="D57" s="1271"/>
      <c r="E57" s="1272"/>
    </row>
    <row r="58" spans="1:5" ht="13.5" thickBot="1">
      <c r="A58" s="86" t="s">
        <v>175</v>
      </c>
      <c r="B58" s="87"/>
      <c r="C58" s="885"/>
      <c r="D58" s="1271"/>
      <c r="E58" s="1272"/>
    </row>
  </sheetData>
  <pageMargins left="0" right="0" top="0.55118110236220474" bottom="0.55118110236220474" header="0.31496062992125984" footer="0.31496062992125984"/>
  <pageSetup paperSize="9"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60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33203125" customWidth="1"/>
    <col min="2" max="2" width="64.6640625" customWidth="1"/>
    <col min="3" max="3" width="14.1640625" customWidth="1"/>
    <col min="4" max="4" width="15.5" customWidth="1"/>
    <col min="5" max="5" width="14.83203125" customWidth="1"/>
    <col min="6" max="6" width="12.1640625" customWidth="1"/>
  </cols>
  <sheetData>
    <row r="1" spans="1:6" ht="15.75">
      <c r="A1" s="65"/>
      <c r="B1" s="67"/>
      <c r="C1" s="191" t="s">
        <v>1131</v>
      </c>
    </row>
    <row r="2" spans="1:6" ht="41.25" customHeight="1" thickBot="1">
      <c r="A2" s="65"/>
      <c r="B2" s="67"/>
      <c r="C2" s="191"/>
    </row>
    <row r="3" spans="1:6" ht="28.5" customHeight="1">
      <c r="A3" s="146" t="s">
        <v>172</v>
      </c>
      <c r="B3" s="124" t="s">
        <v>416</v>
      </c>
      <c r="C3" s="920"/>
      <c r="D3" s="898"/>
      <c r="E3" s="898"/>
      <c r="F3" s="899" t="s">
        <v>413</v>
      </c>
    </row>
    <row r="4" spans="1:6" ht="24.75" thickBot="1">
      <c r="A4" s="184" t="s">
        <v>171</v>
      </c>
      <c r="B4" s="125" t="s">
        <v>379</v>
      </c>
      <c r="C4" s="914"/>
      <c r="D4" s="913"/>
      <c r="E4" s="913"/>
      <c r="F4" s="140"/>
    </row>
    <row r="5" spans="1:6" ht="15" customHeight="1" thickBot="1">
      <c r="A5" s="68"/>
      <c r="B5" s="68"/>
      <c r="C5" s="69"/>
      <c r="D5" s="69"/>
      <c r="E5" s="69"/>
      <c r="F5" s="69"/>
    </row>
    <row r="6" spans="1:6" ht="24.75" thickBot="1">
      <c r="A6" s="147" t="s">
        <v>173</v>
      </c>
      <c r="B6" s="70" t="s">
        <v>90</v>
      </c>
      <c r="C6" s="70" t="s">
        <v>988</v>
      </c>
      <c r="D6" s="916" t="s">
        <v>1071</v>
      </c>
      <c r="E6" s="921" t="s">
        <v>815</v>
      </c>
      <c r="F6" s="915" t="s">
        <v>816</v>
      </c>
    </row>
    <row r="7" spans="1:6" ht="15" customHeight="1" thickBot="1">
      <c r="A7" s="61">
        <v>1</v>
      </c>
      <c r="B7" s="62">
        <v>2</v>
      </c>
      <c r="C7" s="62">
        <v>3</v>
      </c>
      <c r="D7" s="917">
        <v>4</v>
      </c>
      <c r="E7" s="922">
        <v>5</v>
      </c>
      <c r="F7" s="839">
        <v>6</v>
      </c>
    </row>
    <row r="8" spans="1:6" ht="13.5" customHeight="1" thickBot="1">
      <c r="A8" s="72"/>
      <c r="B8" s="73" t="s">
        <v>92</v>
      </c>
      <c r="C8" s="904"/>
      <c r="D8" s="918"/>
      <c r="E8" s="923"/>
      <c r="F8" s="74"/>
    </row>
    <row r="9" spans="1:6" ht="12.75" customHeight="1" thickBot="1">
      <c r="A9" s="61" t="s">
        <v>58</v>
      </c>
      <c r="B9" s="889" t="s">
        <v>380</v>
      </c>
      <c r="C9" s="924">
        <f>SUM(C10:C19)</f>
        <v>78051900</v>
      </c>
      <c r="D9" s="733">
        <f>SUM(D10:D19)</f>
        <v>78052767</v>
      </c>
      <c r="E9" s="925">
        <f>E14+E17+E19</f>
        <v>76097798</v>
      </c>
      <c r="F9" s="925">
        <f>E9/D9*100</f>
        <v>97.495323900560763</v>
      </c>
    </row>
    <row r="10" spans="1:6" ht="12" customHeight="1" thickBot="1">
      <c r="A10" s="185" t="s">
        <v>117</v>
      </c>
      <c r="B10" s="8" t="s">
        <v>230</v>
      </c>
      <c r="C10" s="710">
        <f>'[1]19.sz.mell.'!C10+'[1]9.4.2.sz.mell.'!C9+'[1]9.4.3.sz.mell.'!C9</f>
        <v>0</v>
      </c>
      <c r="D10" s="713">
        <f>'[1]19.sz.mell.'!E10+'[1]9.4.2.sz.mell.'!F9+'[1]9.4.3.sz.mell.'!F9</f>
        <v>0</v>
      </c>
      <c r="E10" s="926"/>
      <c r="F10" s="925"/>
    </row>
    <row r="11" spans="1:6" ht="11.25" customHeight="1" thickBot="1">
      <c r="A11" s="186" t="s">
        <v>118</v>
      </c>
      <c r="B11" s="6" t="s">
        <v>231</v>
      </c>
      <c r="C11" s="716">
        <f>'[1]19.sz.mell.'!C11+'[1]9.4.2.sz.mell.'!C10+'[1]9.4.3.sz.mell.'!C10</f>
        <v>0</v>
      </c>
      <c r="D11" s="719">
        <f>'[1]19.sz.mell.'!E11+'[1]9.4.2.sz.mell.'!F10+'[1]9.4.3.sz.mell.'!F10</f>
        <v>0</v>
      </c>
      <c r="E11" s="927"/>
      <c r="F11" s="925"/>
    </row>
    <row r="12" spans="1:6" ht="11.25" customHeight="1" thickBot="1">
      <c r="A12" s="186" t="s">
        <v>119</v>
      </c>
      <c r="B12" s="6" t="s">
        <v>232</v>
      </c>
      <c r="C12" s="716">
        <f>'[1]19.sz.mell.'!C12+'[1]9.4.2.sz.mell.'!C11+'[1]9.4.3.sz.mell.'!C11</f>
        <v>0</v>
      </c>
      <c r="D12" s="719">
        <f>'[1]19.sz.mell.'!E12+'[1]9.4.2.sz.mell.'!F11+'[1]9.4.3.sz.mell.'!F11</f>
        <v>0</v>
      </c>
      <c r="E12" s="927"/>
      <c r="F12" s="925"/>
    </row>
    <row r="13" spans="1:6" ht="10.5" customHeight="1" thickBot="1">
      <c r="A13" s="186" t="s">
        <v>120</v>
      </c>
      <c r="B13" s="6" t="s">
        <v>233</v>
      </c>
      <c r="C13" s="716">
        <f>'[1]19.sz.mell.'!C13+'[1]9.4.2.sz.mell.'!C12+'[1]9.4.3.sz.mell.'!C12</f>
        <v>0</v>
      </c>
      <c r="D13" s="719">
        <f>'[1]19.sz.mell.'!E13+'[1]9.4.2.sz.mell.'!F12+'[1]9.4.3.sz.mell.'!F12</f>
        <v>0</v>
      </c>
      <c r="E13" s="927"/>
      <c r="F13" s="925"/>
    </row>
    <row r="14" spans="1:6" ht="10.5" customHeight="1" thickBot="1">
      <c r="A14" s="186" t="s">
        <v>137</v>
      </c>
      <c r="B14" s="6" t="s">
        <v>234</v>
      </c>
      <c r="C14" s="716">
        <v>73051900</v>
      </c>
      <c r="D14" s="719">
        <v>78051490</v>
      </c>
      <c r="E14" s="927">
        <v>76096529</v>
      </c>
      <c r="F14" s="925">
        <f t="shared" ref="F14:F41" si="0">E14/D14*100</f>
        <v>97.495293171213007</v>
      </c>
    </row>
    <row r="15" spans="1:6" ht="12" customHeight="1" thickBot="1">
      <c r="A15" s="186" t="s">
        <v>121</v>
      </c>
      <c r="B15" s="6" t="s">
        <v>381</v>
      </c>
      <c r="C15" s="716">
        <f>'[1]19.sz.mell.'!C15+'[1]9.4.2.sz.mell.'!C14+'[1]9.4.3.sz.mell.'!C14</f>
        <v>0</v>
      </c>
      <c r="D15" s="719">
        <f>'[1]19.sz.mell.'!E15+'[1]9.4.2.sz.mell.'!F14+'[1]9.4.3.sz.mell.'!F14</f>
        <v>0</v>
      </c>
      <c r="E15" s="927"/>
      <c r="F15" s="925"/>
    </row>
    <row r="16" spans="1:6" ht="11.25" customHeight="1" thickBot="1">
      <c r="A16" s="186" t="s">
        <v>122</v>
      </c>
      <c r="B16" s="5" t="s">
        <v>382</v>
      </c>
      <c r="C16" s="716">
        <f>'[1]19.sz.mell.'!C16+'[1]9.4.2.sz.mell.'!C15+'[1]9.4.3.sz.mell.'!C15</f>
        <v>0</v>
      </c>
      <c r="D16" s="719">
        <f>'[1]19.sz.mell.'!E16+'[1]9.4.2.sz.mell.'!F15+'[1]9.4.3.sz.mell.'!F15</f>
        <v>0</v>
      </c>
      <c r="E16" s="927"/>
      <c r="F16" s="925"/>
    </row>
    <row r="17" spans="1:6" ht="12.75" customHeight="1" thickBot="1">
      <c r="A17" s="186" t="s">
        <v>129</v>
      </c>
      <c r="B17" s="6" t="s">
        <v>237</v>
      </c>
      <c r="C17" s="716">
        <f>'[1]19.sz.mell.'!C17+'[1]9.4.2.sz.mell.'!C16+'[1]9.4.3.sz.mell.'!C16</f>
        <v>0</v>
      </c>
      <c r="D17" s="719">
        <v>1267</v>
      </c>
      <c r="E17" s="927">
        <v>1260</v>
      </c>
      <c r="F17" s="925">
        <f t="shared" si="0"/>
        <v>99.447513812154696</v>
      </c>
    </row>
    <row r="18" spans="1:6" ht="12.75" customHeight="1" thickBot="1">
      <c r="A18" s="186" t="s">
        <v>130</v>
      </c>
      <c r="B18" s="6" t="s">
        <v>238</v>
      </c>
      <c r="C18" s="716">
        <f>'[1]19.sz.mell.'!C18+'[1]9.4.2.sz.mell.'!C17+'[1]9.4.3.sz.mell.'!C17</f>
        <v>0</v>
      </c>
      <c r="D18" s="719">
        <f>'[1]19.sz.mell.'!E18+'[1]9.4.2.sz.mell.'!F17+'[1]9.4.3.sz.mell.'!F17</f>
        <v>0</v>
      </c>
      <c r="E18" s="927"/>
      <c r="F18" s="925"/>
    </row>
    <row r="19" spans="1:6" ht="27" customHeight="1" thickBot="1">
      <c r="A19" s="186" t="s">
        <v>131</v>
      </c>
      <c r="B19" s="5" t="s">
        <v>239</v>
      </c>
      <c r="C19" s="727">
        <v>5000000</v>
      </c>
      <c r="D19" s="728">
        <v>10</v>
      </c>
      <c r="E19" s="928">
        <v>9</v>
      </c>
      <c r="F19" s="925">
        <f t="shared" si="0"/>
        <v>90</v>
      </c>
    </row>
    <row r="20" spans="1:6" ht="12.75" customHeight="1" thickBot="1">
      <c r="A20" s="61" t="s">
        <v>59</v>
      </c>
      <c r="B20" s="889" t="s">
        <v>383</v>
      </c>
      <c r="C20" s="924"/>
      <c r="D20" s="733">
        <f>SUM(D21:D23)</f>
        <v>0</v>
      </c>
      <c r="E20" s="925"/>
      <c r="F20" s="925"/>
    </row>
    <row r="21" spans="1:6" ht="12" customHeight="1" thickBot="1">
      <c r="A21" s="186" t="s">
        <v>123</v>
      </c>
      <c r="B21" s="7" t="s">
        <v>205</v>
      </c>
      <c r="C21" s="716">
        <f>'[1]19.sz.mell.'!C21+'[1]9.4.2.sz.mell.'!C20+'[1]9.4.3.sz.mell.'!C20</f>
        <v>0</v>
      </c>
      <c r="D21" s="719">
        <f>'[1]19.sz.mell.'!E21+'[1]9.4.2.sz.mell.'!F20+'[1]9.4.3.sz.mell.'!F20</f>
        <v>0</v>
      </c>
      <c r="E21" s="927"/>
      <c r="F21" s="925"/>
    </row>
    <row r="22" spans="1:6" ht="12.75" customHeight="1" thickBot="1">
      <c r="A22" s="186" t="s">
        <v>124</v>
      </c>
      <c r="B22" s="6" t="s">
        <v>384</v>
      </c>
      <c r="C22" s="716"/>
      <c r="D22" s="719"/>
      <c r="E22" s="928"/>
      <c r="F22" s="925"/>
    </row>
    <row r="23" spans="1:6" ht="10.5" customHeight="1" thickBot="1">
      <c r="A23" s="186" t="s">
        <v>125</v>
      </c>
      <c r="B23" s="6" t="s">
        <v>385</v>
      </c>
      <c r="C23" s="716"/>
      <c r="D23" s="760"/>
      <c r="E23" s="927"/>
      <c r="F23" s="925"/>
    </row>
    <row r="24" spans="1:6" ht="11.25" customHeight="1" thickBot="1">
      <c r="A24" s="186" t="s">
        <v>126</v>
      </c>
      <c r="B24" s="6" t="s">
        <v>52</v>
      </c>
      <c r="C24" s="716"/>
      <c r="D24" s="760"/>
      <c r="E24" s="760"/>
      <c r="F24" s="925"/>
    </row>
    <row r="25" spans="1:6" ht="11.25" customHeight="1" thickBot="1">
      <c r="A25" s="64" t="s">
        <v>60</v>
      </c>
      <c r="B25" s="52" t="s">
        <v>149</v>
      </c>
      <c r="C25" s="909"/>
      <c r="D25" s="132"/>
      <c r="E25" s="132"/>
      <c r="F25" s="925"/>
    </row>
    <row r="26" spans="1:6" ht="11.25" customHeight="1" thickBot="1">
      <c r="A26" s="64" t="s">
        <v>61</v>
      </c>
      <c r="B26" s="52" t="s">
        <v>386</v>
      </c>
      <c r="C26" s="750">
        <f>+C27+C28</f>
        <v>0</v>
      </c>
      <c r="D26" s="133">
        <f>+D27+D28</f>
        <v>0</v>
      </c>
      <c r="E26" s="133"/>
      <c r="F26" s="925"/>
    </row>
    <row r="27" spans="1:6" ht="12.75" customHeight="1" thickBot="1">
      <c r="A27" s="187" t="s">
        <v>215</v>
      </c>
      <c r="B27" s="188" t="s">
        <v>384</v>
      </c>
      <c r="C27" s="770"/>
      <c r="D27" s="771"/>
      <c r="E27" s="771"/>
      <c r="F27" s="925"/>
    </row>
    <row r="28" spans="1:6" ht="12" customHeight="1" thickBot="1">
      <c r="A28" s="187" t="s">
        <v>218</v>
      </c>
      <c r="B28" s="189" t="s">
        <v>387</v>
      </c>
      <c r="C28" s="770"/>
      <c r="D28" s="771"/>
      <c r="E28" s="771"/>
      <c r="F28" s="925"/>
    </row>
    <row r="29" spans="1:6" ht="12" customHeight="1" thickBot="1">
      <c r="A29" s="186" t="s">
        <v>219</v>
      </c>
      <c r="B29" s="190" t="s">
        <v>388</v>
      </c>
      <c r="C29" s="770"/>
      <c r="D29" s="771"/>
      <c r="E29" s="771"/>
      <c r="F29" s="925"/>
    </row>
    <row r="30" spans="1:6" ht="11.25" customHeight="1" thickBot="1">
      <c r="A30" s="64" t="s">
        <v>62</v>
      </c>
      <c r="B30" s="52" t="s">
        <v>389</v>
      </c>
      <c r="C30" s="750">
        <f>+C31+C32+C33</f>
        <v>0</v>
      </c>
      <c r="D30" s="133">
        <f>+D31+D32+D33</f>
        <v>0</v>
      </c>
      <c r="E30" s="133"/>
      <c r="F30" s="925"/>
    </row>
    <row r="31" spans="1:6" ht="10.5" customHeight="1" thickBot="1">
      <c r="A31" s="187" t="s">
        <v>110</v>
      </c>
      <c r="B31" s="188" t="s">
        <v>244</v>
      </c>
      <c r="C31" s="770"/>
      <c r="D31" s="771"/>
      <c r="E31" s="771"/>
      <c r="F31" s="925"/>
    </row>
    <row r="32" spans="1:6" ht="12" customHeight="1" thickBot="1">
      <c r="A32" s="187" t="s">
        <v>111</v>
      </c>
      <c r="B32" s="189" t="s">
        <v>245</v>
      </c>
      <c r="C32" s="770"/>
      <c r="D32" s="771"/>
      <c r="E32" s="771"/>
      <c r="F32" s="925"/>
    </row>
    <row r="33" spans="1:6" ht="12.75" customHeight="1" thickBot="1">
      <c r="A33" s="186" t="s">
        <v>112</v>
      </c>
      <c r="B33" s="53" t="s">
        <v>246</v>
      </c>
      <c r="C33" s="770"/>
      <c r="D33" s="771"/>
      <c r="E33" s="771"/>
      <c r="F33" s="925"/>
    </row>
    <row r="34" spans="1:6" ht="11.25" customHeight="1" thickBot="1">
      <c r="A34" s="64" t="s">
        <v>63</v>
      </c>
      <c r="B34" s="52" t="s">
        <v>355</v>
      </c>
      <c r="C34" s="909"/>
      <c r="D34" s="132">
        <v>0</v>
      </c>
      <c r="E34" s="132"/>
      <c r="F34" s="925"/>
    </row>
    <row r="35" spans="1:6" ht="12" customHeight="1" thickBot="1">
      <c r="A35" s="64" t="s">
        <v>64</v>
      </c>
      <c r="B35" s="52" t="s">
        <v>390</v>
      </c>
      <c r="C35" s="910"/>
      <c r="D35" s="132">
        <v>22329585</v>
      </c>
      <c r="E35" s="132">
        <v>22329585</v>
      </c>
      <c r="F35" s="925">
        <f t="shared" si="0"/>
        <v>100</v>
      </c>
    </row>
    <row r="36" spans="1:6" ht="12.75" customHeight="1" thickBot="1">
      <c r="A36" s="61" t="s">
        <v>65</v>
      </c>
      <c r="B36" s="52" t="s">
        <v>391</v>
      </c>
      <c r="C36" s="731">
        <f>+C9+C20+C25+C26+C30+C34+C35</f>
        <v>78051900</v>
      </c>
      <c r="D36" s="133">
        <v>78052767</v>
      </c>
      <c r="E36" s="133">
        <f>E9</f>
        <v>76097798</v>
      </c>
      <c r="F36" s="925">
        <f t="shared" si="0"/>
        <v>97.495323900560763</v>
      </c>
    </row>
    <row r="37" spans="1:6" ht="9.75" customHeight="1" thickBot="1">
      <c r="A37" s="76" t="s">
        <v>66</v>
      </c>
      <c r="B37" s="52" t="s">
        <v>392</v>
      </c>
      <c r="C37" s="731">
        <f>+C38+C39+C40</f>
        <v>84900682</v>
      </c>
      <c r="D37" s="133">
        <v>93704157</v>
      </c>
      <c r="E37" s="133">
        <f>E40+74310</f>
        <v>93136184</v>
      </c>
      <c r="F37" s="925">
        <f t="shared" si="0"/>
        <v>99.393865738528547</v>
      </c>
    </row>
    <row r="38" spans="1:6" ht="11.25" customHeight="1" thickBot="1">
      <c r="A38" s="187" t="s">
        <v>393</v>
      </c>
      <c r="B38" s="188" t="s">
        <v>185</v>
      </c>
      <c r="C38" s="710"/>
      <c r="D38" s="713">
        <v>74310</v>
      </c>
      <c r="E38" s="1175">
        <v>74310</v>
      </c>
      <c r="F38" s="925">
        <f t="shared" si="0"/>
        <v>100</v>
      </c>
    </row>
    <row r="39" spans="1:6" ht="12" customHeight="1" thickBot="1">
      <c r="A39" s="187" t="s">
        <v>394</v>
      </c>
      <c r="B39" s="189" t="s">
        <v>53</v>
      </c>
      <c r="C39" s="710">
        <f>'[1]19.sz.mell.'!C39+'[1]9.4.2.sz.mell.'!C38+'[1]9.4.3.sz.mell.'!C38</f>
        <v>0</v>
      </c>
      <c r="D39" s="713">
        <f>'[1]19.sz.mell.'!E39+'[1]9.4.2.sz.mell.'!F38+'[1]9.4.3.sz.mell.'!F38</f>
        <v>0</v>
      </c>
      <c r="E39" s="926"/>
      <c r="F39" s="925"/>
    </row>
    <row r="40" spans="1:6" ht="15" customHeight="1" thickBot="1">
      <c r="A40" s="186" t="s">
        <v>395</v>
      </c>
      <c r="B40" s="53" t="s">
        <v>396</v>
      </c>
      <c r="C40" s="710">
        <v>84900682</v>
      </c>
      <c r="D40" s="713">
        <v>93629847</v>
      </c>
      <c r="E40" s="1176">
        <v>93061874</v>
      </c>
      <c r="F40" s="925">
        <f t="shared" si="0"/>
        <v>99.393384675722046</v>
      </c>
    </row>
    <row r="41" spans="1:6" ht="13.5" thickBot="1">
      <c r="A41" s="76" t="s">
        <v>67</v>
      </c>
      <c r="B41" s="77" t="s">
        <v>397</v>
      </c>
      <c r="C41" s="911">
        <f>+C36+C37</f>
        <v>162952582</v>
      </c>
      <c r="D41" s="136">
        <v>194086509</v>
      </c>
      <c r="E41" s="136">
        <f>E35+E36+E37</f>
        <v>191563567</v>
      </c>
      <c r="F41" s="925">
        <f t="shared" si="0"/>
        <v>98.700094090517126</v>
      </c>
    </row>
    <row r="42" spans="1:6" ht="12" customHeight="1" thickBot="1">
      <c r="A42" s="78"/>
      <c r="B42" s="79"/>
      <c r="C42" s="134"/>
      <c r="D42" s="134"/>
      <c r="E42" s="134"/>
      <c r="F42" s="134"/>
    </row>
    <row r="43" spans="1:6" ht="12" customHeight="1" thickBot="1">
      <c r="A43" s="82"/>
      <c r="B43" s="83" t="s">
        <v>93</v>
      </c>
      <c r="C43" s="911"/>
      <c r="D43" s="136"/>
      <c r="E43" s="136"/>
      <c r="F43" s="136"/>
    </row>
    <row r="44" spans="1:6" ht="12" customHeight="1" thickBot="1">
      <c r="A44" s="64" t="s">
        <v>58</v>
      </c>
      <c r="B44" s="52" t="s">
        <v>398</v>
      </c>
      <c r="C44" s="750">
        <f>SUM(C45:C49)</f>
        <v>162952582</v>
      </c>
      <c r="D44" s="133">
        <f>SUM(D45:D49)</f>
        <v>171862414</v>
      </c>
      <c r="E44" s="133">
        <f>E45+E46+E47</f>
        <v>169383569</v>
      </c>
      <c r="F44" s="133">
        <f>E44*100/D44</f>
        <v>98.557657289743418</v>
      </c>
    </row>
    <row r="45" spans="1:6" ht="12" customHeight="1" thickBot="1">
      <c r="A45" s="186" t="s">
        <v>117</v>
      </c>
      <c r="B45" s="7" t="s">
        <v>88</v>
      </c>
      <c r="C45" s="710">
        <v>84547300</v>
      </c>
      <c r="D45" s="713">
        <v>92269330</v>
      </c>
      <c r="E45" s="1175">
        <v>90758835</v>
      </c>
      <c r="F45" s="133">
        <f t="shared" ref="F45:F57" si="1">E45*100/D45</f>
        <v>98.362950072358828</v>
      </c>
    </row>
    <row r="46" spans="1:6" ht="10.5" customHeight="1" thickBot="1">
      <c r="A46" s="186" t="s">
        <v>118</v>
      </c>
      <c r="B46" s="6" t="s">
        <v>158</v>
      </c>
      <c r="C46" s="710">
        <v>21572282</v>
      </c>
      <c r="D46" s="713">
        <v>22418630</v>
      </c>
      <c r="E46" s="926">
        <v>21942388</v>
      </c>
      <c r="F46" s="133">
        <f t="shared" si="1"/>
        <v>97.87568642686908</v>
      </c>
    </row>
    <row r="47" spans="1:6" ht="10.5" customHeight="1" thickBot="1">
      <c r="A47" s="186" t="s">
        <v>119</v>
      </c>
      <c r="B47" s="6" t="s">
        <v>136</v>
      </c>
      <c r="C47" s="710">
        <v>56833000</v>
      </c>
      <c r="D47" s="713">
        <v>57174454</v>
      </c>
      <c r="E47" s="926">
        <v>56682346</v>
      </c>
      <c r="F47" s="133">
        <f t="shared" si="1"/>
        <v>99.139286926990152</v>
      </c>
    </row>
    <row r="48" spans="1:6" ht="13.5" customHeight="1" thickBot="1">
      <c r="A48" s="186" t="s">
        <v>120</v>
      </c>
      <c r="B48" s="6" t="s">
        <v>159</v>
      </c>
      <c r="C48" s="710">
        <f>'[1]19.sz.mell.'!C48+'[1]9.4.2.sz.mell.'!C47+'[1]9.4.3.sz.mell.'!C47</f>
        <v>0</v>
      </c>
      <c r="D48" s="713"/>
      <c r="E48" s="926"/>
      <c r="F48" s="133"/>
    </row>
    <row r="49" spans="1:6" ht="13.5" customHeight="1" thickBot="1">
      <c r="A49" s="186" t="s">
        <v>137</v>
      </c>
      <c r="B49" s="6" t="s">
        <v>160</v>
      </c>
      <c r="C49" s="710">
        <f>'[1]19.sz.mell.'!C49+'[1]9.4.2.sz.mell.'!C48+'[1]9.4.3.sz.mell.'!C48</f>
        <v>0</v>
      </c>
      <c r="D49" s="713"/>
      <c r="E49" s="926"/>
      <c r="F49" s="133"/>
    </row>
    <row r="50" spans="1:6" ht="11.25" customHeight="1" thickBot="1">
      <c r="A50" s="64" t="s">
        <v>59</v>
      </c>
      <c r="B50" s="52" t="s">
        <v>399</v>
      </c>
      <c r="C50" s="750">
        <f>SUM(C51:C53)</f>
        <v>0</v>
      </c>
      <c r="D50" s="1177">
        <f>SUM(D51:D53)</f>
        <v>22224095</v>
      </c>
      <c r="E50" s="1180">
        <f>E51+E52</f>
        <v>22105688</v>
      </c>
      <c r="F50" s="133">
        <f t="shared" si="1"/>
        <v>99.467213400590666</v>
      </c>
    </row>
    <row r="51" spans="1:6" ht="10.5" customHeight="1" thickBot="1">
      <c r="A51" s="186" t="s">
        <v>123</v>
      </c>
      <c r="B51" s="7" t="s">
        <v>179</v>
      </c>
      <c r="C51" s="770"/>
      <c r="D51" s="1178">
        <v>12531010</v>
      </c>
      <c r="E51" s="1181">
        <v>12412603</v>
      </c>
      <c r="F51" s="133">
        <f t="shared" si="1"/>
        <v>99.055088137348861</v>
      </c>
    </row>
    <row r="52" spans="1:6" ht="10.5" customHeight="1" thickBot="1">
      <c r="A52" s="186" t="s">
        <v>124</v>
      </c>
      <c r="B52" s="6" t="s">
        <v>162</v>
      </c>
      <c r="C52" s="43"/>
      <c r="D52" s="743">
        <v>9693085</v>
      </c>
      <c r="E52" s="1182">
        <v>9693085</v>
      </c>
      <c r="F52" s="133">
        <f t="shared" si="1"/>
        <v>100</v>
      </c>
    </row>
    <row r="53" spans="1:6" ht="10.5" customHeight="1" thickBot="1">
      <c r="A53" s="186" t="s">
        <v>125</v>
      </c>
      <c r="B53" s="6" t="s">
        <v>94</v>
      </c>
      <c r="C53" s="43"/>
      <c r="D53" s="743"/>
      <c r="E53" s="1182"/>
      <c r="F53" s="133"/>
    </row>
    <row r="54" spans="1:6" ht="12" customHeight="1" thickBot="1">
      <c r="A54" s="1151" t="s">
        <v>126</v>
      </c>
      <c r="B54" s="10" t="s">
        <v>54</v>
      </c>
      <c r="C54" s="1165"/>
      <c r="D54" s="1179"/>
      <c r="E54" s="1183"/>
      <c r="F54" s="133"/>
    </row>
    <row r="55" spans="1:6" ht="12" customHeight="1" thickBot="1">
      <c r="A55" s="1171"/>
      <c r="B55" s="1154" t="s">
        <v>979</v>
      </c>
      <c r="C55" s="1172"/>
      <c r="D55" s="1164"/>
      <c r="E55" s="1158">
        <v>74310</v>
      </c>
      <c r="F55" s="133"/>
    </row>
    <row r="56" spans="1:6" ht="12" customHeight="1" thickBot="1">
      <c r="A56" s="1171"/>
      <c r="B56" s="1154" t="s">
        <v>978</v>
      </c>
      <c r="C56" s="1172"/>
      <c r="D56" s="1164"/>
      <c r="E56" s="1158"/>
      <c r="F56" s="133"/>
    </row>
    <row r="57" spans="1:6" ht="13.5" thickBot="1">
      <c r="A57" s="64" t="s">
        <v>60</v>
      </c>
      <c r="B57" s="84" t="s">
        <v>400</v>
      </c>
      <c r="C57" s="912">
        <f>+C44+C50</f>
        <v>162952582</v>
      </c>
      <c r="D57" s="136">
        <f>+D44+D50</f>
        <v>194086509</v>
      </c>
      <c r="E57" s="136">
        <f>E44+E50+E55</f>
        <v>191563567</v>
      </c>
      <c r="F57" s="133">
        <f t="shared" si="1"/>
        <v>98.700094090517126</v>
      </c>
    </row>
    <row r="58" spans="1:6" ht="13.5" thickBot="1">
      <c r="A58" s="1130"/>
      <c r="B58" s="85"/>
      <c r="C58" s="138"/>
      <c r="D58" s="138"/>
      <c r="E58" s="138"/>
      <c r="F58" s="138"/>
    </row>
    <row r="59" spans="1:6" ht="13.5" thickBot="1">
      <c r="A59" s="86" t="s">
        <v>174</v>
      </c>
      <c r="B59" s="87"/>
      <c r="C59" s="885">
        <v>31</v>
      </c>
      <c r="D59" s="886">
        <v>31</v>
      </c>
      <c r="E59" s="886">
        <v>31</v>
      </c>
      <c r="F59" s="886">
        <v>0</v>
      </c>
    </row>
    <row r="60" spans="1:6" ht="13.5" thickBot="1">
      <c r="A60" s="86" t="s">
        <v>175</v>
      </c>
      <c r="B60" s="87"/>
      <c r="C60" s="885">
        <v>0</v>
      </c>
      <c r="D60" s="886">
        <v>1</v>
      </c>
      <c r="E60" s="886">
        <v>0</v>
      </c>
      <c r="F60" s="886">
        <v>0</v>
      </c>
    </row>
  </sheetData>
  <phoneticPr fontId="24" type="noConversion"/>
  <pageMargins left="0" right="0" top="0" bottom="0" header="0.51181102362204722" footer="0.51181102362204722"/>
  <pageSetup paperSize="9" scale="8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60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2.83203125" customWidth="1"/>
    <col min="2" max="2" width="64.1640625" customWidth="1"/>
    <col min="3" max="3" width="14.1640625" customWidth="1"/>
    <col min="4" max="4" width="15.5" customWidth="1"/>
    <col min="5" max="5" width="14.83203125" customWidth="1"/>
  </cols>
  <sheetData>
    <row r="1" spans="1:5" ht="15.75">
      <c r="A1" s="65"/>
      <c r="B1" s="67"/>
      <c r="C1" s="191" t="s">
        <v>1132</v>
      </c>
    </row>
    <row r="2" spans="1:5" ht="24" customHeight="1" thickBot="1">
      <c r="A2" s="65"/>
      <c r="B2" s="67"/>
      <c r="C2" s="191"/>
    </row>
    <row r="3" spans="1:5" ht="33" customHeight="1">
      <c r="A3" s="146" t="s">
        <v>172</v>
      </c>
      <c r="B3" s="124" t="s">
        <v>416</v>
      </c>
      <c r="C3" s="920"/>
      <c r="D3" s="898"/>
      <c r="E3" s="898"/>
    </row>
    <row r="4" spans="1:5" ht="24.75" thickBot="1">
      <c r="A4" s="184" t="s">
        <v>171</v>
      </c>
      <c r="B4" s="125" t="s">
        <v>402</v>
      </c>
      <c r="C4" s="914"/>
      <c r="D4" s="913"/>
      <c r="E4" s="913"/>
    </row>
    <row r="5" spans="1:5" ht="14.25" thickBot="1">
      <c r="A5" s="68"/>
      <c r="B5" s="68"/>
      <c r="C5" s="69"/>
      <c r="D5" s="69"/>
      <c r="E5" s="69"/>
    </row>
    <row r="6" spans="1:5" ht="24.75" thickBot="1">
      <c r="A6" s="147" t="s">
        <v>173</v>
      </c>
      <c r="B6" s="70" t="s">
        <v>90</v>
      </c>
      <c r="C6" s="70" t="s">
        <v>988</v>
      </c>
      <c r="D6" s="916" t="s">
        <v>1071</v>
      </c>
      <c r="E6" s="921" t="s">
        <v>815</v>
      </c>
    </row>
    <row r="7" spans="1:5" ht="13.5" thickBot="1">
      <c r="A7" s="61">
        <v>1</v>
      </c>
      <c r="B7" s="62">
        <v>2</v>
      </c>
      <c r="C7" s="62">
        <v>3</v>
      </c>
      <c r="D7" s="917">
        <v>4</v>
      </c>
      <c r="E7" s="922">
        <v>5</v>
      </c>
    </row>
    <row r="8" spans="1:5" ht="13.5" thickBot="1">
      <c r="A8" s="72"/>
      <c r="B8" s="73" t="s">
        <v>92</v>
      </c>
      <c r="C8" s="904"/>
      <c r="D8" s="918"/>
      <c r="E8" s="923"/>
    </row>
    <row r="9" spans="1:5" ht="13.5" thickBot="1">
      <c r="A9" s="61" t="s">
        <v>58</v>
      </c>
      <c r="B9" s="75" t="s">
        <v>380</v>
      </c>
      <c r="C9" s="924">
        <f>SUM(C10:C19)</f>
        <v>78051900</v>
      </c>
      <c r="D9" s="733">
        <f>SUM(D10:D19)</f>
        <v>78052767</v>
      </c>
      <c r="E9" s="925">
        <f>E14+E17+E19</f>
        <v>76097798</v>
      </c>
    </row>
    <row r="10" spans="1:5">
      <c r="A10" s="185" t="s">
        <v>117</v>
      </c>
      <c r="B10" s="8" t="s">
        <v>230</v>
      </c>
      <c r="C10" s="710">
        <f>'[1]19.sz.mell.'!C10+'[1]9.4.2.sz.mell.'!C9+'[1]9.4.3.sz.mell.'!C9</f>
        <v>0</v>
      </c>
      <c r="D10" s="713">
        <f>'[1]19.sz.mell.'!E10+'[1]9.4.2.sz.mell.'!F9+'[1]9.4.3.sz.mell.'!F9</f>
        <v>0</v>
      </c>
      <c r="E10" s="926"/>
    </row>
    <row r="11" spans="1:5">
      <c r="A11" s="186" t="s">
        <v>118</v>
      </c>
      <c r="B11" s="6" t="s">
        <v>231</v>
      </c>
      <c r="C11" s="716">
        <f>'[1]19.sz.mell.'!C11+'[1]9.4.2.sz.mell.'!C10+'[1]9.4.3.sz.mell.'!C10</f>
        <v>0</v>
      </c>
      <c r="D11" s="719">
        <f>'[1]19.sz.mell.'!E11+'[1]9.4.2.sz.mell.'!F10+'[1]9.4.3.sz.mell.'!F10</f>
        <v>0</v>
      </c>
      <c r="E11" s="927"/>
    </row>
    <row r="12" spans="1:5">
      <c r="A12" s="186" t="s">
        <v>119</v>
      </c>
      <c r="B12" s="6" t="s">
        <v>232</v>
      </c>
      <c r="C12" s="716">
        <f>'[1]19.sz.mell.'!C12+'[1]9.4.2.sz.mell.'!C11+'[1]9.4.3.sz.mell.'!C11</f>
        <v>0</v>
      </c>
      <c r="D12" s="719">
        <f>'[1]19.sz.mell.'!E12+'[1]9.4.2.sz.mell.'!F11+'[1]9.4.3.sz.mell.'!F11</f>
        <v>0</v>
      </c>
      <c r="E12" s="927"/>
    </row>
    <row r="13" spans="1:5">
      <c r="A13" s="186" t="s">
        <v>120</v>
      </c>
      <c r="B13" s="6" t="s">
        <v>233</v>
      </c>
      <c r="C13" s="716">
        <f>'[1]19.sz.mell.'!C13+'[1]9.4.2.sz.mell.'!C12+'[1]9.4.3.sz.mell.'!C12</f>
        <v>0</v>
      </c>
      <c r="D13" s="719">
        <f>'[1]19.sz.mell.'!E13+'[1]9.4.2.sz.mell.'!F12+'[1]9.4.3.sz.mell.'!F12</f>
        <v>0</v>
      </c>
      <c r="E13" s="927"/>
    </row>
    <row r="14" spans="1:5">
      <c r="A14" s="186" t="s">
        <v>137</v>
      </c>
      <c r="B14" s="6" t="s">
        <v>234</v>
      </c>
      <c r="C14" s="716">
        <v>73051900</v>
      </c>
      <c r="D14" s="719">
        <v>78051490</v>
      </c>
      <c r="E14" s="927">
        <v>76096529</v>
      </c>
    </row>
    <row r="15" spans="1:5">
      <c r="A15" s="186" t="s">
        <v>121</v>
      </c>
      <c r="B15" s="6" t="s">
        <v>381</v>
      </c>
      <c r="C15" s="716">
        <f>'[1]19.sz.mell.'!C15+'[1]9.4.2.sz.mell.'!C14+'[1]9.4.3.sz.mell.'!C14</f>
        <v>0</v>
      </c>
      <c r="D15" s="719">
        <f>'[1]19.sz.mell.'!E15+'[1]9.4.2.sz.mell.'!F14+'[1]9.4.3.sz.mell.'!F14</f>
        <v>0</v>
      </c>
      <c r="E15" s="927"/>
    </row>
    <row r="16" spans="1:5">
      <c r="A16" s="186" t="s">
        <v>122</v>
      </c>
      <c r="B16" s="5" t="s">
        <v>382</v>
      </c>
      <c r="C16" s="716">
        <f>'[1]19.sz.mell.'!C16+'[1]9.4.2.sz.mell.'!C15+'[1]9.4.3.sz.mell.'!C15</f>
        <v>0</v>
      </c>
      <c r="D16" s="719">
        <f>'[1]19.sz.mell.'!E16+'[1]9.4.2.sz.mell.'!F15+'[1]9.4.3.sz.mell.'!F15</f>
        <v>0</v>
      </c>
      <c r="E16" s="927"/>
    </row>
    <row r="17" spans="1:5">
      <c r="A17" s="186" t="s">
        <v>129</v>
      </c>
      <c r="B17" s="6" t="s">
        <v>237</v>
      </c>
      <c r="C17" s="716">
        <f>'[1]19.sz.mell.'!C17+'[1]9.4.2.sz.mell.'!C16+'[1]9.4.3.sz.mell.'!C16</f>
        <v>0</v>
      </c>
      <c r="D17" s="719">
        <v>1267</v>
      </c>
      <c r="E17" s="927">
        <v>1260</v>
      </c>
    </row>
    <row r="18" spans="1:5">
      <c r="A18" s="186" t="s">
        <v>130</v>
      </c>
      <c r="B18" s="6" t="s">
        <v>238</v>
      </c>
      <c r="C18" s="716">
        <f>'[1]19.sz.mell.'!C18+'[1]9.4.2.sz.mell.'!C17+'[1]9.4.3.sz.mell.'!C17</f>
        <v>0</v>
      </c>
      <c r="D18" s="719">
        <f>'[1]19.sz.mell.'!E18+'[1]9.4.2.sz.mell.'!F17+'[1]9.4.3.sz.mell.'!F17</f>
        <v>0</v>
      </c>
      <c r="E18" s="927"/>
    </row>
    <row r="19" spans="1:5" ht="13.5" thickBot="1">
      <c r="A19" s="186" t="s">
        <v>131</v>
      </c>
      <c r="B19" s="5" t="s">
        <v>239</v>
      </c>
      <c r="C19" s="727">
        <v>5000000</v>
      </c>
      <c r="D19" s="728">
        <v>10</v>
      </c>
      <c r="E19" s="928">
        <v>9</v>
      </c>
    </row>
    <row r="20" spans="1:5" ht="13.5" thickBot="1">
      <c r="A20" s="61" t="s">
        <v>59</v>
      </c>
      <c r="B20" s="75" t="s">
        <v>383</v>
      </c>
      <c r="C20" s="924"/>
      <c r="D20" s="733">
        <f>SUM(D21:D23)</f>
        <v>0</v>
      </c>
      <c r="E20" s="925"/>
    </row>
    <row r="21" spans="1:5">
      <c r="A21" s="186" t="s">
        <v>123</v>
      </c>
      <c r="B21" s="7" t="s">
        <v>205</v>
      </c>
      <c r="C21" s="716">
        <f>'[1]19.sz.mell.'!C21+'[1]9.4.2.sz.mell.'!C20+'[1]9.4.3.sz.mell.'!C20</f>
        <v>0</v>
      </c>
      <c r="D21" s="719">
        <f>'[1]19.sz.mell.'!E21+'[1]9.4.2.sz.mell.'!F20+'[1]9.4.3.sz.mell.'!F20</f>
        <v>0</v>
      </c>
      <c r="E21" s="927"/>
    </row>
    <row r="22" spans="1:5">
      <c r="A22" s="186" t="s">
        <v>124</v>
      </c>
      <c r="B22" s="6" t="s">
        <v>384</v>
      </c>
      <c r="C22" s="716"/>
      <c r="D22" s="719"/>
      <c r="E22" s="928"/>
    </row>
    <row r="23" spans="1:5">
      <c r="A23" s="186" t="s">
        <v>125</v>
      </c>
      <c r="B23" s="6" t="s">
        <v>385</v>
      </c>
      <c r="C23" s="716"/>
      <c r="D23" s="760"/>
      <c r="E23" s="927"/>
    </row>
    <row r="24" spans="1:5" ht="13.5" thickBot="1">
      <c r="A24" s="186" t="s">
        <v>126</v>
      </c>
      <c r="B24" s="6" t="s">
        <v>52</v>
      </c>
      <c r="C24" s="716"/>
      <c r="D24" s="760"/>
      <c r="E24" s="760"/>
    </row>
    <row r="25" spans="1:5" ht="13.5" thickBot="1">
      <c r="A25" s="64" t="s">
        <v>60</v>
      </c>
      <c r="B25" s="52" t="s">
        <v>149</v>
      </c>
      <c r="C25" s="909"/>
      <c r="D25" s="132"/>
      <c r="E25" s="132"/>
    </row>
    <row r="26" spans="1:5" ht="13.5" thickBot="1">
      <c r="A26" s="64" t="s">
        <v>61</v>
      </c>
      <c r="B26" s="52" t="s">
        <v>386</v>
      </c>
      <c r="C26" s="750">
        <f>+C27+C28</f>
        <v>0</v>
      </c>
      <c r="D26" s="133">
        <f>+D27+D28</f>
        <v>0</v>
      </c>
      <c r="E26" s="133"/>
    </row>
    <row r="27" spans="1:5">
      <c r="A27" s="187" t="s">
        <v>215</v>
      </c>
      <c r="B27" s="188" t="s">
        <v>384</v>
      </c>
      <c r="C27" s="770"/>
      <c r="D27" s="771"/>
      <c r="E27" s="771"/>
    </row>
    <row r="28" spans="1:5">
      <c r="A28" s="187" t="s">
        <v>218</v>
      </c>
      <c r="B28" s="189" t="s">
        <v>387</v>
      </c>
      <c r="C28" s="770"/>
      <c r="D28" s="771"/>
      <c r="E28" s="771"/>
    </row>
    <row r="29" spans="1:5" ht="13.5" thickBot="1">
      <c r="A29" s="186" t="s">
        <v>219</v>
      </c>
      <c r="B29" s="190" t="s">
        <v>388</v>
      </c>
      <c r="C29" s="770"/>
      <c r="D29" s="771"/>
      <c r="E29" s="771"/>
    </row>
    <row r="30" spans="1:5" ht="13.5" thickBot="1">
      <c r="A30" s="64" t="s">
        <v>62</v>
      </c>
      <c r="B30" s="52" t="s">
        <v>389</v>
      </c>
      <c r="C30" s="750">
        <f>+C31+C32+C33</f>
        <v>0</v>
      </c>
      <c r="D30" s="133">
        <f>+D31+D32+D33</f>
        <v>0</v>
      </c>
      <c r="E30" s="133"/>
    </row>
    <row r="31" spans="1:5">
      <c r="A31" s="187" t="s">
        <v>110</v>
      </c>
      <c r="B31" s="188" t="s">
        <v>244</v>
      </c>
      <c r="C31" s="770"/>
      <c r="D31" s="771"/>
      <c r="E31" s="771"/>
    </row>
    <row r="32" spans="1:5">
      <c r="A32" s="187" t="s">
        <v>111</v>
      </c>
      <c r="B32" s="189" t="s">
        <v>245</v>
      </c>
      <c r="C32" s="770"/>
      <c r="D32" s="771"/>
      <c r="E32" s="771"/>
    </row>
    <row r="33" spans="1:5" ht="13.5" thickBot="1">
      <c r="A33" s="186" t="s">
        <v>112</v>
      </c>
      <c r="B33" s="53" t="s">
        <v>246</v>
      </c>
      <c r="C33" s="770"/>
      <c r="D33" s="771"/>
      <c r="E33" s="771"/>
    </row>
    <row r="34" spans="1:5" ht="13.5" thickBot="1">
      <c r="A34" s="64" t="s">
        <v>63</v>
      </c>
      <c r="B34" s="52" t="s">
        <v>355</v>
      </c>
      <c r="C34" s="909"/>
      <c r="D34" s="132">
        <v>0</v>
      </c>
      <c r="E34" s="132"/>
    </row>
    <row r="35" spans="1:5" ht="13.5" thickBot="1">
      <c r="A35" s="64" t="s">
        <v>64</v>
      </c>
      <c r="B35" s="52" t="s">
        <v>390</v>
      </c>
      <c r="C35" s="910"/>
      <c r="D35" s="132">
        <v>22329585</v>
      </c>
      <c r="E35" s="132">
        <v>22329585</v>
      </c>
    </row>
    <row r="36" spans="1:5" ht="13.5" thickBot="1">
      <c r="A36" s="61" t="s">
        <v>65</v>
      </c>
      <c r="B36" s="52" t="s">
        <v>391</v>
      </c>
      <c r="C36" s="731">
        <f>+C9+C20+C25+C26+C30+C34+C35</f>
        <v>78051900</v>
      </c>
      <c r="D36" s="133">
        <v>78052767</v>
      </c>
      <c r="E36" s="133">
        <f>E9</f>
        <v>76097798</v>
      </c>
    </row>
    <row r="37" spans="1:5" ht="13.5" thickBot="1">
      <c r="A37" s="76" t="s">
        <v>66</v>
      </c>
      <c r="B37" s="52" t="s">
        <v>392</v>
      </c>
      <c r="C37" s="731">
        <f>+C38+C39+C40</f>
        <v>84900682</v>
      </c>
      <c r="D37" s="133">
        <v>93704157</v>
      </c>
      <c r="E37" s="133">
        <f>E40+74310</f>
        <v>93136184</v>
      </c>
    </row>
    <row r="38" spans="1:5">
      <c r="A38" s="187" t="s">
        <v>393</v>
      </c>
      <c r="B38" s="188" t="s">
        <v>185</v>
      </c>
      <c r="C38" s="710"/>
      <c r="D38" s="713">
        <v>74310</v>
      </c>
      <c r="E38" s="1175">
        <v>74310</v>
      </c>
    </row>
    <row r="39" spans="1:5">
      <c r="A39" s="187" t="s">
        <v>394</v>
      </c>
      <c r="B39" s="189" t="s">
        <v>53</v>
      </c>
      <c r="C39" s="710">
        <f>'[1]19.sz.mell.'!C39+'[1]9.4.2.sz.mell.'!C38+'[1]9.4.3.sz.mell.'!C38</f>
        <v>0</v>
      </c>
      <c r="D39" s="713">
        <f>'[1]19.sz.mell.'!E39+'[1]9.4.2.sz.mell.'!F38+'[1]9.4.3.sz.mell.'!F38</f>
        <v>0</v>
      </c>
      <c r="E39" s="926"/>
    </row>
    <row r="40" spans="1:5" ht="13.5" thickBot="1">
      <c r="A40" s="186" t="s">
        <v>395</v>
      </c>
      <c r="B40" s="53" t="s">
        <v>396</v>
      </c>
      <c r="C40" s="710">
        <v>84900682</v>
      </c>
      <c r="D40" s="713">
        <v>93629847</v>
      </c>
      <c r="E40" s="1176">
        <v>93061874</v>
      </c>
    </row>
    <row r="41" spans="1:5" ht="13.5" thickBot="1">
      <c r="A41" s="76" t="s">
        <v>67</v>
      </c>
      <c r="B41" s="77" t="s">
        <v>397</v>
      </c>
      <c r="C41" s="911">
        <f>+C36+C37</f>
        <v>162952582</v>
      </c>
      <c r="D41" s="136">
        <v>194086509</v>
      </c>
      <c r="E41" s="136">
        <f>E35+E36+E37</f>
        <v>191563567</v>
      </c>
    </row>
    <row r="42" spans="1:5" ht="13.5" thickBot="1">
      <c r="A42" s="78"/>
      <c r="B42" s="79"/>
      <c r="C42" s="134"/>
      <c r="D42" s="134"/>
      <c r="E42" s="134"/>
    </row>
    <row r="43" spans="1:5" ht="13.5" thickBot="1">
      <c r="A43" s="82"/>
      <c r="B43" s="83" t="s">
        <v>93</v>
      </c>
      <c r="C43" s="911"/>
      <c r="D43" s="136"/>
      <c r="E43" s="136"/>
    </row>
    <row r="44" spans="1:5" ht="13.5" thickBot="1">
      <c r="A44" s="64" t="s">
        <v>58</v>
      </c>
      <c r="B44" s="52" t="s">
        <v>398</v>
      </c>
      <c r="C44" s="750">
        <f>SUM(C45:C49)</f>
        <v>162952582</v>
      </c>
      <c r="D44" s="133">
        <f>SUM(D45:D49)</f>
        <v>171862414</v>
      </c>
      <c r="E44" s="133">
        <f>E45+E46+E47</f>
        <v>169383569</v>
      </c>
    </row>
    <row r="45" spans="1:5">
      <c r="A45" s="186" t="s">
        <v>117</v>
      </c>
      <c r="B45" s="7" t="s">
        <v>88</v>
      </c>
      <c r="C45" s="710">
        <v>84547300</v>
      </c>
      <c r="D45" s="713">
        <v>92269330</v>
      </c>
      <c r="E45" s="1175">
        <v>90758835</v>
      </c>
    </row>
    <row r="46" spans="1:5">
      <c r="A46" s="186" t="s">
        <v>118</v>
      </c>
      <c r="B46" s="6" t="s">
        <v>158</v>
      </c>
      <c r="C46" s="710">
        <v>21572282</v>
      </c>
      <c r="D46" s="713">
        <v>22418630</v>
      </c>
      <c r="E46" s="926">
        <v>21942388</v>
      </c>
    </row>
    <row r="47" spans="1:5">
      <c r="A47" s="186" t="s">
        <v>119</v>
      </c>
      <c r="B47" s="6" t="s">
        <v>136</v>
      </c>
      <c r="C47" s="710">
        <v>56833000</v>
      </c>
      <c r="D47" s="713">
        <v>57174454</v>
      </c>
      <c r="E47" s="926">
        <v>56682346</v>
      </c>
    </row>
    <row r="48" spans="1:5">
      <c r="A48" s="186" t="s">
        <v>120</v>
      </c>
      <c r="B48" s="6" t="s">
        <v>159</v>
      </c>
      <c r="C48" s="710">
        <f>'[1]19.sz.mell.'!C48+'[1]9.4.2.sz.mell.'!C47+'[1]9.4.3.sz.mell.'!C47</f>
        <v>0</v>
      </c>
      <c r="D48" s="713"/>
      <c r="E48" s="926"/>
    </row>
    <row r="49" spans="1:5" ht="13.5" thickBot="1">
      <c r="A49" s="186" t="s">
        <v>137</v>
      </c>
      <c r="B49" s="6" t="s">
        <v>160</v>
      </c>
      <c r="C49" s="710">
        <f>'[1]19.sz.mell.'!C49+'[1]9.4.2.sz.mell.'!C48+'[1]9.4.3.sz.mell.'!C48</f>
        <v>0</v>
      </c>
      <c r="D49" s="713"/>
      <c r="E49" s="926"/>
    </row>
    <row r="50" spans="1:5" ht="13.5" thickBot="1">
      <c r="A50" s="64" t="s">
        <v>59</v>
      </c>
      <c r="B50" s="52" t="s">
        <v>399</v>
      </c>
      <c r="C50" s="750">
        <f>SUM(C51:C53)</f>
        <v>0</v>
      </c>
      <c r="D50" s="1177">
        <f>SUM(D51:D53)</f>
        <v>22224095</v>
      </c>
      <c r="E50" s="1180">
        <f>E51+E52</f>
        <v>22105688</v>
      </c>
    </row>
    <row r="51" spans="1:5">
      <c r="A51" s="186" t="s">
        <v>123</v>
      </c>
      <c r="B51" s="7" t="s">
        <v>179</v>
      </c>
      <c r="C51" s="770"/>
      <c r="D51" s="1178">
        <v>12531010</v>
      </c>
      <c r="E51" s="1181">
        <v>12412603</v>
      </c>
    </row>
    <row r="52" spans="1:5">
      <c r="A52" s="186" t="s">
        <v>124</v>
      </c>
      <c r="B52" s="6" t="s">
        <v>162</v>
      </c>
      <c r="C52" s="43"/>
      <c r="D52" s="743">
        <v>9693085</v>
      </c>
      <c r="E52" s="1182">
        <v>9693085</v>
      </c>
    </row>
    <row r="53" spans="1:5">
      <c r="A53" s="186" t="s">
        <v>125</v>
      </c>
      <c r="B53" s="6" t="s">
        <v>94</v>
      </c>
      <c r="C53" s="43"/>
      <c r="D53" s="743"/>
      <c r="E53" s="1182"/>
    </row>
    <row r="54" spans="1:5" ht="13.5" thickBot="1">
      <c r="A54" s="186" t="s">
        <v>126</v>
      </c>
      <c r="B54" s="6" t="s">
        <v>54</v>
      </c>
      <c r="C54" s="1165"/>
      <c r="D54" s="1179"/>
      <c r="E54" s="1183"/>
    </row>
    <row r="55" spans="1:5" ht="13.5" thickBot="1">
      <c r="A55" s="1169"/>
      <c r="B55" s="1170" t="s">
        <v>979</v>
      </c>
      <c r="C55" s="1172"/>
      <c r="D55" s="1164"/>
      <c r="E55" s="1158">
        <v>74310</v>
      </c>
    </row>
    <row r="56" spans="1:5" ht="13.5" thickBot="1">
      <c r="A56" s="1171"/>
      <c r="B56" s="1154" t="s">
        <v>978</v>
      </c>
      <c r="C56" s="1172"/>
      <c r="D56" s="1164"/>
      <c r="E56" s="1158"/>
    </row>
    <row r="57" spans="1:5" ht="13.5" thickBot="1">
      <c r="A57" s="64" t="s">
        <v>60</v>
      </c>
      <c r="B57" s="84" t="s">
        <v>400</v>
      </c>
      <c r="C57" s="912">
        <f>+C44+C50</f>
        <v>162952582</v>
      </c>
      <c r="D57" s="136">
        <f>+D44+D50</f>
        <v>194086509</v>
      </c>
      <c r="E57" s="136">
        <f>E44+E50+E55</f>
        <v>191563567</v>
      </c>
    </row>
    <row r="58" spans="1:5" ht="13.5" thickBot="1">
      <c r="A58" s="673"/>
      <c r="B58" s="85"/>
      <c r="C58" s="138"/>
      <c r="D58" s="138"/>
      <c r="E58" s="138"/>
    </row>
    <row r="59" spans="1:5" ht="13.5" thickBot="1">
      <c r="A59" s="86" t="s">
        <v>174</v>
      </c>
      <c r="B59" s="87"/>
      <c r="C59" s="885">
        <v>31</v>
      </c>
      <c r="D59" s="886">
        <v>31</v>
      </c>
      <c r="E59" s="886">
        <v>31</v>
      </c>
    </row>
    <row r="60" spans="1:5" ht="13.5" thickBot="1">
      <c r="A60" s="86" t="s">
        <v>175</v>
      </c>
      <c r="B60" s="87"/>
      <c r="C60" s="885">
        <v>0</v>
      </c>
      <c r="D60" s="886">
        <v>1</v>
      </c>
      <c r="E60" s="886">
        <v>0</v>
      </c>
    </row>
  </sheetData>
  <phoneticPr fontId="24" type="noConversion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indexed="50"/>
  </sheetPr>
  <dimension ref="A1:C59"/>
  <sheetViews>
    <sheetView view="pageBreakPreview" zoomScale="60" zoomScaleNormal="100" workbookViewId="0">
      <selection activeCell="C1" sqref="C1"/>
    </sheetView>
  </sheetViews>
  <sheetFormatPr defaultRowHeight="12.75"/>
  <cols>
    <col min="1" max="1" width="20.1640625" customWidth="1"/>
    <col min="2" max="2" width="66.1640625" customWidth="1"/>
    <col min="3" max="3" width="18" customWidth="1"/>
  </cols>
  <sheetData>
    <row r="1" spans="1:3" ht="16.5" thickBot="1">
      <c r="A1" s="65"/>
      <c r="B1" s="67"/>
      <c r="C1" s="191" t="s">
        <v>1133</v>
      </c>
    </row>
    <row r="2" spans="1:3" ht="31.5" customHeight="1">
      <c r="A2" s="146" t="s">
        <v>172</v>
      </c>
      <c r="B2" s="124" t="s">
        <v>416</v>
      </c>
      <c r="C2" s="139" t="s">
        <v>413</v>
      </c>
    </row>
    <row r="3" spans="1:3" ht="30.75" customHeight="1" thickBot="1">
      <c r="A3" s="184" t="s">
        <v>171</v>
      </c>
      <c r="B3" s="125" t="s">
        <v>554</v>
      </c>
      <c r="C3" s="140" t="s">
        <v>1095</v>
      </c>
    </row>
    <row r="4" spans="1:3" ht="14.25" thickBot="1">
      <c r="A4" s="68"/>
      <c r="B4" s="68"/>
      <c r="C4" s="69"/>
    </row>
    <row r="5" spans="1:3" ht="30.75" customHeight="1" thickBot="1">
      <c r="A5" s="147" t="s">
        <v>173</v>
      </c>
      <c r="B5" s="70" t="s">
        <v>90</v>
      </c>
      <c r="C5" s="71" t="s">
        <v>91</v>
      </c>
    </row>
    <row r="6" spans="1:3" ht="13.5" thickBot="1">
      <c r="A6" s="61">
        <v>1</v>
      </c>
      <c r="B6" s="62">
        <v>2</v>
      </c>
      <c r="C6" s="63">
        <v>3</v>
      </c>
    </row>
    <row r="7" spans="1:3" ht="12.75" customHeight="1" thickBot="1">
      <c r="A7" s="72"/>
      <c r="B7" s="73" t="s">
        <v>92</v>
      </c>
      <c r="C7" s="74"/>
    </row>
    <row r="8" spans="1:3" ht="13.5" customHeight="1" thickBot="1">
      <c r="A8" s="61" t="s">
        <v>58</v>
      </c>
      <c r="B8" s="75" t="s">
        <v>380</v>
      </c>
      <c r="C8" s="109">
        <f>SUM(C9:C18)</f>
        <v>0</v>
      </c>
    </row>
    <row r="9" spans="1:3" ht="14.25" customHeight="1">
      <c r="A9" s="185" t="s">
        <v>117</v>
      </c>
      <c r="B9" s="8" t="s">
        <v>230</v>
      </c>
      <c r="C9" s="130"/>
    </row>
    <row r="10" spans="1:3" ht="12" customHeight="1">
      <c r="A10" s="186" t="s">
        <v>118</v>
      </c>
      <c r="B10" s="6" t="s">
        <v>231</v>
      </c>
      <c r="C10" s="107"/>
    </row>
    <row r="11" spans="1:3" ht="12" customHeight="1">
      <c r="A11" s="186" t="s">
        <v>119</v>
      </c>
      <c r="B11" s="6" t="s">
        <v>232</v>
      </c>
      <c r="C11" s="107"/>
    </row>
    <row r="12" spans="1:3" ht="11.25" customHeight="1">
      <c r="A12" s="186" t="s">
        <v>120</v>
      </c>
      <c r="B12" s="6" t="s">
        <v>233</v>
      </c>
      <c r="C12" s="107"/>
    </row>
    <row r="13" spans="1:3" ht="10.5" customHeight="1">
      <c r="A13" s="186" t="s">
        <v>137</v>
      </c>
      <c r="B13" s="6" t="s">
        <v>234</v>
      </c>
      <c r="C13" s="107"/>
    </row>
    <row r="14" spans="1:3" ht="11.25" customHeight="1">
      <c r="A14" s="186" t="s">
        <v>121</v>
      </c>
      <c r="B14" s="6" t="s">
        <v>381</v>
      </c>
      <c r="C14" s="107"/>
    </row>
    <row r="15" spans="1:3" ht="11.25" customHeight="1">
      <c r="A15" s="186" t="s">
        <v>122</v>
      </c>
      <c r="B15" s="5" t="s">
        <v>382</v>
      </c>
      <c r="C15" s="107"/>
    </row>
    <row r="16" spans="1:3" ht="10.5" customHeight="1">
      <c r="A16" s="186" t="s">
        <v>129</v>
      </c>
      <c r="B16" s="6" t="s">
        <v>237</v>
      </c>
      <c r="C16" s="131"/>
    </row>
    <row r="17" spans="1:3" ht="10.5" customHeight="1">
      <c r="A17" s="186" t="s">
        <v>130</v>
      </c>
      <c r="B17" s="6" t="s">
        <v>238</v>
      </c>
      <c r="C17" s="107"/>
    </row>
    <row r="18" spans="1:3" ht="10.5" customHeight="1" thickBot="1">
      <c r="A18" s="186" t="s">
        <v>131</v>
      </c>
      <c r="B18" s="5" t="s">
        <v>239</v>
      </c>
      <c r="C18" s="108"/>
    </row>
    <row r="19" spans="1:3" ht="10.5" customHeight="1" thickBot="1">
      <c r="A19" s="61" t="s">
        <v>59</v>
      </c>
      <c r="B19" s="75" t="s">
        <v>383</v>
      </c>
      <c r="C19" s="109">
        <f>SUM(C20:C22)</f>
        <v>0</v>
      </c>
    </row>
    <row r="20" spans="1:3" ht="12" customHeight="1">
      <c r="A20" s="186" t="s">
        <v>123</v>
      </c>
      <c r="B20" s="7" t="s">
        <v>205</v>
      </c>
      <c r="C20" s="107"/>
    </row>
    <row r="21" spans="1:3" ht="9.75" customHeight="1">
      <c r="A21" s="186" t="s">
        <v>124</v>
      </c>
      <c r="B21" s="6" t="s">
        <v>384</v>
      </c>
      <c r="C21" s="107"/>
    </row>
    <row r="22" spans="1:3" ht="12" customHeight="1">
      <c r="A22" s="186" t="s">
        <v>125</v>
      </c>
      <c r="B22" s="6" t="s">
        <v>385</v>
      </c>
      <c r="C22" s="107"/>
    </row>
    <row r="23" spans="1:3" ht="12" customHeight="1" thickBot="1">
      <c r="A23" s="186" t="s">
        <v>126</v>
      </c>
      <c r="B23" s="6" t="s">
        <v>52</v>
      </c>
      <c r="C23" s="107"/>
    </row>
    <row r="24" spans="1:3" ht="12" customHeight="1" thickBot="1">
      <c r="A24" s="64" t="s">
        <v>60</v>
      </c>
      <c r="B24" s="52" t="s">
        <v>149</v>
      </c>
      <c r="C24" s="123"/>
    </row>
    <row r="25" spans="1:3" ht="12" customHeight="1" thickBot="1">
      <c r="A25" s="64" t="s">
        <v>61</v>
      </c>
      <c r="B25" s="52" t="s">
        <v>386</v>
      </c>
      <c r="C25" s="109">
        <f>+C26+C27</f>
        <v>0</v>
      </c>
    </row>
    <row r="26" spans="1:3" ht="11.25" customHeight="1">
      <c r="A26" s="187" t="s">
        <v>215</v>
      </c>
      <c r="B26" s="188" t="s">
        <v>384</v>
      </c>
      <c r="C26" s="42"/>
    </row>
    <row r="27" spans="1:3" ht="12" customHeight="1">
      <c r="A27" s="187" t="s">
        <v>218</v>
      </c>
      <c r="B27" s="189" t="s">
        <v>387</v>
      </c>
      <c r="C27" s="110"/>
    </row>
    <row r="28" spans="1:3" ht="12.75" customHeight="1" thickBot="1">
      <c r="A28" s="186" t="s">
        <v>219</v>
      </c>
      <c r="B28" s="190" t="s">
        <v>388</v>
      </c>
      <c r="C28" s="45"/>
    </row>
    <row r="29" spans="1:3" ht="10.5" customHeight="1" thickBot="1">
      <c r="A29" s="64" t="s">
        <v>62</v>
      </c>
      <c r="B29" s="52" t="s">
        <v>389</v>
      </c>
      <c r="C29" s="109">
        <f>+C30+C31+C32</f>
        <v>0</v>
      </c>
    </row>
    <row r="30" spans="1:3" ht="10.5" customHeight="1">
      <c r="A30" s="187" t="s">
        <v>110</v>
      </c>
      <c r="B30" s="188" t="s">
        <v>244</v>
      </c>
      <c r="C30" s="42"/>
    </row>
    <row r="31" spans="1:3" ht="11.25" customHeight="1">
      <c r="A31" s="187" t="s">
        <v>111</v>
      </c>
      <c r="B31" s="189" t="s">
        <v>245</v>
      </c>
      <c r="C31" s="110"/>
    </row>
    <row r="32" spans="1:3" ht="12" customHeight="1" thickBot="1">
      <c r="A32" s="186" t="s">
        <v>112</v>
      </c>
      <c r="B32" s="53" t="s">
        <v>246</v>
      </c>
      <c r="C32" s="45"/>
    </row>
    <row r="33" spans="1:3" ht="11.25" customHeight="1" thickBot="1">
      <c r="A33" s="64" t="s">
        <v>63</v>
      </c>
      <c r="B33" s="52" t="s">
        <v>355</v>
      </c>
      <c r="C33" s="123"/>
    </row>
    <row r="34" spans="1:3" ht="12" customHeight="1" thickBot="1">
      <c r="A34" s="64" t="s">
        <v>64</v>
      </c>
      <c r="B34" s="52" t="s">
        <v>390</v>
      </c>
      <c r="C34" s="132"/>
    </row>
    <row r="35" spans="1:3" ht="11.25" customHeight="1" thickBot="1">
      <c r="A35" s="61" t="s">
        <v>65</v>
      </c>
      <c r="B35" s="52" t="s">
        <v>391</v>
      </c>
      <c r="C35" s="133">
        <f>+C8+C19+C24+C25+C29+C33+C34</f>
        <v>0</v>
      </c>
    </row>
    <row r="36" spans="1:3" ht="11.25" customHeight="1" thickBot="1">
      <c r="A36" s="76" t="s">
        <v>66</v>
      </c>
      <c r="B36" s="52" t="s">
        <v>392</v>
      </c>
      <c r="C36" s="133">
        <f>+C37+C38+C39</f>
        <v>0</v>
      </c>
    </row>
    <row r="37" spans="1:3" ht="10.5" customHeight="1">
      <c r="A37" s="187" t="s">
        <v>393</v>
      </c>
      <c r="B37" s="188" t="s">
        <v>185</v>
      </c>
      <c r="C37" s="42"/>
    </row>
    <row r="38" spans="1:3" ht="12" customHeight="1">
      <c r="A38" s="187" t="s">
        <v>394</v>
      </c>
      <c r="B38" s="189" t="s">
        <v>53</v>
      </c>
      <c r="C38" s="110"/>
    </row>
    <row r="39" spans="1:3" ht="12.75" customHeight="1" thickBot="1">
      <c r="A39" s="186" t="s">
        <v>395</v>
      </c>
      <c r="B39" s="53" t="s">
        <v>396</v>
      </c>
      <c r="C39" s="45"/>
    </row>
    <row r="40" spans="1:3" ht="16.5" customHeight="1" thickBot="1">
      <c r="A40" s="76" t="s">
        <v>67</v>
      </c>
      <c r="B40" s="77" t="s">
        <v>397</v>
      </c>
      <c r="C40" s="136">
        <f>+C35+C36</f>
        <v>0</v>
      </c>
    </row>
    <row r="41" spans="1:3" ht="13.5" thickBot="1">
      <c r="A41" s="78"/>
      <c r="B41" s="79"/>
      <c r="C41" s="134"/>
    </row>
    <row r="42" spans="1:3" ht="11.25" customHeight="1" thickBot="1">
      <c r="A42" s="82"/>
      <c r="B42" s="83" t="s">
        <v>93</v>
      </c>
      <c r="C42" s="136"/>
    </row>
    <row r="43" spans="1:3" ht="11.25" customHeight="1" thickBot="1">
      <c r="A43" s="64" t="s">
        <v>58</v>
      </c>
      <c r="B43" s="52" t="s">
        <v>398</v>
      </c>
      <c r="C43" s="109">
        <f>SUM(C44:C48)</f>
        <v>0</v>
      </c>
    </row>
    <row r="44" spans="1:3" ht="11.25" customHeight="1">
      <c r="A44" s="186" t="s">
        <v>117</v>
      </c>
      <c r="B44" s="7" t="s">
        <v>88</v>
      </c>
      <c r="C44" s="42"/>
    </row>
    <row r="45" spans="1:3" ht="10.5" customHeight="1">
      <c r="A45" s="186" t="s">
        <v>118</v>
      </c>
      <c r="B45" s="6" t="s">
        <v>158</v>
      </c>
      <c r="C45" s="44"/>
    </row>
    <row r="46" spans="1:3" ht="10.5" customHeight="1">
      <c r="A46" s="186" t="s">
        <v>119</v>
      </c>
      <c r="B46" s="6" t="s">
        <v>136</v>
      </c>
      <c r="C46" s="44"/>
    </row>
    <row r="47" spans="1:3" ht="12" customHeight="1">
      <c r="A47" s="186" t="s">
        <v>120</v>
      </c>
      <c r="B47" s="6" t="s">
        <v>159</v>
      </c>
      <c r="C47" s="44"/>
    </row>
    <row r="48" spans="1:3" ht="12.75" customHeight="1" thickBot="1">
      <c r="A48" s="186" t="s">
        <v>137</v>
      </c>
      <c r="B48" s="6" t="s">
        <v>160</v>
      </c>
      <c r="C48" s="44"/>
    </row>
    <row r="49" spans="1:3" ht="13.5" customHeight="1" thickBot="1">
      <c r="A49" s="64" t="s">
        <v>59</v>
      </c>
      <c r="B49" s="52" t="s">
        <v>399</v>
      </c>
      <c r="C49" s="109">
        <f>SUM(C50:C52)</f>
        <v>0</v>
      </c>
    </row>
    <row r="50" spans="1:3" ht="11.25" customHeight="1">
      <c r="A50" s="186" t="s">
        <v>123</v>
      </c>
      <c r="B50" s="7" t="s">
        <v>179</v>
      </c>
      <c r="C50" s="42"/>
    </row>
    <row r="51" spans="1:3" ht="11.25" customHeight="1">
      <c r="A51" s="186" t="s">
        <v>124</v>
      </c>
      <c r="B51" s="6" t="s">
        <v>162</v>
      </c>
      <c r="C51" s="44"/>
    </row>
    <row r="52" spans="1:3" ht="11.25" customHeight="1">
      <c r="A52" s="186" t="s">
        <v>125</v>
      </c>
      <c r="B52" s="6" t="s">
        <v>94</v>
      </c>
      <c r="C52" s="44"/>
    </row>
    <row r="53" spans="1:3" ht="11.25" customHeight="1" thickBot="1">
      <c r="A53" s="186" t="s">
        <v>126</v>
      </c>
      <c r="B53" s="6" t="s">
        <v>54</v>
      </c>
      <c r="C53" s="44"/>
    </row>
    <row r="54" spans="1:3" ht="13.5" thickBot="1">
      <c r="A54" s="64" t="s">
        <v>60</v>
      </c>
      <c r="B54" s="84" t="s">
        <v>400</v>
      </c>
      <c r="C54" s="137">
        <f>+C43+C49</f>
        <v>0</v>
      </c>
    </row>
    <row r="55" spans="1:3" ht="13.5" thickBot="1">
      <c r="A55" s="673"/>
      <c r="B55" s="85"/>
      <c r="C55" s="138"/>
    </row>
    <row r="56" spans="1:3" ht="13.5" thickBot="1">
      <c r="A56" s="86" t="s">
        <v>174</v>
      </c>
      <c r="B56" s="87"/>
      <c r="C56" s="51"/>
    </row>
    <row r="57" spans="1:3" ht="13.5" thickBot="1">
      <c r="A57" s="86" t="s">
        <v>175</v>
      </c>
      <c r="B57" s="87"/>
      <c r="C57" s="51"/>
    </row>
    <row r="58" spans="1:3">
      <c r="A58" s="673"/>
      <c r="B58" s="85"/>
      <c r="C58" s="85"/>
    </row>
    <row r="59" spans="1:3">
      <c r="A59" s="673"/>
      <c r="B59" s="85"/>
      <c r="C59" s="85"/>
    </row>
  </sheetData>
  <pageMargins left="0.7" right="0.7" top="0.75" bottom="0.75" header="0.3" footer="0.3"/>
  <pageSetup paperSize="9" scale="9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indexed="50"/>
  </sheetPr>
  <dimension ref="A1:C59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8.83203125" customWidth="1"/>
    <col min="2" max="2" width="66.1640625" customWidth="1"/>
    <col min="3" max="3" width="18.6640625" customWidth="1"/>
  </cols>
  <sheetData>
    <row r="1" spans="1:3" ht="16.5" thickBot="1">
      <c r="A1" s="65"/>
      <c r="B1" s="67"/>
      <c r="C1" s="191" t="s">
        <v>1134</v>
      </c>
    </row>
    <row r="2" spans="1:3" ht="38.25" customHeight="1">
      <c r="A2" s="146" t="s">
        <v>172</v>
      </c>
      <c r="B2" s="124" t="s">
        <v>416</v>
      </c>
      <c r="C2" s="139" t="s">
        <v>413</v>
      </c>
    </row>
    <row r="3" spans="1:3" ht="35.25" customHeight="1" thickBot="1">
      <c r="A3" s="184" t="s">
        <v>171</v>
      </c>
      <c r="B3" s="125" t="s">
        <v>984</v>
      </c>
      <c r="C3" s="140" t="s">
        <v>1096</v>
      </c>
    </row>
    <row r="4" spans="1:3" ht="14.25" thickBot="1">
      <c r="A4" s="68"/>
      <c r="B4" s="68"/>
      <c r="C4" s="69"/>
    </row>
    <row r="5" spans="1:3" ht="27" customHeight="1" thickBot="1">
      <c r="A5" s="147" t="s">
        <v>173</v>
      </c>
      <c r="B5" s="70" t="s">
        <v>90</v>
      </c>
      <c r="C5" s="71" t="s">
        <v>91</v>
      </c>
    </row>
    <row r="6" spans="1:3" ht="13.5" thickBot="1">
      <c r="A6" s="61">
        <v>1</v>
      </c>
      <c r="B6" s="62">
        <v>2</v>
      </c>
      <c r="C6" s="63">
        <v>3</v>
      </c>
    </row>
    <row r="7" spans="1:3" ht="14.25" customHeight="1" thickBot="1">
      <c r="A7" s="72"/>
      <c r="B7" s="73" t="s">
        <v>92</v>
      </c>
      <c r="C7" s="74"/>
    </row>
    <row r="8" spans="1:3" ht="12" customHeight="1" thickBot="1">
      <c r="A8" s="61" t="s">
        <v>58</v>
      </c>
      <c r="B8" s="75" t="s">
        <v>380</v>
      </c>
      <c r="C8" s="109">
        <f>SUM(C9:C18)</f>
        <v>0</v>
      </c>
    </row>
    <row r="9" spans="1:3" ht="10.5" customHeight="1">
      <c r="A9" s="185" t="s">
        <v>117</v>
      </c>
      <c r="B9" s="8" t="s">
        <v>230</v>
      </c>
      <c r="C9" s="130"/>
    </row>
    <row r="10" spans="1:3" ht="10.5" customHeight="1">
      <c r="A10" s="186" t="s">
        <v>118</v>
      </c>
      <c r="B10" s="6" t="s">
        <v>231</v>
      </c>
      <c r="C10" s="107"/>
    </row>
    <row r="11" spans="1:3" ht="11.25" customHeight="1">
      <c r="A11" s="186" t="s">
        <v>119</v>
      </c>
      <c r="B11" s="6" t="s">
        <v>232</v>
      </c>
      <c r="C11" s="107"/>
    </row>
    <row r="12" spans="1:3" ht="11.25" customHeight="1">
      <c r="A12" s="186" t="s">
        <v>120</v>
      </c>
      <c r="B12" s="6" t="s">
        <v>233</v>
      </c>
      <c r="C12" s="107"/>
    </row>
    <row r="13" spans="1:3" ht="10.5" customHeight="1">
      <c r="A13" s="186" t="s">
        <v>137</v>
      </c>
      <c r="B13" s="6" t="s">
        <v>234</v>
      </c>
      <c r="C13" s="107"/>
    </row>
    <row r="14" spans="1:3" ht="11.25" customHeight="1">
      <c r="A14" s="186" t="s">
        <v>121</v>
      </c>
      <c r="B14" s="6" t="s">
        <v>381</v>
      </c>
      <c r="C14" s="107"/>
    </row>
    <row r="15" spans="1:3" ht="11.25" customHeight="1">
      <c r="A15" s="186" t="s">
        <v>122</v>
      </c>
      <c r="B15" s="5" t="s">
        <v>382</v>
      </c>
      <c r="C15" s="107"/>
    </row>
    <row r="16" spans="1:3" ht="11.25" customHeight="1">
      <c r="A16" s="186" t="s">
        <v>129</v>
      </c>
      <c r="B16" s="6" t="s">
        <v>237</v>
      </c>
      <c r="C16" s="131"/>
    </row>
    <row r="17" spans="1:3" ht="12" customHeight="1">
      <c r="A17" s="186" t="s">
        <v>130</v>
      </c>
      <c r="B17" s="6" t="s">
        <v>238</v>
      </c>
      <c r="C17" s="107"/>
    </row>
    <row r="18" spans="1:3" ht="12" customHeight="1" thickBot="1">
      <c r="A18" s="186" t="s">
        <v>131</v>
      </c>
      <c r="B18" s="5" t="s">
        <v>239</v>
      </c>
      <c r="C18" s="108"/>
    </row>
    <row r="19" spans="1:3" ht="12" customHeight="1" thickBot="1">
      <c r="A19" s="61" t="s">
        <v>59</v>
      </c>
      <c r="B19" s="75" t="s">
        <v>383</v>
      </c>
      <c r="C19" s="109">
        <f>SUM(C20:C22)</f>
        <v>0</v>
      </c>
    </row>
    <row r="20" spans="1:3" ht="11.25" customHeight="1">
      <c r="A20" s="186" t="s">
        <v>123</v>
      </c>
      <c r="B20" s="7" t="s">
        <v>205</v>
      </c>
      <c r="C20" s="107"/>
    </row>
    <row r="21" spans="1:3" ht="9.75" customHeight="1">
      <c r="A21" s="186" t="s">
        <v>124</v>
      </c>
      <c r="B21" s="6" t="s">
        <v>384</v>
      </c>
      <c r="C21" s="107"/>
    </row>
    <row r="22" spans="1:3" ht="11.25" customHeight="1">
      <c r="A22" s="186" t="s">
        <v>125</v>
      </c>
      <c r="B22" s="6" t="s">
        <v>385</v>
      </c>
      <c r="C22" s="107"/>
    </row>
    <row r="23" spans="1:3" ht="10.5" customHeight="1" thickBot="1">
      <c r="A23" s="186" t="s">
        <v>126</v>
      </c>
      <c r="B23" s="6" t="s">
        <v>52</v>
      </c>
      <c r="C23" s="107"/>
    </row>
    <row r="24" spans="1:3" ht="11.25" customHeight="1" thickBot="1">
      <c r="A24" s="64" t="s">
        <v>60</v>
      </c>
      <c r="B24" s="52" t="s">
        <v>149</v>
      </c>
      <c r="C24" s="123"/>
    </row>
    <row r="25" spans="1:3" ht="12.75" customHeight="1" thickBot="1">
      <c r="A25" s="64" t="s">
        <v>61</v>
      </c>
      <c r="B25" s="52" t="s">
        <v>386</v>
      </c>
      <c r="C25" s="109">
        <f>+C26+C27</f>
        <v>0</v>
      </c>
    </row>
    <row r="26" spans="1:3" ht="12" customHeight="1">
      <c r="A26" s="187" t="s">
        <v>215</v>
      </c>
      <c r="B26" s="188" t="s">
        <v>384</v>
      </c>
      <c r="C26" s="42"/>
    </row>
    <row r="27" spans="1:3" ht="12" customHeight="1">
      <c r="A27" s="187" t="s">
        <v>218</v>
      </c>
      <c r="B27" s="189" t="s">
        <v>387</v>
      </c>
      <c r="C27" s="110"/>
    </row>
    <row r="28" spans="1:3" ht="12" customHeight="1" thickBot="1">
      <c r="A28" s="186" t="s">
        <v>219</v>
      </c>
      <c r="B28" s="190" t="s">
        <v>388</v>
      </c>
      <c r="C28" s="45"/>
    </row>
    <row r="29" spans="1:3" ht="12.75" customHeight="1" thickBot="1">
      <c r="A29" s="64" t="s">
        <v>62</v>
      </c>
      <c r="B29" s="52" t="s">
        <v>389</v>
      </c>
      <c r="C29" s="109">
        <f>+C30+C31+C32</f>
        <v>0</v>
      </c>
    </row>
    <row r="30" spans="1:3" ht="10.5" customHeight="1">
      <c r="A30" s="187" t="s">
        <v>110</v>
      </c>
      <c r="B30" s="188" t="s">
        <v>244</v>
      </c>
      <c r="C30" s="42"/>
    </row>
    <row r="31" spans="1:3" ht="11.25" customHeight="1">
      <c r="A31" s="187" t="s">
        <v>111</v>
      </c>
      <c r="B31" s="189" t="s">
        <v>245</v>
      </c>
      <c r="C31" s="110"/>
    </row>
    <row r="32" spans="1:3" ht="11.25" customHeight="1" thickBot="1">
      <c r="A32" s="186" t="s">
        <v>112</v>
      </c>
      <c r="B32" s="53" t="s">
        <v>246</v>
      </c>
      <c r="C32" s="45"/>
    </row>
    <row r="33" spans="1:3" ht="11.25" customHeight="1" thickBot="1">
      <c r="A33" s="64" t="s">
        <v>63</v>
      </c>
      <c r="B33" s="52" t="s">
        <v>355</v>
      </c>
      <c r="C33" s="123"/>
    </row>
    <row r="34" spans="1:3" ht="12" customHeight="1" thickBot="1">
      <c r="A34" s="64" t="s">
        <v>64</v>
      </c>
      <c r="B34" s="52" t="s">
        <v>390</v>
      </c>
      <c r="C34" s="132"/>
    </row>
    <row r="35" spans="1:3" ht="12" customHeight="1" thickBot="1">
      <c r="A35" s="61" t="s">
        <v>65</v>
      </c>
      <c r="B35" s="52" t="s">
        <v>391</v>
      </c>
      <c r="C35" s="133">
        <f>+C8+C19+C24+C25+C29+C33+C34</f>
        <v>0</v>
      </c>
    </row>
    <row r="36" spans="1:3" ht="12" customHeight="1" thickBot="1">
      <c r="A36" s="76" t="s">
        <v>66</v>
      </c>
      <c r="B36" s="52" t="s">
        <v>392</v>
      </c>
      <c r="C36" s="133">
        <f>+C37+C38+C39</f>
        <v>0</v>
      </c>
    </row>
    <row r="37" spans="1:3" ht="12" customHeight="1">
      <c r="A37" s="187" t="s">
        <v>393</v>
      </c>
      <c r="B37" s="188" t="s">
        <v>185</v>
      </c>
      <c r="C37" s="42"/>
    </row>
    <row r="38" spans="1:3" ht="13.5" customHeight="1">
      <c r="A38" s="187" t="s">
        <v>394</v>
      </c>
      <c r="B38" s="189" t="s">
        <v>53</v>
      </c>
      <c r="C38" s="110"/>
    </row>
    <row r="39" spans="1:3" ht="12.75" customHeight="1" thickBot="1">
      <c r="A39" s="186" t="s">
        <v>395</v>
      </c>
      <c r="B39" s="53" t="s">
        <v>396</v>
      </c>
      <c r="C39" s="45"/>
    </row>
    <row r="40" spans="1:3" ht="11.25" customHeight="1" thickBot="1">
      <c r="A40" s="76" t="s">
        <v>67</v>
      </c>
      <c r="B40" s="77" t="s">
        <v>397</v>
      </c>
      <c r="C40" s="136">
        <f>+C35+C36</f>
        <v>0</v>
      </c>
    </row>
    <row r="41" spans="1:3" ht="13.5" thickBot="1">
      <c r="A41" s="78"/>
      <c r="B41" s="79"/>
      <c r="C41" s="134"/>
    </row>
    <row r="42" spans="1:3" ht="13.5" thickBot="1">
      <c r="A42" s="82"/>
      <c r="B42" s="83" t="s">
        <v>93</v>
      </c>
      <c r="C42" s="136"/>
    </row>
    <row r="43" spans="1:3" ht="12.75" customHeight="1" thickBot="1">
      <c r="A43" s="64" t="s">
        <v>58</v>
      </c>
      <c r="B43" s="52" t="s">
        <v>398</v>
      </c>
      <c r="C43" s="109">
        <f>SUM(C44:C48)</f>
        <v>0</v>
      </c>
    </row>
    <row r="44" spans="1:3" ht="10.5" customHeight="1">
      <c r="A44" s="186" t="s">
        <v>117</v>
      </c>
      <c r="B44" s="7" t="s">
        <v>88</v>
      </c>
      <c r="C44" s="42"/>
    </row>
    <row r="45" spans="1:3" ht="11.25" customHeight="1">
      <c r="A45" s="186" t="s">
        <v>118</v>
      </c>
      <c r="B45" s="6" t="s">
        <v>158</v>
      </c>
      <c r="C45" s="44"/>
    </row>
    <row r="46" spans="1:3" ht="12" customHeight="1">
      <c r="A46" s="186" t="s">
        <v>119</v>
      </c>
      <c r="B46" s="6" t="s">
        <v>136</v>
      </c>
      <c r="C46" s="44"/>
    </row>
    <row r="47" spans="1:3" ht="11.25" customHeight="1">
      <c r="A47" s="186" t="s">
        <v>120</v>
      </c>
      <c r="B47" s="6" t="s">
        <v>159</v>
      </c>
      <c r="C47" s="44"/>
    </row>
    <row r="48" spans="1:3" ht="11.25" customHeight="1" thickBot="1">
      <c r="A48" s="186" t="s">
        <v>137</v>
      </c>
      <c r="B48" s="6" t="s">
        <v>160</v>
      </c>
      <c r="C48" s="44"/>
    </row>
    <row r="49" spans="1:3" ht="10.5" customHeight="1" thickBot="1">
      <c r="A49" s="64" t="s">
        <v>59</v>
      </c>
      <c r="B49" s="52" t="s">
        <v>399</v>
      </c>
      <c r="C49" s="109">
        <f>SUM(C50:C52)</f>
        <v>0</v>
      </c>
    </row>
    <row r="50" spans="1:3" ht="9.75" customHeight="1">
      <c r="A50" s="186" t="s">
        <v>123</v>
      </c>
      <c r="B50" s="7" t="s">
        <v>179</v>
      </c>
      <c r="C50" s="42"/>
    </row>
    <row r="51" spans="1:3" ht="12" customHeight="1">
      <c r="A51" s="186" t="s">
        <v>124</v>
      </c>
      <c r="B51" s="6" t="s">
        <v>162</v>
      </c>
      <c r="C51" s="44"/>
    </row>
    <row r="52" spans="1:3" ht="12" customHeight="1">
      <c r="A52" s="186" t="s">
        <v>125</v>
      </c>
      <c r="B52" s="6" t="s">
        <v>94</v>
      </c>
      <c r="C52" s="44"/>
    </row>
    <row r="53" spans="1:3" ht="12" customHeight="1" thickBot="1">
      <c r="A53" s="186" t="s">
        <v>126</v>
      </c>
      <c r="B53" s="6" t="s">
        <v>54</v>
      </c>
      <c r="C53" s="44"/>
    </row>
    <row r="54" spans="1:3" ht="12" customHeight="1" thickBot="1">
      <c r="A54" s="64" t="s">
        <v>60</v>
      </c>
      <c r="B54" s="84" t="s">
        <v>400</v>
      </c>
      <c r="C54" s="137">
        <f>+C43+C49</f>
        <v>0</v>
      </c>
    </row>
    <row r="55" spans="1:3" ht="13.5" thickBot="1">
      <c r="A55" s="673"/>
      <c r="B55" s="85"/>
      <c r="C55" s="138"/>
    </row>
    <row r="56" spans="1:3" ht="13.5" thickBot="1">
      <c r="A56" s="86" t="s">
        <v>174</v>
      </c>
      <c r="B56" s="87"/>
      <c r="C56" s="51"/>
    </row>
    <row r="57" spans="1:3" ht="13.5" thickBot="1">
      <c r="A57" s="86" t="s">
        <v>175</v>
      </c>
      <c r="B57" s="87"/>
      <c r="C57" s="51"/>
    </row>
    <row r="58" spans="1:3">
      <c r="A58" s="673"/>
      <c r="B58" s="85"/>
      <c r="C58" s="85"/>
    </row>
    <row r="59" spans="1:3">
      <c r="A59" s="673"/>
      <c r="B59" s="85"/>
      <c r="C59" s="85"/>
    </row>
  </sheetData>
  <pageMargins left="0.7" right="0.7" top="0.75" bottom="0.75" header="0.3" footer="0.3"/>
  <pageSetup paperSize="9" scale="9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37"/>
  <sheetViews>
    <sheetView view="pageBreakPreview" zoomScale="60" zoomScaleNormal="100" workbookViewId="0">
      <selection activeCell="F2" sqref="F2"/>
    </sheetView>
  </sheetViews>
  <sheetFormatPr defaultRowHeight="12.75"/>
  <cols>
    <col min="1" max="1" width="41.33203125" customWidth="1"/>
    <col min="3" max="3" width="13.6640625" bestFit="1" customWidth="1"/>
    <col min="4" max="4" width="17.33203125" customWidth="1"/>
    <col min="5" max="5" width="14.6640625" customWidth="1"/>
    <col min="6" max="6" width="14" customWidth="1"/>
    <col min="7" max="7" width="15.5" customWidth="1"/>
  </cols>
  <sheetData>
    <row r="1" spans="1:9" ht="14.25">
      <c r="A1" s="1419" t="s">
        <v>910</v>
      </c>
      <c r="B1" s="1419"/>
      <c r="C1" s="1419"/>
      <c r="D1" s="1419"/>
      <c r="E1" s="1419"/>
      <c r="F1" s="1419"/>
      <c r="G1" s="1419"/>
    </row>
    <row r="2" spans="1:9" ht="12.75" customHeight="1">
      <c r="A2" s="677"/>
      <c r="B2" s="677"/>
      <c r="C2" s="677"/>
      <c r="D2" s="677"/>
      <c r="E2" s="677"/>
      <c r="F2" s="191" t="s">
        <v>1135</v>
      </c>
      <c r="G2" s="929"/>
      <c r="H2" s="606"/>
      <c r="I2" s="606"/>
    </row>
    <row r="3" spans="1:9" ht="13.5" customHeight="1" thickBot="1">
      <c r="A3" s="613"/>
      <c r="B3" s="613"/>
      <c r="C3" s="613"/>
      <c r="D3" s="613"/>
      <c r="E3" s="613"/>
      <c r="F3" s="613"/>
      <c r="G3" s="614"/>
      <c r="H3" s="606"/>
      <c r="I3" s="606"/>
    </row>
    <row r="4" spans="1:9">
      <c r="A4" s="1420" t="s">
        <v>487</v>
      </c>
      <c r="B4" s="1423" t="s">
        <v>911</v>
      </c>
      <c r="C4" s="1426" t="s">
        <v>749</v>
      </c>
      <c r="D4" s="1427"/>
      <c r="E4" s="1427"/>
      <c r="F4" s="1427"/>
      <c r="G4" s="1430" t="s">
        <v>750</v>
      </c>
      <c r="H4" s="606"/>
      <c r="I4" s="606"/>
    </row>
    <row r="5" spans="1:9" ht="15" customHeight="1">
      <c r="A5" s="1421"/>
      <c r="B5" s="1424"/>
      <c r="C5" s="1428"/>
      <c r="D5" s="1429"/>
      <c r="E5" s="1429"/>
      <c r="F5" s="1429"/>
      <c r="G5" s="1431"/>
      <c r="H5" s="606"/>
      <c r="I5" s="606"/>
    </row>
    <row r="6" spans="1:9" ht="15.75" customHeight="1" thickBot="1">
      <c r="A6" s="1422"/>
      <c r="B6" s="1425"/>
      <c r="C6" s="615" t="s">
        <v>490</v>
      </c>
      <c r="D6" s="615" t="s">
        <v>867</v>
      </c>
      <c r="E6" s="615" t="s">
        <v>993</v>
      </c>
      <c r="F6" s="930" t="s">
        <v>994</v>
      </c>
      <c r="G6" s="1432"/>
      <c r="H6" s="436"/>
      <c r="I6" s="436"/>
    </row>
    <row r="7" spans="1:9" ht="12.75" customHeight="1">
      <c r="A7" s="616">
        <v>1</v>
      </c>
      <c r="B7" s="617">
        <v>2</v>
      </c>
      <c r="C7" s="617">
        <v>3</v>
      </c>
      <c r="D7" s="617">
        <v>4</v>
      </c>
      <c r="E7" s="617">
        <v>5</v>
      </c>
      <c r="F7" s="931">
        <v>6</v>
      </c>
      <c r="G7" s="932">
        <v>7</v>
      </c>
      <c r="H7" s="436"/>
      <c r="I7" s="436"/>
    </row>
    <row r="8" spans="1:9" ht="31.5" customHeight="1">
      <c r="A8" s="618" t="s">
        <v>494</v>
      </c>
      <c r="B8" s="619" t="s">
        <v>89</v>
      </c>
      <c r="C8" s="620">
        <v>125800000</v>
      </c>
      <c r="D8" s="620">
        <f>C8*102%</f>
        <v>128316000</v>
      </c>
      <c r="E8" s="620">
        <f>D8*102%</f>
        <v>130882320</v>
      </c>
      <c r="F8" s="933">
        <f>E8*102%</f>
        <v>133499966.40000001</v>
      </c>
      <c r="G8" s="621">
        <f>+C8+D8+E8+F8</f>
        <v>518498286.39999998</v>
      </c>
      <c r="H8" s="607"/>
      <c r="I8" s="607"/>
    </row>
    <row r="9" spans="1:9" ht="15.75">
      <c r="A9" s="618" t="s">
        <v>751</v>
      </c>
      <c r="B9" s="619" t="s">
        <v>97</v>
      </c>
      <c r="C9" s="620">
        <v>0</v>
      </c>
      <c r="D9" s="620">
        <f t="shared" ref="D9:F11" si="0">C9*102%</f>
        <v>0</v>
      </c>
      <c r="E9" s="620">
        <f t="shared" si="0"/>
        <v>0</v>
      </c>
      <c r="F9" s="933">
        <f t="shared" si="0"/>
        <v>0</v>
      </c>
      <c r="G9" s="621">
        <f t="shared" ref="G9:G34" si="1">+C9+D9+E9+F9</f>
        <v>0</v>
      </c>
      <c r="H9" s="607"/>
      <c r="I9" s="607"/>
    </row>
    <row r="10" spans="1:9" ht="15.75">
      <c r="A10" s="618" t="s">
        <v>752</v>
      </c>
      <c r="B10" s="619" t="s">
        <v>98</v>
      </c>
      <c r="C10" s="620">
        <v>800000</v>
      </c>
      <c r="D10" s="620">
        <f t="shared" si="0"/>
        <v>816000</v>
      </c>
      <c r="E10" s="620">
        <f t="shared" si="0"/>
        <v>832320</v>
      </c>
      <c r="F10" s="933">
        <f t="shared" si="0"/>
        <v>848966.4</v>
      </c>
      <c r="G10" s="621">
        <f t="shared" si="1"/>
        <v>3297286.4</v>
      </c>
      <c r="H10" s="607"/>
      <c r="I10" s="607"/>
    </row>
    <row r="11" spans="1:9" ht="12.75" customHeight="1">
      <c r="A11" s="618" t="s">
        <v>753</v>
      </c>
      <c r="B11" s="619" t="s">
        <v>413</v>
      </c>
      <c r="C11" s="620">
        <v>6200000</v>
      </c>
      <c r="D11" s="620">
        <f t="shared" si="0"/>
        <v>6324000</v>
      </c>
      <c r="E11" s="620">
        <f t="shared" si="0"/>
        <v>6450480</v>
      </c>
      <c r="F11" s="933">
        <f t="shared" si="0"/>
        <v>6579489.6000000006</v>
      </c>
      <c r="G11" s="621">
        <f t="shared" si="1"/>
        <v>25553969.600000001</v>
      </c>
      <c r="H11" s="608"/>
      <c r="I11" s="608"/>
    </row>
    <row r="12" spans="1:9" ht="13.5" customHeight="1">
      <c r="A12" s="618" t="s">
        <v>754</v>
      </c>
      <c r="B12" s="619" t="s">
        <v>755</v>
      </c>
      <c r="C12" s="620">
        <v>0</v>
      </c>
      <c r="D12" s="620">
        <v>0</v>
      </c>
      <c r="E12" s="620">
        <v>0</v>
      </c>
      <c r="F12" s="933">
        <v>0</v>
      </c>
      <c r="G12" s="621">
        <f t="shared" si="1"/>
        <v>0</v>
      </c>
      <c r="H12" s="609"/>
      <c r="I12" s="609"/>
    </row>
    <row r="13" spans="1:9" ht="15" customHeight="1">
      <c r="A13" s="618" t="s">
        <v>756</v>
      </c>
      <c r="B13" s="619" t="s">
        <v>757</v>
      </c>
      <c r="C13" s="620">
        <v>0</v>
      </c>
      <c r="D13" s="620">
        <v>0</v>
      </c>
      <c r="E13" s="620">
        <v>0</v>
      </c>
      <c r="F13" s="933">
        <v>0</v>
      </c>
      <c r="G13" s="621">
        <f t="shared" si="1"/>
        <v>0</v>
      </c>
      <c r="H13" s="609"/>
      <c r="I13" s="609"/>
    </row>
    <row r="14" spans="1:9" ht="35.25" customHeight="1" thickBot="1">
      <c r="A14" s="622" t="s">
        <v>499</v>
      </c>
      <c r="B14" s="623" t="s">
        <v>758</v>
      </c>
      <c r="C14" s="624">
        <v>0</v>
      </c>
      <c r="D14" s="624">
        <v>0</v>
      </c>
      <c r="E14" s="624">
        <v>0</v>
      </c>
      <c r="F14" s="934">
        <v>0</v>
      </c>
      <c r="G14" s="625">
        <f t="shared" si="1"/>
        <v>0</v>
      </c>
      <c r="H14" s="610"/>
      <c r="I14" s="610"/>
    </row>
    <row r="15" spans="1:9" ht="27" customHeight="1" thickBot="1">
      <c r="A15" s="626" t="s">
        <v>759</v>
      </c>
      <c r="B15" s="627" t="s">
        <v>760</v>
      </c>
      <c r="C15" s="628">
        <f>SUM(C8:C14)</f>
        <v>132800000</v>
      </c>
      <c r="D15" s="628">
        <f>SUM(D8:D14)</f>
        <v>135456000</v>
      </c>
      <c r="E15" s="628">
        <f>SUM(E8:E14)</f>
        <v>138165120</v>
      </c>
      <c r="F15" s="935">
        <f>SUM(F8:F14)</f>
        <v>140928422.40000001</v>
      </c>
      <c r="G15" s="629">
        <f t="shared" si="1"/>
        <v>547349542.39999998</v>
      </c>
      <c r="H15" s="436"/>
      <c r="I15" s="436"/>
    </row>
    <row r="16" spans="1:9" ht="27" customHeight="1" thickBot="1">
      <c r="A16" s="936" t="s">
        <v>761</v>
      </c>
      <c r="B16" s="937" t="s">
        <v>762</v>
      </c>
      <c r="C16" s="938">
        <f>+C15*0.5</f>
        <v>66400000</v>
      </c>
      <c r="D16" s="938">
        <f>+D15*0.5</f>
        <v>67728000</v>
      </c>
      <c r="E16" s="938">
        <f>+E15*0.5</f>
        <v>69082560</v>
      </c>
      <c r="F16" s="939">
        <f>+F15*0.5</f>
        <v>70464211.200000003</v>
      </c>
      <c r="G16" s="629">
        <f t="shared" si="1"/>
        <v>273674771.19999999</v>
      </c>
      <c r="H16" s="436"/>
      <c r="I16" s="436"/>
    </row>
    <row r="17" spans="1:9" ht="19.5" customHeight="1" thickBot="1">
      <c r="A17" s="626" t="s">
        <v>763</v>
      </c>
      <c r="B17" s="630">
        <v>10</v>
      </c>
      <c r="C17" s="628">
        <f>SUM(C18:C24)</f>
        <v>0</v>
      </c>
      <c r="D17" s="628">
        <f>SUM(D18:D24)</f>
        <v>0</v>
      </c>
      <c r="E17" s="628">
        <f>SUM(E18:E24)</f>
        <v>0</v>
      </c>
      <c r="F17" s="935">
        <f>SUM(F18:F24)</f>
        <v>0</v>
      </c>
      <c r="G17" s="629">
        <f t="shared" si="1"/>
        <v>0</v>
      </c>
      <c r="H17" s="436"/>
      <c r="I17" s="436"/>
    </row>
    <row r="18" spans="1:9" ht="18.75" customHeight="1">
      <c r="A18" s="631" t="s">
        <v>764</v>
      </c>
      <c r="B18" s="632">
        <v>11</v>
      </c>
      <c r="C18" s="633">
        <v>0</v>
      </c>
      <c r="D18" s="633">
        <v>0</v>
      </c>
      <c r="E18" s="633">
        <v>0</v>
      </c>
      <c r="F18" s="940">
        <v>0</v>
      </c>
      <c r="G18" s="634">
        <f t="shared" si="1"/>
        <v>0</v>
      </c>
      <c r="H18" s="436"/>
      <c r="I18" s="436"/>
    </row>
    <row r="19" spans="1:9" ht="18" customHeight="1">
      <c r="A19" s="618" t="s">
        <v>765</v>
      </c>
      <c r="B19" s="635">
        <v>12</v>
      </c>
      <c r="C19" s="620">
        <v>0</v>
      </c>
      <c r="D19" s="620">
        <v>0</v>
      </c>
      <c r="E19" s="620">
        <v>0</v>
      </c>
      <c r="F19" s="933">
        <v>0</v>
      </c>
      <c r="G19" s="621">
        <f t="shared" si="1"/>
        <v>0</v>
      </c>
      <c r="H19" s="436"/>
      <c r="I19" s="436"/>
    </row>
    <row r="20" spans="1:9" ht="33" customHeight="1">
      <c r="A20" s="618" t="s">
        <v>766</v>
      </c>
      <c r="B20" s="635">
        <v>13</v>
      </c>
      <c r="C20" s="620">
        <v>0</v>
      </c>
      <c r="D20" s="620">
        <v>0</v>
      </c>
      <c r="E20" s="620">
        <v>0</v>
      </c>
      <c r="F20" s="933">
        <v>0</v>
      </c>
      <c r="G20" s="621">
        <f t="shared" si="1"/>
        <v>0</v>
      </c>
      <c r="H20" s="436"/>
      <c r="I20" s="436"/>
    </row>
    <row r="21" spans="1:9" ht="18" customHeight="1">
      <c r="A21" s="618" t="s">
        <v>767</v>
      </c>
      <c r="B21" s="635">
        <v>14</v>
      </c>
      <c r="C21" s="620">
        <v>0</v>
      </c>
      <c r="D21" s="620">
        <v>0</v>
      </c>
      <c r="E21" s="620">
        <v>0</v>
      </c>
      <c r="F21" s="933">
        <v>0</v>
      </c>
      <c r="G21" s="621">
        <f t="shared" si="1"/>
        <v>0</v>
      </c>
      <c r="H21" s="611"/>
      <c r="I21" s="611"/>
    </row>
    <row r="22" spans="1:9" ht="18" customHeight="1">
      <c r="A22" s="618" t="s">
        <v>768</v>
      </c>
      <c r="B22" s="635">
        <v>15</v>
      </c>
      <c r="C22" s="620">
        <v>0</v>
      </c>
      <c r="D22" s="620">
        <v>0</v>
      </c>
      <c r="E22" s="620">
        <v>0</v>
      </c>
      <c r="F22" s="933">
        <v>0</v>
      </c>
      <c r="G22" s="621">
        <f t="shared" si="1"/>
        <v>0</v>
      </c>
      <c r="H22" s="608"/>
      <c r="I22" s="608"/>
    </row>
    <row r="23" spans="1:9" ht="15" customHeight="1">
      <c r="A23" s="618" t="s">
        <v>769</v>
      </c>
      <c r="B23" s="635">
        <v>16</v>
      </c>
      <c r="C23" s="620">
        <v>0</v>
      </c>
      <c r="D23" s="620">
        <v>0</v>
      </c>
      <c r="E23" s="620">
        <v>0</v>
      </c>
      <c r="F23" s="933">
        <v>0</v>
      </c>
      <c r="G23" s="621">
        <f t="shared" si="1"/>
        <v>0</v>
      </c>
      <c r="H23" s="608"/>
      <c r="I23" s="608"/>
    </row>
    <row r="24" spans="1:9" ht="13.5" customHeight="1" thickBot="1">
      <c r="A24" s="622" t="s">
        <v>770</v>
      </c>
      <c r="B24" s="636">
        <v>17</v>
      </c>
      <c r="C24" s="624">
        <v>0</v>
      </c>
      <c r="D24" s="624">
        <v>0</v>
      </c>
      <c r="E24" s="624">
        <v>0</v>
      </c>
      <c r="F24" s="934">
        <v>0</v>
      </c>
      <c r="G24" s="625">
        <f t="shared" si="1"/>
        <v>0</v>
      </c>
      <c r="H24" s="608"/>
      <c r="I24" s="608"/>
    </row>
    <row r="25" spans="1:9" ht="14.25" customHeight="1" thickBot="1">
      <c r="A25" s="626" t="s">
        <v>771</v>
      </c>
      <c r="B25" s="630">
        <v>18</v>
      </c>
      <c r="C25" s="628">
        <f>SUM(C26:C32)</f>
        <v>0</v>
      </c>
      <c r="D25" s="628">
        <f>SUM(D26:D32)</f>
        <v>0</v>
      </c>
      <c r="E25" s="628">
        <f>SUM(E26:E32)</f>
        <v>0</v>
      </c>
      <c r="F25" s="935">
        <f>SUM(F26:F32)</f>
        <v>0</v>
      </c>
      <c r="G25" s="629">
        <f t="shared" si="1"/>
        <v>0</v>
      </c>
      <c r="H25" s="608"/>
      <c r="I25" s="608"/>
    </row>
    <row r="26" spans="1:9" ht="15" customHeight="1">
      <c r="A26" s="631" t="s">
        <v>764</v>
      </c>
      <c r="B26" s="632">
        <v>19</v>
      </c>
      <c r="C26" s="633">
        <v>0</v>
      </c>
      <c r="D26" s="633">
        <v>0</v>
      </c>
      <c r="E26" s="633">
        <v>0</v>
      </c>
      <c r="F26" s="940">
        <v>0</v>
      </c>
      <c r="G26" s="634">
        <f t="shared" si="1"/>
        <v>0</v>
      </c>
      <c r="H26" s="608"/>
      <c r="I26" s="608"/>
    </row>
    <row r="27" spans="1:9" ht="18.75" customHeight="1">
      <c r="A27" s="618" t="s">
        <v>765</v>
      </c>
      <c r="B27" s="635">
        <v>20</v>
      </c>
      <c r="C27" s="620">
        <v>0</v>
      </c>
      <c r="D27" s="620">
        <v>0</v>
      </c>
      <c r="E27" s="620">
        <v>0</v>
      </c>
      <c r="F27" s="933">
        <v>0</v>
      </c>
      <c r="G27" s="621">
        <f t="shared" si="1"/>
        <v>0</v>
      </c>
      <c r="H27" s="436"/>
      <c r="I27" s="436"/>
    </row>
    <row r="28" spans="1:9" ht="36.75" customHeight="1">
      <c r="A28" s="618" t="s">
        <v>766</v>
      </c>
      <c r="B28" s="635">
        <v>21</v>
      </c>
      <c r="C28" s="620">
        <v>0</v>
      </c>
      <c r="D28" s="620">
        <v>0</v>
      </c>
      <c r="E28" s="620">
        <v>0</v>
      </c>
      <c r="F28" s="933">
        <v>0</v>
      </c>
      <c r="G28" s="621">
        <f t="shared" si="1"/>
        <v>0</v>
      </c>
      <c r="H28" s="436"/>
      <c r="I28" s="436"/>
    </row>
    <row r="29" spans="1:9" ht="21.75" customHeight="1">
      <c r="A29" s="618" t="s">
        <v>767</v>
      </c>
      <c r="B29" s="635">
        <v>22</v>
      </c>
      <c r="C29" s="620">
        <v>0</v>
      </c>
      <c r="D29" s="620">
        <v>0</v>
      </c>
      <c r="E29" s="620">
        <v>0</v>
      </c>
      <c r="F29" s="933">
        <v>0</v>
      </c>
      <c r="G29" s="621">
        <f t="shared" si="1"/>
        <v>0</v>
      </c>
      <c r="H29" s="436"/>
      <c r="I29" s="436"/>
    </row>
    <row r="30" spans="1:9" ht="17.25" customHeight="1">
      <c r="A30" s="618" t="s">
        <v>768</v>
      </c>
      <c r="B30" s="635">
        <v>23</v>
      </c>
      <c r="C30" s="620">
        <v>0</v>
      </c>
      <c r="D30" s="620">
        <v>0</v>
      </c>
      <c r="E30" s="620">
        <v>0</v>
      </c>
      <c r="F30" s="933">
        <v>0</v>
      </c>
      <c r="G30" s="621">
        <f t="shared" si="1"/>
        <v>0</v>
      </c>
      <c r="H30" s="436"/>
      <c r="I30" s="436"/>
    </row>
    <row r="31" spans="1:9" ht="18" customHeight="1">
      <c r="A31" s="618" t="s">
        <v>769</v>
      </c>
      <c r="B31" s="635">
        <v>24</v>
      </c>
      <c r="C31" s="620">
        <v>0</v>
      </c>
      <c r="D31" s="620">
        <v>0</v>
      </c>
      <c r="E31" s="620">
        <v>0</v>
      </c>
      <c r="F31" s="933">
        <v>0</v>
      </c>
      <c r="G31" s="621">
        <f t="shared" si="1"/>
        <v>0</v>
      </c>
      <c r="H31" s="33"/>
      <c r="I31" s="33"/>
    </row>
    <row r="32" spans="1:9" ht="13.5" thickBot="1">
      <c r="A32" s="622" t="s">
        <v>770</v>
      </c>
      <c r="B32" s="636">
        <v>25</v>
      </c>
      <c r="C32" s="624">
        <v>0</v>
      </c>
      <c r="D32" s="624">
        <v>0</v>
      </c>
      <c r="E32" s="624">
        <v>0</v>
      </c>
      <c r="F32" s="934">
        <v>0</v>
      </c>
      <c r="G32" s="625">
        <f t="shared" si="1"/>
        <v>0</v>
      </c>
      <c r="H32" s="33"/>
      <c r="I32" s="33"/>
    </row>
    <row r="33" spans="1:7" ht="13.5" thickBot="1">
      <c r="A33" s="626" t="s">
        <v>772</v>
      </c>
      <c r="B33" s="630">
        <v>26</v>
      </c>
      <c r="C33" s="628">
        <f>+C17+C25</f>
        <v>0</v>
      </c>
      <c r="D33" s="628">
        <f>+D17+D25</f>
        <v>0</v>
      </c>
      <c r="E33" s="628">
        <f>+E17+E25</f>
        <v>0</v>
      </c>
      <c r="F33" s="935">
        <f>+F17+F25</f>
        <v>0</v>
      </c>
      <c r="G33" s="629">
        <f t="shared" si="1"/>
        <v>0</v>
      </c>
    </row>
    <row r="34" spans="1:7" ht="21.75" thickBot="1">
      <c r="A34" s="936" t="s">
        <v>773</v>
      </c>
      <c r="B34" s="941">
        <v>27</v>
      </c>
      <c r="C34" s="938">
        <f>+C16-C33</f>
        <v>66400000</v>
      </c>
      <c r="D34" s="938">
        <f>+D16-D33</f>
        <v>67728000</v>
      </c>
      <c r="E34" s="938">
        <f>+E16-E33</f>
        <v>69082560</v>
      </c>
      <c r="F34" s="938">
        <f>+F16-F33</f>
        <v>70464211.200000003</v>
      </c>
      <c r="G34" s="942">
        <f t="shared" si="1"/>
        <v>273674771.19999999</v>
      </c>
    </row>
    <row r="35" spans="1:7" ht="21" customHeight="1">
      <c r="A35" s="613"/>
      <c r="B35" s="613"/>
      <c r="C35" s="613"/>
      <c r="D35" s="613"/>
      <c r="E35" s="613"/>
      <c r="F35" s="613"/>
      <c r="G35" s="613"/>
    </row>
    <row r="36" spans="1:7" ht="18" customHeight="1"/>
    <row r="37" spans="1:7" ht="30.75" customHeight="1"/>
  </sheetData>
  <mergeCells count="5">
    <mergeCell ref="A1:G1"/>
    <mergeCell ref="A4:A6"/>
    <mergeCell ref="B4:B6"/>
    <mergeCell ref="C4:F5"/>
    <mergeCell ref="G4:G6"/>
  </mergeCell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151"/>
  <sheetViews>
    <sheetView view="pageLayout" zoomScaleNormal="100" workbookViewId="0">
      <selection activeCell="E96" sqref="E96"/>
    </sheetView>
  </sheetViews>
  <sheetFormatPr defaultRowHeight="15.75"/>
  <cols>
    <col min="1" max="1" width="9.5" style="143" customWidth="1"/>
    <col min="2" max="2" width="60.33203125" style="143" customWidth="1"/>
    <col min="3" max="3" width="16.1640625" style="143" customWidth="1"/>
    <col min="4" max="4" width="15.33203125" style="153" bestFit="1" customWidth="1"/>
    <col min="5" max="5" width="16.1640625" style="143" customWidth="1"/>
    <col min="6" max="6" width="15.33203125" style="153" hidden="1" customWidth="1"/>
  </cols>
  <sheetData>
    <row r="1" spans="1:6">
      <c r="A1" s="1374" t="s">
        <v>56</v>
      </c>
      <c r="B1" s="1374"/>
      <c r="C1" s="1374"/>
      <c r="E1" s="153"/>
    </row>
    <row r="2" spans="1:6" ht="14.25" thickBot="1">
      <c r="A2" s="1373" t="s">
        <v>140</v>
      </c>
      <c r="B2" s="1373"/>
      <c r="C2" s="674"/>
      <c r="D2" s="672"/>
      <c r="E2" s="674"/>
      <c r="F2" s="672"/>
    </row>
    <row r="3" spans="1:6" ht="36.75" thickBot="1">
      <c r="A3" s="21" t="s">
        <v>105</v>
      </c>
      <c r="B3" s="22" t="s">
        <v>57</v>
      </c>
      <c r="C3" s="29" t="s">
        <v>1025</v>
      </c>
      <c r="D3" s="29" t="s">
        <v>1026</v>
      </c>
      <c r="E3" s="29" t="s">
        <v>815</v>
      </c>
      <c r="F3" s="29" t="s">
        <v>816</v>
      </c>
    </row>
    <row r="4" spans="1:6" ht="13.5" thickBot="1">
      <c r="A4" s="148">
        <v>1</v>
      </c>
      <c r="B4" s="149">
        <v>2</v>
      </c>
      <c r="C4" s="150">
        <v>3</v>
      </c>
      <c r="D4" s="150">
        <v>4</v>
      </c>
      <c r="E4" s="150">
        <v>5</v>
      </c>
      <c r="F4" s="150">
        <v>6</v>
      </c>
    </row>
    <row r="5" spans="1:6" ht="13.5" thickBot="1">
      <c r="A5" s="18" t="s">
        <v>58</v>
      </c>
      <c r="B5" s="19" t="s">
        <v>197</v>
      </c>
      <c r="C5" s="97">
        <f>+C6+C7+C8+C9+C10+C11</f>
        <v>0</v>
      </c>
      <c r="D5" s="97">
        <f>+D6+D7+D8+D9+D10+D11</f>
        <v>0</v>
      </c>
      <c r="E5" s="97">
        <f>+E6+E7+E8+E9+E10+E11</f>
        <v>0</v>
      </c>
      <c r="F5" s="97">
        <f>+F6+F7+F8+F9+F10+F11</f>
        <v>0</v>
      </c>
    </row>
    <row r="6" spans="1:6" ht="12.75">
      <c r="A6" s="13" t="s">
        <v>117</v>
      </c>
      <c r="B6" s="156" t="s">
        <v>198</v>
      </c>
      <c r="C6" s="100"/>
      <c r="D6" s="100"/>
      <c r="E6" s="100"/>
      <c r="F6" s="100"/>
    </row>
    <row r="7" spans="1:6" ht="12.75">
      <c r="A7" s="12" t="s">
        <v>118</v>
      </c>
      <c r="B7" s="157" t="s">
        <v>199</v>
      </c>
      <c r="C7" s="99"/>
      <c r="D7" s="99"/>
      <c r="E7" s="99"/>
      <c r="F7" s="99"/>
    </row>
    <row r="8" spans="1:6" ht="12.75">
      <c r="A8" s="12" t="s">
        <v>119</v>
      </c>
      <c r="B8" s="157" t="s">
        <v>200</v>
      </c>
      <c r="C8" s="99"/>
      <c r="D8" s="99"/>
      <c r="E8" s="99"/>
      <c r="F8" s="99"/>
    </row>
    <row r="9" spans="1:6" ht="13.5" customHeight="1">
      <c r="A9" s="12" t="s">
        <v>120</v>
      </c>
      <c r="B9" s="157" t="s">
        <v>201</v>
      </c>
      <c r="C9" s="99"/>
      <c r="D9" s="99"/>
      <c r="E9" s="99"/>
      <c r="F9" s="99"/>
    </row>
    <row r="10" spans="1:6" ht="12.75" customHeight="1">
      <c r="A10" s="12" t="s">
        <v>137</v>
      </c>
      <c r="B10" s="157" t="s">
        <v>202</v>
      </c>
      <c r="C10" s="99"/>
      <c r="D10" s="99"/>
      <c r="E10" s="99"/>
      <c r="F10" s="99"/>
    </row>
    <row r="11" spans="1:6" ht="16.5" customHeight="1" thickBot="1">
      <c r="A11" s="14" t="s">
        <v>121</v>
      </c>
      <c r="B11" s="158" t="s">
        <v>203</v>
      </c>
      <c r="C11" s="99"/>
      <c r="D11" s="99"/>
      <c r="E11" s="99"/>
      <c r="F11" s="99"/>
    </row>
    <row r="12" spans="1:6" ht="21" customHeight="1" thickBot="1">
      <c r="A12" s="18" t="s">
        <v>59</v>
      </c>
      <c r="B12" s="92" t="s">
        <v>204</v>
      </c>
      <c r="C12" s="97">
        <f>+C13+C14+C15+C16+C17</f>
        <v>0</v>
      </c>
      <c r="D12" s="97">
        <f>+D13+D14+D15+D16+D17</f>
        <v>0</v>
      </c>
      <c r="E12" s="97">
        <f>+E13+E14+E15+E16+E17</f>
        <v>0</v>
      </c>
      <c r="F12" s="97">
        <f>+F13+F14+F15+F16+F17</f>
        <v>0</v>
      </c>
    </row>
    <row r="13" spans="1:6" ht="13.5" customHeight="1">
      <c r="A13" s="13" t="s">
        <v>123</v>
      </c>
      <c r="B13" s="156" t="s">
        <v>205</v>
      </c>
      <c r="C13" s="100"/>
      <c r="D13" s="100"/>
      <c r="E13" s="100"/>
      <c r="F13" s="100"/>
    </row>
    <row r="14" spans="1:6" ht="13.5" customHeight="1">
      <c r="A14" s="12" t="s">
        <v>124</v>
      </c>
      <c r="B14" s="157" t="s">
        <v>206</v>
      </c>
      <c r="C14" s="99"/>
      <c r="D14" s="99"/>
      <c r="E14" s="99"/>
      <c r="F14" s="99"/>
    </row>
    <row r="15" spans="1:6" ht="15.75" customHeight="1">
      <c r="A15" s="12" t="s">
        <v>125</v>
      </c>
      <c r="B15" s="157" t="s">
        <v>403</v>
      </c>
      <c r="C15" s="99"/>
      <c r="D15" s="99"/>
      <c r="E15" s="99"/>
      <c r="F15" s="99"/>
    </row>
    <row r="16" spans="1:6" ht="14.25" customHeight="1">
      <c r="A16" s="12" t="s">
        <v>126</v>
      </c>
      <c r="B16" s="157" t="s">
        <v>404</v>
      </c>
      <c r="C16" s="99"/>
      <c r="D16" s="99"/>
      <c r="E16" s="99"/>
      <c r="F16" s="99"/>
    </row>
    <row r="17" spans="1:6" ht="11.25" customHeight="1">
      <c r="A17" s="12" t="s">
        <v>127</v>
      </c>
      <c r="B17" s="157" t="s">
        <v>207</v>
      </c>
      <c r="C17" s="99"/>
      <c r="D17" s="99"/>
      <c r="E17" s="99"/>
      <c r="F17" s="99"/>
    </row>
    <row r="18" spans="1:6" ht="12.75" customHeight="1" thickBot="1">
      <c r="A18" s="14" t="s">
        <v>133</v>
      </c>
      <c r="B18" s="158" t="s">
        <v>208</v>
      </c>
      <c r="C18" s="101"/>
      <c r="D18" s="101"/>
      <c r="E18" s="101"/>
      <c r="F18" s="101"/>
    </row>
    <row r="19" spans="1:6" ht="13.5" customHeight="1" thickBot="1">
      <c r="A19" s="18" t="s">
        <v>60</v>
      </c>
      <c r="B19" s="19" t="s">
        <v>209</v>
      </c>
      <c r="C19" s="97">
        <f>+C20+C21+C22+C23+C24</f>
        <v>0</v>
      </c>
      <c r="D19" s="97">
        <f>+D20+D21+D22+D23+D24</f>
        <v>0</v>
      </c>
      <c r="E19" s="97">
        <f>+E20+E21+E22+E23+E24</f>
        <v>0</v>
      </c>
      <c r="F19" s="97">
        <f>+F20+F21+F22+F23+F24</f>
        <v>0</v>
      </c>
    </row>
    <row r="20" spans="1:6" ht="12.75" customHeight="1">
      <c r="A20" s="13" t="s">
        <v>106</v>
      </c>
      <c r="B20" s="156" t="s">
        <v>210</v>
      </c>
      <c r="C20" s="100"/>
      <c r="D20" s="100"/>
      <c r="E20" s="100"/>
      <c r="F20" s="100"/>
    </row>
    <row r="21" spans="1:6" ht="11.25" customHeight="1">
      <c r="A21" s="12" t="s">
        <v>107</v>
      </c>
      <c r="B21" s="157" t="s">
        <v>211</v>
      </c>
      <c r="C21" s="99"/>
      <c r="D21" s="99"/>
      <c r="E21" s="99"/>
      <c r="F21" s="99"/>
    </row>
    <row r="22" spans="1:6" ht="15.75" customHeight="1">
      <c r="A22" s="12" t="s">
        <v>108</v>
      </c>
      <c r="B22" s="157" t="s">
        <v>405</v>
      </c>
      <c r="C22" s="99"/>
      <c r="D22" s="99"/>
      <c r="E22" s="99"/>
      <c r="F22" s="99"/>
    </row>
    <row r="23" spans="1:6" ht="14.25" customHeight="1">
      <c r="A23" s="12" t="s">
        <v>109</v>
      </c>
      <c r="B23" s="157" t="s">
        <v>406</v>
      </c>
      <c r="C23" s="99"/>
      <c r="D23" s="99"/>
      <c r="E23" s="99"/>
      <c r="F23" s="99"/>
    </row>
    <row r="24" spans="1:6" ht="14.25" customHeight="1">
      <c r="A24" s="12" t="s">
        <v>146</v>
      </c>
      <c r="B24" s="157" t="s">
        <v>212</v>
      </c>
      <c r="C24" s="99"/>
      <c r="D24" s="99"/>
      <c r="E24" s="99"/>
      <c r="F24" s="99"/>
    </row>
    <row r="25" spans="1:6" ht="11.25" customHeight="1" thickBot="1">
      <c r="A25" s="14" t="s">
        <v>147</v>
      </c>
      <c r="B25" s="158" t="s">
        <v>213</v>
      </c>
      <c r="C25" s="101"/>
      <c r="D25" s="101"/>
      <c r="E25" s="101"/>
      <c r="F25" s="101"/>
    </row>
    <row r="26" spans="1:6" ht="13.5" customHeight="1" thickBot="1">
      <c r="A26" s="18" t="s">
        <v>148</v>
      </c>
      <c r="B26" s="19" t="s">
        <v>214</v>
      </c>
      <c r="C26" s="103">
        <f>+C27+C30+C31+C32</f>
        <v>0</v>
      </c>
      <c r="D26" s="103">
        <f>+D27+D30+D31+D32</f>
        <v>0</v>
      </c>
      <c r="E26" s="103">
        <f>+E27+E30+E31+E32</f>
        <v>0</v>
      </c>
      <c r="F26" s="103">
        <f>+F27+F30+F31+F32</f>
        <v>0</v>
      </c>
    </row>
    <row r="27" spans="1:6" ht="25.5" customHeight="1">
      <c r="A27" s="13" t="s">
        <v>215</v>
      </c>
      <c r="B27" s="156" t="s">
        <v>221</v>
      </c>
      <c r="C27" s="151">
        <f>+C28+C29</f>
        <v>0</v>
      </c>
      <c r="D27" s="151">
        <f>+D28+D29</f>
        <v>0</v>
      </c>
      <c r="E27" s="151">
        <f>+E28+E29</f>
        <v>0</v>
      </c>
      <c r="F27" s="151">
        <f>+F28+F29</f>
        <v>0</v>
      </c>
    </row>
    <row r="28" spans="1:6" ht="12.75" customHeight="1">
      <c r="A28" s="12" t="s">
        <v>216</v>
      </c>
      <c r="B28" s="157" t="s">
        <v>222</v>
      </c>
      <c r="C28" s="99"/>
      <c r="D28" s="99"/>
      <c r="E28" s="99"/>
      <c r="F28" s="99"/>
    </row>
    <row r="29" spans="1:6" ht="14.25" customHeight="1">
      <c r="A29" s="12" t="s">
        <v>217</v>
      </c>
      <c r="B29" s="157" t="s">
        <v>223</v>
      </c>
      <c r="C29" s="99"/>
      <c r="D29" s="99"/>
      <c r="E29" s="99"/>
      <c r="F29" s="99"/>
    </row>
    <row r="30" spans="1:6" ht="13.5" customHeight="1">
      <c r="A30" s="12" t="s">
        <v>218</v>
      </c>
      <c r="B30" s="157" t="s">
        <v>224</v>
      </c>
      <c r="C30" s="99"/>
      <c r="D30" s="99"/>
      <c r="E30" s="99"/>
      <c r="F30" s="99"/>
    </row>
    <row r="31" spans="1:6" ht="14.25" customHeight="1">
      <c r="A31" s="12" t="s">
        <v>219</v>
      </c>
      <c r="B31" s="157" t="s">
        <v>225</v>
      </c>
      <c r="C31" s="99"/>
      <c r="D31" s="99"/>
      <c r="E31" s="99"/>
      <c r="F31" s="99"/>
    </row>
    <row r="32" spans="1:6" ht="15" customHeight="1" thickBot="1">
      <c r="A32" s="14" t="s">
        <v>220</v>
      </c>
      <c r="B32" s="158" t="s">
        <v>226</v>
      </c>
      <c r="C32" s="101"/>
      <c r="D32" s="101"/>
      <c r="E32" s="101"/>
      <c r="F32" s="101"/>
    </row>
    <row r="33" spans="1:6" ht="15" customHeight="1" thickBot="1">
      <c r="A33" s="18" t="s">
        <v>62</v>
      </c>
      <c r="B33" s="19" t="s">
        <v>227</v>
      </c>
      <c r="C33" s="97">
        <f>SUM(C34:C43)</f>
        <v>3450000</v>
      </c>
      <c r="D33" s="97">
        <f>SUM(D34:D43)</f>
        <v>3450000</v>
      </c>
      <c r="E33" s="97">
        <v>5075479</v>
      </c>
      <c r="F33" s="97">
        <f>E33*100/D33</f>
        <v>147.11533333333333</v>
      </c>
    </row>
    <row r="34" spans="1:6" ht="14.25" customHeight="1">
      <c r="A34" s="13" t="s">
        <v>110</v>
      </c>
      <c r="B34" s="156" t="s">
        <v>230</v>
      </c>
      <c r="C34" s="100"/>
      <c r="D34" s="100"/>
      <c r="E34" s="100"/>
      <c r="F34" s="100"/>
    </row>
    <row r="35" spans="1:6" ht="15.75" customHeight="1">
      <c r="A35" s="12" t="s">
        <v>111</v>
      </c>
      <c r="B35" s="157" t="s">
        <v>231</v>
      </c>
      <c r="C35" s="99">
        <v>3450000</v>
      </c>
      <c r="D35" s="99">
        <v>3450000</v>
      </c>
      <c r="E35" s="99">
        <v>5075479</v>
      </c>
      <c r="F35" s="99"/>
    </row>
    <row r="36" spans="1:6" ht="15" customHeight="1">
      <c r="A36" s="12" t="s">
        <v>112</v>
      </c>
      <c r="B36" s="157" t="s">
        <v>232</v>
      </c>
      <c r="C36" s="99"/>
      <c r="D36" s="99"/>
      <c r="E36" s="99"/>
      <c r="F36" s="99"/>
    </row>
    <row r="37" spans="1:6" ht="17.25" customHeight="1">
      <c r="A37" s="12" t="s">
        <v>150</v>
      </c>
      <c r="B37" s="157" t="s">
        <v>233</v>
      </c>
      <c r="C37" s="99"/>
      <c r="D37" s="99"/>
      <c r="E37" s="99"/>
      <c r="F37" s="99"/>
    </row>
    <row r="38" spans="1:6" ht="15.75" customHeight="1">
      <c r="A38" s="12" t="s">
        <v>151</v>
      </c>
      <c r="B38" s="157" t="s">
        <v>234</v>
      </c>
      <c r="C38" s="99"/>
      <c r="D38" s="99"/>
      <c r="E38" s="99"/>
      <c r="F38" s="99"/>
    </row>
    <row r="39" spans="1:6" ht="14.25" customHeight="1">
      <c r="A39" s="12" t="s">
        <v>152</v>
      </c>
      <c r="B39" s="157" t="s">
        <v>235</v>
      </c>
      <c r="C39" s="99"/>
      <c r="D39" s="99"/>
      <c r="E39" s="99"/>
      <c r="F39" s="99"/>
    </row>
    <row r="40" spans="1:6" ht="12.75" customHeight="1">
      <c r="A40" s="12" t="s">
        <v>153</v>
      </c>
      <c r="B40" s="157" t="s">
        <v>236</v>
      </c>
      <c r="C40" s="99"/>
      <c r="D40" s="99"/>
      <c r="E40" s="99"/>
      <c r="F40" s="99"/>
    </row>
    <row r="41" spans="1:6" ht="11.25" customHeight="1">
      <c r="A41" s="12" t="s">
        <v>154</v>
      </c>
      <c r="B41" s="157" t="s">
        <v>237</v>
      </c>
      <c r="C41" s="99"/>
      <c r="D41" s="99"/>
      <c r="E41" s="99"/>
      <c r="F41" s="99"/>
    </row>
    <row r="42" spans="1:6" ht="12.75" customHeight="1">
      <c r="A42" s="12" t="s">
        <v>228</v>
      </c>
      <c r="B42" s="157" t="s">
        <v>238</v>
      </c>
      <c r="C42" s="102"/>
      <c r="D42" s="102"/>
      <c r="E42" s="102"/>
      <c r="F42" s="102"/>
    </row>
    <row r="43" spans="1:6" ht="14.25" customHeight="1" thickBot="1">
      <c r="A43" s="14" t="s">
        <v>229</v>
      </c>
      <c r="B43" s="158" t="s">
        <v>239</v>
      </c>
      <c r="C43" s="145"/>
      <c r="D43" s="145"/>
      <c r="E43" s="145"/>
      <c r="F43" s="145"/>
    </row>
    <row r="44" spans="1:6" ht="14.25" customHeight="1" thickBot="1">
      <c r="A44" s="18" t="s">
        <v>63</v>
      </c>
      <c r="B44" s="19" t="s">
        <v>240</v>
      </c>
      <c r="C44" s="97">
        <f>SUM(C45:C49)</f>
        <v>0</v>
      </c>
      <c r="D44" s="97">
        <f>SUM(D45:D49)</f>
        <v>0</v>
      </c>
      <c r="E44" s="97">
        <f>SUM(E45:E49)</f>
        <v>0</v>
      </c>
      <c r="F44" s="97">
        <f>SUM(F45:F49)</f>
        <v>0</v>
      </c>
    </row>
    <row r="45" spans="1:6" ht="14.25" customHeight="1">
      <c r="A45" s="13" t="s">
        <v>113</v>
      </c>
      <c r="B45" s="156" t="s">
        <v>244</v>
      </c>
      <c r="C45" s="197"/>
      <c r="D45" s="197"/>
      <c r="E45" s="197"/>
      <c r="F45" s="197"/>
    </row>
    <row r="46" spans="1:6" ht="12" customHeight="1">
      <c r="A46" s="12" t="s">
        <v>114</v>
      </c>
      <c r="B46" s="157" t="s">
        <v>245</v>
      </c>
      <c r="C46" s="102"/>
      <c r="D46" s="102"/>
      <c r="E46" s="102"/>
      <c r="F46" s="102"/>
    </row>
    <row r="47" spans="1:6" ht="13.5" customHeight="1">
      <c r="A47" s="12" t="s">
        <v>241</v>
      </c>
      <c r="B47" s="157" t="s">
        <v>246</v>
      </c>
      <c r="C47" s="102"/>
      <c r="D47" s="102"/>
      <c r="E47" s="102"/>
      <c r="F47" s="102"/>
    </row>
    <row r="48" spans="1:6" ht="16.5" customHeight="1">
      <c r="A48" s="12" t="s">
        <v>242</v>
      </c>
      <c r="B48" s="157" t="s">
        <v>247</v>
      </c>
      <c r="C48" s="102"/>
      <c r="D48" s="102"/>
      <c r="E48" s="102"/>
      <c r="F48" s="102"/>
    </row>
    <row r="49" spans="1:6" ht="15" customHeight="1" thickBot="1">
      <c r="A49" s="14" t="s">
        <v>243</v>
      </c>
      <c r="B49" s="158" t="s">
        <v>248</v>
      </c>
      <c r="C49" s="145"/>
      <c r="D49" s="145"/>
      <c r="E49" s="145"/>
      <c r="F49" s="145"/>
    </row>
    <row r="50" spans="1:6" ht="15.75" customHeight="1" thickBot="1">
      <c r="A50" s="18" t="s">
        <v>155</v>
      </c>
      <c r="B50" s="19" t="s">
        <v>249</v>
      </c>
      <c r="C50" s="97">
        <f>SUM(C51:C53)</f>
        <v>0</v>
      </c>
      <c r="D50" s="97">
        <f>SUM(D51:D53)</f>
        <v>0</v>
      </c>
      <c r="E50" s="97">
        <f>SUM(E51:E53)</f>
        <v>0</v>
      </c>
      <c r="F50" s="97">
        <f>SUM(F51:F53)</f>
        <v>0</v>
      </c>
    </row>
    <row r="51" spans="1:6" ht="13.5" customHeight="1">
      <c r="A51" s="13" t="s">
        <v>115</v>
      </c>
      <c r="B51" s="156" t="s">
        <v>250</v>
      </c>
      <c r="C51" s="100"/>
      <c r="D51" s="100"/>
      <c r="E51" s="100"/>
      <c r="F51" s="100"/>
    </row>
    <row r="52" spans="1:6" ht="15" customHeight="1">
      <c r="A52" s="12" t="s">
        <v>116</v>
      </c>
      <c r="B52" s="157" t="s">
        <v>407</v>
      </c>
      <c r="C52" s="99"/>
      <c r="D52" s="99"/>
      <c r="E52" s="99"/>
      <c r="F52" s="99"/>
    </row>
    <row r="53" spans="1:6" ht="15" customHeight="1">
      <c r="A53" s="12" t="s">
        <v>253</v>
      </c>
      <c r="B53" s="157" t="s">
        <v>251</v>
      </c>
      <c r="C53" s="99"/>
      <c r="D53" s="99"/>
      <c r="E53" s="99"/>
      <c r="F53" s="99"/>
    </row>
    <row r="54" spans="1:6" ht="15" customHeight="1" thickBot="1">
      <c r="A54" s="14" t="s">
        <v>254</v>
      </c>
      <c r="B54" s="158" t="s">
        <v>252</v>
      </c>
      <c r="C54" s="101"/>
      <c r="D54" s="101"/>
      <c r="E54" s="101"/>
      <c r="F54" s="101"/>
    </row>
    <row r="55" spans="1:6" ht="25.5" customHeight="1" thickBot="1">
      <c r="A55" s="18" t="s">
        <v>65</v>
      </c>
      <c r="B55" s="92" t="s">
        <v>255</v>
      </c>
      <c r="C55" s="97">
        <f>SUM(C56:C58)</f>
        <v>0</v>
      </c>
      <c r="D55" s="97">
        <f>SUM(D56:D58)</f>
        <v>0</v>
      </c>
      <c r="E55" s="97">
        <f>SUM(E56:E58)</f>
        <v>0</v>
      </c>
      <c r="F55" s="97">
        <f>SUM(F56:F58)</f>
        <v>0</v>
      </c>
    </row>
    <row r="56" spans="1:6" ht="16.5" customHeight="1">
      <c r="A56" s="13" t="s">
        <v>156</v>
      </c>
      <c r="B56" s="156" t="s">
        <v>257</v>
      </c>
      <c r="C56" s="102"/>
      <c r="D56" s="102"/>
      <c r="E56" s="102"/>
      <c r="F56" s="102"/>
    </row>
    <row r="57" spans="1:6" ht="20.25" customHeight="1">
      <c r="A57" s="12" t="s">
        <v>157</v>
      </c>
      <c r="B57" s="157" t="s">
        <v>408</v>
      </c>
      <c r="C57" s="102"/>
      <c r="D57" s="102"/>
      <c r="E57" s="102"/>
      <c r="F57" s="102"/>
    </row>
    <row r="58" spans="1:6" ht="14.25" customHeight="1">
      <c r="A58" s="12" t="s">
        <v>180</v>
      </c>
      <c r="B58" s="157" t="s">
        <v>258</v>
      </c>
      <c r="C58" s="102"/>
      <c r="D58" s="102"/>
      <c r="E58" s="102"/>
      <c r="F58" s="102"/>
    </row>
    <row r="59" spans="1:6" ht="14.25" customHeight="1" thickBot="1">
      <c r="A59" s="14" t="s">
        <v>256</v>
      </c>
      <c r="B59" s="158" t="s">
        <v>259</v>
      </c>
      <c r="C59" s="102"/>
      <c r="D59" s="102"/>
      <c r="E59" s="102"/>
      <c r="F59" s="102"/>
    </row>
    <row r="60" spans="1:6" ht="27" customHeight="1" thickBot="1">
      <c r="A60" s="18" t="s">
        <v>66</v>
      </c>
      <c r="B60" s="19" t="s">
        <v>260</v>
      </c>
      <c r="C60" s="103">
        <f>+C5+C12+C19+C26+C33+C44+C50+C55</f>
        <v>3450000</v>
      </c>
      <c r="D60" s="103">
        <f>+D5+D12+D19+D26+D33+D44+D50+D55</f>
        <v>3450000</v>
      </c>
      <c r="E60" s="103">
        <f>+E5+E12+E19+E26+E33+E44+E50+E55</f>
        <v>5075479</v>
      </c>
      <c r="F60" s="103">
        <f>+F5+F12+F19+F26+F33+F44+F50+F55</f>
        <v>147.11533333333333</v>
      </c>
    </row>
    <row r="61" spans="1:6" ht="19.5" customHeight="1" thickBot="1">
      <c r="A61" s="159" t="s">
        <v>261</v>
      </c>
      <c r="B61" s="92" t="s">
        <v>262</v>
      </c>
      <c r="C61" s="97">
        <f>SUM(C62:C64)</f>
        <v>0</v>
      </c>
      <c r="D61" s="97">
        <f>SUM(D62:D64)</f>
        <v>0</v>
      </c>
      <c r="E61" s="97">
        <f>SUM(E62:E64)</f>
        <v>0</v>
      </c>
      <c r="F61" s="97">
        <f>SUM(F62:F64)</f>
        <v>0</v>
      </c>
    </row>
    <row r="62" spans="1:6" ht="13.5" customHeight="1">
      <c r="A62" s="13" t="s">
        <v>295</v>
      </c>
      <c r="B62" s="156" t="s">
        <v>263</v>
      </c>
      <c r="C62" s="102"/>
      <c r="D62" s="102"/>
      <c r="E62" s="102"/>
      <c r="F62" s="102"/>
    </row>
    <row r="63" spans="1:6" ht="13.5" customHeight="1">
      <c r="A63" s="12" t="s">
        <v>304</v>
      </c>
      <c r="B63" s="157" t="s">
        <v>264</v>
      </c>
      <c r="C63" s="102"/>
      <c r="D63" s="102"/>
      <c r="E63" s="102"/>
      <c r="F63" s="102"/>
    </row>
    <row r="64" spans="1:6" ht="15" customHeight="1" thickBot="1">
      <c r="A64" s="14" t="s">
        <v>305</v>
      </c>
      <c r="B64" s="160" t="s">
        <v>265</v>
      </c>
      <c r="C64" s="102"/>
      <c r="D64" s="102"/>
      <c r="E64" s="102"/>
      <c r="F64" s="102"/>
    </row>
    <row r="65" spans="1:6" ht="15.75" customHeight="1" thickBot="1">
      <c r="A65" s="159" t="s">
        <v>266</v>
      </c>
      <c r="B65" s="92" t="s">
        <v>267</v>
      </c>
      <c r="C65" s="97">
        <f>SUM(C66:C69)</f>
        <v>0</v>
      </c>
      <c r="D65" s="97">
        <f>SUM(D66:D69)</f>
        <v>0</v>
      </c>
      <c r="E65" s="97">
        <f>SUM(E66:E69)</f>
        <v>0</v>
      </c>
      <c r="F65" s="97">
        <f>SUM(F66:F69)</f>
        <v>0</v>
      </c>
    </row>
    <row r="66" spans="1:6" ht="15" customHeight="1">
      <c r="A66" s="13" t="s">
        <v>138</v>
      </c>
      <c r="B66" s="156" t="s">
        <v>268</v>
      </c>
      <c r="C66" s="102"/>
      <c r="D66" s="102"/>
      <c r="E66" s="102"/>
      <c r="F66" s="102"/>
    </row>
    <row r="67" spans="1:6" ht="14.25" customHeight="1">
      <c r="A67" s="12" t="s">
        <v>139</v>
      </c>
      <c r="B67" s="157" t="s">
        <v>269</v>
      </c>
      <c r="C67" s="102"/>
      <c r="D67" s="102"/>
      <c r="E67" s="102"/>
      <c r="F67" s="102"/>
    </row>
    <row r="68" spans="1:6" ht="16.5" customHeight="1">
      <c r="A68" s="12" t="s">
        <v>296</v>
      </c>
      <c r="B68" s="157" t="s">
        <v>270</v>
      </c>
      <c r="C68" s="102"/>
      <c r="D68" s="102"/>
      <c r="E68" s="102"/>
      <c r="F68" s="102"/>
    </row>
    <row r="69" spans="1:6" ht="15.75" customHeight="1" thickBot="1">
      <c r="A69" s="14" t="s">
        <v>297</v>
      </c>
      <c r="B69" s="158" t="s">
        <v>271</v>
      </c>
      <c r="C69" s="102"/>
      <c r="D69" s="102"/>
      <c r="E69" s="102"/>
      <c r="F69" s="102"/>
    </row>
    <row r="70" spans="1:6" ht="15.75" customHeight="1" thickBot="1">
      <c r="A70" s="159" t="s">
        <v>272</v>
      </c>
      <c r="B70" s="92" t="s">
        <v>273</v>
      </c>
      <c r="C70" s="97">
        <f>SUM(C71:C72)</f>
        <v>0</v>
      </c>
      <c r="D70" s="97">
        <f>SUM(D71:D72)</f>
        <v>0</v>
      </c>
      <c r="E70" s="97">
        <f>SUM(E71:E72)</f>
        <v>0</v>
      </c>
      <c r="F70" s="97">
        <f>SUM(F71:F72)</f>
        <v>0</v>
      </c>
    </row>
    <row r="71" spans="1:6" ht="15.75" customHeight="1">
      <c r="A71" s="13" t="s">
        <v>298</v>
      </c>
      <c r="B71" s="156" t="s">
        <v>274</v>
      </c>
      <c r="C71" s="102"/>
      <c r="D71" s="102"/>
      <c r="E71" s="102"/>
      <c r="F71" s="102"/>
    </row>
    <row r="72" spans="1:6" ht="12.75" customHeight="1" thickBot="1">
      <c r="A72" s="14" t="s">
        <v>299</v>
      </c>
      <c r="B72" s="158" t="s">
        <v>275</v>
      </c>
      <c r="C72" s="102"/>
      <c r="D72" s="102"/>
      <c r="E72" s="102"/>
      <c r="F72" s="102"/>
    </row>
    <row r="73" spans="1:6" ht="14.25" customHeight="1" thickBot="1">
      <c r="A73" s="159" t="s">
        <v>276</v>
      </c>
      <c r="B73" s="92" t="s">
        <v>277</v>
      </c>
      <c r="C73" s="97">
        <f>SUM(C74:C76)</f>
        <v>0</v>
      </c>
      <c r="D73" s="97">
        <f>SUM(D74:D76)</f>
        <v>0</v>
      </c>
      <c r="E73" s="97">
        <f>SUM(E74:E76)</f>
        <v>0</v>
      </c>
      <c r="F73" s="97">
        <f>SUM(F74:F76)</f>
        <v>0</v>
      </c>
    </row>
    <row r="74" spans="1:6" ht="15" customHeight="1">
      <c r="A74" s="13" t="s">
        <v>300</v>
      </c>
      <c r="B74" s="156" t="s">
        <v>278</v>
      </c>
      <c r="C74" s="102"/>
      <c r="D74" s="102"/>
      <c r="E74" s="102"/>
      <c r="F74" s="102"/>
    </row>
    <row r="75" spans="1:6" ht="13.5" customHeight="1">
      <c r="A75" s="12" t="s">
        <v>301</v>
      </c>
      <c r="B75" s="157" t="s">
        <v>279</v>
      </c>
      <c r="C75" s="102"/>
      <c r="D75" s="102"/>
      <c r="E75" s="102"/>
      <c r="F75" s="102"/>
    </row>
    <row r="76" spans="1:6" ht="15" customHeight="1" thickBot="1">
      <c r="A76" s="14" t="s">
        <v>302</v>
      </c>
      <c r="B76" s="158" t="s">
        <v>280</v>
      </c>
      <c r="C76" s="102"/>
      <c r="D76" s="102"/>
      <c r="E76" s="102"/>
      <c r="F76" s="102"/>
    </row>
    <row r="77" spans="1:6" ht="14.25" customHeight="1" thickBot="1">
      <c r="A77" s="159" t="s">
        <v>281</v>
      </c>
      <c r="B77" s="92" t="s">
        <v>303</v>
      </c>
      <c r="C77" s="97">
        <f>SUM(C78:C81)</f>
        <v>0</v>
      </c>
      <c r="D77" s="97">
        <f>SUM(D78:D81)</f>
        <v>0</v>
      </c>
      <c r="E77" s="97">
        <f>SUM(E78:E81)</f>
        <v>0</v>
      </c>
      <c r="F77" s="97">
        <f>SUM(F78:F81)</f>
        <v>0</v>
      </c>
    </row>
    <row r="78" spans="1:6" ht="12.75" customHeight="1">
      <c r="A78" s="161" t="s">
        <v>282</v>
      </c>
      <c r="B78" s="156" t="s">
        <v>283</v>
      </c>
      <c r="C78" s="102"/>
      <c r="D78" s="102"/>
      <c r="E78" s="102"/>
      <c r="F78" s="102"/>
    </row>
    <row r="79" spans="1:6" ht="16.5" customHeight="1">
      <c r="A79" s="162" t="s">
        <v>284</v>
      </c>
      <c r="B79" s="157" t="s">
        <v>285</v>
      </c>
      <c r="C79" s="102"/>
      <c r="D79" s="102"/>
      <c r="E79" s="102"/>
      <c r="F79" s="102"/>
    </row>
    <row r="80" spans="1:6" ht="16.5" customHeight="1">
      <c r="A80" s="162" t="s">
        <v>286</v>
      </c>
      <c r="B80" s="157" t="s">
        <v>287</v>
      </c>
      <c r="C80" s="102"/>
      <c r="D80" s="102"/>
      <c r="E80" s="102"/>
      <c r="F80" s="102"/>
    </row>
    <row r="81" spans="1:6" ht="15.75" customHeight="1" thickBot="1">
      <c r="A81" s="163" t="s">
        <v>288</v>
      </c>
      <c r="B81" s="158" t="s">
        <v>289</v>
      </c>
      <c r="C81" s="102"/>
      <c r="D81" s="102"/>
      <c r="E81" s="102"/>
      <c r="F81" s="102"/>
    </row>
    <row r="82" spans="1:6" ht="11.25" customHeight="1" thickBot="1">
      <c r="A82" s="159" t="s">
        <v>290</v>
      </c>
      <c r="B82" s="92" t="s">
        <v>291</v>
      </c>
      <c r="C82" s="198"/>
      <c r="D82" s="198"/>
      <c r="E82" s="198"/>
      <c r="F82" s="198"/>
    </row>
    <row r="83" spans="1:6" ht="16.5" customHeight="1" thickBot="1">
      <c r="A83" s="159" t="s">
        <v>292</v>
      </c>
      <c r="B83" s="164" t="s">
        <v>293</v>
      </c>
      <c r="C83" s="103">
        <f>+C61+C65+C70+C73+C77+C82</f>
        <v>0</v>
      </c>
      <c r="D83" s="103">
        <f>+D61+D65+D70+D73+D77+D82</f>
        <v>0</v>
      </c>
      <c r="E83" s="103">
        <f>+E61+E65+E70+E73+E77+E82</f>
        <v>0</v>
      </c>
      <c r="F83" s="103">
        <f>+F61+F65+F70+F73+F77+F82</f>
        <v>0</v>
      </c>
    </row>
    <row r="84" spans="1:6" ht="14.25" customHeight="1" thickBot="1">
      <c r="A84" s="165" t="s">
        <v>306</v>
      </c>
      <c r="B84" s="166" t="s">
        <v>294</v>
      </c>
      <c r="C84" s="103">
        <f>+C60+C83</f>
        <v>3450000</v>
      </c>
      <c r="D84" s="103">
        <f>+D60+D83</f>
        <v>3450000</v>
      </c>
      <c r="E84" s="103">
        <f>+E60+E83</f>
        <v>5075479</v>
      </c>
      <c r="F84" s="103">
        <f>+F60+F83</f>
        <v>147.11533333333333</v>
      </c>
    </row>
    <row r="85" spans="1:6" ht="13.5" customHeight="1">
      <c r="A85" s="3"/>
      <c r="B85" s="4"/>
      <c r="C85" s="4"/>
      <c r="D85" s="104"/>
      <c r="E85" s="4"/>
      <c r="F85" s="104"/>
    </row>
    <row r="86" spans="1:6" ht="13.5" customHeight="1">
      <c r="A86" s="1374" t="s">
        <v>86</v>
      </c>
      <c r="B86" s="1374"/>
      <c r="C86" s="1374"/>
      <c r="E86" s="153"/>
    </row>
    <row r="87" spans="1:6" ht="14.25" customHeight="1" thickBot="1">
      <c r="A87" s="1375" t="s">
        <v>141</v>
      </c>
      <c r="B87" s="1375"/>
      <c r="C87" s="675"/>
      <c r="D87" s="453"/>
      <c r="E87" s="675"/>
      <c r="F87" s="453"/>
    </row>
    <row r="88" spans="1:6" ht="42.75" customHeight="1" thickBot="1">
      <c r="A88" s="21" t="s">
        <v>105</v>
      </c>
      <c r="B88" s="22" t="s">
        <v>87</v>
      </c>
      <c r="C88" s="29" t="s">
        <v>1025</v>
      </c>
      <c r="D88" s="29" t="s">
        <v>1026</v>
      </c>
      <c r="E88" s="29" t="s">
        <v>815</v>
      </c>
      <c r="F88" s="29" t="s">
        <v>816</v>
      </c>
    </row>
    <row r="89" spans="1:6" ht="13.5" thickBot="1">
      <c r="A89" s="26">
        <v>1</v>
      </c>
      <c r="B89" s="27">
        <v>2</v>
      </c>
      <c r="C89" s="150">
        <v>3</v>
      </c>
      <c r="D89" s="150">
        <v>4</v>
      </c>
      <c r="E89" s="150">
        <v>5</v>
      </c>
      <c r="F89" s="150">
        <v>6</v>
      </c>
    </row>
    <row r="90" spans="1:6" ht="13.5" thickBot="1">
      <c r="A90" s="20" t="s">
        <v>58</v>
      </c>
      <c r="B90" s="25" t="s">
        <v>309</v>
      </c>
      <c r="C90" s="96">
        <f>SUM(C91:C95)</f>
        <v>3450000</v>
      </c>
      <c r="D90" s="96">
        <f>SUM(D91:D95)</f>
        <v>3450000</v>
      </c>
      <c r="E90" s="96">
        <f>SUM(E91:E95)</f>
        <v>2113129</v>
      </c>
      <c r="F90" s="96">
        <f>E90*100/D90</f>
        <v>61.250115942028984</v>
      </c>
    </row>
    <row r="91" spans="1:6" ht="12.75">
      <c r="A91" s="15" t="s">
        <v>117</v>
      </c>
      <c r="B91" s="8" t="s">
        <v>88</v>
      </c>
      <c r="C91" s="98"/>
      <c r="D91" s="98"/>
      <c r="E91" s="98"/>
      <c r="F91" s="98"/>
    </row>
    <row r="92" spans="1:6" ht="41.25" customHeight="1">
      <c r="A92" s="12" t="s">
        <v>118</v>
      </c>
      <c r="B92" s="6" t="s">
        <v>158</v>
      </c>
      <c r="C92" s="99"/>
      <c r="D92" s="99"/>
      <c r="E92" s="99"/>
      <c r="F92" s="99"/>
    </row>
    <row r="93" spans="1:6" ht="12.75">
      <c r="A93" s="12" t="s">
        <v>119</v>
      </c>
      <c r="B93" s="6" t="s">
        <v>136</v>
      </c>
      <c r="C93" s="101"/>
      <c r="D93" s="101"/>
      <c r="E93" s="101"/>
      <c r="F93" s="101"/>
    </row>
    <row r="94" spans="1:6" ht="17.25" customHeight="1">
      <c r="A94" s="12" t="s">
        <v>120</v>
      </c>
      <c r="B94" s="9" t="s">
        <v>159</v>
      </c>
      <c r="C94" s="101"/>
      <c r="D94" s="101"/>
      <c r="E94" s="101"/>
      <c r="F94" s="101"/>
    </row>
    <row r="95" spans="1:6" ht="13.5" customHeight="1">
      <c r="A95" s="12" t="s">
        <v>128</v>
      </c>
      <c r="B95" s="6" t="s">
        <v>160</v>
      </c>
      <c r="C95" s="101">
        <v>3450000</v>
      </c>
      <c r="D95" s="101">
        <v>3450000</v>
      </c>
      <c r="E95" s="101">
        <v>2113129</v>
      </c>
      <c r="F95" s="101"/>
    </row>
    <row r="96" spans="1:6" ht="13.5" customHeight="1">
      <c r="A96" s="12" t="s">
        <v>121</v>
      </c>
      <c r="B96" s="6" t="s">
        <v>310</v>
      </c>
      <c r="C96" s="101"/>
      <c r="D96" s="101"/>
      <c r="E96" s="101"/>
      <c r="F96" s="101"/>
    </row>
    <row r="97" spans="1:6" ht="14.25" customHeight="1">
      <c r="A97" s="12" t="s">
        <v>122</v>
      </c>
      <c r="B97" s="54" t="s">
        <v>311</v>
      </c>
      <c r="C97" s="101"/>
      <c r="D97" s="101"/>
      <c r="E97" s="101"/>
      <c r="F97" s="101"/>
    </row>
    <row r="98" spans="1:6" ht="13.5" customHeight="1">
      <c r="A98" s="12" t="s">
        <v>129</v>
      </c>
      <c r="B98" s="55" t="s">
        <v>312</v>
      </c>
      <c r="C98" s="101"/>
      <c r="D98" s="101"/>
      <c r="E98" s="101"/>
      <c r="F98" s="101"/>
    </row>
    <row r="99" spans="1:6" ht="13.5" customHeight="1">
      <c r="A99" s="12" t="s">
        <v>130</v>
      </c>
      <c r="B99" s="55" t="s">
        <v>313</v>
      </c>
      <c r="C99" s="101"/>
      <c r="D99" s="101"/>
      <c r="E99" s="101"/>
      <c r="F99" s="101"/>
    </row>
    <row r="100" spans="1:6" ht="12.75" customHeight="1">
      <c r="A100" s="12" t="s">
        <v>131</v>
      </c>
      <c r="B100" s="54" t="s">
        <v>314</v>
      </c>
      <c r="C100" s="101">
        <v>2000000</v>
      </c>
      <c r="D100" s="101">
        <v>2000000</v>
      </c>
      <c r="E100" s="101">
        <v>1012350</v>
      </c>
      <c r="F100" s="101"/>
    </row>
    <row r="101" spans="1:6" ht="12.75">
      <c r="A101" s="12" t="s">
        <v>132</v>
      </c>
      <c r="B101" s="54" t="s">
        <v>315</v>
      </c>
      <c r="C101" s="101"/>
      <c r="D101" s="101"/>
      <c r="E101" s="101"/>
      <c r="F101" s="101"/>
    </row>
    <row r="102" spans="1:6" ht="14.25" customHeight="1">
      <c r="A102" s="12" t="s">
        <v>134</v>
      </c>
      <c r="B102" s="55" t="s">
        <v>316</v>
      </c>
      <c r="C102" s="101"/>
      <c r="D102" s="101"/>
      <c r="E102" s="101"/>
      <c r="F102" s="101"/>
    </row>
    <row r="103" spans="1:6" ht="13.5" customHeight="1">
      <c r="A103" s="11" t="s">
        <v>161</v>
      </c>
      <c r="B103" s="56" t="s">
        <v>858</v>
      </c>
      <c r="C103" s="101"/>
      <c r="D103" s="101"/>
      <c r="E103" s="101"/>
      <c r="F103" s="101"/>
    </row>
    <row r="104" spans="1:6" ht="12.75">
      <c r="A104" s="12" t="s">
        <v>307</v>
      </c>
      <c r="B104" s="56" t="s">
        <v>318</v>
      </c>
      <c r="C104" s="101"/>
      <c r="D104" s="101"/>
      <c r="E104" s="101"/>
      <c r="F104" s="101"/>
    </row>
    <row r="105" spans="1:6" ht="13.5" thickBot="1">
      <c r="A105" s="16" t="s">
        <v>308</v>
      </c>
      <c r="B105" s="57" t="s">
        <v>319</v>
      </c>
      <c r="C105" s="105">
        <v>1450000</v>
      </c>
      <c r="D105" s="105">
        <v>1450000</v>
      </c>
      <c r="E105" s="105">
        <v>1950000</v>
      </c>
      <c r="F105" s="101"/>
    </row>
    <row r="106" spans="1:6" ht="13.5" customHeight="1" thickBot="1">
      <c r="A106" s="18" t="s">
        <v>59</v>
      </c>
      <c r="B106" s="24" t="s">
        <v>320</v>
      </c>
      <c r="C106" s="97">
        <f>+C107+C109+C111</f>
        <v>0</v>
      </c>
      <c r="D106" s="97">
        <f>+D107+D109+D111</f>
        <v>0</v>
      </c>
      <c r="E106" s="97"/>
      <c r="F106" s="97"/>
    </row>
    <row r="107" spans="1:6" ht="15" customHeight="1">
      <c r="A107" s="13" t="s">
        <v>123</v>
      </c>
      <c r="B107" s="6" t="s">
        <v>179</v>
      </c>
      <c r="C107" s="100"/>
      <c r="D107" s="100"/>
      <c r="E107" s="100"/>
      <c r="F107" s="100"/>
    </row>
    <row r="108" spans="1:6" ht="12.75" customHeight="1">
      <c r="A108" s="13" t="s">
        <v>124</v>
      </c>
      <c r="B108" s="10" t="s">
        <v>324</v>
      </c>
      <c r="C108" s="100"/>
      <c r="D108" s="100"/>
      <c r="E108" s="100"/>
      <c r="F108" s="100"/>
    </row>
    <row r="109" spans="1:6" ht="11.25" customHeight="1">
      <c r="A109" s="13" t="s">
        <v>125</v>
      </c>
      <c r="B109" s="10" t="s">
        <v>162</v>
      </c>
      <c r="C109" s="99"/>
      <c r="D109" s="99"/>
      <c r="E109" s="99"/>
      <c r="F109" s="99"/>
    </row>
    <row r="110" spans="1:6" ht="12.75" customHeight="1">
      <c r="A110" s="13" t="s">
        <v>126</v>
      </c>
      <c r="B110" s="10" t="s">
        <v>325</v>
      </c>
      <c r="C110" s="90"/>
      <c r="D110" s="90"/>
      <c r="E110" s="90"/>
      <c r="F110" s="90"/>
    </row>
    <row r="111" spans="1:6" ht="11.25" customHeight="1">
      <c r="A111" s="13" t="s">
        <v>127</v>
      </c>
      <c r="B111" s="94" t="s">
        <v>181</v>
      </c>
      <c r="C111" s="90"/>
      <c r="D111" s="90"/>
      <c r="E111" s="90"/>
      <c r="F111" s="90"/>
    </row>
    <row r="112" spans="1:6" ht="12.75" customHeight="1">
      <c r="A112" s="13" t="s">
        <v>133</v>
      </c>
      <c r="B112" s="93" t="s">
        <v>409</v>
      </c>
      <c r="C112" s="90"/>
      <c r="D112" s="90"/>
      <c r="E112" s="90"/>
      <c r="F112" s="90"/>
    </row>
    <row r="113" spans="1:6" ht="13.5" customHeight="1">
      <c r="A113" s="13" t="s">
        <v>135</v>
      </c>
      <c r="B113" s="152" t="s">
        <v>330</v>
      </c>
      <c r="C113" s="90"/>
      <c r="D113" s="90"/>
      <c r="E113" s="90"/>
      <c r="F113" s="90"/>
    </row>
    <row r="114" spans="1:6" ht="12" customHeight="1">
      <c r="A114" s="13" t="s">
        <v>163</v>
      </c>
      <c r="B114" s="55" t="s">
        <v>313</v>
      </c>
      <c r="C114" s="90"/>
      <c r="D114" s="90"/>
      <c r="E114" s="90"/>
      <c r="F114" s="90"/>
    </row>
    <row r="115" spans="1:6" ht="12" customHeight="1">
      <c r="A115" s="13" t="s">
        <v>164</v>
      </c>
      <c r="B115" s="55" t="s">
        <v>329</v>
      </c>
      <c r="C115" s="90"/>
      <c r="D115" s="90"/>
      <c r="E115" s="90"/>
      <c r="F115" s="90"/>
    </row>
    <row r="116" spans="1:6" ht="13.5" customHeight="1">
      <c r="A116" s="13" t="s">
        <v>165</v>
      </c>
      <c r="B116" s="55" t="s">
        <v>328</v>
      </c>
      <c r="C116" s="90"/>
      <c r="D116" s="90"/>
      <c r="E116" s="90"/>
      <c r="F116" s="90"/>
    </row>
    <row r="117" spans="1:6" ht="12.75" customHeight="1">
      <c r="A117" s="13" t="s">
        <v>321</v>
      </c>
      <c r="B117" s="55" t="s">
        <v>316</v>
      </c>
      <c r="C117" s="90"/>
      <c r="D117" s="90"/>
      <c r="E117" s="90"/>
      <c r="F117" s="90"/>
    </row>
    <row r="118" spans="1:6" ht="12" customHeight="1">
      <c r="A118" s="13" t="s">
        <v>322</v>
      </c>
      <c r="B118" s="55" t="s">
        <v>327</v>
      </c>
      <c r="C118" s="90"/>
      <c r="D118" s="90"/>
      <c r="E118" s="90"/>
      <c r="F118" s="90"/>
    </row>
    <row r="119" spans="1:6" ht="13.5" customHeight="1" thickBot="1">
      <c r="A119" s="11" t="s">
        <v>323</v>
      </c>
      <c r="B119" s="55" t="s">
        <v>326</v>
      </c>
      <c r="C119" s="91"/>
      <c r="D119" s="91"/>
      <c r="E119" s="91"/>
      <c r="F119" s="91"/>
    </row>
    <row r="120" spans="1:6" ht="12.75" customHeight="1" thickBot="1">
      <c r="A120" s="18" t="s">
        <v>60</v>
      </c>
      <c r="B120" s="52" t="s">
        <v>331</v>
      </c>
      <c r="C120" s="97">
        <f>+C121+C122</f>
        <v>0</v>
      </c>
      <c r="D120" s="97">
        <f>+D121+D122</f>
        <v>0</v>
      </c>
      <c r="E120" s="97">
        <f>+E121+E122</f>
        <v>0</v>
      </c>
      <c r="F120" s="97">
        <f>+F121+F122</f>
        <v>0</v>
      </c>
    </row>
    <row r="121" spans="1:6" ht="14.25" customHeight="1">
      <c r="A121" s="13" t="s">
        <v>106</v>
      </c>
      <c r="B121" s="7" t="s">
        <v>95</v>
      </c>
      <c r="C121" s="100"/>
      <c r="D121" s="100"/>
      <c r="E121" s="100"/>
      <c r="F121" s="100"/>
    </row>
    <row r="122" spans="1:6" ht="12" customHeight="1" thickBot="1">
      <c r="A122" s="14" t="s">
        <v>107</v>
      </c>
      <c r="B122" s="10" t="s">
        <v>96</v>
      </c>
      <c r="C122" s="101"/>
      <c r="D122" s="101"/>
      <c r="E122" s="101"/>
      <c r="F122" s="101"/>
    </row>
    <row r="123" spans="1:6" ht="12.75" customHeight="1" thickBot="1">
      <c r="A123" s="18" t="s">
        <v>61</v>
      </c>
      <c r="B123" s="52" t="s">
        <v>332</v>
      </c>
      <c r="C123" s="97">
        <f>+C90+C106+C120</f>
        <v>3450000</v>
      </c>
      <c r="D123" s="97">
        <f>+D90+D106+D120</f>
        <v>3450000</v>
      </c>
      <c r="E123" s="97">
        <v>5075479</v>
      </c>
      <c r="F123" s="97">
        <f>+F90+F106+F120</f>
        <v>61.250115942028984</v>
      </c>
    </row>
    <row r="124" spans="1:6" ht="13.5" customHeight="1" thickBot="1">
      <c r="A124" s="18" t="s">
        <v>62</v>
      </c>
      <c r="B124" s="52" t="s">
        <v>333</v>
      </c>
      <c r="C124" s="97">
        <f>+C125+C126+C127</f>
        <v>0</v>
      </c>
      <c r="D124" s="97">
        <f>+D125+D126+D127</f>
        <v>0</v>
      </c>
      <c r="E124" s="97">
        <f>+E125+E126+E127</f>
        <v>0</v>
      </c>
      <c r="F124" s="97">
        <f>+F125+F126+F127</f>
        <v>0</v>
      </c>
    </row>
    <row r="125" spans="1:6" ht="12.75" customHeight="1">
      <c r="A125" s="13" t="s">
        <v>110</v>
      </c>
      <c r="B125" s="7" t="s">
        <v>334</v>
      </c>
      <c r="C125" s="90"/>
      <c r="D125" s="90"/>
      <c r="E125" s="90"/>
      <c r="F125" s="90"/>
    </row>
    <row r="126" spans="1:6" ht="14.25" customHeight="1">
      <c r="A126" s="13" t="s">
        <v>111</v>
      </c>
      <c r="B126" s="7" t="s">
        <v>335</v>
      </c>
      <c r="C126" s="90"/>
      <c r="D126" s="90"/>
      <c r="E126" s="90"/>
      <c r="F126" s="90"/>
    </row>
    <row r="127" spans="1:6" ht="15" customHeight="1" thickBot="1">
      <c r="A127" s="11" t="s">
        <v>112</v>
      </c>
      <c r="B127" s="5" t="s">
        <v>336</v>
      </c>
      <c r="C127" s="90"/>
      <c r="D127" s="90"/>
      <c r="E127" s="90"/>
      <c r="F127" s="90"/>
    </row>
    <row r="128" spans="1:6" ht="14.25" customHeight="1" thickBot="1">
      <c r="A128" s="18" t="s">
        <v>63</v>
      </c>
      <c r="B128" s="52" t="s">
        <v>373</v>
      </c>
      <c r="C128" s="97">
        <f>+C129+C130+C131+C132</f>
        <v>0</v>
      </c>
      <c r="D128" s="97">
        <f>+D129+D130+D131+D132</f>
        <v>0</v>
      </c>
      <c r="E128" s="97">
        <f>+E129+E130+E131+E132</f>
        <v>0</v>
      </c>
      <c r="F128" s="97">
        <f>+F129+F130+F131+F132</f>
        <v>0</v>
      </c>
    </row>
    <row r="129" spans="1:6" ht="12.75" customHeight="1">
      <c r="A129" s="13" t="s">
        <v>113</v>
      </c>
      <c r="B129" s="7" t="s">
        <v>337</v>
      </c>
      <c r="C129" s="90"/>
      <c r="D129" s="90"/>
      <c r="E129" s="90"/>
      <c r="F129" s="90"/>
    </row>
    <row r="130" spans="1:6" ht="12.75" customHeight="1">
      <c r="A130" s="13" t="s">
        <v>114</v>
      </c>
      <c r="B130" s="7" t="s">
        <v>338</v>
      </c>
      <c r="C130" s="90"/>
      <c r="D130" s="90"/>
      <c r="E130" s="90"/>
      <c r="F130" s="90"/>
    </row>
    <row r="131" spans="1:6" ht="13.5" customHeight="1">
      <c r="A131" s="13" t="s">
        <v>241</v>
      </c>
      <c r="B131" s="7" t="s">
        <v>339</v>
      </c>
      <c r="C131" s="90"/>
      <c r="D131" s="90"/>
      <c r="E131" s="90"/>
      <c r="F131" s="90"/>
    </row>
    <row r="132" spans="1:6" ht="13.5" customHeight="1" thickBot="1">
      <c r="A132" s="11" t="s">
        <v>242</v>
      </c>
      <c r="B132" s="5" t="s">
        <v>340</v>
      </c>
      <c r="C132" s="90"/>
      <c r="D132" s="90"/>
      <c r="E132" s="90"/>
      <c r="F132" s="90"/>
    </row>
    <row r="133" spans="1:6" ht="11.25" customHeight="1" thickBot="1">
      <c r="A133" s="18" t="s">
        <v>64</v>
      </c>
      <c r="B133" s="52" t="s">
        <v>341</v>
      </c>
      <c r="C133" s="103">
        <f>+C134+C135+C136+C137</f>
        <v>0</v>
      </c>
      <c r="D133" s="103">
        <f>+D134+D135+D136+D137</f>
        <v>0</v>
      </c>
      <c r="E133" s="103">
        <f>+E134+E135+E136+E137</f>
        <v>0</v>
      </c>
      <c r="F133" s="103">
        <f>+F134+F135+F136+F137</f>
        <v>0</v>
      </c>
    </row>
    <row r="134" spans="1:6" ht="12" customHeight="1">
      <c r="A134" s="13" t="s">
        <v>115</v>
      </c>
      <c r="B134" s="7" t="s">
        <v>342</v>
      </c>
      <c r="C134" s="90"/>
      <c r="D134" s="90"/>
      <c r="E134" s="90"/>
      <c r="F134" s="90"/>
    </row>
    <row r="135" spans="1:6" ht="15" customHeight="1">
      <c r="A135" s="13" t="s">
        <v>116</v>
      </c>
      <c r="B135" s="7" t="s">
        <v>352</v>
      </c>
      <c r="C135" s="90"/>
      <c r="D135" s="90"/>
      <c r="E135" s="90"/>
      <c r="F135" s="90"/>
    </row>
    <row r="136" spans="1:6" ht="12.75" customHeight="1">
      <c r="A136" s="13" t="s">
        <v>253</v>
      </c>
      <c r="B136" s="7" t="s">
        <v>343</v>
      </c>
      <c r="C136" s="90"/>
      <c r="D136" s="90"/>
      <c r="E136" s="90"/>
      <c r="F136" s="90"/>
    </row>
    <row r="137" spans="1:6" ht="12.75" customHeight="1" thickBot="1">
      <c r="A137" s="11" t="s">
        <v>254</v>
      </c>
      <c r="B137" s="5" t="s">
        <v>344</v>
      </c>
      <c r="C137" s="90"/>
      <c r="D137" s="90"/>
      <c r="E137" s="90"/>
      <c r="F137" s="90"/>
    </row>
    <row r="138" spans="1:6" ht="12" customHeight="1" thickBot="1">
      <c r="A138" s="18" t="s">
        <v>65</v>
      </c>
      <c r="B138" s="52" t="s">
        <v>345</v>
      </c>
      <c r="C138" s="106">
        <f>+C139+C140+C141+C142</f>
        <v>0</v>
      </c>
      <c r="D138" s="106">
        <f>+D139+D140+D141+D142</f>
        <v>0</v>
      </c>
      <c r="E138" s="106">
        <f>+E139+E140+E141+E142</f>
        <v>0</v>
      </c>
      <c r="F138" s="106">
        <f>+F139+F140+F141+F142</f>
        <v>0</v>
      </c>
    </row>
    <row r="139" spans="1:6" ht="14.25" customHeight="1">
      <c r="A139" s="13" t="s">
        <v>156</v>
      </c>
      <c r="B139" s="7" t="s">
        <v>346</v>
      </c>
      <c r="C139" s="90"/>
      <c r="D139" s="90"/>
      <c r="E139" s="90"/>
      <c r="F139" s="90"/>
    </row>
    <row r="140" spans="1:6" ht="12.75" customHeight="1">
      <c r="A140" s="13" t="s">
        <v>157</v>
      </c>
      <c r="B140" s="7" t="s">
        <v>347</v>
      </c>
      <c r="C140" s="90"/>
      <c r="D140" s="90"/>
      <c r="E140" s="90"/>
      <c r="F140" s="90"/>
    </row>
    <row r="141" spans="1:6" ht="13.5" customHeight="1">
      <c r="A141" s="13" t="s">
        <v>180</v>
      </c>
      <c r="B141" s="7" t="s">
        <v>348</v>
      </c>
      <c r="C141" s="90"/>
      <c r="D141" s="90"/>
      <c r="E141" s="90"/>
      <c r="F141" s="90"/>
    </row>
    <row r="142" spans="1:6" ht="13.5" customHeight="1" thickBot="1">
      <c r="A142" s="13" t="s">
        <v>256</v>
      </c>
      <c r="B142" s="7" t="s">
        <v>349</v>
      </c>
      <c r="C142" s="90"/>
      <c r="D142" s="90"/>
      <c r="E142" s="90"/>
      <c r="F142" s="90"/>
    </row>
    <row r="143" spans="1:6" ht="12" customHeight="1" thickBot="1">
      <c r="A143" s="18" t="s">
        <v>66</v>
      </c>
      <c r="B143" s="52" t="s">
        <v>350</v>
      </c>
      <c r="C143" s="168">
        <f>+C124+C128+C133+C138</f>
        <v>0</v>
      </c>
      <c r="D143" s="168">
        <f>+D124+D128+D133+D138</f>
        <v>0</v>
      </c>
      <c r="E143" s="168">
        <f>+E124+E128+E133+E138</f>
        <v>0</v>
      </c>
      <c r="F143" s="168">
        <f>+F124+F128+F133+F138</f>
        <v>0</v>
      </c>
    </row>
    <row r="144" spans="1:6" ht="13.5" customHeight="1" thickBot="1">
      <c r="A144" s="95" t="s">
        <v>67</v>
      </c>
      <c r="B144" s="142" t="s">
        <v>351</v>
      </c>
      <c r="C144" s="168">
        <f>+C123+C143</f>
        <v>3450000</v>
      </c>
      <c r="D144" s="168">
        <f>+D123+D143</f>
        <v>3450000</v>
      </c>
      <c r="E144" s="168">
        <f>+E123+E143</f>
        <v>5075479</v>
      </c>
      <c r="F144" s="168">
        <f>+F123+F143</f>
        <v>61.250115942028984</v>
      </c>
    </row>
    <row r="145" spans="1:6" ht="12.75" customHeight="1">
      <c r="D145" s="144"/>
      <c r="F145" s="144"/>
    </row>
    <row r="146" spans="1:6" ht="14.25" customHeight="1">
      <c r="A146" s="1376" t="s">
        <v>849</v>
      </c>
      <c r="B146" s="1376"/>
      <c r="C146" s="1376"/>
      <c r="E146" s="153"/>
    </row>
    <row r="147" spans="1:6" ht="15.75" customHeight="1" thickBot="1">
      <c r="A147" s="1373" t="s">
        <v>850</v>
      </c>
      <c r="B147" s="1373"/>
      <c r="C147" s="674"/>
      <c r="D147" s="672"/>
      <c r="E147" s="674"/>
      <c r="F147" s="672"/>
    </row>
    <row r="148" spans="1:6" ht="14.25" customHeight="1" thickBot="1">
      <c r="A148" s="18">
        <v>1</v>
      </c>
      <c r="B148" s="24" t="s">
        <v>851</v>
      </c>
      <c r="C148" s="297"/>
      <c r="D148" s="97">
        <f>+D60-D123</f>
        <v>0</v>
      </c>
      <c r="E148" s="297"/>
      <c r="F148" s="97">
        <f>+F60-F123</f>
        <v>85.865217391304341</v>
      </c>
    </row>
    <row r="149" spans="1:6" ht="21.75" thickBot="1">
      <c r="A149" s="18" t="s">
        <v>59</v>
      </c>
      <c r="B149" s="24" t="s">
        <v>852</v>
      </c>
      <c r="C149" s="297"/>
      <c r="D149" s="97">
        <f>+D83-D143</f>
        <v>0</v>
      </c>
      <c r="E149" s="297"/>
      <c r="F149" s="97">
        <f>+F83-F143</f>
        <v>0</v>
      </c>
    </row>
    <row r="150" spans="1:6">
      <c r="A150" s="703"/>
      <c r="B150" s="704"/>
      <c r="C150" s="704"/>
      <c r="E150" s="704"/>
    </row>
    <row r="151" spans="1:6">
      <c r="C151" s="704"/>
      <c r="E151" s="704"/>
    </row>
  </sheetData>
  <mergeCells count="6">
    <mergeCell ref="A147:B147"/>
    <mergeCell ref="A1:C1"/>
    <mergeCell ref="A2:B2"/>
    <mergeCell ref="A86:C86"/>
    <mergeCell ref="A87:B87"/>
    <mergeCell ref="A146:C146"/>
  </mergeCells>
  <pageMargins left="0" right="0" top="0.74803149606299213" bottom="0" header="0.31496062992125984" footer="0.31496062992125984"/>
  <pageSetup paperSize="9" scale="60" orientation="portrait" r:id="rId1"/>
  <headerFooter>
    <oddHeader>&amp;C                                                                                                                 1.3.melléklet a 6/2018. (IV.24.) önkormányzati rendelethez</oddHeader>
  </headerFooter>
  <rowBreaks count="1" manualBreakCount="1">
    <brk id="8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L44"/>
  <sheetViews>
    <sheetView view="pageBreakPreview" topLeftCell="D1" zoomScale="60" zoomScaleNormal="100" workbookViewId="0">
      <selection activeCell="H3" sqref="H3"/>
    </sheetView>
  </sheetViews>
  <sheetFormatPr defaultRowHeight="12.75"/>
  <cols>
    <col min="1" max="1" width="38" hidden="1" customWidth="1"/>
    <col min="2" max="2" width="19.33203125" hidden="1" customWidth="1"/>
    <col min="3" max="3" width="21.6640625" hidden="1" customWidth="1"/>
    <col min="4" max="4" width="41" customWidth="1"/>
    <col min="5" max="10" width="22" customWidth="1"/>
  </cols>
  <sheetData>
    <row r="1" spans="1:12">
      <c r="A1" s="1059"/>
      <c r="B1" s="1059"/>
      <c r="C1" s="1059"/>
      <c r="D1" s="1437" t="s">
        <v>1100</v>
      </c>
      <c r="E1" s="1437"/>
      <c r="F1" s="1437"/>
    </row>
    <row r="3" spans="1:12">
      <c r="D3" s="1064"/>
      <c r="E3" s="1064"/>
      <c r="F3" s="1064"/>
      <c r="G3" s="1064"/>
      <c r="H3" s="1064" t="s">
        <v>1136</v>
      </c>
      <c r="I3" s="1064"/>
      <c r="J3" s="1064"/>
    </row>
    <row r="4" spans="1:12">
      <c r="D4" s="1064"/>
      <c r="E4" s="1064"/>
      <c r="F4" s="1064"/>
      <c r="G4" s="1064"/>
      <c r="H4" s="1064"/>
      <c r="I4" s="1064"/>
      <c r="J4" s="1064"/>
    </row>
    <row r="5" spans="1:12" ht="13.5" thickBot="1">
      <c r="A5" s="488"/>
      <c r="B5" s="488"/>
      <c r="C5" s="488"/>
      <c r="D5" s="488"/>
      <c r="E5" s="1438" t="s">
        <v>943</v>
      </c>
      <c r="F5" s="1438"/>
      <c r="G5" s="489"/>
      <c r="H5" s="489"/>
      <c r="I5" s="489"/>
      <c r="J5" s="489"/>
    </row>
    <row r="6" spans="1:12">
      <c r="A6" s="1433" t="s">
        <v>567</v>
      </c>
      <c r="B6" s="490" t="s">
        <v>568</v>
      </c>
      <c r="C6" s="491" t="s">
        <v>569</v>
      </c>
      <c r="D6" s="1435" t="s">
        <v>567</v>
      </c>
      <c r="E6" s="490" t="s">
        <v>1001</v>
      </c>
      <c r="F6" s="490" t="s">
        <v>1076</v>
      </c>
      <c r="G6" s="490" t="s">
        <v>942</v>
      </c>
      <c r="H6" s="490"/>
      <c r="I6" s="490"/>
      <c r="J6" s="490"/>
    </row>
    <row r="7" spans="1:12" ht="13.5" thickBot="1">
      <c r="A7" s="1436"/>
      <c r="B7" s="492" t="s">
        <v>570</v>
      </c>
      <c r="C7" s="493" t="s">
        <v>571</v>
      </c>
      <c r="D7" s="1434"/>
      <c r="E7" s="601" t="s">
        <v>570</v>
      </c>
      <c r="F7" s="601" t="s">
        <v>570</v>
      </c>
      <c r="G7" s="601" t="s">
        <v>484</v>
      </c>
      <c r="H7" s="601" t="s">
        <v>944</v>
      </c>
      <c r="I7" s="601" t="s">
        <v>415</v>
      </c>
      <c r="J7" s="601" t="s">
        <v>416</v>
      </c>
    </row>
    <row r="8" spans="1:12" ht="25.5">
      <c r="A8" s="494" t="s">
        <v>572</v>
      </c>
      <c r="B8" s="495">
        <v>1837721</v>
      </c>
      <c r="C8" s="495">
        <v>1836684</v>
      </c>
      <c r="D8" s="1273" t="s">
        <v>743</v>
      </c>
      <c r="E8" s="497">
        <v>2065383763</v>
      </c>
      <c r="F8" s="497">
        <f>G8+H8+I8+J8</f>
        <v>1952026324</v>
      </c>
      <c r="G8" s="497">
        <f>G9+G10+G11+G12</f>
        <v>1952026324</v>
      </c>
      <c r="H8" s="497"/>
      <c r="I8" s="497"/>
      <c r="J8" s="497"/>
    </row>
    <row r="9" spans="1:12">
      <c r="A9" s="498" t="s">
        <v>573</v>
      </c>
      <c r="B9" s="499">
        <v>3195</v>
      </c>
      <c r="C9" s="499">
        <v>3195</v>
      </c>
      <c r="D9" s="498" t="s">
        <v>573</v>
      </c>
      <c r="E9" s="497">
        <v>32541005</v>
      </c>
      <c r="F9" s="497">
        <f t="shared" ref="E9:F21" si="0">G9+H9+I9+J9</f>
        <v>14771215</v>
      </c>
      <c r="G9" s="499">
        <v>14771215</v>
      </c>
      <c r="H9" s="499"/>
      <c r="I9" s="499"/>
      <c r="J9" s="499"/>
    </row>
    <row r="10" spans="1:12">
      <c r="A10" s="498" t="s">
        <v>574</v>
      </c>
      <c r="B10" s="499">
        <v>1365700</v>
      </c>
      <c r="C10" s="499">
        <v>1365700</v>
      </c>
      <c r="D10" s="498" t="s">
        <v>574</v>
      </c>
      <c r="E10" s="497">
        <v>1567818184</v>
      </c>
      <c r="F10" s="497">
        <f t="shared" si="0"/>
        <v>1497780533</v>
      </c>
      <c r="G10" s="499">
        <v>1497780533</v>
      </c>
      <c r="H10" s="499"/>
      <c r="I10" s="499"/>
      <c r="J10" s="499"/>
    </row>
    <row r="11" spans="1:12">
      <c r="A11" s="498" t="s">
        <v>575</v>
      </c>
      <c r="B11" s="499">
        <v>21295</v>
      </c>
      <c r="C11" s="499">
        <v>20000</v>
      </c>
      <c r="D11" s="498" t="s">
        <v>575</v>
      </c>
      <c r="E11" s="497">
        <v>20023200</v>
      </c>
      <c r="F11" s="497">
        <f t="shared" si="0"/>
        <v>23200</v>
      </c>
      <c r="G11" s="499">
        <v>23200</v>
      </c>
      <c r="H11" s="499"/>
      <c r="I11" s="499"/>
      <c r="J11" s="499"/>
    </row>
    <row r="12" spans="1:12" ht="13.5" thickBot="1">
      <c r="A12" s="500" t="s">
        <v>576</v>
      </c>
      <c r="B12" s="499">
        <v>447531</v>
      </c>
      <c r="C12" s="501">
        <v>447789</v>
      </c>
      <c r="D12" s="498" t="s">
        <v>576</v>
      </c>
      <c r="E12" s="497">
        <v>445001374</v>
      </c>
      <c r="F12" s="497">
        <f t="shared" si="0"/>
        <v>439451376</v>
      </c>
      <c r="G12" s="499">
        <v>439451376</v>
      </c>
      <c r="H12" s="499"/>
      <c r="I12" s="499"/>
      <c r="J12" s="499"/>
      <c r="L12" s="1144"/>
    </row>
    <row r="13" spans="1:12" ht="24.75" customHeight="1">
      <c r="A13" s="502" t="s">
        <v>577</v>
      </c>
      <c r="B13" s="495">
        <v>150518</v>
      </c>
      <c r="C13" s="503">
        <v>154565</v>
      </c>
      <c r="D13" s="1273" t="s">
        <v>578</v>
      </c>
      <c r="E13" s="495">
        <v>296909168</v>
      </c>
      <c r="F13" s="495">
        <f t="shared" si="0"/>
        <v>451995658</v>
      </c>
      <c r="G13" s="495">
        <v>451165743</v>
      </c>
      <c r="H13" s="495"/>
      <c r="I13" s="495"/>
      <c r="J13" s="495">
        <v>829915</v>
      </c>
    </row>
    <row r="14" spans="1:12">
      <c r="A14" s="504" t="s">
        <v>579</v>
      </c>
      <c r="B14" s="499">
        <v>804</v>
      </c>
      <c r="C14" s="505">
        <v>804</v>
      </c>
      <c r="D14" s="498" t="s">
        <v>579</v>
      </c>
      <c r="E14" s="497">
        <f t="shared" si="0"/>
        <v>0</v>
      </c>
      <c r="F14" s="497">
        <f t="shared" si="0"/>
        <v>0</v>
      </c>
      <c r="G14" s="499"/>
      <c r="H14" s="499"/>
      <c r="I14" s="499"/>
      <c r="J14" s="499"/>
    </row>
    <row r="15" spans="1:12">
      <c r="A15" s="506" t="s">
        <v>580</v>
      </c>
      <c r="B15" s="507">
        <v>16292</v>
      </c>
      <c r="C15" s="508">
        <v>30391</v>
      </c>
      <c r="D15" s="498"/>
      <c r="E15" s="497">
        <f>F15+G15+H15+I15</f>
        <v>0</v>
      </c>
      <c r="F15" s="497">
        <f>G15+H15+I15+J15</f>
        <v>0</v>
      </c>
      <c r="G15" s="499"/>
      <c r="H15" s="499"/>
      <c r="I15" s="499"/>
      <c r="J15" s="499"/>
    </row>
    <row r="16" spans="1:12">
      <c r="A16" s="504" t="s">
        <v>582</v>
      </c>
      <c r="B16" s="499">
        <v>0</v>
      </c>
      <c r="C16" s="505">
        <v>0</v>
      </c>
      <c r="D16" s="498" t="s">
        <v>581</v>
      </c>
      <c r="E16" s="497">
        <v>296165743</v>
      </c>
      <c r="F16" s="497">
        <f t="shared" si="0"/>
        <v>451165743</v>
      </c>
      <c r="G16" s="497">
        <v>451165743</v>
      </c>
      <c r="H16" s="497"/>
      <c r="I16" s="497"/>
      <c r="J16" s="497"/>
    </row>
    <row r="17" spans="1:10" ht="13.5" thickBot="1">
      <c r="A17" s="504" t="s">
        <v>583</v>
      </c>
      <c r="B17" s="499">
        <v>123370</v>
      </c>
      <c r="C17" s="505">
        <v>123370</v>
      </c>
      <c r="D17" s="496" t="s">
        <v>584</v>
      </c>
      <c r="E17" s="509">
        <v>210774166</v>
      </c>
      <c r="F17" s="509">
        <f t="shared" si="0"/>
        <v>319706252</v>
      </c>
      <c r="G17" s="1203">
        <v>308425249</v>
      </c>
      <c r="H17" s="509"/>
      <c r="I17" s="509"/>
      <c r="J17" s="509">
        <v>11281003</v>
      </c>
    </row>
    <row r="18" spans="1:10" s="1069" customFormat="1" ht="13.5" thickBot="1">
      <c r="A18" s="1065"/>
      <c r="B18" s="1066"/>
      <c r="C18" s="1067"/>
      <c r="D18" s="1274" t="s">
        <v>585</v>
      </c>
      <c r="E18" s="535">
        <v>24057143</v>
      </c>
      <c r="F18" s="535">
        <f>G18+H18+I18+J18</f>
        <v>237853538</v>
      </c>
      <c r="G18" s="1068">
        <v>236413646</v>
      </c>
      <c r="H18" s="1068">
        <v>578892</v>
      </c>
      <c r="I18" s="1068"/>
      <c r="J18" s="1068">
        <v>861000</v>
      </c>
    </row>
    <row r="19" spans="1:10" ht="13.5" thickBot="1">
      <c r="A19" s="457" t="s">
        <v>586</v>
      </c>
      <c r="B19" s="499">
        <v>10052</v>
      </c>
      <c r="C19" s="505">
        <v>0</v>
      </c>
      <c r="D19" s="1275" t="s">
        <v>748</v>
      </c>
      <c r="E19" s="535">
        <v>991948</v>
      </c>
      <c r="F19" s="535">
        <f t="shared" si="0"/>
        <v>759593</v>
      </c>
      <c r="G19" s="1068">
        <v>759593</v>
      </c>
      <c r="H19" s="612"/>
      <c r="I19" s="612"/>
      <c r="J19" s="612"/>
    </row>
    <row r="20" spans="1:10" ht="13.5" thickBot="1">
      <c r="B20" s="510"/>
      <c r="C20" s="511"/>
      <c r="D20" s="496" t="s">
        <v>587</v>
      </c>
      <c r="E20" s="535">
        <v>3415908</v>
      </c>
      <c r="F20" s="535">
        <f t="shared" si="0"/>
        <v>3454373</v>
      </c>
      <c r="G20" s="1204">
        <v>797422</v>
      </c>
      <c r="H20" s="497">
        <v>226114</v>
      </c>
      <c r="I20" s="497">
        <v>1241717</v>
      </c>
      <c r="J20" s="497">
        <v>1189120</v>
      </c>
    </row>
    <row r="21" spans="1:10" ht="15" thickBot="1">
      <c r="A21" s="513" t="s">
        <v>588</v>
      </c>
      <c r="B21" s="514">
        <v>1988239</v>
      </c>
      <c r="C21" s="515">
        <v>1991249</v>
      </c>
      <c r="D21" s="1276" t="s">
        <v>588</v>
      </c>
      <c r="E21" s="535">
        <v>2601532096</v>
      </c>
      <c r="F21" s="535">
        <f t="shared" si="0"/>
        <v>2965795738</v>
      </c>
      <c r="G21" s="1205">
        <f>G8+G17+G18+G19+G20+G13</f>
        <v>2949587977</v>
      </c>
      <c r="H21" s="514">
        <f t="shared" ref="H21:I21" si="1">H8+H17+H18+H19+H20</f>
        <v>805006</v>
      </c>
      <c r="I21" s="514">
        <f t="shared" si="1"/>
        <v>1241717</v>
      </c>
      <c r="J21" s="514">
        <f>J8+J17+J18+J19+J20+J13</f>
        <v>14161038</v>
      </c>
    </row>
    <row r="22" spans="1:10" ht="15" thickBot="1">
      <c r="A22" s="516"/>
      <c r="B22" s="517"/>
      <c r="C22" s="517"/>
      <c r="D22" s="516"/>
      <c r="E22" s="517"/>
      <c r="F22" s="517"/>
      <c r="G22" s="1206"/>
      <c r="H22" s="517"/>
      <c r="I22" s="517"/>
      <c r="J22" s="517"/>
    </row>
    <row r="23" spans="1:10">
      <c r="A23" s="1433" t="s">
        <v>508</v>
      </c>
      <c r="B23" s="518" t="s">
        <v>589</v>
      </c>
      <c r="C23" s="1277" t="s">
        <v>569</v>
      </c>
      <c r="D23" s="1435" t="s">
        <v>508</v>
      </c>
      <c r="E23" s="490" t="s">
        <v>1001</v>
      </c>
      <c r="F23" s="490" t="s">
        <v>1076</v>
      </c>
      <c r="G23" s="1207" t="s">
        <v>942</v>
      </c>
      <c r="H23" s="490"/>
      <c r="I23" s="490"/>
      <c r="J23" s="490"/>
    </row>
    <row r="24" spans="1:10" ht="13.5" thickBot="1">
      <c r="A24" s="1434"/>
      <c r="B24" s="519" t="s">
        <v>570</v>
      </c>
      <c r="C24" s="1278" t="s">
        <v>571</v>
      </c>
      <c r="D24" s="1434"/>
      <c r="E24" s="601" t="s">
        <v>570</v>
      </c>
      <c r="F24" s="601" t="s">
        <v>570</v>
      </c>
      <c r="G24" s="1208" t="s">
        <v>484</v>
      </c>
      <c r="H24" s="601" t="s">
        <v>944</v>
      </c>
      <c r="I24" s="601" t="s">
        <v>415</v>
      </c>
      <c r="J24" s="601" t="s">
        <v>416</v>
      </c>
    </row>
    <row r="25" spans="1:10">
      <c r="A25" s="502" t="s">
        <v>590</v>
      </c>
      <c r="B25" s="520">
        <v>1843276</v>
      </c>
      <c r="C25" s="520">
        <v>1855195</v>
      </c>
      <c r="D25" s="1284" t="s">
        <v>591</v>
      </c>
      <c r="E25" s="495">
        <v>2550444932</v>
      </c>
      <c r="F25" s="495">
        <f>G25+H25+I25+J25</f>
        <v>2899812402</v>
      </c>
      <c r="G25" s="1209">
        <v>2915325551</v>
      </c>
      <c r="H25" s="495">
        <v>-5122080</v>
      </c>
      <c r="I25" s="495">
        <v>-763113</v>
      </c>
      <c r="J25" s="495">
        <v>-9627956</v>
      </c>
    </row>
    <row r="26" spans="1:10">
      <c r="A26" s="504" t="s">
        <v>592</v>
      </c>
      <c r="B26" s="521">
        <v>1045370</v>
      </c>
      <c r="C26" s="521">
        <v>2257902</v>
      </c>
      <c r="D26" s="498" t="s">
        <v>593</v>
      </c>
      <c r="E26" s="497">
        <v>2257900656</v>
      </c>
      <c r="F26" s="497">
        <f t="shared" ref="E26:F41" si="2">G26+H26+I26+J26</f>
        <v>2257900656</v>
      </c>
      <c r="G26" s="1066">
        <v>2257097322</v>
      </c>
      <c r="H26" s="499"/>
      <c r="I26" s="499"/>
      <c r="J26" s="499">
        <v>803334</v>
      </c>
    </row>
    <row r="27" spans="1:10">
      <c r="A27" s="522" t="s">
        <v>594</v>
      </c>
      <c r="B27" s="523">
        <v>797906</v>
      </c>
      <c r="C27" s="524">
        <v>-402707</v>
      </c>
      <c r="D27" s="498" t="s">
        <v>595</v>
      </c>
      <c r="E27" s="497">
        <f t="shared" si="2"/>
        <v>-498772894</v>
      </c>
      <c r="F27" s="497">
        <f t="shared" si="2"/>
        <v>-249386447</v>
      </c>
      <c r="G27" s="499">
        <v>-249386447</v>
      </c>
      <c r="H27" s="499"/>
      <c r="I27" s="499"/>
      <c r="J27" s="499"/>
    </row>
    <row r="28" spans="1:10" s="1069" customFormat="1">
      <c r="A28" s="1065" t="s">
        <v>596</v>
      </c>
      <c r="B28" s="1070"/>
      <c r="C28" s="1071"/>
      <c r="D28" s="1072" t="s">
        <v>597</v>
      </c>
      <c r="E28" s="497">
        <v>123369321</v>
      </c>
      <c r="F28" s="497">
        <f t="shared" si="2"/>
        <v>123369321</v>
      </c>
      <c r="G28" s="1066">
        <v>123369321</v>
      </c>
      <c r="H28" s="1066"/>
      <c r="I28" s="1066"/>
      <c r="J28" s="1066"/>
    </row>
    <row r="29" spans="1:10" s="1069" customFormat="1">
      <c r="A29" s="1073"/>
      <c r="B29" s="1073"/>
      <c r="C29" s="1073"/>
      <c r="D29" s="1072" t="s">
        <v>598</v>
      </c>
      <c r="E29" s="497">
        <v>-115022679</v>
      </c>
      <c r="F29" s="497">
        <f t="shared" si="2"/>
        <v>169174955</v>
      </c>
      <c r="G29" s="1074">
        <v>179328342</v>
      </c>
      <c r="H29" s="1074">
        <v>-4334377</v>
      </c>
      <c r="I29" s="1074">
        <v>-593793</v>
      </c>
      <c r="J29" s="1074">
        <v>-5225217</v>
      </c>
    </row>
    <row r="30" spans="1:10">
      <c r="A30" s="504"/>
      <c r="B30" s="521"/>
      <c r="C30" s="525"/>
      <c r="D30" s="498" t="s">
        <v>599</v>
      </c>
      <c r="E30" s="497">
        <f t="shared" si="2"/>
        <v>0</v>
      </c>
      <c r="F30" s="497">
        <f t="shared" si="2"/>
        <v>0</v>
      </c>
      <c r="G30" s="499"/>
      <c r="H30" s="499"/>
      <c r="I30" s="499"/>
      <c r="J30" s="499"/>
    </row>
    <row r="31" spans="1:10" ht="13.5" thickBot="1">
      <c r="A31" s="291"/>
      <c r="B31" s="528"/>
      <c r="C31" s="528"/>
      <c r="D31" s="500" t="s">
        <v>600</v>
      </c>
      <c r="E31" s="509">
        <v>284197634</v>
      </c>
      <c r="F31" s="509">
        <f t="shared" si="2"/>
        <v>598753917</v>
      </c>
      <c r="G31" s="501">
        <v>604917013</v>
      </c>
      <c r="H31" s="501">
        <v>-787703</v>
      </c>
      <c r="I31" s="501">
        <v>-169320</v>
      </c>
      <c r="J31" s="501">
        <v>-5206073</v>
      </c>
    </row>
    <row r="32" spans="1:10">
      <c r="A32" s="529" t="s">
        <v>601</v>
      </c>
      <c r="B32" s="530">
        <v>132279</v>
      </c>
      <c r="C32" s="1279">
        <v>123370</v>
      </c>
      <c r="D32" s="496"/>
      <c r="E32" s="495">
        <f t="shared" si="2"/>
        <v>0</v>
      </c>
      <c r="F32" s="495">
        <f t="shared" si="2"/>
        <v>0</v>
      </c>
      <c r="G32" s="497"/>
      <c r="H32" s="497"/>
      <c r="I32" s="497"/>
      <c r="J32" s="497"/>
    </row>
    <row r="33" spans="1:10">
      <c r="A33" s="526" t="s">
        <v>602</v>
      </c>
      <c r="B33" s="527">
        <v>132279</v>
      </c>
      <c r="C33" s="1280">
        <v>123370</v>
      </c>
      <c r="D33" s="498"/>
      <c r="E33" s="497">
        <f t="shared" si="2"/>
        <v>0</v>
      </c>
      <c r="F33" s="497">
        <f t="shared" si="2"/>
        <v>0</v>
      </c>
      <c r="G33" s="499"/>
      <c r="H33" s="499"/>
      <c r="I33" s="499"/>
      <c r="J33" s="499"/>
    </row>
    <row r="34" spans="1:10" ht="13.5" thickBot="1">
      <c r="A34" s="531" t="s">
        <v>603</v>
      </c>
      <c r="B34" s="532"/>
      <c r="C34" s="1281"/>
      <c r="D34" s="498"/>
      <c r="E34" s="509">
        <f t="shared" si="2"/>
        <v>0</v>
      </c>
      <c r="F34" s="509">
        <f t="shared" si="2"/>
        <v>0</v>
      </c>
      <c r="G34" s="499"/>
      <c r="H34" s="499"/>
      <c r="I34" s="499"/>
      <c r="J34" s="499"/>
    </row>
    <row r="35" spans="1:10">
      <c r="A35" s="502" t="s">
        <v>604</v>
      </c>
      <c r="B35" s="495">
        <v>12684</v>
      </c>
      <c r="C35" s="1282">
        <v>12684</v>
      </c>
      <c r="D35" s="1284" t="s">
        <v>605</v>
      </c>
      <c r="E35" s="495">
        <v>31076626</v>
      </c>
      <c r="F35" s="495">
        <f t="shared" si="2"/>
        <v>39497699</v>
      </c>
      <c r="G35" s="495">
        <f>G36+G37+G38</f>
        <v>27533029</v>
      </c>
      <c r="H35" s="495"/>
      <c r="I35" s="495">
        <v>191560</v>
      </c>
      <c r="J35" s="495">
        <v>11773110</v>
      </c>
    </row>
    <row r="36" spans="1:10">
      <c r="A36" s="504" t="s">
        <v>606</v>
      </c>
      <c r="B36" s="499">
        <v>0</v>
      </c>
      <c r="C36" s="533">
        <v>0</v>
      </c>
      <c r="D36" s="498" t="s">
        <v>607</v>
      </c>
      <c r="E36" s="497">
        <v>262199</v>
      </c>
      <c r="F36" s="497">
        <f t="shared" si="2"/>
        <v>1502478</v>
      </c>
      <c r="G36" s="499">
        <v>818811</v>
      </c>
      <c r="H36" s="499"/>
      <c r="I36" s="499">
        <v>191560</v>
      </c>
      <c r="J36" s="499">
        <v>492107</v>
      </c>
    </row>
    <row r="37" spans="1:10">
      <c r="A37" s="504" t="s">
        <v>608</v>
      </c>
      <c r="B37" s="499">
        <v>11541</v>
      </c>
      <c r="C37" s="533">
        <v>12684</v>
      </c>
      <c r="D37" s="498" t="s">
        <v>609</v>
      </c>
      <c r="E37" s="497">
        <v>14042123</v>
      </c>
      <c r="F37" s="497">
        <f t="shared" si="2"/>
        <v>15060534</v>
      </c>
      <c r="G37" s="499">
        <v>15060534</v>
      </c>
      <c r="H37" s="499"/>
      <c r="I37" s="499"/>
      <c r="J37" s="499"/>
    </row>
    <row r="38" spans="1:10" ht="13.5" thickBot="1">
      <c r="A38" s="457"/>
      <c r="B38" s="499"/>
      <c r="C38" s="533"/>
      <c r="D38" s="500" t="s">
        <v>610</v>
      </c>
      <c r="E38" s="509">
        <v>16772304</v>
      </c>
      <c r="F38" s="509">
        <f t="shared" si="2"/>
        <v>22934687</v>
      </c>
      <c r="G38" s="501">
        <v>11653684</v>
      </c>
      <c r="H38" s="501"/>
      <c r="I38" s="501"/>
      <c r="J38" s="501">
        <v>11281003</v>
      </c>
    </row>
    <row r="39" spans="1:10" ht="12.75" customHeight="1" thickBot="1">
      <c r="A39" s="457" t="s">
        <v>611</v>
      </c>
      <c r="B39" s="499">
        <v>1143</v>
      </c>
      <c r="C39" s="533"/>
      <c r="D39" s="1285" t="s">
        <v>747</v>
      </c>
      <c r="E39" s="495">
        <f t="shared" si="2"/>
        <v>0</v>
      </c>
      <c r="F39" s="495">
        <f t="shared" si="2"/>
        <v>0</v>
      </c>
      <c r="G39" s="534"/>
      <c r="H39" s="534"/>
      <c r="I39" s="534"/>
      <c r="J39" s="534"/>
    </row>
    <row r="40" spans="1:10" ht="12.75" customHeight="1" thickBot="1">
      <c r="A40" s="457"/>
      <c r="B40" s="499"/>
      <c r="C40" s="533"/>
      <c r="D40" s="1285" t="s">
        <v>746</v>
      </c>
      <c r="E40" s="495">
        <v>13850564</v>
      </c>
      <c r="F40" s="495">
        <f t="shared" si="2"/>
        <v>17942970</v>
      </c>
      <c r="G40" s="534"/>
      <c r="H40" s="495">
        <v>5927086</v>
      </c>
      <c r="I40" s="495"/>
      <c r="J40" s="495">
        <v>12015884</v>
      </c>
    </row>
    <row r="41" spans="1:10" ht="14.25" customHeight="1" thickBot="1">
      <c r="A41" s="504"/>
      <c r="B41" s="501"/>
      <c r="C41" s="533"/>
      <c r="D41" s="1286" t="s">
        <v>612</v>
      </c>
      <c r="E41" s="495">
        <v>6159974</v>
      </c>
      <c r="F41" s="495">
        <f t="shared" si="2"/>
        <v>8542667</v>
      </c>
      <c r="G41" s="535">
        <v>6729397</v>
      </c>
      <c r="H41" s="535"/>
      <c r="I41" s="535">
        <v>1813270</v>
      </c>
      <c r="J41" s="535"/>
    </row>
    <row r="42" spans="1:10" ht="13.5" thickBot="1">
      <c r="A42" s="536" t="s">
        <v>613</v>
      </c>
      <c r="B42" s="535">
        <v>1988239</v>
      </c>
      <c r="C42" s="1283">
        <v>1991249</v>
      </c>
      <c r="D42" s="537" t="s">
        <v>613</v>
      </c>
      <c r="E42" s="535">
        <v>2601532096</v>
      </c>
      <c r="F42" s="535">
        <f>G42+H42+I42+J42</f>
        <v>2965795738</v>
      </c>
      <c r="G42" s="509">
        <f>G25+G35+G41+G39+G40</f>
        <v>2949587977</v>
      </c>
      <c r="H42" s="509">
        <f>H25+H35+H41+H39+H40</f>
        <v>805006</v>
      </c>
      <c r="I42" s="509">
        <f>I25+I35+I41+I39+I40</f>
        <v>1241717</v>
      </c>
      <c r="J42" s="509">
        <f>J25+J35+J41+J39+J40</f>
        <v>14161038</v>
      </c>
    </row>
    <row r="43" spans="1:10">
      <c r="A43" s="512"/>
      <c r="B43" s="538"/>
      <c r="C43" s="538"/>
      <c r="D43" s="538"/>
      <c r="E43" s="538"/>
      <c r="F43" s="538"/>
      <c r="G43" s="538"/>
      <c r="H43" s="538"/>
      <c r="I43" s="538"/>
      <c r="J43" s="538"/>
    </row>
    <row r="44" spans="1:10">
      <c r="A44" s="488"/>
      <c r="B44" s="488"/>
      <c r="C44" s="488"/>
      <c r="D44" s="488"/>
      <c r="E44" s="488"/>
      <c r="F44" s="488"/>
      <c r="G44" s="488"/>
      <c r="H44" s="488"/>
      <c r="I44" s="488"/>
      <c r="J44" s="488"/>
    </row>
  </sheetData>
  <mergeCells count="6">
    <mergeCell ref="A23:A24"/>
    <mergeCell ref="D23:D24"/>
    <mergeCell ref="A6:A7"/>
    <mergeCell ref="D6:D7"/>
    <mergeCell ref="D1:F1"/>
    <mergeCell ref="E5:F5"/>
  </mergeCells>
  <pageMargins left="0.70866141732283472" right="0.70866141732283472" top="0" bottom="0" header="0.31496062992125984" footer="0.31496062992125984"/>
  <pageSetup paperSize="9" scale="8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zoomScale="60" zoomScaleNormal="100" workbookViewId="0">
      <selection activeCell="B1" sqref="B1:H1"/>
    </sheetView>
  </sheetViews>
  <sheetFormatPr defaultRowHeight="12.75"/>
  <cols>
    <col min="1" max="1" width="8" customWidth="1"/>
    <col min="2" max="2" width="64.33203125" customWidth="1"/>
    <col min="3" max="5" width="16.33203125" customWidth="1"/>
    <col min="6" max="6" width="19" customWidth="1"/>
    <col min="7" max="7" width="16.33203125" customWidth="1"/>
  </cols>
  <sheetData>
    <row r="1" spans="1:8">
      <c r="B1" s="1439" t="s">
        <v>1137</v>
      </c>
      <c r="C1" s="1439"/>
      <c r="D1" s="1439"/>
      <c r="E1" s="1439"/>
      <c r="F1" s="1439"/>
      <c r="G1" s="1439"/>
      <c r="H1" s="1439"/>
    </row>
    <row r="4" spans="1:8" ht="14.25" customHeight="1">
      <c r="B4" s="539" t="s">
        <v>705</v>
      </c>
      <c r="C4" s="1060"/>
      <c r="D4" s="1060"/>
      <c r="E4" s="1060"/>
      <c r="F4" s="1060"/>
      <c r="G4" s="540"/>
    </row>
    <row r="5" spans="1:8" ht="14.25" customHeight="1">
      <c r="B5" s="1289" t="s">
        <v>1032</v>
      </c>
      <c r="C5" s="1060"/>
      <c r="D5" s="1060"/>
      <c r="E5" s="1060"/>
      <c r="F5" s="1060"/>
      <c r="G5" s="540"/>
    </row>
    <row r="6" spans="1:8" ht="16.5" customHeight="1">
      <c r="B6" s="539" t="s">
        <v>614</v>
      </c>
      <c r="C6" s="1060"/>
      <c r="D6" s="1060"/>
      <c r="E6" s="1060"/>
      <c r="F6" s="1060"/>
      <c r="G6" s="540"/>
    </row>
    <row r="7" spans="1:8" ht="13.5" thickBot="1">
      <c r="B7" s="539"/>
      <c r="C7" s="1060"/>
      <c r="D7" s="1060"/>
      <c r="E7" s="1060"/>
      <c r="F7" s="1060"/>
      <c r="G7" s="541"/>
    </row>
    <row r="8" spans="1:8" ht="26.25" thickBot="1">
      <c r="A8" s="542" t="s">
        <v>615</v>
      </c>
      <c r="B8" s="543" t="s">
        <v>99</v>
      </c>
      <c r="C8" s="543" t="s">
        <v>176</v>
      </c>
      <c r="D8" s="543" t="s">
        <v>945</v>
      </c>
      <c r="E8" s="543" t="s">
        <v>775</v>
      </c>
      <c r="F8" s="543" t="s">
        <v>416</v>
      </c>
      <c r="G8" s="1077" t="s">
        <v>946</v>
      </c>
    </row>
    <row r="9" spans="1:8" ht="13.5" thickBot="1">
      <c r="A9" s="544" t="s">
        <v>58</v>
      </c>
      <c r="B9" s="545" t="s">
        <v>616</v>
      </c>
      <c r="C9" s="1137">
        <v>1370532293</v>
      </c>
      <c r="D9" s="1137">
        <v>3126360</v>
      </c>
      <c r="E9" s="1137">
        <v>4745191</v>
      </c>
      <c r="F9" s="1137">
        <v>98427383</v>
      </c>
      <c r="G9" s="1081">
        <f>C9+D9+E9+F9</f>
        <v>1476831227</v>
      </c>
    </row>
    <row r="10" spans="1:8" ht="13.5" thickBot="1">
      <c r="A10" s="544" t="s">
        <v>59</v>
      </c>
      <c r="B10" s="545" t="s">
        <v>617</v>
      </c>
      <c r="C10" s="1139">
        <v>699851943</v>
      </c>
      <c r="D10" s="1139">
        <v>103140873</v>
      </c>
      <c r="E10" s="1139">
        <v>31708565</v>
      </c>
      <c r="F10" s="1139">
        <v>191489257</v>
      </c>
      <c r="G10" s="1081">
        <f t="shared" ref="G10:G27" si="0">C10+D10+E10+F10</f>
        <v>1026190638</v>
      </c>
    </row>
    <row r="11" spans="1:8" ht="13.5" thickBot="1">
      <c r="A11" s="546" t="s">
        <v>60</v>
      </c>
      <c r="B11" s="547" t="s">
        <v>618</v>
      </c>
      <c r="C11" s="1135">
        <v>670680350</v>
      </c>
      <c r="D11" s="1135">
        <v>-100014513</v>
      </c>
      <c r="E11" s="1135">
        <v>-26963374</v>
      </c>
      <c r="F11" s="1135">
        <v>-93061874</v>
      </c>
      <c r="G11" s="1081">
        <f t="shared" si="0"/>
        <v>450640589</v>
      </c>
    </row>
    <row r="12" spans="1:8" ht="13.5" thickBot="1">
      <c r="A12" s="544" t="s">
        <v>61</v>
      </c>
      <c r="B12" s="545" t="s">
        <v>619</v>
      </c>
      <c r="C12" s="1137">
        <v>634494306</v>
      </c>
      <c r="D12" s="1137">
        <v>100324513</v>
      </c>
      <c r="E12" s="1137">
        <v>26963374</v>
      </c>
      <c r="F12" s="1137">
        <v>93136184</v>
      </c>
      <c r="G12" s="1081">
        <f t="shared" si="0"/>
        <v>854918377</v>
      </c>
    </row>
    <row r="13" spans="1:8" ht="13.5" thickBot="1">
      <c r="A13" s="544" t="s">
        <v>62</v>
      </c>
      <c r="B13" s="545" t="s">
        <v>620</v>
      </c>
      <c r="C13" s="1139">
        <v>784181884</v>
      </c>
      <c r="D13" s="1139"/>
      <c r="E13" s="1139"/>
      <c r="F13" s="1139"/>
      <c r="G13" s="1081">
        <f t="shared" si="0"/>
        <v>784181884</v>
      </c>
    </row>
    <row r="14" spans="1:8" ht="13.5" thickBot="1">
      <c r="A14" s="546" t="s">
        <v>63</v>
      </c>
      <c r="B14" s="547" t="s">
        <v>621</v>
      </c>
      <c r="C14" s="1135">
        <v>-149687578</v>
      </c>
      <c r="D14" s="1135">
        <v>100324513</v>
      </c>
      <c r="E14" s="1135">
        <v>26963374</v>
      </c>
      <c r="F14" s="1135">
        <v>93136184</v>
      </c>
      <c r="G14" s="1081">
        <f t="shared" si="0"/>
        <v>70736493</v>
      </c>
    </row>
    <row r="15" spans="1:8" ht="13.5" thickBot="1">
      <c r="A15" s="546" t="s">
        <v>64</v>
      </c>
      <c r="B15" s="548" t="s">
        <v>622</v>
      </c>
      <c r="C15" s="1210">
        <f t="shared" ref="C15:E15" si="1">C11+C14</f>
        <v>520992772</v>
      </c>
      <c r="D15" s="1210">
        <f t="shared" si="1"/>
        <v>310000</v>
      </c>
      <c r="E15" s="1210">
        <f t="shared" si="1"/>
        <v>0</v>
      </c>
      <c r="F15" s="1210">
        <f>F11+F14</f>
        <v>74310</v>
      </c>
      <c r="G15" s="1081">
        <f t="shared" si="0"/>
        <v>521377082</v>
      </c>
    </row>
    <row r="16" spans="1:8" ht="13.5" thickBot="1">
      <c r="A16" s="544" t="s">
        <v>65</v>
      </c>
      <c r="B16" s="545" t="s">
        <v>623</v>
      </c>
      <c r="C16" s="1139"/>
      <c r="D16" s="1139"/>
      <c r="E16" s="1139"/>
      <c r="F16" s="1139"/>
      <c r="G16" s="1081">
        <f t="shared" si="0"/>
        <v>0</v>
      </c>
    </row>
    <row r="17" spans="1:7" ht="13.5" thickBot="1">
      <c r="A17" s="544" t="s">
        <v>66</v>
      </c>
      <c r="B17" s="545" t="s">
        <v>624</v>
      </c>
      <c r="C17" s="1138"/>
      <c r="D17" s="1138"/>
      <c r="E17" s="1138"/>
      <c r="F17" s="1138"/>
      <c r="G17" s="1081">
        <f t="shared" si="0"/>
        <v>0</v>
      </c>
    </row>
    <row r="18" spans="1:7" ht="13.5" thickBot="1">
      <c r="A18" s="546" t="s">
        <v>67</v>
      </c>
      <c r="B18" s="547" t="s">
        <v>625</v>
      </c>
      <c r="C18" s="1142"/>
      <c r="D18" s="1142"/>
      <c r="E18" s="1142"/>
      <c r="F18" s="1142"/>
      <c r="G18" s="1081">
        <f t="shared" si="0"/>
        <v>0</v>
      </c>
    </row>
    <row r="19" spans="1:7" ht="13.5" thickBot="1">
      <c r="A19" s="544" t="s">
        <v>68</v>
      </c>
      <c r="B19" s="545" t="s">
        <v>626</v>
      </c>
      <c r="C19" s="1139"/>
      <c r="D19" s="1139"/>
      <c r="E19" s="1139"/>
      <c r="F19" s="1139"/>
      <c r="G19" s="1081">
        <f t="shared" si="0"/>
        <v>0</v>
      </c>
    </row>
    <row r="20" spans="1:7" ht="13.5" thickBot="1">
      <c r="A20" s="544" t="s">
        <v>69</v>
      </c>
      <c r="B20" s="545" t="s">
        <v>627</v>
      </c>
      <c r="C20" s="1138"/>
      <c r="D20" s="1138"/>
      <c r="E20" s="1138"/>
      <c r="F20" s="1138"/>
      <c r="G20" s="1081">
        <f t="shared" si="0"/>
        <v>0</v>
      </c>
    </row>
    <row r="21" spans="1:7" ht="13.5" thickBot="1">
      <c r="A21" s="546" t="s">
        <v>70</v>
      </c>
      <c r="B21" s="547" t="s">
        <v>628</v>
      </c>
      <c r="C21" s="1142"/>
      <c r="D21" s="1142"/>
      <c r="E21" s="1142"/>
      <c r="F21" s="1142"/>
      <c r="G21" s="1081">
        <f t="shared" si="0"/>
        <v>0</v>
      </c>
    </row>
    <row r="22" spans="1:7" ht="13.5" thickBot="1">
      <c r="A22" s="546" t="s">
        <v>71</v>
      </c>
      <c r="B22" s="548" t="s">
        <v>629</v>
      </c>
      <c r="C22" s="1143"/>
      <c r="D22" s="1143"/>
      <c r="E22" s="1143"/>
      <c r="F22" s="1143"/>
      <c r="G22" s="1081">
        <f t="shared" si="0"/>
        <v>0</v>
      </c>
    </row>
    <row r="23" spans="1:7" ht="13.5" thickBot="1">
      <c r="A23" s="546" t="s">
        <v>72</v>
      </c>
      <c r="B23" s="547" t="s">
        <v>630</v>
      </c>
      <c r="C23" s="1135">
        <f>C15</f>
        <v>520992772</v>
      </c>
      <c r="D23" s="1135">
        <v>310000</v>
      </c>
      <c r="E23" s="1135">
        <v>0</v>
      </c>
      <c r="F23" s="1135">
        <v>74310</v>
      </c>
      <c r="G23" s="1081">
        <f t="shared" si="0"/>
        <v>521377082</v>
      </c>
    </row>
    <row r="24" spans="1:7" ht="13.5" thickBot="1">
      <c r="A24" s="546" t="s">
        <v>73</v>
      </c>
      <c r="B24" s="547" t="s">
        <v>947</v>
      </c>
      <c r="C24" s="1135">
        <v>326399899</v>
      </c>
      <c r="D24" s="1142"/>
      <c r="E24" s="1142"/>
      <c r="F24" s="1142"/>
      <c r="G24" s="1081">
        <f t="shared" si="0"/>
        <v>326399899</v>
      </c>
    </row>
    <row r="25" spans="1:7" ht="13.5" thickBot="1">
      <c r="A25" s="546" t="s">
        <v>74</v>
      </c>
      <c r="B25" s="549" t="s">
        <v>948</v>
      </c>
      <c r="C25" s="1211">
        <v>194592873</v>
      </c>
      <c r="D25" s="1135">
        <v>310000</v>
      </c>
      <c r="E25" s="1135">
        <v>0</v>
      </c>
      <c r="F25" s="1135">
        <v>74310</v>
      </c>
      <c r="G25" s="1081">
        <f t="shared" si="0"/>
        <v>194977183</v>
      </c>
    </row>
    <row r="26" spans="1:7" ht="13.5" thickBot="1">
      <c r="A26" s="546" t="s">
        <v>75</v>
      </c>
      <c r="B26" s="547" t="s">
        <v>949</v>
      </c>
      <c r="C26" s="1135"/>
      <c r="D26" s="1135"/>
      <c r="E26" s="1135"/>
      <c r="F26" s="1135"/>
      <c r="G26" s="1081">
        <f t="shared" si="0"/>
        <v>0</v>
      </c>
    </row>
    <row r="27" spans="1:7" ht="13.5" thickBot="1">
      <c r="A27" s="546" t="s">
        <v>76</v>
      </c>
      <c r="B27" s="547" t="s">
        <v>950</v>
      </c>
      <c r="C27" s="547"/>
      <c r="D27" s="547"/>
      <c r="E27" s="547"/>
      <c r="F27" s="547"/>
      <c r="G27" s="1081">
        <f t="shared" si="0"/>
        <v>0</v>
      </c>
    </row>
    <row r="45" spans="4:4">
      <c r="D45" s="1062"/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100" workbookViewId="0">
      <selection activeCell="D5" sqref="D5:H5"/>
    </sheetView>
  </sheetViews>
  <sheetFormatPr defaultRowHeight="12.75"/>
  <cols>
    <col min="1" max="1" width="6.5" customWidth="1"/>
    <col min="2" max="2" width="65.5" customWidth="1"/>
    <col min="3" max="7" width="17.83203125" customWidth="1"/>
    <col min="8" max="8" width="20.5" customWidth="1"/>
  </cols>
  <sheetData>
    <row r="1" spans="1:12">
      <c r="A1" s="1442" t="s">
        <v>705</v>
      </c>
      <c r="B1" s="1442"/>
      <c r="C1" s="1443"/>
      <c r="F1" s="1439"/>
      <c r="G1" s="1439"/>
      <c r="H1" s="1439"/>
      <c r="I1" s="1439"/>
      <c r="J1" s="1439"/>
      <c r="K1" s="1439"/>
      <c r="L1" s="1439"/>
    </row>
    <row r="2" spans="1:12">
      <c r="A2" s="1442" t="s">
        <v>1022</v>
      </c>
      <c r="B2" s="1442"/>
      <c r="C2" s="1443"/>
      <c r="D2" s="1439"/>
      <c r="E2" s="1439"/>
      <c r="F2" s="1439"/>
      <c r="G2" s="1439"/>
      <c r="H2" s="1439"/>
      <c r="I2" s="1439"/>
      <c r="J2" s="1439"/>
    </row>
    <row r="3" spans="1:12">
      <c r="A3" s="1442" t="s">
        <v>631</v>
      </c>
      <c r="B3" s="1442"/>
      <c r="C3" s="1443"/>
    </row>
    <row r="4" spans="1:12">
      <c r="A4" s="539"/>
      <c r="B4" s="539"/>
      <c r="C4" s="550"/>
      <c r="D4" s="1061"/>
      <c r="E4" s="1061"/>
      <c r="F4" s="1061"/>
      <c r="G4" s="1061"/>
      <c r="H4" s="1061"/>
    </row>
    <row r="5" spans="1:12">
      <c r="A5" s="539"/>
      <c r="B5" s="539"/>
      <c r="C5" s="1444"/>
      <c r="D5" s="1439" t="s">
        <v>1138</v>
      </c>
      <c r="E5" s="1439"/>
      <c r="F5" s="1439"/>
      <c r="G5" s="1439"/>
      <c r="H5" s="1439"/>
      <c r="I5" s="1125"/>
      <c r="J5" s="1125"/>
    </row>
    <row r="6" spans="1:12" ht="13.5" thickBot="1">
      <c r="A6" s="539"/>
      <c r="B6" s="539"/>
      <c r="C6" s="1444"/>
      <c r="D6" s="1061"/>
      <c r="E6" s="1061"/>
      <c r="F6" s="1061"/>
      <c r="G6" s="1061"/>
      <c r="H6" s="1061"/>
    </row>
    <row r="7" spans="1:12" ht="13.5" thickBot="1">
      <c r="A7" s="539"/>
      <c r="B7" s="539"/>
      <c r="C7" s="1440" t="s">
        <v>943</v>
      </c>
      <c r="D7" s="1441"/>
    </row>
    <row r="8" spans="1:12" ht="13.5">
      <c r="A8" s="551"/>
      <c r="B8" s="552"/>
      <c r="C8" s="552" t="s">
        <v>632</v>
      </c>
      <c r="D8" s="1082" t="s">
        <v>633</v>
      </c>
      <c r="E8" s="552"/>
      <c r="F8" s="552"/>
      <c r="G8" s="552"/>
      <c r="H8" s="552"/>
    </row>
    <row r="9" spans="1:12" ht="13.5">
      <c r="A9" s="553"/>
      <c r="B9" s="554"/>
      <c r="C9" s="554" t="s">
        <v>634</v>
      </c>
      <c r="D9" s="1083" t="s">
        <v>634</v>
      </c>
      <c r="E9" s="554" t="s">
        <v>942</v>
      </c>
      <c r="F9" s="554"/>
      <c r="G9" s="554"/>
      <c r="H9" s="554"/>
    </row>
    <row r="10" spans="1:12" ht="13.5">
      <c r="A10" s="555" t="s">
        <v>615</v>
      </c>
      <c r="B10" s="554" t="s">
        <v>99</v>
      </c>
      <c r="C10" s="554" t="s">
        <v>635</v>
      </c>
      <c r="D10" s="1083" t="s">
        <v>635</v>
      </c>
      <c r="E10" s="554"/>
      <c r="F10" s="554"/>
      <c r="G10" s="554"/>
      <c r="H10" s="554"/>
    </row>
    <row r="11" spans="1:12" ht="13.5">
      <c r="A11" s="553"/>
      <c r="B11" s="554"/>
      <c r="C11" s="554" t="s">
        <v>636</v>
      </c>
      <c r="D11" s="1083" t="s">
        <v>636</v>
      </c>
      <c r="E11" s="554"/>
      <c r="F11" s="554"/>
      <c r="G11" s="554"/>
      <c r="H11" s="554"/>
    </row>
    <row r="12" spans="1:12" ht="14.25" thickBot="1">
      <c r="A12" s="556"/>
      <c r="B12" s="557"/>
      <c r="C12" s="557"/>
      <c r="D12" s="1084"/>
      <c r="E12" s="557" t="s">
        <v>176</v>
      </c>
      <c r="F12" s="557" t="s">
        <v>945</v>
      </c>
      <c r="G12" s="557" t="s">
        <v>775</v>
      </c>
      <c r="H12" s="557" t="s">
        <v>416</v>
      </c>
    </row>
    <row r="13" spans="1:12" ht="13.5" thickBot="1">
      <c r="A13" s="558" t="s">
        <v>58</v>
      </c>
      <c r="B13" s="558" t="s">
        <v>637</v>
      </c>
      <c r="C13" s="559">
        <v>158701363</v>
      </c>
      <c r="D13" s="1085">
        <f>E13+F13+G13+H13</f>
        <v>141292211</v>
      </c>
      <c r="E13" s="559">
        <v>141292211</v>
      </c>
      <c r="F13" s="559"/>
      <c r="G13" s="559"/>
      <c r="H13" s="559"/>
    </row>
    <row r="14" spans="1:12" ht="13.5" thickBot="1">
      <c r="A14" s="558" t="s">
        <v>59</v>
      </c>
      <c r="B14" s="558" t="s">
        <v>638</v>
      </c>
      <c r="C14" s="559">
        <v>108939258</v>
      </c>
      <c r="D14" s="1085">
        <f t="shared" ref="D14:D54" si="0">E14+F14+G14+H14</f>
        <v>107655838</v>
      </c>
      <c r="E14" s="559">
        <v>24257479</v>
      </c>
      <c r="F14" s="559">
        <v>3166136</v>
      </c>
      <c r="G14" s="559">
        <v>4658644</v>
      </c>
      <c r="H14" s="559">
        <v>75573579</v>
      </c>
    </row>
    <row r="15" spans="1:12" ht="13.5" thickBot="1">
      <c r="A15" s="558" t="s">
        <v>60</v>
      </c>
      <c r="B15" s="558" t="s">
        <v>639</v>
      </c>
      <c r="C15" s="559">
        <v>0</v>
      </c>
      <c r="D15" s="1085">
        <f t="shared" si="0"/>
        <v>0</v>
      </c>
      <c r="E15" s="559"/>
      <c r="F15" s="559"/>
      <c r="G15" s="559"/>
      <c r="H15" s="559"/>
    </row>
    <row r="16" spans="1:12" ht="13.5" thickBot="1">
      <c r="A16" s="536" t="s">
        <v>61</v>
      </c>
      <c r="B16" s="536" t="s">
        <v>640</v>
      </c>
      <c r="C16" s="535">
        <v>267630621</v>
      </c>
      <c r="D16" s="1085">
        <f t="shared" si="0"/>
        <v>248948049</v>
      </c>
      <c r="E16" s="535">
        <v>165549690</v>
      </c>
      <c r="F16" s="535">
        <v>3166136</v>
      </c>
      <c r="G16" s="535">
        <v>4658644</v>
      </c>
      <c r="H16" s="535">
        <v>75573579</v>
      </c>
    </row>
    <row r="17" spans="1:8" ht="13.5" thickBot="1">
      <c r="A17" s="558" t="s">
        <v>62</v>
      </c>
      <c r="B17" s="558" t="s">
        <v>641</v>
      </c>
      <c r="C17" s="559">
        <v>0</v>
      </c>
      <c r="D17" s="1085">
        <f t="shared" si="0"/>
        <v>0</v>
      </c>
      <c r="E17" s="559"/>
      <c r="F17" s="559"/>
      <c r="G17" s="559"/>
      <c r="H17" s="559"/>
    </row>
    <row r="18" spans="1:8" ht="13.5" thickBot="1">
      <c r="A18" s="558" t="s">
        <v>63</v>
      </c>
      <c r="B18" s="558" t="s">
        <v>642</v>
      </c>
      <c r="C18" s="559">
        <v>0</v>
      </c>
      <c r="D18" s="1085">
        <f t="shared" si="0"/>
        <v>0</v>
      </c>
      <c r="E18" s="559"/>
      <c r="F18" s="559"/>
      <c r="G18" s="559"/>
      <c r="H18" s="559"/>
    </row>
    <row r="19" spans="1:8" ht="13.5" thickBot="1">
      <c r="A19" s="536" t="s">
        <v>64</v>
      </c>
      <c r="B19" s="536" t="s">
        <v>643</v>
      </c>
      <c r="C19" s="535">
        <v>0</v>
      </c>
      <c r="D19" s="1085">
        <f t="shared" si="0"/>
        <v>0</v>
      </c>
      <c r="E19" s="535"/>
      <c r="F19" s="535"/>
      <c r="G19" s="535"/>
      <c r="H19" s="535"/>
    </row>
    <row r="20" spans="1:8" ht="13.5" thickBot="1">
      <c r="A20" s="558" t="s">
        <v>65</v>
      </c>
      <c r="B20" s="558" t="s">
        <v>644</v>
      </c>
      <c r="C20" s="559">
        <v>584866693</v>
      </c>
      <c r="D20" s="1085">
        <f t="shared" si="0"/>
        <v>560851714</v>
      </c>
      <c r="E20" s="559">
        <v>430711853</v>
      </c>
      <c r="F20" s="559">
        <v>10114613</v>
      </c>
      <c r="G20" s="559">
        <v>26963374</v>
      </c>
      <c r="H20" s="559">
        <v>93061874</v>
      </c>
    </row>
    <row r="21" spans="1:8" ht="13.5" thickBot="1">
      <c r="A21" s="558" t="s">
        <v>66</v>
      </c>
      <c r="B21" s="558" t="s">
        <v>645</v>
      </c>
      <c r="C21" s="559">
        <v>42691466</v>
      </c>
      <c r="D21" s="1085">
        <f t="shared" si="0"/>
        <v>27317735</v>
      </c>
      <c r="E21" s="559">
        <v>26619345</v>
      </c>
      <c r="F21" s="559"/>
      <c r="G21" s="559">
        <v>698390</v>
      </c>
      <c r="H21" s="559"/>
    </row>
    <row r="22" spans="1:8" ht="13.5" thickBot="1">
      <c r="A22" s="1353"/>
      <c r="B22" s="1353" t="s">
        <v>1101</v>
      </c>
      <c r="C22" s="1354"/>
      <c r="D22" s="1355"/>
      <c r="E22" s="1354">
        <v>644567263</v>
      </c>
      <c r="F22" s="1354"/>
      <c r="G22" s="1354"/>
      <c r="H22" s="1354">
        <v>22329585</v>
      </c>
    </row>
    <row r="23" spans="1:8" ht="13.5" thickBot="1">
      <c r="A23" s="558" t="s">
        <v>67</v>
      </c>
      <c r="B23" s="558" t="s">
        <v>646</v>
      </c>
      <c r="C23" s="559">
        <v>383289734</v>
      </c>
      <c r="D23" s="1085">
        <f t="shared" si="0"/>
        <v>80385129</v>
      </c>
      <c r="E23" s="559">
        <v>80385100</v>
      </c>
      <c r="F23" s="559"/>
      <c r="G23" s="559">
        <v>19</v>
      </c>
      <c r="H23" s="559">
        <v>10</v>
      </c>
    </row>
    <row r="24" spans="1:8" ht="13.5" thickBot="1">
      <c r="A24" s="536" t="s">
        <v>68</v>
      </c>
      <c r="B24" s="536" t="s">
        <v>647</v>
      </c>
      <c r="C24" s="535">
        <v>1010847893</v>
      </c>
      <c r="D24" s="1085">
        <f t="shared" si="0"/>
        <v>1425451426</v>
      </c>
      <c r="E24" s="535">
        <v>1182283561</v>
      </c>
      <c r="F24" s="535">
        <v>100114613</v>
      </c>
      <c r="G24" s="535">
        <v>27661783</v>
      </c>
      <c r="H24" s="535">
        <v>115391469</v>
      </c>
    </row>
    <row r="25" spans="1:8" ht="13.5" thickBot="1">
      <c r="A25" s="558" t="s">
        <v>69</v>
      </c>
      <c r="B25" s="558" t="s">
        <v>648</v>
      </c>
      <c r="C25" s="559">
        <v>23472032</v>
      </c>
      <c r="D25" s="1085">
        <f t="shared" si="0"/>
        <v>38753203</v>
      </c>
      <c r="E25" s="559">
        <v>15498912</v>
      </c>
      <c r="F25" s="559">
        <v>2138242</v>
      </c>
      <c r="G25" s="559">
        <v>2774779</v>
      </c>
      <c r="H25" s="559">
        <v>18341270</v>
      </c>
    </row>
    <row r="26" spans="1:8" ht="13.5" thickBot="1">
      <c r="A26" s="558" t="s">
        <v>70</v>
      </c>
      <c r="B26" s="558" t="s">
        <v>649</v>
      </c>
      <c r="C26" s="559">
        <v>144391103</v>
      </c>
      <c r="D26" s="1085">
        <f t="shared" si="0"/>
        <v>156583393</v>
      </c>
      <c r="E26" s="559">
        <v>100085566</v>
      </c>
      <c r="F26" s="559">
        <v>15378884</v>
      </c>
      <c r="G26" s="559">
        <v>9772434</v>
      </c>
      <c r="H26" s="559">
        <v>31346509</v>
      </c>
    </row>
    <row r="27" spans="1:8" ht="13.5" thickBot="1">
      <c r="A27" s="558" t="s">
        <v>71</v>
      </c>
      <c r="B27" s="558" t="s">
        <v>650</v>
      </c>
      <c r="C27" s="559">
        <v>0</v>
      </c>
      <c r="D27" s="1085">
        <f t="shared" si="0"/>
        <v>257803</v>
      </c>
      <c r="E27" s="559">
        <v>257803</v>
      </c>
      <c r="F27" s="559"/>
      <c r="G27" s="559"/>
      <c r="H27" s="559"/>
    </row>
    <row r="28" spans="1:8" ht="13.5" thickBot="1">
      <c r="A28" s="558" t="s">
        <v>72</v>
      </c>
      <c r="B28" s="558" t="s">
        <v>651</v>
      </c>
      <c r="C28" s="559">
        <v>0</v>
      </c>
      <c r="D28" s="1085">
        <f t="shared" si="0"/>
        <v>0</v>
      </c>
      <c r="E28" s="559"/>
      <c r="F28" s="559"/>
      <c r="G28" s="559"/>
      <c r="H28" s="559"/>
    </row>
    <row r="29" spans="1:8" ht="13.5" thickBot="1">
      <c r="A29" s="536" t="s">
        <v>73</v>
      </c>
      <c r="B29" s="536" t="s">
        <v>652</v>
      </c>
      <c r="C29" s="535">
        <v>165859317</v>
      </c>
      <c r="D29" s="1085">
        <f t="shared" si="0"/>
        <v>195594399</v>
      </c>
      <c r="E29" s="535">
        <v>115842281</v>
      </c>
      <c r="F29" s="535">
        <v>17517126</v>
      </c>
      <c r="G29" s="535">
        <v>12547213</v>
      </c>
      <c r="H29" s="535">
        <v>49687779</v>
      </c>
    </row>
    <row r="30" spans="1:8" ht="13.5" thickBot="1">
      <c r="A30" s="558" t="s">
        <v>74</v>
      </c>
      <c r="B30" s="558" t="s">
        <v>653</v>
      </c>
      <c r="C30" s="559">
        <v>166096707</v>
      </c>
      <c r="D30" s="1085">
        <f t="shared" si="0"/>
        <v>191488856</v>
      </c>
      <c r="E30" s="559">
        <v>30672606</v>
      </c>
      <c r="F30" s="559">
        <v>64670766</v>
      </c>
      <c r="G30" s="559">
        <v>10744008</v>
      </c>
      <c r="H30" s="559">
        <v>85401476</v>
      </c>
    </row>
    <row r="31" spans="1:8" ht="13.5" thickBot="1">
      <c r="A31" s="558" t="s">
        <v>75</v>
      </c>
      <c r="B31" s="558" t="s">
        <v>654</v>
      </c>
      <c r="C31" s="559">
        <v>34846842</v>
      </c>
      <c r="D31" s="1085">
        <f t="shared" si="0"/>
        <v>37775670</v>
      </c>
      <c r="E31" s="559">
        <v>25010858</v>
      </c>
      <c r="F31" s="559">
        <v>3135847</v>
      </c>
      <c r="G31" s="559">
        <v>2971147</v>
      </c>
      <c r="H31" s="559">
        <v>6657818</v>
      </c>
    </row>
    <row r="32" spans="1:8" ht="13.5" thickBot="1">
      <c r="A32" s="558" t="s">
        <v>76</v>
      </c>
      <c r="B32" s="558" t="s">
        <v>655</v>
      </c>
      <c r="C32" s="559">
        <v>55473702</v>
      </c>
      <c r="D32" s="1085">
        <f t="shared" si="0"/>
        <v>50877754</v>
      </c>
      <c r="E32" s="559">
        <v>10761113</v>
      </c>
      <c r="F32" s="559">
        <v>15264616</v>
      </c>
      <c r="G32" s="559">
        <v>2949818</v>
      </c>
      <c r="H32" s="559">
        <v>21902207</v>
      </c>
    </row>
    <row r="33" spans="1:8" ht="13.5" thickBot="1">
      <c r="A33" s="536" t="s">
        <v>77</v>
      </c>
      <c r="B33" s="536" t="s">
        <v>656</v>
      </c>
      <c r="C33" s="535">
        <v>256417251</v>
      </c>
      <c r="D33" s="1085">
        <f t="shared" si="0"/>
        <v>280142280</v>
      </c>
      <c r="E33" s="535">
        <v>66444577</v>
      </c>
      <c r="F33" s="535">
        <v>83071229</v>
      </c>
      <c r="G33" s="535">
        <v>16664973</v>
      </c>
      <c r="H33" s="535">
        <v>113961501</v>
      </c>
    </row>
    <row r="34" spans="1:8" ht="13.5" thickBot="1">
      <c r="A34" s="560" t="s">
        <v>78</v>
      </c>
      <c r="B34" s="560" t="s">
        <v>657</v>
      </c>
      <c r="C34" s="561">
        <v>74286032</v>
      </c>
      <c r="D34" s="1085">
        <f t="shared" si="0"/>
        <v>68065325</v>
      </c>
      <c r="E34" s="561">
        <v>68065325</v>
      </c>
      <c r="F34" s="561"/>
      <c r="G34" s="561"/>
      <c r="H34" s="561"/>
    </row>
    <row r="35" spans="1:8" ht="13.5" thickBot="1">
      <c r="A35" s="536" t="s">
        <v>79</v>
      </c>
      <c r="B35" s="536" t="s">
        <v>658</v>
      </c>
      <c r="C35" s="535">
        <v>498142705</v>
      </c>
      <c r="D35" s="1085">
        <f t="shared" si="0"/>
        <v>574917971</v>
      </c>
      <c r="E35" s="535">
        <v>535637010</v>
      </c>
      <c r="F35" s="535">
        <v>3480221</v>
      </c>
      <c r="G35" s="535">
        <v>3277639</v>
      </c>
      <c r="H35" s="535">
        <v>32523101</v>
      </c>
    </row>
    <row r="36" spans="1:8" ht="13.5" thickBot="1">
      <c r="A36" s="536" t="s">
        <v>80</v>
      </c>
      <c r="B36" s="536" t="s">
        <v>659</v>
      </c>
      <c r="C36" s="562">
        <v>283771209</v>
      </c>
      <c r="D36" s="1085">
        <f t="shared" si="0"/>
        <v>555679500</v>
      </c>
      <c r="E36" s="562">
        <v>561844058</v>
      </c>
      <c r="F36" s="562">
        <v>-787827</v>
      </c>
      <c r="G36" s="562">
        <v>-169398</v>
      </c>
      <c r="H36" s="562">
        <v>-5207333</v>
      </c>
    </row>
    <row r="37" spans="1:8" ht="13.5" thickBot="1">
      <c r="A37" s="558" t="s">
        <v>81</v>
      </c>
      <c r="B37" s="558" t="s">
        <v>1004</v>
      </c>
      <c r="C37" s="559">
        <v>28603</v>
      </c>
      <c r="D37" s="1085">
        <f t="shared" si="0"/>
        <v>2250000</v>
      </c>
      <c r="E37" s="559">
        <v>2250000</v>
      </c>
      <c r="F37" s="559"/>
      <c r="G37" s="559"/>
      <c r="H37" s="559"/>
    </row>
    <row r="38" spans="1:8" ht="13.5" thickBot="1">
      <c r="A38" s="558" t="s">
        <v>82</v>
      </c>
      <c r="B38" s="558" t="s">
        <v>660</v>
      </c>
      <c r="C38" s="559">
        <v>653478</v>
      </c>
      <c r="D38" s="1085">
        <f t="shared" si="0"/>
        <v>4771162</v>
      </c>
      <c r="E38" s="559">
        <v>4771162</v>
      </c>
      <c r="F38" s="559"/>
      <c r="G38" s="559"/>
      <c r="H38" s="559"/>
    </row>
    <row r="39" spans="1:8" ht="13.5" thickBot="1">
      <c r="A39" s="558" t="s">
        <v>83</v>
      </c>
      <c r="B39" s="558" t="s">
        <v>661</v>
      </c>
      <c r="C39" s="559">
        <v>563</v>
      </c>
      <c r="D39" s="1085">
        <f t="shared" si="0"/>
        <v>37400000</v>
      </c>
      <c r="E39" s="559">
        <v>37400000</v>
      </c>
      <c r="F39" s="559"/>
      <c r="G39" s="559"/>
      <c r="H39" s="559"/>
    </row>
    <row r="40" spans="1:8" ht="13.5" thickBot="1">
      <c r="A40" s="558" t="s">
        <v>84</v>
      </c>
      <c r="B40" s="563" t="s">
        <v>662</v>
      </c>
      <c r="C40" s="559">
        <v>0</v>
      </c>
      <c r="D40" s="1085">
        <f t="shared" si="0"/>
        <v>0</v>
      </c>
      <c r="E40" s="559"/>
      <c r="F40" s="559"/>
      <c r="G40" s="559"/>
      <c r="H40" s="559"/>
    </row>
    <row r="41" spans="1:8" ht="13.5" thickBot="1">
      <c r="A41" s="536" t="s">
        <v>85</v>
      </c>
      <c r="B41" s="536" t="s">
        <v>663</v>
      </c>
      <c r="C41" s="535">
        <v>682644</v>
      </c>
      <c r="D41" s="1085">
        <f t="shared" si="0"/>
        <v>44422624</v>
      </c>
      <c r="E41" s="535">
        <v>44421162</v>
      </c>
      <c r="F41" s="535">
        <v>124</v>
      </c>
      <c r="G41" s="535">
        <v>78</v>
      </c>
      <c r="H41" s="535">
        <v>1260</v>
      </c>
    </row>
    <row r="42" spans="1:8" ht="13.5" thickBot="1">
      <c r="A42" s="558" t="s">
        <v>481</v>
      </c>
      <c r="B42" s="558" t="s">
        <v>664</v>
      </c>
      <c r="C42" s="559">
        <v>0</v>
      </c>
      <c r="D42" s="1085">
        <f t="shared" si="0"/>
        <v>0</v>
      </c>
      <c r="E42" s="559"/>
      <c r="F42" s="559"/>
      <c r="G42" s="559"/>
      <c r="H42" s="559"/>
    </row>
    <row r="43" spans="1:8" ht="13.5" thickBot="1">
      <c r="A43" s="558" t="s">
        <v>665</v>
      </c>
      <c r="B43" s="558" t="s">
        <v>666</v>
      </c>
      <c r="C43" s="559">
        <v>0</v>
      </c>
      <c r="D43" s="1085">
        <f t="shared" si="0"/>
        <v>0</v>
      </c>
      <c r="E43" s="559"/>
      <c r="F43" s="559"/>
      <c r="G43" s="559"/>
      <c r="H43" s="559"/>
    </row>
    <row r="44" spans="1:8" ht="13.5" thickBot="1">
      <c r="A44" s="558" t="s">
        <v>667</v>
      </c>
      <c r="B44" s="558" t="s">
        <v>668</v>
      </c>
      <c r="C44" s="559">
        <v>258219</v>
      </c>
      <c r="D44" s="1085">
        <f t="shared" si="0"/>
        <v>1348207</v>
      </c>
      <c r="E44" s="559">
        <v>1348207</v>
      </c>
      <c r="F44" s="559"/>
      <c r="G44" s="559"/>
      <c r="H44" s="559"/>
    </row>
    <row r="45" spans="1:8" ht="13.5" thickBot="1">
      <c r="A45" s="558" t="s">
        <v>669</v>
      </c>
      <c r="B45" s="563" t="s">
        <v>670</v>
      </c>
      <c r="C45" s="559">
        <v>0</v>
      </c>
      <c r="D45" s="1085">
        <f t="shared" si="0"/>
        <v>0</v>
      </c>
      <c r="E45" s="559"/>
      <c r="F45" s="559"/>
      <c r="G45" s="559"/>
      <c r="H45" s="559"/>
    </row>
    <row r="46" spans="1:8" ht="13.5" thickBot="1">
      <c r="A46" s="536" t="s">
        <v>671</v>
      </c>
      <c r="B46" s="536" t="s">
        <v>672</v>
      </c>
      <c r="C46" s="535">
        <v>258219</v>
      </c>
      <c r="D46" s="1085">
        <f t="shared" si="0"/>
        <v>0</v>
      </c>
      <c r="E46" s="535"/>
      <c r="F46" s="535"/>
      <c r="G46" s="535"/>
      <c r="H46" s="535"/>
    </row>
    <row r="47" spans="1:8" ht="13.5" thickBot="1">
      <c r="A47" s="536" t="s">
        <v>673</v>
      </c>
      <c r="B47" s="536" t="s">
        <v>674</v>
      </c>
      <c r="C47" s="535">
        <v>424425</v>
      </c>
      <c r="D47" s="1085">
        <f t="shared" si="0"/>
        <v>43074417</v>
      </c>
      <c r="E47" s="535">
        <v>43072955</v>
      </c>
      <c r="F47" s="535">
        <v>124</v>
      </c>
      <c r="G47" s="535">
        <v>78</v>
      </c>
      <c r="H47" s="535">
        <v>1260</v>
      </c>
    </row>
    <row r="48" spans="1:8" ht="13.5" thickBot="1">
      <c r="A48" s="536" t="s">
        <v>675</v>
      </c>
      <c r="B48" s="536" t="s">
        <v>676</v>
      </c>
      <c r="C48" s="562">
        <v>0</v>
      </c>
      <c r="D48" s="1085">
        <f t="shared" si="0"/>
        <v>0</v>
      </c>
      <c r="E48" s="562"/>
      <c r="F48" s="562"/>
      <c r="G48" s="562"/>
      <c r="H48" s="562"/>
    </row>
    <row r="49" spans="1:8" ht="13.5" thickBot="1">
      <c r="A49" s="558" t="s">
        <v>677</v>
      </c>
      <c r="B49" s="558" t="s">
        <v>678</v>
      </c>
      <c r="C49" s="559">
        <v>0</v>
      </c>
      <c r="D49" s="1085">
        <v>0</v>
      </c>
      <c r="E49" s="559"/>
      <c r="F49" s="559"/>
      <c r="G49" s="559"/>
      <c r="H49" s="559"/>
    </row>
    <row r="50" spans="1:8" ht="13.5" thickBot="1">
      <c r="A50" s="558" t="s">
        <v>679</v>
      </c>
      <c r="B50" s="558" t="s">
        <v>680</v>
      </c>
      <c r="C50" s="559">
        <v>0</v>
      </c>
      <c r="D50" s="1085">
        <f t="shared" si="0"/>
        <v>0</v>
      </c>
      <c r="E50" s="559"/>
      <c r="F50" s="559"/>
      <c r="G50" s="559"/>
      <c r="H50" s="559"/>
    </row>
    <row r="51" spans="1:8" ht="13.5" thickBot="1">
      <c r="A51" s="536" t="s">
        <v>681</v>
      </c>
      <c r="B51" s="536" t="s">
        <v>682</v>
      </c>
      <c r="C51" s="535">
        <v>0</v>
      </c>
      <c r="D51" s="1085">
        <f t="shared" si="0"/>
        <v>0</v>
      </c>
      <c r="E51" s="535"/>
      <c r="F51" s="535"/>
      <c r="G51" s="535"/>
      <c r="H51" s="535"/>
    </row>
    <row r="52" spans="1:8" ht="13.5" thickBot="1">
      <c r="A52" s="536" t="s">
        <v>683</v>
      </c>
      <c r="B52" s="536" t="s">
        <v>684</v>
      </c>
      <c r="C52" s="535">
        <v>0</v>
      </c>
      <c r="D52" s="1085">
        <f t="shared" si="0"/>
        <v>0</v>
      </c>
      <c r="E52" s="535"/>
      <c r="F52" s="535"/>
      <c r="G52" s="535"/>
      <c r="H52" s="535"/>
    </row>
    <row r="53" spans="1:8" ht="13.5" thickBot="1">
      <c r="A53" s="536" t="s">
        <v>685</v>
      </c>
      <c r="B53" s="536" t="s">
        <v>1024</v>
      </c>
      <c r="C53" s="535">
        <v>0</v>
      </c>
      <c r="D53" s="1085">
        <f t="shared" si="0"/>
        <v>0</v>
      </c>
      <c r="E53" s="535"/>
      <c r="F53" s="535"/>
      <c r="G53" s="535"/>
      <c r="H53" s="535"/>
    </row>
    <row r="54" spans="1:8" ht="13.5" thickBot="1">
      <c r="A54" s="536" t="s">
        <v>686</v>
      </c>
      <c r="B54" s="536" t="s">
        <v>1023</v>
      </c>
      <c r="C54" s="535">
        <v>284197634</v>
      </c>
      <c r="D54" s="1085">
        <f t="shared" si="0"/>
        <v>598753917</v>
      </c>
      <c r="E54" s="535">
        <v>604917013</v>
      </c>
      <c r="F54" s="535">
        <v>-787703</v>
      </c>
      <c r="G54" s="535">
        <v>-169320</v>
      </c>
      <c r="H54" s="535">
        <v>-5206073</v>
      </c>
    </row>
    <row r="55" spans="1:8">
      <c r="A55" s="550"/>
      <c r="B55" s="550"/>
      <c r="C55" s="550"/>
      <c r="D55" s="550"/>
      <c r="E55" s="550"/>
      <c r="F55" s="550"/>
      <c r="G55" s="550"/>
      <c r="H55" s="550"/>
    </row>
    <row r="56" spans="1:8">
      <c r="A56" s="550"/>
      <c r="B56" s="550"/>
      <c r="C56" s="550"/>
      <c r="D56" s="550"/>
      <c r="E56" s="550"/>
      <c r="F56" s="550"/>
      <c r="G56" s="550"/>
      <c r="H56" s="550"/>
    </row>
  </sheetData>
  <mergeCells count="8">
    <mergeCell ref="C7:D7"/>
    <mergeCell ref="F1:L1"/>
    <mergeCell ref="D2:J2"/>
    <mergeCell ref="D5:H5"/>
    <mergeCell ref="A1:C1"/>
    <mergeCell ref="A2:C2"/>
    <mergeCell ref="A3:C3"/>
    <mergeCell ref="C5:C6"/>
  </mergeCells>
  <pageMargins left="0.31496062992125984" right="0.31496062992125984" top="0.74803149606299213" bottom="0.74803149606299213" header="0.31496062992125984" footer="0.31496062992125984"/>
  <pageSetup paperSize="9" scale="6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46"/>
  <sheetViews>
    <sheetView view="pageBreakPreview" zoomScale="60" zoomScaleNormal="100" workbookViewId="0">
      <selection activeCell="B1" sqref="B1:H1"/>
    </sheetView>
  </sheetViews>
  <sheetFormatPr defaultRowHeight="12.75"/>
  <cols>
    <col min="2" max="2" width="56.1640625" customWidth="1"/>
    <col min="3" max="5" width="16.33203125" customWidth="1"/>
    <col min="6" max="6" width="21" customWidth="1"/>
    <col min="7" max="7" width="16.33203125" customWidth="1"/>
    <col min="8" max="8" width="9.83203125" bestFit="1" customWidth="1"/>
  </cols>
  <sheetData>
    <row r="1" spans="1:8" ht="12.75" customHeight="1">
      <c r="A1" s="564"/>
      <c r="B1" s="1439" t="s">
        <v>1139</v>
      </c>
      <c r="C1" s="1439"/>
      <c r="D1" s="1439"/>
      <c r="E1" s="1439"/>
      <c r="F1" s="1439"/>
      <c r="G1" s="1439"/>
      <c r="H1" s="1439"/>
    </row>
    <row r="2" spans="1:8" ht="12.75" customHeight="1">
      <c r="A2" s="565"/>
      <c r="B2" s="1439"/>
      <c r="C2" s="1439"/>
      <c r="D2" s="1439"/>
      <c r="E2" s="1439"/>
      <c r="F2" s="1439"/>
      <c r="G2" s="1439"/>
      <c r="H2" s="1439"/>
    </row>
    <row r="3" spans="1:8">
      <c r="A3" s="565"/>
      <c r="B3" s="566"/>
    </row>
    <row r="4" spans="1:8">
      <c r="A4" s="1445" t="s">
        <v>484</v>
      </c>
      <c r="B4" s="1445"/>
      <c r="C4" s="1445"/>
      <c r="D4" s="1445"/>
      <c r="E4" s="1445"/>
      <c r="F4" s="1445"/>
      <c r="G4" s="1445"/>
    </row>
    <row r="5" spans="1:8">
      <c r="A5" s="1445" t="s">
        <v>1077</v>
      </c>
      <c r="B5" s="1445"/>
      <c r="C5" s="1445"/>
      <c r="D5" s="1445"/>
      <c r="E5" s="1445"/>
      <c r="F5" s="1445"/>
      <c r="G5" s="1445"/>
    </row>
    <row r="6" spans="1:8">
      <c r="A6" s="1446" t="s">
        <v>687</v>
      </c>
      <c r="B6" s="1446"/>
      <c r="C6" s="1446"/>
      <c r="D6" s="1446"/>
      <c r="E6" s="1446"/>
      <c r="F6" s="1446"/>
      <c r="G6" s="1446"/>
    </row>
    <row r="7" spans="1:8" ht="13.5" thickBot="1">
      <c r="A7" s="567"/>
      <c r="B7" s="567"/>
      <c r="C7" s="1061"/>
      <c r="D7" s="1061"/>
      <c r="E7" s="1061"/>
      <c r="F7" s="1061"/>
      <c r="G7" s="541"/>
    </row>
    <row r="8" spans="1:8" ht="26.25" customHeight="1" thickBot="1">
      <c r="A8" s="1086" t="s">
        <v>486</v>
      </c>
      <c r="B8" s="1089" t="s">
        <v>99</v>
      </c>
      <c r="C8" s="543" t="s">
        <v>176</v>
      </c>
      <c r="D8" s="543" t="s">
        <v>945</v>
      </c>
      <c r="E8" s="543" t="s">
        <v>775</v>
      </c>
      <c r="F8" s="543" t="s">
        <v>416</v>
      </c>
      <c r="G8" s="1077" t="s">
        <v>946</v>
      </c>
    </row>
    <row r="9" spans="1:8" ht="15" customHeight="1" thickBot="1">
      <c r="A9" s="1087" t="s">
        <v>58</v>
      </c>
      <c r="B9" s="1090" t="s">
        <v>688</v>
      </c>
      <c r="C9" s="545"/>
      <c r="D9" s="1075"/>
      <c r="E9" s="1075"/>
      <c r="F9" s="1075"/>
      <c r="G9" s="1081"/>
    </row>
    <row r="10" spans="1:8" ht="18" customHeight="1" thickBot="1">
      <c r="A10" s="1087" t="s">
        <v>59</v>
      </c>
      <c r="B10" s="1090" t="s">
        <v>689</v>
      </c>
      <c r="C10" s="545"/>
      <c r="D10" s="1076"/>
      <c r="E10" s="1076"/>
      <c r="F10" s="1076"/>
      <c r="G10" s="1081"/>
    </row>
    <row r="11" spans="1:8" ht="14.25" customHeight="1" thickBot="1">
      <c r="A11" s="1087" t="s">
        <v>60</v>
      </c>
      <c r="B11" s="1090" t="s">
        <v>690</v>
      </c>
      <c r="C11" s="1140"/>
      <c r="D11" s="1135"/>
      <c r="E11" s="1135"/>
      <c r="F11" s="1135"/>
      <c r="G11" s="1081"/>
    </row>
    <row r="12" spans="1:8" ht="15.75" customHeight="1" thickBot="1">
      <c r="A12" s="1088" t="s">
        <v>61</v>
      </c>
      <c r="B12" s="1091" t="s">
        <v>691</v>
      </c>
      <c r="C12" s="1140"/>
      <c r="D12" s="1137"/>
      <c r="E12" s="1137"/>
      <c r="F12" s="1137"/>
      <c r="G12" s="1081"/>
    </row>
    <row r="13" spans="1:8" ht="13.5" customHeight="1" thickBot="1">
      <c r="A13" s="1087" t="s">
        <v>62</v>
      </c>
      <c r="B13" s="1092" t="s">
        <v>692</v>
      </c>
      <c r="C13" s="1138">
        <v>2005962844</v>
      </c>
      <c r="D13" s="1139">
        <v>103450873</v>
      </c>
      <c r="E13" s="1139">
        <v>31708565</v>
      </c>
      <c r="F13" s="1139">
        <v>191563567</v>
      </c>
      <c r="G13" s="1081"/>
    </row>
    <row r="14" spans="1:8" ht="14.25" customHeight="1" thickBot="1">
      <c r="A14" s="1087" t="s">
        <v>63</v>
      </c>
      <c r="B14" s="1093" t="s">
        <v>693</v>
      </c>
      <c r="C14" s="1140"/>
      <c r="D14" s="1140"/>
      <c r="E14" s="1140"/>
      <c r="F14" s="1140"/>
      <c r="G14" s="1081"/>
    </row>
    <row r="15" spans="1:8" ht="15" customHeight="1" thickBot="1">
      <c r="A15" s="1087" t="s">
        <v>64</v>
      </c>
      <c r="B15" s="1090" t="s">
        <v>694</v>
      </c>
      <c r="C15" s="1140">
        <v>-1484970072</v>
      </c>
      <c r="D15" s="1141">
        <v>-103140873</v>
      </c>
      <c r="E15" s="1141">
        <v>-31708565</v>
      </c>
      <c r="F15" s="1141">
        <v>-191489257</v>
      </c>
      <c r="G15" s="1081"/>
    </row>
    <row r="16" spans="1:8" ht="15" customHeight="1" thickBot="1">
      <c r="A16" s="1087" t="s">
        <v>65</v>
      </c>
      <c r="B16" s="1094" t="s">
        <v>695</v>
      </c>
      <c r="C16" s="1138"/>
      <c r="D16" s="1139"/>
      <c r="E16" s="1139"/>
      <c r="F16" s="1139"/>
      <c r="G16" s="1081"/>
    </row>
    <row r="17" spans="1:8" ht="15" customHeight="1" thickBot="1">
      <c r="A17" s="1087" t="s">
        <v>66</v>
      </c>
      <c r="B17" s="1094" t="s">
        <v>951</v>
      </c>
      <c r="C17" s="1138"/>
      <c r="D17" s="1139"/>
      <c r="E17" s="1139"/>
      <c r="F17" s="1139"/>
      <c r="G17" s="1081"/>
    </row>
    <row r="18" spans="1:8" ht="15" customHeight="1" thickBot="1">
      <c r="A18" s="1087" t="s">
        <v>67</v>
      </c>
      <c r="B18" s="1094" t="s">
        <v>696</v>
      </c>
      <c r="C18" s="1138"/>
      <c r="D18" s="1138"/>
      <c r="E18" s="1138"/>
      <c r="F18" s="1138"/>
      <c r="G18" s="1081"/>
    </row>
    <row r="19" spans="1:8" ht="14.25" customHeight="1" thickBot="1">
      <c r="A19" s="1087" t="s">
        <v>68</v>
      </c>
      <c r="B19" s="1094" t="s">
        <v>697</v>
      </c>
      <c r="C19" s="1135"/>
      <c r="D19" s="1142"/>
      <c r="E19" s="1142"/>
      <c r="F19" s="1142"/>
      <c r="G19" s="1081"/>
    </row>
    <row r="20" spans="1:8" ht="13.5" thickBot="1">
      <c r="A20" s="1087" t="s">
        <v>69</v>
      </c>
      <c r="B20" s="1094" t="s">
        <v>698</v>
      </c>
      <c r="C20" s="1138"/>
      <c r="D20" s="1139"/>
      <c r="E20" s="1139"/>
      <c r="F20" s="1139"/>
      <c r="G20" s="1081"/>
    </row>
    <row r="21" spans="1:8" ht="13.5" thickBot="1">
      <c r="A21" s="1087" t="s">
        <v>70</v>
      </c>
      <c r="B21" s="1094" t="s">
        <v>699</v>
      </c>
      <c r="C21" s="1138"/>
      <c r="D21" s="1138"/>
      <c r="E21" s="1138"/>
      <c r="F21" s="1138"/>
      <c r="G21" s="1081"/>
    </row>
    <row r="22" spans="1:8" ht="13.5" thickBot="1">
      <c r="A22" s="1088" t="s">
        <v>71</v>
      </c>
      <c r="B22" s="1091" t="s">
        <v>976</v>
      </c>
      <c r="C22" s="1135"/>
      <c r="D22" s="1142"/>
      <c r="E22" s="1142"/>
      <c r="F22" s="1142"/>
      <c r="G22" s="1081"/>
      <c r="H22" s="1144"/>
    </row>
    <row r="23" spans="1:8" ht="13.5" customHeight="1" thickBot="1">
      <c r="A23" s="1087" t="s">
        <v>72</v>
      </c>
      <c r="B23" s="1090" t="s">
        <v>700</v>
      </c>
      <c r="C23" s="1136"/>
      <c r="D23" s="1143"/>
      <c r="E23" s="1143"/>
      <c r="F23" s="1143"/>
      <c r="G23" s="1081"/>
    </row>
    <row r="24" spans="1:8" ht="13.5" customHeight="1" thickBot="1">
      <c r="A24" s="1087" t="s">
        <v>73</v>
      </c>
      <c r="B24" s="1090" t="s">
        <v>701</v>
      </c>
      <c r="C24" s="1135"/>
      <c r="D24" s="1135"/>
      <c r="E24" s="1135"/>
      <c r="F24" s="1135"/>
      <c r="G24" s="1081"/>
    </row>
    <row r="25" spans="1:8" ht="13.5" customHeight="1" thickBot="1">
      <c r="A25" s="1087" t="s">
        <v>74</v>
      </c>
      <c r="B25" s="1090" t="s">
        <v>702</v>
      </c>
      <c r="C25" s="1135"/>
      <c r="D25" s="1142"/>
      <c r="E25" s="1142"/>
      <c r="F25" s="1142"/>
      <c r="G25" s="1081"/>
    </row>
    <row r="26" spans="1:8" ht="13.5" thickBot="1">
      <c r="A26" s="1087" t="s">
        <v>75</v>
      </c>
      <c r="B26" s="1091" t="s">
        <v>975</v>
      </c>
      <c r="C26" s="1140">
        <f>C13+C15</f>
        <v>520992772</v>
      </c>
      <c r="D26" s="1140">
        <v>310000</v>
      </c>
      <c r="E26" s="1140">
        <f>E13+E15</f>
        <v>0</v>
      </c>
      <c r="F26" s="1140">
        <f>F13+F15</f>
        <v>74310</v>
      </c>
      <c r="G26" s="1260">
        <f>C26+D26+E26+F26</f>
        <v>521377082</v>
      </c>
    </row>
    <row r="27" spans="1:8" ht="13.5" thickBot="1">
      <c r="A27" s="1087" t="s">
        <v>76</v>
      </c>
      <c r="B27" s="1094" t="s">
        <v>703</v>
      </c>
      <c r="C27" s="1135"/>
      <c r="D27" s="1135"/>
      <c r="E27" s="1135"/>
      <c r="F27" s="1135"/>
      <c r="G27" s="1081"/>
    </row>
    <row r="28" spans="1:8">
      <c r="C28" s="1095"/>
      <c r="D28" s="1095"/>
      <c r="E28" s="1095"/>
      <c r="F28" s="1095"/>
      <c r="G28" s="1096"/>
    </row>
    <row r="46" spans="4:4">
      <c r="D46" s="1062"/>
    </row>
  </sheetData>
  <mergeCells count="5">
    <mergeCell ref="A4:G4"/>
    <mergeCell ref="A5:G5"/>
    <mergeCell ref="A6:G6"/>
    <mergeCell ref="B1:H1"/>
    <mergeCell ref="B2:H2"/>
  </mergeCells>
  <pageMargins left="0.7" right="0.7" top="0.75" bottom="0.75" header="0.3" footer="0.3"/>
  <pageSetup paperSize="9" scale="6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2:M48"/>
  <sheetViews>
    <sheetView view="pageBreakPreview" zoomScale="60" zoomScaleNormal="100" workbookViewId="0">
      <selection activeCell="G2" sqref="G2:M2"/>
    </sheetView>
  </sheetViews>
  <sheetFormatPr defaultRowHeight="12.75"/>
  <cols>
    <col min="1" max="1" width="23.33203125" style="33" customWidth="1"/>
    <col min="2" max="2" width="14.33203125" style="33" customWidth="1"/>
    <col min="3" max="3" width="12.33203125" style="33" customWidth="1"/>
    <col min="4" max="4" width="11.1640625" style="33" customWidth="1"/>
    <col min="5" max="5" width="13.33203125" style="33" bestFit="1" customWidth="1"/>
    <col min="6" max="6" width="11.6640625" style="33" customWidth="1"/>
    <col min="7" max="7" width="11.83203125" style="33" customWidth="1"/>
    <col min="8" max="8" width="13.33203125" style="33" bestFit="1" customWidth="1"/>
    <col min="9" max="9" width="11.6640625" style="33" bestFit="1" customWidth="1"/>
    <col min="10" max="10" width="9.5" style="33" bestFit="1" customWidth="1"/>
    <col min="11" max="11" width="13.33203125" style="33" bestFit="1" customWidth="1"/>
    <col min="12" max="12" width="11.6640625" style="33" bestFit="1" customWidth="1"/>
    <col min="13" max="13" width="9.5" style="33" bestFit="1" customWidth="1"/>
    <col min="14" max="16384" width="9.33203125" style="33"/>
  </cols>
  <sheetData>
    <row r="2" spans="1:13" ht="15.75">
      <c r="A2" s="678"/>
      <c r="B2" s="678"/>
      <c r="C2" s="678"/>
      <c r="D2" s="678"/>
      <c r="E2" s="1450"/>
      <c r="F2" s="1439"/>
      <c r="G2" s="1439" t="s">
        <v>1140</v>
      </c>
      <c r="H2" s="1439"/>
      <c r="I2" s="1439"/>
      <c r="J2" s="1439"/>
      <c r="K2" s="1439"/>
      <c r="L2" s="1439"/>
      <c r="M2" s="1439"/>
    </row>
    <row r="3" spans="1:13" ht="13.5" thickBot="1">
      <c r="A3" s="1449"/>
      <c r="B3" s="1449"/>
      <c r="C3" s="456"/>
      <c r="D3" s="602"/>
      <c r="E3" s="456"/>
      <c r="F3" s="946"/>
      <c r="G3" s="604"/>
      <c r="H3" s="456"/>
      <c r="I3" s="436"/>
      <c r="J3" s="604"/>
      <c r="K3" s="436"/>
      <c r="L3" s="436"/>
      <c r="M3" s="436"/>
    </row>
    <row r="4" spans="1:13">
      <c r="A4" s="1216" t="s">
        <v>26</v>
      </c>
      <c r="B4" s="1217"/>
      <c r="C4" s="1218" t="s">
        <v>27</v>
      </c>
      <c r="D4" s="1219"/>
      <c r="E4" s="1220"/>
      <c r="F4" s="1218" t="s">
        <v>28</v>
      </c>
      <c r="G4" s="1219"/>
      <c r="H4" s="1220"/>
      <c r="I4" s="1218" t="s">
        <v>952</v>
      </c>
      <c r="J4" s="1219"/>
      <c r="K4" s="1220"/>
      <c r="L4" s="436"/>
      <c r="M4" s="436"/>
    </row>
    <row r="5" spans="1:13" ht="40.5" customHeight="1">
      <c r="A5" s="1221"/>
      <c r="B5" s="606"/>
      <c r="C5" s="943" t="s">
        <v>490</v>
      </c>
      <c r="D5" s="943" t="s">
        <v>490</v>
      </c>
      <c r="E5" s="943" t="s">
        <v>490</v>
      </c>
      <c r="F5" s="943" t="s">
        <v>490</v>
      </c>
      <c r="G5" s="943" t="s">
        <v>490</v>
      </c>
      <c r="H5" s="943" t="s">
        <v>490</v>
      </c>
      <c r="I5" s="943" t="s">
        <v>490</v>
      </c>
      <c r="J5" s="943" t="s">
        <v>490</v>
      </c>
      <c r="K5" s="1363" t="s">
        <v>490</v>
      </c>
      <c r="L5" s="1212"/>
      <c r="M5" s="1101"/>
    </row>
    <row r="6" spans="1:13">
      <c r="A6" s="1222"/>
      <c r="B6" s="944"/>
      <c r="C6" s="945" t="s">
        <v>29</v>
      </c>
      <c r="D6" s="1223" t="s">
        <v>912</v>
      </c>
      <c r="E6" s="1097" t="s">
        <v>913</v>
      </c>
      <c r="F6" s="945" t="s">
        <v>29</v>
      </c>
      <c r="G6" s="1223" t="s">
        <v>912</v>
      </c>
      <c r="H6" s="1097" t="s">
        <v>913</v>
      </c>
      <c r="I6" s="945" t="s">
        <v>29</v>
      </c>
      <c r="J6" s="1223" t="s">
        <v>912</v>
      </c>
      <c r="K6" s="1097" t="s">
        <v>913</v>
      </c>
    </row>
    <row r="7" spans="1:13">
      <c r="A7" s="504" t="s">
        <v>30</v>
      </c>
      <c r="B7" s="457"/>
      <c r="C7" s="642">
        <v>21.8</v>
      </c>
      <c r="D7" s="1224">
        <v>4580000</v>
      </c>
      <c r="E7" s="505">
        <v>99844000</v>
      </c>
      <c r="F7" s="642"/>
      <c r="G7" s="1224"/>
      <c r="H7" s="505">
        <v>99844000</v>
      </c>
      <c r="I7" s="642"/>
      <c r="J7" s="1224"/>
      <c r="K7" s="505">
        <v>99844000</v>
      </c>
    </row>
    <row r="8" spans="1:13">
      <c r="A8" s="504" t="s">
        <v>31</v>
      </c>
      <c r="B8" s="457"/>
      <c r="C8" s="603"/>
      <c r="D8" s="1225"/>
      <c r="E8" s="505">
        <v>5956330</v>
      </c>
      <c r="F8" s="603"/>
      <c r="G8" s="1225"/>
      <c r="H8" s="505">
        <v>5956330</v>
      </c>
      <c r="I8" s="603"/>
      <c r="J8" s="1225"/>
      <c r="K8" s="505">
        <v>5956330</v>
      </c>
    </row>
    <row r="9" spans="1:13">
      <c r="A9" s="504" t="s">
        <v>32</v>
      </c>
      <c r="B9" s="457"/>
      <c r="C9" s="603"/>
      <c r="D9" s="1225" t="s">
        <v>33</v>
      </c>
      <c r="E9" s="505">
        <v>10624000</v>
      </c>
      <c r="F9" s="603"/>
      <c r="G9" s="1225"/>
      <c r="H9" s="505">
        <v>10624000</v>
      </c>
      <c r="I9" s="603"/>
      <c r="J9" s="1225"/>
      <c r="K9" s="505">
        <v>10624000</v>
      </c>
    </row>
    <row r="10" spans="1:13">
      <c r="A10" s="504" t="s">
        <v>34</v>
      </c>
      <c r="B10" s="457"/>
      <c r="C10" s="603"/>
      <c r="D10" s="1225" t="s">
        <v>35</v>
      </c>
      <c r="E10" s="505">
        <v>100000</v>
      </c>
      <c r="F10" s="603"/>
      <c r="G10" s="1225"/>
      <c r="H10" s="505">
        <v>100000</v>
      </c>
      <c r="I10" s="603"/>
      <c r="J10" s="1225"/>
      <c r="K10" s="505">
        <v>100000</v>
      </c>
    </row>
    <row r="11" spans="1:13">
      <c r="A11" s="504" t="s">
        <v>36</v>
      </c>
      <c r="B11" s="457"/>
      <c r="C11" s="603"/>
      <c r="D11" s="1225" t="s">
        <v>37</v>
      </c>
      <c r="E11" s="505">
        <v>5395790</v>
      </c>
      <c r="F11" s="603"/>
      <c r="G11" s="1225"/>
      <c r="H11" s="505">
        <v>5395790</v>
      </c>
      <c r="I11" s="603"/>
      <c r="J11" s="1225"/>
      <c r="K11" s="505">
        <v>5395790</v>
      </c>
    </row>
    <row r="12" spans="1:13">
      <c r="A12" s="504" t="s">
        <v>38</v>
      </c>
      <c r="B12" s="457"/>
      <c r="C12" s="603"/>
      <c r="D12" s="1225"/>
      <c r="E12" s="1098"/>
      <c r="F12" s="603"/>
      <c r="G12" s="1225"/>
      <c r="H12" s="1098"/>
      <c r="I12" s="603"/>
      <c r="J12" s="1225"/>
      <c r="K12" s="1098"/>
    </row>
    <row r="13" spans="1:13">
      <c r="A13" s="504" t="s">
        <v>39</v>
      </c>
      <c r="B13" s="457"/>
      <c r="C13" s="603">
        <v>5525</v>
      </c>
      <c r="D13" s="1224">
        <v>2700</v>
      </c>
      <c r="E13" s="1099">
        <v>14852700</v>
      </c>
      <c r="F13" s="603"/>
      <c r="G13" s="1224"/>
      <c r="H13" s="1099">
        <v>14852700</v>
      </c>
      <c r="I13" s="603"/>
      <c r="J13" s="1224"/>
      <c r="K13" s="1099">
        <v>14852700</v>
      </c>
    </row>
    <row r="14" spans="1:13">
      <c r="A14" s="1214" t="s">
        <v>38</v>
      </c>
      <c r="B14" s="457"/>
      <c r="C14" s="603"/>
      <c r="D14" s="1224"/>
      <c r="E14" s="1356">
        <v>-10589395</v>
      </c>
      <c r="F14" s="603"/>
      <c r="G14" s="1224"/>
      <c r="H14" s="1356">
        <v>-10589395</v>
      </c>
      <c r="I14" s="603"/>
      <c r="J14" s="1224"/>
      <c r="K14" s="1356">
        <v>-10589395</v>
      </c>
    </row>
    <row r="15" spans="1:13">
      <c r="A15" s="504" t="s">
        <v>40</v>
      </c>
      <c r="B15" s="457"/>
      <c r="C15" s="603"/>
      <c r="D15" s="1226"/>
      <c r="E15" s="505">
        <v>328000</v>
      </c>
      <c r="F15" s="603"/>
      <c r="G15" s="1224"/>
      <c r="H15" s="505">
        <v>328000</v>
      </c>
      <c r="I15" s="603"/>
      <c r="J15" s="1224"/>
      <c r="K15" s="505">
        <v>328000</v>
      </c>
    </row>
    <row r="16" spans="1:13">
      <c r="A16" s="504" t="s">
        <v>41</v>
      </c>
      <c r="B16" s="457"/>
      <c r="C16" s="603"/>
      <c r="D16" s="1227"/>
      <c r="E16" s="1100">
        <v>249900</v>
      </c>
      <c r="F16" s="603"/>
      <c r="G16" s="1224"/>
      <c r="H16" s="1100">
        <v>249900</v>
      </c>
      <c r="I16" s="603"/>
      <c r="J16" s="1224"/>
      <c r="K16" s="1100">
        <v>249900</v>
      </c>
    </row>
    <row r="17" spans="1:11">
      <c r="A17" s="504"/>
      <c r="B17" s="457"/>
      <c r="C17" s="603"/>
      <c r="D17" s="1227"/>
      <c r="E17" s="1100"/>
      <c r="F17" s="603"/>
      <c r="G17" s="1224"/>
      <c r="H17" s="1100">
        <v>1506895</v>
      </c>
      <c r="I17" s="603"/>
      <c r="J17" s="1224"/>
      <c r="K17" s="1100">
        <v>1506895</v>
      </c>
    </row>
    <row r="18" spans="1:11">
      <c r="A18" s="1228" t="s">
        <v>1005</v>
      </c>
      <c r="B18" s="1229"/>
      <c r="C18" s="1232"/>
      <c r="D18" s="1230"/>
      <c r="E18" s="1231">
        <f>E7+E8+E9+E10+E11+E12++E13+E14+E15+E16</f>
        <v>126761325</v>
      </c>
      <c r="F18" s="1232"/>
      <c r="G18" s="1242"/>
      <c r="H18" s="1231">
        <f>H7+H8+H9+H10+H11+H12++H13+H14+H15+H16+H17</f>
        <v>128268220</v>
      </c>
      <c r="I18" s="1232"/>
      <c r="J18" s="1242"/>
      <c r="K18" s="1231">
        <v>128268220</v>
      </c>
    </row>
    <row r="19" spans="1:11" hidden="1">
      <c r="A19" s="1233" t="s">
        <v>46</v>
      </c>
      <c r="B19" s="1202"/>
      <c r="C19" s="1234">
        <v>18.100000000000001</v>
      </c>
      <c r="D19" s="1224">
        <v>4469900</v>
      </c>
      <c r="E19" s="505">
        <v>53936793</v>
      </c>
      <c r="F19" s="603"/>
      <c r="G19" s="1224"/>
      <c r="H19" s="505">
        <v>53936793</v>
      </c>
      <c r="I19" s="603"/>
      <c r="J19" s="1224"/>
      <c r="K19" s="505"/>
    </row>
    <row r="20" spans="1:11" hidden="1">
      <c r="A20" s="504" t="s">
        <v>47</v>
      </c>
      <c r="B20" s="457"/>
      <c r="C20" s="1234">
        <v>17.8</v>
      </c>
      <c r="D20" s="1224">
        <v>4469900</v>
      </c>
      <c r="E20" s="505">
        <v>27713380</v>
      </c>
      <c r="F20" s="603"/>
      <c r="G20" s="1224"/>
      <c r="H20" s="505">
        <v>26521407</v>
      </c>
      <c r="I20" s="603"/>
      <c r="J20" s="1224"/>
      <c r="K20" s="505"/>
    </row>
    <row r="21" spans="1:11" hidden="1">
      <c r="A21" s="504" t="s">
        <v>1104</v>
      </c>
      <c r="B21" s="457"/>
      <c r="C21" s="1234">
        <v>1</v>
      </c>
      <c r="D21" s="1224">
        <v>4469900</v>
      </c>
      <c r="E21" s="505">
        <v>1489967</v>
      </c>
      <c r="F21" s="603"/>
      <c r="G21" s="1224"/>
      <c r="H21" s="505">
        <v>0</v>
      </c>
      <c r="I21" s="603"/>
      <c r="J21" s="1224"/>
      <c r="K21" s="505"/>
    </row>
    <row r="22" spans="1:11" hidden="1">
      <c r="A22" s="504" t="s">
        <v>1105</v>
      </c>
      <c r="B22" s="457"/>
      <c r="C22" s="1234">
        <v>1</v>
      </c>
      <c r="D22" s="1224">
        <v>38200</v>
      </c>
      <c r="E22" s="505">
        <v>38200</v>
      </c>
      <c r="F22" s="603"/>
      <c r="G22" s="1224"/>
      <c r="H22" s="505"/>
      <c r="I22" s="603"/>
      <c r="J22" s="1224"/>
      <c r="K22" s="505"/>
    </row>
    <row r="23" spans="1:11" hidden="1">
      <c r="A23" s="504" t="s">
        <v>1102</v>
      </c>
      <c r="B23" s="457"/>
      <c r="C23" s="1234">
        <v>18.600000000000001</v>
      </c>
      <c r="D23" s="1224">
        <v>38200</v>
      </c>
      <c r="E23" s="505">
        <v>710520</v>
      </c>
      <c r="F23" s="603"/>
      <c r="G23" s="1224"/>
      <c r="H23" s="505">
        <v>679960</v>
      </c>
      <c r="I23" s="603"/>
      <c r="J23" s="1224"/>
      <c r="K23" s="505"/>
    </row>
    <row r="24" spans="1:11" hidden="1">
      <c r="A24" s="504" t="s">
        <v>744</v>
      </c>
      <c r="B24" s="457"/>
      <c r="C24" s="603">
        <v>14</v>
      </c>
      <c r="D24" s="1224">
        <v>1800000</v>
      </c>
      <c r="E24" s="505">
        <v>16800000</v>
      </c>
      <c r="F24" s="603"/>
      <c r="G24" s="1224"/>
      <c r="H24" s="505">
        <v>16800000</v>
      </c>
      <c r="I24" s="603"/>
      <c r="J24" s="1224"/>
      <c r="K24" s="505"/>
    </row>
    <row r="25" spans="1:11" hidden="1">
      <c r="A25" s="504" t="s">
        <v>745</v>
      </c>
      <c r="B25" s="457"/>
      <c r="C25" s="603">
        <v>13</v>
      </c>
      <c r="D25" s="1224">
        <v>1800000</v>
      </c>
      <c r="E25" s="505">
        <v>7800000</v>
      </c>
      <c r="F25" s="603"/>
      <c r="G25" s="1224"/>
      <c r="H25" s="505">
        <v>8400000</v>
      </c>
      <c r="I25" s="603"/>
      <c r="J25" s="1224"/>
      <c r="K25" s="505"/>
    </row>
    <row r="26" spans="1:11" hidden="1">
      <c r="A26" s="504" t="s">
        <v>1006</v>
      </c>
      <c r="B26" s="457"/>
      <c r="C26" s="603">
        <v>198</v>
      </c>
      <c r="D26" s="1224">
        <v>81700</v>
      </c>
      <c r="E26" s="505">
        <v>11274600</v>
      </c>
      <c r="F26" s="603"/>
      <c r="G26" s="1224"/>
      <c r="H26" s="505">
        <v>11274600</v>
      </c>
      <c r="I26" s="603"/>
      <c r="J26" s="1224"/>
      <c r="K26" s="505"/>
    </row>
    <row r="27" spans="1:11" hidden="1">
      <c r="A27" s="504" t="s">
        <v>1007</v>
      </c>
      <c r="B27" s="457"/>
      <c r="C27" s="603">
        <v>198</v>
      </c>
      <c r="D27" s="1224">
        <v>81700</v>
      </c>
      <c r="E27" s="505">
        <v>5773467</v>
      </c>
      <c r="F27" s="603"/>
      <c r="G27" s="1224"/>
      <c r="H27" s="505">
        <v>5501133</v>
      </c>
      <c r="I27" s="603"/>
      <c r="J27" s="1224"/>
      <c r="K27" s="505"/>
    </row>
    <row r="28" spans="1:11">
      <c r="A28" s="1235" t="s">
        <v>1008</v>
      </c>
      <c r="B28" s="1229"/>
      <c r="C28" s="1232"/>
      <c r="D28" s="1230"/>
      <c r="E28" s="1231">
        <v>123139166</v>
      </c>
      <c r="F28" s="1232"/>
      <c r="G28" s="1242"/>
      <c r="H28" s="1231">
        <v>128151802</v>
      </c>
      <c r="I28" s="1232"/>
      <c r="J28" s="1242"/>
      <c r="K28" s="1231">
        <v>128151802</v>
      </c>
    </row>
    <row r="29" spans="1:11" hidden="1">
      <c r="A29" s="504" t="s">
        <v>1009</v>
      </c>
      <c r="B29" s="457"/>
      <c r="C29" s="603">
        <v>5496</v>
      </c>
      <c r="D29" s="1236">
        <v>1.56</v>
      </c>
      <c r="E29" s="505">
        <v>33707000</v>
      </c>
      <c r="F29" s="603"/>
      <c r="G29" s="1236"/>
      <c r="H29" s="505"/>
      <c r="I29" s="603"/>
      <c r="J29" s="1236"/>
      <c r="K29" s="505"/>
    </row>
    <row r="30" spans="1:11" hidden="1">
      <c r="A30" s="504" t="s">
        <v>1010</v>
      </c>
      <c r="B30" s="457"/>
      <c r="C30" s="603">
        <v>6375</v>
      </c>
      <c r="D30" s="1224">
        <v>395</v>
      </c>
      <c r="E30" s="505">
        <v>3900000</v>
      </c>
      <c r="F30" s="603"/>
      <c r="G30" s="1224"/>
      <c r="H30" s="505"/>
      <c r="I30" s="603"/>
      <c r="J30" s="1224"/>
      <c r="K30" s="505"/>
    </row>
    <row r="31" spans="1:11" hidden="1">
      <c r="A31" s="504" t="s">
        <v>819</v>
      </c>
      <c r="B31" s="457"/>
      <c r="C31" s="603"/>
      <c r="D31" s="1224"/>
      <c r="E31" s="505"/>
      <c r="F31" s="603"/>
      <c r="G31" s="1224"/>
      <c r="H31" s="505"/>
      <c r="I31" s="603"/>
      <c r="J31" s="1224"/>
      <c r="K31" s="505"/>
    </row>
    <row r="32" spans="1:11" hidden="1">
      <c r="A32" s="504" t="s">
        <v>1017</v>
      </c>
      <c r="B32" s="457"/>
      <c r="C32" s="603"/>
      <c r="D32" s="1224"/>
      <c r="E32" s="505"/>
      <c r="F32" s="603"/>
      <c r="G32" s="1224"/>
      <c r="H32" s="505"/>
      <c r="I32" s="603"/>
      <c r="J32" s="1224"/>
      <c r="K32" s="505"/>
    </row>
    <row r="33" spans="1:11" hidden="1">
      <c r="A33" s="504" t="s">
        <v>42</v>
      </c>
      <c r="B33" s="457"/>
      <c r="C33" s="603"/>
      <c r="D33" s="1224"/>
      <c r="E33" s="505"/>
      <c r="F33" s="603"/>
      <c r="G33" s="1224"/>
      <c r="H33" s="505"/>
      <c r="I33" s="603"/>
      <c r="J33" s="1224"/>
      <c r="K33" s="505"/>
    </row>
    <row r="34" spans="1:11" hidden="1">
      <c r="A34" s="1451" t="s">
        <v>43</v>
      </c>
      <c r="B34" s="1452"/>
      <c r="C34" s="1238">
        <v>11</v>
      </c>
      <c r="D34" s="1237">
        <v>55360</v>
      </c>
      <c r="E34" s="1213">
        <v>608960</v>
      </c>
      <c r="F34" s="1357"/>
      <c r="G34" s="1237"/>
      <c r="H34" s="1213"/>
      <c r="I34" s="1357"/>
      <c r="J34" s="1237"/>
      <c r="K34" s="1213"/>
    </row>
    <row r="35" spans="1:11" hidden="1">
      <c r="A35" s="1342" t="s">
        <v>1103</v>
      </c>
      <c r="B35" s="1202"/>
      <c r="C35" s="1238">
        <v>0</v>
      </c>
      <c r="D35" s="1237">
        <v>475000</v>
      </c>
      <c r="E35" s="1213">
        <v>4750000</v>
      </c>
      <c r="F35" s="1357"/>
      <c r="G35" s="1237"/>
      <c r="H35" s="1213"/>
      <c r="I35" s="1357"/>
      <c r="J35" s="1237"/>
      <c r="K35" s="1213"/>
    </row>
    <row r="36" spans="1:11" hidden="1">
      <c r="A36" s="504" t="s">
        <v>44</v>
      </c>
      <c r="B36" s="457"/>
      <c r="C36" s="603">
        <v>25</v>
      </c>
      <c r="D36" s="1224">
        <v>109000</v>
      </c>
      <c r="E36" s="505">
        <v>2725000</v>
      </c>
      <c r="F36" s="603"/>
      <c r="G36" s="1224"/>
      <c r="H36" s="505"/>
      <c r="I36" s="603"/>
      <c r="J36" s="1224"/>
      <c r="K36" s="505"/>
    </row>
    <row r="37" spans="1:11" hidden="1">
      <c r="A37" s="504" t="s">
        <v>1011</v>
      </c>
      <c r="B37" s="457"/>
      <c r="C37" s="603">
        <v>19</v>
      </c>
      <c r="D37" s="1224">
        <v>2606040</v>
      </c>
      <c r="E37" s="505">
        <v>49514760</v>
      </c>
      <c r="F37" s="603"/>
      <c r="G37" s="1224"/>
      <c r="H37" s="505"/>
      <c r="I37" s="603"/>
      <c r="J37" s="1224"/>
      <c r="K37" s="505"/>
    </row>
    <row r="38" spans="1:11" hidden="1">
      <c r="A38" s="504" t="s">
        <v>45</v>
      </c>
      <c r="B38" s="457"/>
      <c r="C38" s="603"/>
      <c r="D38" s="1224"/>
      <c r="E38" s="505">
        <v>5696000</v>
      </c>
      <c r="F38" s="603"/>
      <c r="G38" s="1224"/>
      <c r="H38" s="505"/>
      <c r="I38" s="603"/>
      <c r="J38" s="1224"/>
      <c r="K38" s="505"/>
    </row>
    <row r="39" spans="1:11" hidden="1">
      <c r="A39" s="504" t="s">
        <v>435</v>
      </c>
      <c r="B39" s="457"/>
      <c r="C39" s="603">
        <v>10</v>
      </c>
      <c r="D39" s="1224">
        <v>494100</v>
      </c>
      <c r="E39" s="505">
        <v>4941000</v>
      </c>
      <c r="F39" s="603"/>
      <c r="G39" s="1224"/>
      <c r="H39" s="505"/>
      <c r="I39" s="603"/>
      <c r="J39" s="1224"/>
      <c r="K39" s="505"/>
    </row>
    <row r="40" spans="1:11" hidden="1">
      <c r="A40" s="1451" t="s">
        <v>915</v>
      </c>
      <c r="B40" s="1452"/>
      <c r="C40" s="1239">
        <v>9.76</v>
      </c>
      <c r="D40" s="1224">
        <v>1632000</v>
      </c>
      <c r="E40" s="1213">
        <v>15601920</v>
      </c>
      <c r="F40" s="1358"/>
      <c r="G40" s="1224"/>
      <c r="H40" s="1213"/>
      <c r="I40" s="1358"/>
      <c r="J40" s="1224"/>
      <c r="K40" s="1213"/>
    </row>
    <row r="41" spans="1:11" hidden="1">
      <c r="A41" s="1240" t="s">
        <v>916</v>
      </c>
      <c r="B41" s="1202"/>
      <c r="C41" s="1241"/>
      <c r="D41" s="1224"/>
      <c r="E41" s="1359">
        <v>18563827</v>
      </c>
      <c r="F41" s="603"/>
      <c r="G41" s="1224"/>
      <c r="H41" s="1359"/>
      <c r="I41" s="603"/>
      <c r="J41" s="1224"/>
      <c r="K41" s="1359"/>
    </row>
    <row r="42" spans="1:11" hidden="1">
      <c r="A42" s="1240" t="s">
        <v>1012</v>
      </c>
      <c r="B42" s="1202"/>
      <c r="C42" s="1241">
        <v>252</v>
      </c>
      <c r="D42" s="1224">
        <v>570</v>
      </c>
      <c r="E42" s="1359">
        <v>143640</v>
      </c>
      <c r="F42" s="603"/>
      <c r="G42" s="1224"/>
      <c r="H42" s="1359"/>
      <c r="I42" s="603"/>
      <c r="J42" s="1224"/>
      <c r="K42" s="1359"/>
    </row>
    <row r="43" spans="1:11">
      <c r="A43" s="1453" t="s">
        <v>1013</v>
      </c>
      <c r="B43" s="1454"/>
      <c r="C43" s="1244"/>
      <c r="D43" s="1242"/>
      <c r="E43" s="1243">
        <v>136398531</v>
      </c>
      <c r="F43" s="1232"/>
      <c r="G43" s="1242"/>
      <c r="H43" s="1243">
        <v>151985327</v>
      </c>
      <c r="I43" s="1232"/>
      <c r="J43" s="1242"/>
      <c r="K43" s="1243">
        <v>151985327</v>
      </c>
    </row>
    <row r="44" spans="1:11">
      <c r="A44" s="1455" t="s">
        <v>48</v>
      </c>
      <c r="B44" s="1449"/>
      <c r="C44" s="1245">
        <v>5496</v>
      </c>
      <c r="D44" s="1236">
        <v>1140</v>
      </c>
      <c r="E44" s="1246">
        <v>6271140</v>
      </c>
      <c r="F44" s="1360"/>
      <c r="G44" s="1236"/>
      <c r="H44" s="1246"/>
      <c r="I44" s="1360"/>
      <c r="J44" s="1236"/>
      <c r="K44" s="1246"/>
    </row>
    <row r="45" spans="1:11">
      <c r="A45" s="1247" t="s">
        <v>1014</v>
      </c>
      <c r="B45" s="1248"/>
      <c r="C45" s="1251"/>
      <c r="D45" s="1249"/>
      <c r="E45" s="1250">
        <f>E44</f>
        <v>6271140</v>
      </c>
      <c r="F45" s="1361"/>
      <c r="G45" s="1249"/>
      <c r="H45" s="1250">
        <v>7591225</v>
      </c>
      <c r="I45" s="1361"/>
      <c r="J45" s="1249"/>
      <c r="K45" s="1250">
        <v>7591225</v>
      </c>
    </row>
    <row r="46" spans="1:11">
      <c r="A46" s="1247" t="s">
        <v>1015</v>
      </c>
      <c r="B46" s="1248"/>
      <c r="C46" s="1251"/>
      <c r="D46" s="1249"/>
      <c r="E46" s="1250">
        <v>506895</v>
      </c>
      <c r="F46" s="1361"/>
      <c r="G46" s="1249"/>
      <c r="H46" s="1250">
        <v>14690029</v>
      </c>
      <c r="I46" s="1361"/>
      <c r="J46" s="1249"/>
      <c r="K46" s="1250">
        <v>14690029</v>
      </c>
    </row>
    <row r="47" spans="1:11" ht="13.5" thickBot="1">
      <c r="A47" s="1252" t="s">
        <v>1016</v>
      </c>
      <c r="B47" s="1253"/>
      <c r="C47" s="1254"/>
      <c r="D47" s="1255"/>
      <c r="E47" s="1256"/>
      <c r="F47" s="1362"/>
      <c r="G47" s="1255"/>
      <c r="H47" s="1256">
        <v>25250</v>
      </c>
      <c r="I47" s="1362"/>
      <c r="J47" s="1255"/>
      <c r="K47" s="1256">
        <v>25250</v>
      </c>
    </row>
    <row r="48" spans="1:11" ht="14.25" thickBot="1">
      <c r="A48" s="1447" t="s">
        <v>460</v>
      </c>
      <c r="B48" s="1448"/>
      <c r="C48" s="1257"/>
      <c r="D48" s="1258"/>
      <c r="E48" s="1259">
        <f>E45+E43+E28+E18+E46</f>
        <v>393077057</v>
      </c>
      <c r="F48" s="1257"/>
      <c r="G48" s="1258"/>
      <c r="H48" s="1259">
        <f>H18+H28+H43+H45+H46+H47</f>
        <v>430711853</v>
      </c>
      <c r="I48" s="1257"/>
      <c r="J48" s="1258"/>
      <c r="K48" s="1259">
        <f>K18+K28+K43+K45+K46+K47</f>
        <v>430711853</v>
      </c>
    </row>
  </sheetData>
  <mergeCells count="8">
    <mergeCell ref="A48:B48"/>
    <mergeCell ref="A3:B3"/>
    <mergeCell ref="E2:F2"/>
    <mergeCell ref="G2:M2"/>
    <mergeCell ref="A34:B34"/>
    <mergeCell ref="A40:B40"/>
    <mergeCell ref="A43:B43"/>
    <mergeCell ref="A44:B4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6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L65"/>
  <sheetViews>
    <sheetView view="pageBreakPreview" zoomScale="60" zoomScaleNormal="100" workbookViewId="0">
      <selection activeCell="E3" sqref="E3:L3"/>
    </sheetView>
  </sheetViews>
  <sheetFormatPr defaultRowHeight="12.75"/>
  <cols>
    <col min="6" max="6" width="27.83203125" customWidth="1"/>
    <col min="7" max="7" width="11.33203125" bestFit="1" customWidth="1"/>
    <col min="8" max="8" width="9.33203125" customWidth="1"/>
    <col min="9" max="9" width="17.83203125" customWidth="1"/>
    <col min="10" max="10" width="9.33203125" customWidth="1"/>
    <col min="12" max="12" width="17.83203125" customWidth="1"/>
  </cols>
  <sheetData>
    <row r="1" spans="1:12">
      <c r="A1" s="568" t="s">
        <v>999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</row>
    <row r="2" spans="1:12">
      <c r="A2" s="568"/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</row>
    <row r="3" spans="1:12">
      <c r="A3" s="569"/>
      <c r="B3" s="569"/>
      <c r="C3" s="569"/>
      <c r="D3" s="569"/>
      <c r="E3" s="1496" t="s">
        <v>1141</v>
      </c>
      <c r="F3" s="1496"/>
      <c r="G3" s="1496"/>
      <c r="H3" s="1496"/>
      <c r="I3" s="1496"/>
      <c r="J3" s="1496"/>
      <c r="K3" s="1496"/>
      <c r="L3" s="1496"/>
    </row>
    <row r="4" spans="1:12" ht="12.75" customHeight="1">
      <c r="A4" s="1497" t="s">
        <v>430</v>
      </c>
      <c r="B4" s="1499" t="s">
        <v>706</v>
      </c>
      <c r="C4" s="1500"/>
      <c r="D4" s="1500"/>
      <c r="E4" s="1500"/>
      <c r="F4" s="1501"/>
      <c r="G4" s="1505" t="s">
        <v>1078</v>
      </c>
      <c r="H4" s="1512"/>
      <c r="I4" s="1509" t="s">
        <v>1079</v>
      </c>
      <c r="J4" s="1505" t="s">
        <v>707</v>
      </c>
      <c r="K4" s="1506"/>
      <c r="L4" s="1509" t="s">
        <v>708</v>
      </c>
    </row>
    <row r="5" spans="1:12" ht="55.5" customHeight="1">
      <c r="A5" s="1498"/>
      <c r="B5" s="1502"/>
      <c r="C5" s="1503"/>
      <c r="D5" s="1503"/>
      <c r="E5" s="1503"/>
      <c r="F5" s="1504"/>
      <c r="G5" s="1513"/>
      <c r="H5" s="1514"/>
      <c r="I5" s="1515"/>
      <c r="J5" s="1507"/>
      <c r="K5" s="1508"/>
      <c r="L5" s="1510"/>
    </row>
    <row r="6" spans="1:12" ht="19.5" customHeight="1">
      <c r="A6" s="570">
        <v>1</v>
      </c>
      <c r="B6" s="1516" t="s">
        <v>709</v>
      </c>
      <c r="C6" s="1516"/>
      <c r="D6" s="1516"/>
      <c r="E6" s="1516"/>
      <c r="F6" s="1516"/>
      <c r="G6" s="1482"/>
      <c r="H6" s="1483"/>
      <c r="I6" s="1111"/>
      <c r="J6" s="1482"/>
      <c r="K6" s="1483"/>
      <c r="L6" s="1215">
        <f t="shared" ref="L6:L18" si="0">I6-G6</f>
        <v>0</v>
      </c>
    </row>
    <row r="7" spans="1:12" ht="29.25" customHeight="1">
      <c r="A7" s="570">
        <v>2</v>
      </c>
      <c r="B7" s="1517" t="s">
        <v>957</v>
      </c>
      <c r="C7" s="1471"/>
      <c r="D7" s="1471"/>
      <c r="E7" s="1471"/>
      <c r="F7" s="1472"/>
      <c r="G7" s="1482"/>
      <c r="H7" s="1483"/>
      <c r="I7" s="1111"/>
      <c r="J7" s="1482"/>
      <c r="K7" s="1483"/>
      <c r="L7" s="1215">
        <f t="shared" si="0"/>
        <v>0</v>
      </c>
    </row>
    <row r="8" spans="1:12" ht="23.25" customHeight="1">
      <c r="A8" s="570">
        <v>3</v>
      </c>
      <c r="B8" s="1511" t="s">
        <v>953</v>
      </c>
      <c r="C8" s="1471"/>
      <c r="D8" s="1471"/>
      <c r="E8" s="1471"/>
      <c r="F8" s="1472"/>
      <c r="G8" s="1482"/>
      <c r="H8" s="1483"/>
      <c r="I8" s="1111"/>
      <c r="J8" s="1482"/>
      <c r="K8" s="1483"/>
      <c r="L8" s="1215">
        <f t="shared" si="0"/>
        <v>0</v>
      </c>
    </row>
    <row r="9" spans="1:12" ht="25.5" customHeight="1">
      <c r="A9" s="570">
        <v>4</v>
      </c>
      <c r="B9" s="1470" t="s">
        <v>954</v>
      </c>
      <c r="C9" s="1487"/>
      <c r="D9" s="1487"/>
      <c r="E9" s="1487"/>
      <c r="F9" s="1488"/>
      <c r="G9" s="1482"/>
      <c r="H9" s="1483"/>
      <c r="I9" s="1111"/>
      <c r="J9" s="1482"/>
      <c r="K9" s="1483"/>
      <c r="L9" s="1215">
        <f t="shared" si="0"/>
        <v>0</v>
      </c>
    </row>
    <row r="10" spans="1:12" ht="32.25" customHeight="1">
      <c r="A10" s="570">
        <v>5</v>
      </c>
      <c r="B10" s="1470" t="s">
        <v>955</v>
      </c>
      <c r="C10" s="1487"/>
      <c r="D10" s="1487"/>
      <c r="E10" s="1487"/>
      <c r="F10" s="1488"/>
      <c r="G10" s="1482"/>
      <c r="H10" s="1483"/>
      <c r="I10" s="1111"/>
      <c r="J10" s="1482"/>
      <c r="K10" s="1483"/>
      <c r="L10" s="1215">
        <f t="shared" si="0"/>
        <v>0</v>
      </c>
    </row>
    <row r="11" spans="1:12" ht="30.75" customHeight="1">
      <c r="A11" s="1103">
        <v>10</v>
      </c>
      <c r="B11" s="1465" t="s">
        <v>956</v>
      </c>
      <c r="C11" s="1489"/>
      <c r="D11" s="1489"/>
      <c r="E11" s="1489"/>
      <c r="F11" s="1490"/>
      <c r="G11" s="1491"/>
      <c r="H11" s="1492"/>
      <c r="I11" s="1112"/>
      <c r="J11" s="1491"/>
      <c r="K11" s="1492"/>
      <c r="L11" s="1215">
        <f t="shared" si="0"/>
        <v>0</v>
      </c>
    </row>
    <row r="12" spans="1:12" s="1102" customFormat="1" ht="18" customHeight="1">
      <c r="A12" s="1103">
        <v>20</v>
      </c>
      <c r="B12" s="1518" t="s">
        <v>958</v>
      </c>
      <c r="C12" s="1518"/>
      <c r="D12" s="1518"/>
      <c r="E12" s="1518"/>
      <c r="F12" s="1518"/>
      <c r="G12" s="1491"/>
      <c r="H12" s="1492"/>
      <c r="I12" s="1112"/>
      <c r="J12" s="1491"/>
      <c r="K12" s="1492"/>
      <c r="L12" s="1215">
        <f t="shared" si="0"/>
        <v>0</v>
      </c>
    </row>
    <row r="13" spans="1:12" ht="27.75" customHeight="1">
      <c r="A13" s="570">
        <v>29</v>
      </c>
      <c r="B13" s="1470" t="s">
        <v>959</v>
      </c>
      <c r="C13" s="1487"/>
      <c r="D13" s="1487"/>
      <c r="E13" s="1487"/>
      <c r="F13" s="1488"/>
      <c r="G13" s="1482">
        <v>181000000</v>
      </c>
      <c r="H13" s="1483"/>
      <c r="I13" s="1111">
        <v>165207051</v>
      </c>
      <c r="J13" s="1482">
        <f>G13-I13</f>
        <v>15792949</v>
      </c>
      <c r="K13" s="1483"/>
      <c r="L13" s="1215">
        <v>0</v>
      </c>
    </row>
    <row r="14" spans="1:12" s="1105" customFormat="1" ht="30.75" customHeight="1">
      <c r="A14" s="1103">
        <v>30</v>
      </c>
      <c r="B14" s="1465" t="s">
        <v>960</v>
      </c>
      <c r="C14" s="1489"/>
      <c r="D14" s="1489"/>
      <c r="E14" s="1489"/>
      <c r="F14" s="1490"/>
      <c r="G14" s="1480"/>
      <c r="H14" s="1481"/>
      <c r="I14" s="1112"/>
      <c r="J14" s="1491"/>
      <c r="K14" s="1492"/>
      <c r="L14" s="1215">
        <f t="shared" si="0"/>
        <v>0</v>
      </c>
    </row>
    <row r="15" spans="1:12" ht="21.75" customHeight="1">
      <c r="A15" s="570">
        <v>40</v>
      </c>
      <c r="B15" s="1470" t="s">
        <v>961</v>
      </c>
      <c r="C15" s="1487"/>
      <c r="D15" s="1487"/>
      <c r="E15" s="1487"/>
      <c r="F15" s="1488"/>
      <c r="G15" s="1482">
        <v>8060399</v>
      </c>
      <c r="H15" s="1483"/>
      <c r="I15" s="1111">
        <v>4315265</v>
      </c>
      <c r="J15" s="1482"/>
      <c r="K15" s="1483"/>
      <c r="L15" s="1215">
        <f t="shared" si="0"/>
        <v>-3745134</v>
      </c>
    </row>
    <row r="16" spans="1:12" s="1105" customFormat="1" ht="24.75" customHeight="1">
      <c r="A16" s="1366">
        <v>42</v>
      </c>
      <c r="B16" s="1470" t="s">
        <v>1113</v>
      </c>
      <c r="C16" s="1519"/>
      <c r="D16" s="1519"/>
      <c r="E16" s="1519"/>
      <c r="F16" s="1520"/>
      <c r="G16" s="1493">
        <v>1000000</v>
      </c>
      <c r="H16" s="1494"/>
      <c r="I16" s="1367">
        <v>1000000</v>
      </c>
      <c r="J16" s="1491"/>
      <c r="K16" s="1492"/>
      <c r="L16" s="1215">
        <f t="shared" si="0"/>
        <v>0</v>
      </c>
    </row>
    <row r="17" spans="1:12" ht="20.25" customHeight="1">
      <c r="A17" s="570">
        <v>43</v>
      </c>
      <c r="B17" s="1521" t="s">
        <v>1106</v>
      </c>
      <c r="C17" s="1522"/>
      <c r="D17" s="1522"/>
      <c r="E17" s="1522"/>
      <c r="F17" s="1522"/>
      <c r="G17" s="1495">
        <v>506895</v>
      </c>
      <c r="H17" s="1495"/>
      <c r="I17" s="1111">
        <v>506895</v>
      </c>
      <c r="J17" s="1482"/>
      <c r="K17" s="1483"/>
      <c r="L17" s="1215">
        <f t="shared" si="0"/>
        <v>0</v>
      </c>
    </row>
    <row r="18" spans="1:12" ht="26.25" customHeight="1">
      <c r="A18" s="570">
        <v>44</v>
      </c>
      <c r="B18" s="1470" t="s">
        <v>962</v>
      </c>
      <c r="C18" s="1487"/>
      <c r="D18" s="1487"/>
      <c r="E18" s="1487"/>
      <c r="F18" s="1488"/>
      <c r="G18" s="1473"/>
      <c r="H18" s="1474"/>
      <c r="I18" s="1111"/>
      <c r="J18" s="1482"/>
      <c r="K18" s="1483"/>
      <c r="L18" s="1215">
        <f t="shared" si="0"/>
        <v>0</v>
      </c>
    </row>
    <row r="19" spans="1:12" ht="17.25" customHeight="1">
      <c r="A19" s="570">
        <v>45</v>
      </c>
      <c r="B19" s="1484" t="s">
        <v>963</v>
      </c>
      <c r="C19" s="1485"/>
      <c r="D19" s="1485"/>
      <c r="E19" s="1485"/>
      <c r="F19" s="1486"/>
      <c r="G19" s="1473"/>
      <c r="H19" s="1474"/>
      <c r="I19" s="1111"/>
      <c r="J19" s="1482"/>
      <c r="K19" s="1483"/>
      <c r="L19" s="1215">
        <f t="shared" ref="L19:L29" si="1">I19-G19</f>
        <v>0</v>
      </c>
    </row>
    <row r="20" spans="1:12" ht="24" customHeight="1">
      <c r="A20" s="570">
        <v>46</v>
      </c>
      <c r="B20" s="1470" t="s">
        <v>964</v>
      </c>
      <c r="C20" s="1471"/>
      <c r="D20" s="1471"/>
      <c r="E20" s="1471"/>
      <c r="F20" s="1472"/>
      <c r="G20" s="1473">
        <v>33707000</v>
      </c>
      <c r="H20" s="1474"/>
      <c r="I20" s="1111">
        <v>33707000</v>
      </c>
      <c r="J20" s="1482"/>
      <c r="K20" s="1483"/>
      <c r="L20" s="1215">
        <f t="shared" si="1"/>
        <v>0</v>
      </c>
    </row>
    <row r="21" spans="1:12" ht="20.25" customHeight="1">
      <c r="A21" s="570">
        <v>47</v>
      </c>
      <c r="B21" s="1484" t="s">
        <v>1107</v>
      </c>
      <c r="C21" s="1485"/>
      <c r="D21" s="1485"/>
      <c r="E21" s="1485"/>
      <c r="F21" s="1486"/>
      <c r="G21" s="1473">
        <v>10487085</v>
      </c>
      <c r="H21" s="1474"/>
      <c r="I21" s="1111">
        <v>10487085</v>
      </c>
      <c r="J21" s="1482"/>
      <c r="K21" s="1483"/>
      <c r="L21" s="571">
        <f>I21-G21</f>
        <v>0</v>
      </c>
    </row>
    <row r="22" spans="1:12" s="1105" customFormat="1" ht="18" customHeight="1">
      <c r="A22" s="1103"/>
      <c r="B22" s="1477" t="s">
        <v>968</v>
      </c>
      <c r="C22" s="1478"/>
      <c r="D22" s="1478"/>
      <c r="E22" s="1478"/>
      <c r="F22" s="1479"/>
      <c r="G22" s="1480"/>
      <c r="H22" s="1481"/>
      <c r="I22" s="1104"/>
      <c r="J22" s="1480"/>
      <c r="K22" s="1481"/>
      <c r="L22" s="1215">
        <f t="shared" si="1"/>
        <v>0</v>
      </c>
    </row>
    <row r="23" spans="1:12" ht="24" customHeight="1">
      <c r="A23" s="570">
        <v>51</v>
      </c>
      <c r="B23" s="1470" t="s">
        <v>965</v>
      </c>
      <c r="C23" s="1471"/>
      <c r="D23" s="1471"/>
      <c r="E23" s="1471"/>
      <c r="F23" s="1472"/>
      <c r="G23" s="1473">
        <v>6271140</v>
      </c>
      <c r="H23" s="1474"/>
      <c r="I23" s="1079">
        <v>6271140</v>
      </c>
      <c r="J23" s="1473"/>
      <c r="K23" s="1474"/>
      <c r="L23" s="1215">
        <f t="shared" si="1"/>
        <v>0</v>
      </c>
    </row>
    <row r="24" spans="1:12" ht="25.5" customHeight="1">
      <c r="A24" s="570">
        <v>56</v>
      </c>
      <c r="B24" s="1470" t="s">
        <v>966</v>
      </c>
      <c r="C24" s="1471"/>
      <c r="D24" s="1471"/>
      <c r="E24" s="1471"/>
      <c r="F24" s="1472"/>
      <c r="G24" s="1473">
        <v>320879</v>
      </c>
      <c r="H24" s="1474"/>
      <c r="I24" s="1079">
        <v>320879</v>
      </c>
      <c r="J24" s="1473"/>
      <c r="K24" s="1474"/>
      <c r="L24" s="1215">
        <f t="shared" si="1"/>
        <v>0</v>
      </c>
    </row>
    <row r="25" spans="1:12" s="1105" customFormat="1" ht="20.25" customHeight="1">
      <c r="A25" s="1103">
        <v>57</v>
      </c>
      <c r="B25" s="1477" t="s">
        <v>967</v>
      </c>
      <c r="C25" s="1478"/>
      <c r="D25" s="1478"/>
      <c r="E25" s="1478"/>
      <c r="F25" s="1479"/>
      <c r="G25" s="1480"/>
      <c r="H25" s="1481"/>
      <c r="I25" s="1104"/>
      <c r="J25" s="1480"/>
      <c r="K25" s="1481"/>
      <c r="L25" s="1215">
        <f t="shared" si="1"/>
        <v>0</v>
      </c>
    </row>
    <row r="26" spans="1:12" s="1105" customFormat="1" ht="20.25" customHeight="1">
      <c r="A26" s="1103">
        <v>62</v>
      </c>
      <c r="B26" s="1346" t="s">
        <v>1108</v>
      </c>
      <c r="C26" s="1348"/>
      <c r="D26" s="1348"/>
      <c r="E26" s="1348"/>
      <c r="F26" s="1349"/>
      <c r="G26" s="1473">
        <v>1346135</v>
      </c>
      <c r="H26" s="1474"/>
      <c r="I26" s="1364">
        <v>1346135</v>
      </c>
      <c r="J26" s="1343"/>
      <c r="K26" s="1344"/>
      <c r="L26" s="1345"/>
    </row>
    <row r="27" spans="1:12" s="1105" customFormat="1" ht="20.25" customHeight="1">
      <c r="A27" s="1103">
        <v>63</v>
      </c>
      <c r="B27" s="1347" t="s">
        <v>1109</v>
      </c>
      <c r="C27" s="1348"/>
      <c r="D27" s="1348"/>
      <c r="E27" s="1348"/>
      <c r="F27" s="1349"/>
      <c r="G27" s="1473">
        <v>999206</v>
      </c>
      <c r="H27" s="1474"/>
      <c r="I27" s="1364">
        <v>999206</v>
      </c>
      <c r="J27" s="1343"/>
      <c r="K27" s="1344"/>
      <c r="L27" s="1345"/>
    </row>
    <row r="28" spans="1:12" ht="24.75" customHeight="1">
      <c r="A28" s="570">
        <v>68</v>
      </c>
      <c r="B28" s="1470" t="s">
        <v>1018</v>
      </c>
      <c r="C28" s="1471"/>
      <c r="D28" s="1471"/>
      <c r="E28" s="1471"/>
      <c r="F28" s="1472"/>
      <c r="G28" s="1473">
        <v>4264452</v>
      </c>
      <c r="H28" s="1474"/>
      <c r="I28" s="1079">
        <v>4264452</v>
      </c>
      <c r="J28" s="1473"/>
      <c r="K28" s="1474"/>
      <c r="L28" s="1215">
        <f t="shared" si="1"/>
        <v>0</v>
      </c>
    </row>
    <row r="29" spans="1:12" s="1078" customFormat="1" ht="31.5" customHeight="1">
      <c r="A29" s="1106">
        <v>81</v>
      </c>
      <c r="B29" s="1465" t="s">
        <v>1110</v>
      </c>
      <c r="C29" s="1466"/>
      <c r="D29" s="1466"/>
      <c r="E29" s="1466"/>
      <c r="F29" s="1467"/>
      <c r="G29" s="1475">
        <v>751078</v>
      </c>
      <c r="H29" s="1476"/>
      <c r="I29" s="1365">
        <v>751078</v>
      </c>
      <c r="J29" s="1468"/>
      <c r="K29" s="1469"/>
      <c r="L29" s="1215">
        <f t="shared" si="1"/>
        <v>0</v>
      </c>
    </row>
    <row r="30" spans="1:12" ht="24" customHeight="1">
      <c r="A30" s="1106">
        <v>82</v>
      </c>
      <c r="B30" s="1465" t="s">
        <v>1111</v>
      </c>
      <c r="C30" s="1466"/>
      <c r="D30" s="1466"/>
      <c r="E30" s="1466"/>
      <c r="F30" s="1467"/>
      <c r="G30" s="1475">
        <v>1614100</v>
      </c>
      <c r="H30" s="1476"/>
      <c r="I30" s="1365">
        <v>1614100</v>
      </c>
      <c r="J30" s="1468"/>
      <c r="K30" s="1469"/>
      <c r="L30" s="1345">
        <f t="shared" ref="L30:L31" si="2">I30-G30</f>
        <v>0</v>
      </c>
    </row>
    <row r="31" spans="1:12" ht="30.75" customHeight="1">
      <c r="A31" s="1106">
        <v>83</v>
      </c>
      <c r="B31" s="1465" t="s">
        <v>1112</v>
      </c>
      <c r="C31" s="1466"/>
      <c r="D31" s="1466"/>
      <c r="E31" s="1466"/>
      <c r="F31" s="1467"/>
      <c r="G31" s="1475">
        <v>5037909</v>
      </c>
      <c r="H31" s="1476"/>
      <c r="I31" s="1365">
        <v>5037909</v>
      </c>
      <c r="J31" s="1468"/>
      <c r="K31" s="1469"/>
      <c r="L31" s="1345">
        <f t="shared" si="2"/>
        <v>0</v>
      </c>
    </row>
    <row r="32" spans="1:12">
      <c r="A32" s="572"/>
      <c r="B32" s="1458"/>
      <c r="C32" s="1463"/>
      <c r="D32" s="1463"/>
      <c r="E32" s="1463"/>
      <c r="F32" s="1463"/>
      <c r="G32" s="1457"/>
      <c r="H32" s="1459"/>
      <c r="I32" s="1109"/>
      <c r="J32" s="1457"/>
      <c r="K32" s="1459"/>
      <c r="L32" s="1080"/>
    </row>
    <row r="33" spans="1:12">
      <c r="A33" s="572"/>
      <c r="B33" s="1458"/>
      <c r="C33" s="1463"/>
      <c r="D33" s="1463"/>
      <c r="E33" s="1463"/>
      <c r="F33" s="1463"/>
      <c r="G33" s="1457"/>
      <c r="H33" s="1459"/>
      <c r="I33" s="1109"/>
      <c r="J33" s="1457"/>
      <c r="K33" s="1459"/>
      <c r="L33" s="1080"/>
    </row>
    <row r="34" spans="1:12">
      <c r="A34" s="572"/>
      <c r="B34" s="1458"/>
      <c r="C34" s="1463"/>
      <c r="D34" s="1463"/>
      <c r="E34" s="1463"/>
      <c r="F34" s="1463"/>
      <c r="G34" s="1457"/>
      <c r="H34" s="1459"/>
      <c r="I34" s="1109"/>
      <c r="J34" s="1457"/>
      <c r="K34" s="1459"/>
      <c r="L34" s="1080"/>
    </row>
    <row r="35" spans="1:12">
      <c r="A35" s="572"/>
      <c r="B35" s="1458"/>
      <c r="C35" s="1463"/>
      <c r="D35" s="1463"/>
      <c r="E35" s="1463"/>
      <c r="F35" s="1463"/>
      <c r="G35" s="1457"/>
      <c r="H35" s="1459"/>
      <c r="I35" s="1109"/>
      <c r="J35" s="1457"/>
      <c r="K35" s="1459"/>
      <c r="L35" s="1080"/>
    </row>
    <row r="36" spans="1:12">
      <c r="A36" s="572"/>
      <c r="B36" s="1458"/>
      <c r="C36" s="1463"/>
      <c r="D36" s="1463"/>
      <c r="E36" s="1463"/>
      <c r="F36" s="1463"/>
      <c r="G36" s="1457"/>
      <c r="H36" s="1459"/>
      <c r="I36" s="1109"/>
      <c r="J36" s="1457"/>
      <c r="K36" s="1459"/>
      <c r="L36" s="1080"/>
    </row>
    <row r="37" spans="1:12">
      <c r="A37" s="572"/>
      <c r="B37" s="1458"/>
      <c r="C37" s="1463"/>
      <c r="D37" s="1463"/>
      <c r="E37" s="1463"/>
      <c r="F37" s="1463"/>
      <c r="G37" s="1457"/>
      <c r="H37" s="1459"/>
      <c r="I37" s="1109"/>
      <c r="J37" s="1457"/>
      <c r="K37" s="1459"/>
      <c r="L37" s="1080"/>
    </row>
    <row r="38" spans="1:12">
      <c r="A38" s="572"/>
      <c r="B38" s="1458"/>
      <c r="C38" s="1463"/>
      <c r="D38" s="1463"/>
      <c r="E38" s="1463"/>
      <c r="F38" s="1463"/>
      <c r="G38" s="1457"/>
      <c r="H38" s="1459"/>
      <c r="I38" s="1109"/>
      <c r="J38" s="1457"/>
      <c r="K38" s="1459"/>
      <c r="L38" s="1080"/>
    </row>
    <row r="39" spans="1:12">
      <c r="A39" s="1107"/>
      <c r="B39" s="1460"/>
      <c r="C39" s="1464"/>
      <c r="D39" s="1464"/>
      <c r="E39" s="1464"/>
      <c r="F39" s="1464"/>
      <c r="G39" s="1461"/>
      <c r="H39" s="1462"/>
      <c r="I39" s="1110"/>
      <c r="J39" s="1457"/>
      <c r="K39" s="1459"/>
      <c r="L39" s="1080"/>
    </row>
    <row r="40" spans="1:12">
      <c r="A40" s="572"/>
      <c r="B40" s="1458"/>
      <c r="C40" s="1458"/>
      <c r="D40" s="1458"/>
      <c r="E40" s="1458"/>
      <c r="F40" s="1458"/>
      <c r="G40" s="1457"/>
      <c r="H40" s="1459"/>
      <c r="I40" s="1109"/>
      <c r="J40" s="1457"/>
      <c r="K40" s="1459"/>
      <c r="L40" s="1080"/>
    </row>
    <row r="41" spans="1:12">
      <c r="A41" s="572"/>
      <c r="B41" s="1458"/>
      <c r="C41" s="1458"/>
      <c r="D41" s="1458"/>
      <c r="E41" s="1458"/>
      <c r="F41" s="1458"/>
      <c r="G41" s="1457"/>
      <c r="H41" s="1459"/>
      <c r="I41" s="1109"/>
      <c r="J41" s="1457"/>
      <c r="K41" s="1459"/>
      <c r="L41" s="1080"/>
    </row>
    <row r="42" spans="1:12">
      <c r="A42" s="572"/>
      <c r="B42" s="1458"/>
      <c r="C42" s="1456"/>
      <c r="D42" s="1456"/>
      <c r="E42" s="1456"/>
      <c r="F42" s="1456"/>
      <c r="G42" s="1457"/>
      <c r="H42" s="1459"/>
      <c r="I42" s="1109"/>
      <c r="J42" s="1457"/>
      <c r="K42" s="1459"/>
      <c r="L42" s="1080"/>
    </row>
    <row r="43" spans="1:12">
      <c r="A43" s="572"/>
      <c r="B43" s="1458"/>
      <c r="C43" s="1456"/>
      <c r="D43" s="1456"/>
      <c r="E43" s="1456"/>
      <c r="F43" s="1456"/>
      <c r="G43" s="1457"/>
      <c r="H43" s="1459"/>
      <c r="I43" s="1109"/>
      <c r="J43" s="1457"/>
      <c r="K43" s="1459"/>
      <c r="L43" s="1080"/>
    </row>
    <row r="44" spans="1:12">
      <c r="A44" s="572"/>
      <c r="B44" s="1458"/>
      <c r="C44" s="1458"/>
      <c r="D44" s="1458"/>
      <c r="E44" s="1458"/>
      <c r="F44" s="1458"/>
      <c r="G44" s="1457"/>
      <c r="H44" s="1459"/>
      <c r="I44" s="1109"/>
      <c r="J44" s="1457"/>
      <c r="K44" s="1459"/>
      <c r="L44" s="1080"/>
    </row>
    <row r="45" spans="1:12">
      <c r="A45" s="572"/>
      <c r="B45" s="1458"/>
      <c r="C45" s="1456"/>
      <c r="D45" s="1456"/>
      <c r="E45" s="1456"/>
      <c r="F45" s="1456"/>
      <c r="G45" s="1457"/>
      <c r="H45" s="1459"/>
      <c r="I45" s="1109"/>
      <c r="J45" s="1457"/>
      <c r="K45" s="1459"/>
      <c r="L45" s="1080"/>
    </row>
    <row r="46" spans="1:12">
      <c r="A46" s="572"/>
      <c r="B46" s="1458"/>
      <c r="C46" s="1456"/>
      <c r="D46" s="1456"/>
      <c r="E46" s="1456"/>
      <c r="F46" s="1456"/>
      <c r="G46" s="1457"/>
      <c r="H46" s="1459"/>
      <c r="I46" s="1109"/>
      <c r="J46" s="1457"/>
      <c r="K46" s="1459"/>
      <c r="L46" s="1080"/>
    </row>
    <row r="47" spans="1:12">
      <c r="A47" s="572"/>
      <c r="B47" s="1458"/>
      <c r="C47" s="1456"/>
      <c r="D47" s="1456"/>
      <c r="E47" s="1456"/>
      <c r="F47" s="1456"/>
      <c r="G47" s="1457"/>
      <c r="H47" s="1459"/>
      <c r="I47" s="1109"/>
      <c r="J47" s="1457"/>
      <c r="K47" s="1459"/>
      <c r="L47" s="1080"/>
    </row>
    <row r="48" spans="1:12">
      <c r="A48" s="572"/>
      <c r="B48" s="1458"/>
      <c r="C48" s="1456"/>
      <c r="D48" s="1456"/>
      <c r="E48" s="1456"/>
      <c r="F48" s="1456"/>
      <c r="G48" s="1457"/>
      <c r="H48" s="1459"/>
      <c r="I48" s="1109"/>
      <c r="J48" s="1457"/>
      <c r="K48" s="1459"/>
      <c r="L48" s="1080"/>
    </row>
    <row r="49" spans="1:12">
      <c r="A49" s="572"/>
      <c r="B49" s="1458"/>
      <c r="C49" s="1456"/>
      <c r="D49" s="1456"/>
      <c r="E49" s="1456"/>
      <c r="F49" s="1456"/>
      <c r="G49" s="1457"/>
      <c r="H49" s="1459"/>
      <c r="I49" s="1109"/>
      <c r="J49" s="1457"/>
      <c r="K49" s="1459"/>
      <c r="L49" s="1080"/>
    </row>
    <row r="50" spans="1:12">
      <c r="A50" s="1107"/>
      <c r="B50" s="1460"/>
      <c r="C50" s="1460"/>
      <c r="D50" s="1460"/>
      <c r="E50" s="1460"/>
      <c r="F50" s="1460"/>
      <c r="G50" s="1461"/>
      <c r="H50" s="1462"/>
      <c r="I50" s="1110"/>
      <c r="J50" s="1461"/>
      <c r="K50" s="1462"/>
      <c r="L50" s="1108"/>
    </row>
    <row r="51" spans="1:12">
      <c r="A51" s="572"/>
      <c r="B51" s="1458"/>
      <c r="C51" s="1458"/>
      <c r="D51" s="1458"/>
      <c r="E51" s="1458"/>
      <c r="F51" s="1458"/>
      <c r="G51" s="1457"/>
      <c r="H51" s="1457"/>
      <c r="I51" s="1080"/>
      <c r="J51" s="1457"/>
      <c r="K51" s="1459"/>
      <c r="L51" s="1080"/>
    </row>
    <row r="52" spans="1:12">
      <c r="A52" s="572"/>
      <c r="B52" s="1458"/>
      <c r="C52" s="1456"/>
      <c r="D52" s="1456"/>
      <c r="E52" s="1456"/>
      <c r="F52" s="1456"/>
      <c r="G52" s="1457"/>
      <c r="H52" s="1459"/>
      <c r="I52" s="1109"/>
      <c r="J52" s="1457"/>
      <c r="K52" s="1459"/>
      <c r="L52" s="1080"/>
    </row>
    <row r="53" spans="1:12">
      <c r="A53" s="572"/>
      <c r="B53" s="1458"/>
      <c r="C53" s="1456"/>
      <c r="D53" s="1456"/>
      <c r="E53" s="1456"/>
      <c r="F53" s="1456"/>
      <c r="G53" s="1457"/>
      <c r="H53" s="1459"/>
      <c r="I53" s="1109"/>
      <c r="J53" s="1457"/>
      <c r="K53" s="1459"/>
      <c r="L53" s="1080"/>
    </row>
    <row r="54" spans="1:12">
      <c r="A54" s="572"/>
      <c r="B54" s="1458"/>
      <c r="C54" s="1456"/>
      <c r="D54" s="1456"/>
      <c r="E54" s="1456"/>
      <c r="F54" s="1456"/>
      <c r="G54" s="1457"/>
      <c r="H54" s="1459"/>
      <c r="I54" s="1109"/>
      <c r="J54" s="1457"/>
      <c r="K54" s="1459"/>
      <c r="L54" s="1080"/>
    </row>
    <row r="55" spans="1:12">
      <c r="A55" s="572"/>
      <c r="B55" s="1458"/>
      <c r="C55" s="1456"/>
      <c r="D55" s="1456"/>
      <c r="E55" s="1456"/>
      <c r="F55" s="1456"/>
      <c r="G55" s="1457"/>
      <c r="H55" s="1459"/>
      <c r="I55" s="1109"/>
      <c r="J55" s="1457"/>
      <c r="K55" s="1459"/>
      <c r="L55" s="1080"/>
    </row>
    <row r="56" spans="1:12">
      <c r="A56" s="572"/>
      <c r="B56" s="1458"/>
      <c r="C56" s="1456"/>
      <c r="D56" s="1456"/>
      <c r="E56" s="1456"/>
      <c r="F56" s="1456"/>
      <c r="G56" s="1457"/>
      <c r="H56" s="1459"/>
      <c r="I56" s="1109"/>
      <c r="J56" s="1457"/>
      <c r="K56" s="1459"/>
      <c r="L56" s="1080"/>
    </row>
    <row r="57" spans="1:12">
      <c r="A57" s="572"/>
      <c r="B57" s="1458"/>
      <c r="C57" s="1456"/>
      <c r="D57" s="1456"/>
      <c r="E57" s="1456"/>
      <c r="F57" s="1456"/>
      <c r="G57" s="1457"/>
      <c r="H57" s="1459"/>
      <c r="I57" s="1109"/>
      <c r="J57" s="1457"/>
      <c r="K57" s="1459"/>
      <c r="L57" s="1080"/>
    </row>
    <row r="58" spans="1:12">
      <c r="A58" s="572"/>
      <c r="B58" s="1458"/>
      <c r="C58" s="1456"/>
      <c r="D58" s="1456"/>
      <c r="E58" s="1456"/>
      <c r="F58" s="1456"/>
      <c r="G58" s="1457"/>
      <c r="H58" s="1459"/>
      <c r="I58" s="1109"/>
      <c r="J58" s="1457"/>
      <c r="K58" s="1459"/>
      <c r="L58" s="1080"/>
    </row>
    <row r="59" spans="1:12">
      <c r="A59" s="572"/>
      <c r="B59" s="1456"/>
      <c r="C59" s="1456"/>
      <c r="D59" s="1456"/>
      <c r="E59" s="1456"/>
      <c r="F59" s="1456"/>
      <c r="G59" s="1457"/>
      <c r="H59" s="1459"/>
      <c r="I59" s="1109"/>
      <c r="J59" s="1457"/>
      <c r="K59" s="1459"/>
      <c r="L59" s="1080"/>
    </row>
    <row r="60" spans="1:12">
      <c r="A60" s="572"/>
      <c r="B60" s="1456"/>
      <c r="C60" s="1456"/>
      <c r="D60" s="1456"/>
      <c r="E60" s="1456"/>
      <c r="F60" s="1456"/>
      <c r="G60" s="1457"/>
      <c r="H60" s="1457"/>
      <c r="I60" s="1080"/>
      <c r="J60" s="1457"/>
      <c r="K60" s="1459"/>
      <c r="L60" s="1080"/>
    </row>
    <row r="61" spans="1:12">
      <c r="A61" s="572"/>
      <c r="B61" s="1458"/>
      <c r="C61" s="1456"/>
      <c r="D61" s="1456"/>
      <c r="E61" s="1456"/>
      <c r="F61" s="1456"/>
      <c r="G61" s="1457"/>
      <c r="H61" s="1457"/>
      <c r="I61" s="1080"/>
      <c r="J61" s="1457"/>
      <c r="K61" s="1459"/>
      <c r="L61" s="1080"/>
    </row>
    <row r="62" spans="1:12">
      <c r="A62" s="572"/>
      <c r="B62" s="1456"/>
      <c r="C62" s="1456"/>
      <c r="D62" s="1456"/>
      <c r="E62" s="1456"/>
      <c r="F62" s="1456"/>
      <c r="G62" s="1457"/>
      <c r="H62" s="1457"/>
      <c r="I62" s="1080"/>
      <c r="J62" s="1457"/>
      <c r="K62" s="1457"/>
      <c r="L62" s="1080"/>
    </row>
    <row r="63" spans="1:12">
      <c r="A63" s="572"/>
      <c r="B63" s="1458"/>
      <c r="C63" s="1456"/>
      <c r="D63" s="1456"/>
      <c r="E63" s="1456"/>
      <c r="F63" s="1456"/>
      <c r="G63" s="1457"/>
      <c r="H63" s="1457"/>
      <c r="I63" s="1080"/>
      <c r="J63" s="1457"/>
      <c r="K63" s="1459"/>
      <c r="L63" s="1080"/>
    </row>
    <row r="64" spans="1:12">
      <c r="A64" s="606"/>
      <c r="B64" s="606"/>
      <c r="C64" s="606"/>
      <c r="D64" s="606"/>
      <c r="E64" s="606"/>
      <c r="F64" s="606"/>
      <c r="G64" s="606"/>
      <c r="H64" s="606"/>
      <c r="I64" s="606"/>
      <c r="J64" s="606"/>
      <c r="K64" s="606"/>
      <c r="L64" s="606"/>
    </row>
    <row r="65" spans="1:12">
      <c r="A65" s="606"/>
      <c r="B65" s="606"/>
      <c r="C65" s="606"/>
      <c r="D65" s="606"/>
      <c r="E65" s="606"/>
      <c r="F65" s="606"/>
      <c r="G65" s="606"/>
      <c r="H65" s="606"/>
      <c r="I65" s="606"/>
      <c r="J65" s="606"/>
      <c r="K65" s="606"/>
      <c r="L65" s="606"/>
    </row>
  </sheetData>
  <mergeCells count="177">
    <mergeCell ref="G26:H26"/>
    <mergeCell ref="G27:H27"/>
    <mergeCell ref="B9:F9"/>
    <mergeCell ref="J9:K9"/>
    <mergeCell ref="B6:F6"/>
    <mergeCell ref="J6:K6"/>
    <mergeCell ref="B7:F7"/>
    <mergeCell ref="J7:K7"/>
    <mergeCell ref="G9:H9"/>
    <mergeCell ref="B12:F12"/>
    <mergeCell ref="J12:K12"/>
    <mergeCell ref="B13:F13"/>
    <mergeCell ref="J13:K13"/>
    <mergeCell ref="B10:F10"/>
    <mergeCell ref="J10:K10"/>
    <mergeCell ref="B11:F11"/>
    <mergeCell ref="J11:K11"/>
    <mergeCell ref="G10:H10"/>
    <mergeCell ref="G11:H11"/>
    <mergeCell ref="G12:H12"/>
    <mergeCell ref="G13:H13"/>
    <mergeCell ref="B16:F16"/>
    <mergeCell ref="J16:K16"/>
    <mergeCell ref="B17:F17"/>
    <mergeCell ref="E3:L3"/>
    <mergeCell ref="A4:A5"/>
    <mergeCell ref="B4:F5"/>
    <mergeCell ref="J4:K5"/>
    <mergeCell ref="L4:L5"/>
    <mergeCell ref="B8:F8"/>
    <mergeCell ref="J8:K8"/>
    <mergeCell ref="G4:H5"/>
    <mergeCell ref="G6:H6"/>
    <mergeCell ref="G7:H7"/>
    <mergeCell ref="G8:H8"/>
    <mergeCell ref="I4:I5"/>
    <mergeCell ref="J17:K17"/>
    <mergeCell ref="B14:F14"/>
    <mergeCell ref="J14:K14"/>
    <mergeCell ref="B15:F15"/>
    <mergeCell ref="J15:K15"/>
    <mergeCell ref="G14:H14"/>
    <mergeCell ref="G15:H15"/>
    <mergeCell ref="G16:H16"/>
    <mergeCell ref="G17:H17"/>
    <mergeCell ref="B20:F20"/>
    <mergeCell ref="J20:K20"/>
    <mergeCell ref="B21:F21"/>
    <mergeCell ref="J21:K21"/>
    <mergeCell ref="B18:F18"/>
    <mergeCell ref="J18:K18"/>
    <mergeCell ref="B19:F19"/>
    <mergeCell ref="J19:K19"/>
    <mergeCell ref="G18:H18"/>
    <mergeCell ref="G19:H19"/>
    <mergeCell ref="G20:H20"/>
    <mergeCell ref="G21:H21"/>
    <mergeCell ref="B24:F24"/>
    <mergeCell ref="J24:K24"/>
    <mergeCell ref="B25:F25"/>
    <mergeCell ref="J25:K25"/>
    <mergeCell ref="B22:F22"/>
    <mergeCell ref="J22:K22"/>
    <mergeCell ref="B23:F23"/>
    <mergeCell ref="J23:K23"/>
    <mergeCell ref="G22:H22"/>
    <mergeCell ref="G23:H23"/>
    <mergeCell ref="G24:H24"/>
    <mergeCell ref="G25:H25"/>
    <mergeCell ref="B30:F30"/>
    <mergeCell ref="J30:K30"/>
    <mergeCell ref="B31:F31"/>
    <mergeCell ref="J31:K31"/>
    <mergeCell ref="B28:F28"/>
    <mergeCell ref="J28:K28"/>
    <mergeCell ref="B29:F29"/>
    <mergeCell ref="J29:K29"/>
    <mergeCell ref="G28:H28"/>
    <mergeCell ref="G29:H29"/>
    <mergeCell ref="G30:H30"/>
    <mergeCell ref="G31:H31"/>
    <mergeCell ref="B34:F34"/>
    <mergeCell ref="J34:K34"/>
    <mergeCell ref="B35:F35"/>
    <mergeCell ref="J35:K35"/>
    <mergeCell ref="B32:F32"/>
    <mergeCell ref="J32:K32"/>
    <mergeCell ref="B33:F33"/>
    <mergeCell ref="J33:K33"/>
    <mergeCell ref="G32:H32"/>
    <mergeCell ref="G33:H33"/>
    <mergeCell ref="G34:H34"/>
    <mergeCell ref="G35:H35"/>
    <mergeCell ref="B38:F38"/>
    <mergeCell ref="J38:K38"/>
    <mergeCell ref="B39:F39"/>
    <mergeCell ref="J39:K39"/>
    <mergeCell ref="B36:F36"/>
    <mergeCell ref="J36:K36"/>
    <mergeCell ref="B37:F37"/>
    <mergeCell ref="J37:K37"/>
    <mergeCell ref="G36:H36"/>
    <mergeCell ref="G37:H37"/>
    <mergeCell ref="G38:H38"/>
    <mergeCell ref="G39:H39"/>
    <mergeCell ref="B42:F42"/>
    <mergeCell ref="J42:K42"/>
    <mergeCell ref="B43:F43"/>
    <mergeCell ref="J43:K43"/>
    <mergeCell ref="B40:F40"/>
    <mergeCell ref="J40:K40"/>
    <mergeCell ref="B41:F41"/>
    <mergeCell ref="J41:K41"/>
    <mergeCell ref="G40:H40"/>
    <mergeCell ref="G41:H41"/>
    <mergeCell ref="G42:H42"/>
    <mergeCell ref="G43:H43"/>
    <mergeCell ref="B46:F46"/>
    <mergeCell ref="J46:K46"/>
    <mergeCell ref="B47:F47"/>
    <mergeCell ref="J47:K47"/>
    <mergeCell ref="B44:F44"/>
    <mergeCell ref="J44:K44"/>
    <mergeCell ref="B45:F45"/>
    <mergeCell ref="J45:K45"/>
    <mergeCell ref="G44:H44"/>
    <mergeCell ref="G45:H45"/>
    <mergeCell ref="G46:H46"/>
    <mergeCell ref="G47:H47"/>
    <mergeCell ref="B50:F50"/>
    <mergeCell ref="J50:K50"/>
    <mergeCell ref="B51:F51"/>
    <mergeCell ref="J51:K51"/>
    <mergeCell ref="B48:F48"/>
    <mergeCell ref="J48:K48"/>
    <mergeCell ref="B49:F49"/>
    <mergeCell ref="J49:K49"/>
    <mergeCell ref="G48:H48"/>
    <mergeCell ref="G49:H49"/>
    <mergeCell ref="G50:H50"/>
    <mergeCell ref="G51:H51"/>
    <mergeCell ref="B54:F54"/>
    <mergeCell ref="J54:K54"/>
    <mergeCell ref="B55:F55"/>
    <mergeCell ref="J55:K55"/>
    <mergeCell ref="B52:F52"/>
    <mergeCell ref="J52:K52"/>
    <mergeCell ref="B53:F53"/>
    <mergeCell ref="J53:K53"/>
    <mergeCell ref="G52:H52"/>
    <mergeCell ref="G53:H53"/>
    <mergeCell ref="G54:H54"/>
    <mergeCell ref="G55:H55"/>
    <mergeCell ref="B58:F58"/>
    <mergeCell ref="J58:K58"/>
    <mergeCell ref="B59:F59"/>
    <mergeCell ref="J59:K59"/>
    <mergeCell ref="B56:F56"/>
    <mergeCell ref="J56:K56"/>
    <mergeCell ref="B57:F57"/>
    <mergeCell ref="J57:K57"/>
    <mergeCell ref="G56:H56"/>
    <mergeCell ref="G57:H57"/>
    <mergeCell ref="G58:H58"/>
    <mergeCell ref="G59:H59"/>
    <mergeCell ref="B62:F62"/>
    <mergeCell ref="J62:K62"/>
    <mergeCell ref="B63:F63"/>
    <mergeCell ref="J63:K63"/>
    <mergeCell ref="B60:F60"/>
    <mergeCell ref="J60:K60"/>
    <mergeCell ref="B61:F61"/>
    <mergeCell ref="J61:K61"/>
    <mergeCell ref="G60:H60"/>
    <mergeCell ref="G61:H61"/>
    <mergeCell ref="G62:H62"/>
    <mergeCell ref="G63:H63"/>
  </mergeCells>
  <pageMargins left="0" right="0" top="0" bottom="0" header="0.31496062992125984" footer="0.31496062992125984"/>
  <pageSetup paperSize="9" scale="6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2:D35"/>
  <sheetViews>
    <sheetView view="pageBreakPreview" zoomScale="60" zoomScaleNormal="100" workbookViewId="0">
      <selection activeCell="A4" sqref="A4:D4"/>
    </sheetView>
  </sheetViews>
  <sheetFormatPr defaultRowHeight="12.75"/>
  <cols>
    <col min="1" max="1" width="56.1640625" customWidth="1"/>
    <col min="2" max="2" width="14.1640625" customWidth="1"/>
    <col min="3" max="3" width="14.83203125" customWidth="1"/>
  </cols>
  <sheetData>
    <row r="2" spans="1:4" ht="15.75">
      <c r="A2" s="1523" t="s">
        <v>535</v>
      </c>
      <c r="B2" s="1523"/>
      <c r="C2" s="1523"/>
      <c r="D2" s="2"/>
    </row>
    <row r="3" spans="1:4" ht="15.75">
      <c r="A3" s="605"/>
      <c r="B3" s="605"/>
      <c r="C3" s="605"/>
      <c r="D3" s="2"/>
    </row>
    <row r="4" spans="1:4" ht="12.75" customHeight="1">
      <c r="A4" s="1525" t="s">
        <v>1142</v>
      </c>
      <c r="B4" s="1525"/>
      <c r="C4" s="1525"/>
      <c r="D4" s="1525"/>
    </row>
    <row r="5" spans="1:4" ht="16.5" thickBot="1">
      <c r="A5" s="421"/>
      <c r="B5" s="422"/>
      <c r="C5" s="423"/>
      <c r="D5" s="422"/>
    </row>
    <row r="6" spans="1:4" ht="48.75" thickBot="1">
      <c r="A6" s="424" t="s">
        <v>57</v>
      </c>
      <c r="B6" s="424" t="s">
        <v>536</v>
      </c>
      <c r="C6" s="425" t="s">
        <v>537</v>
      </c>
      <c r="D6" s="426"/>
    </row>
    <row r="7" spans="1:4" ht="13.5" thickBot="1">
      <c r="A7" s="62">
        <v>2</v>
      </c>
      <c r="B7" s="62">
        <v>3</v>
      </c>
      <c r="C7" s="63">
        <v>4</v>
      </c>
      <c r="D7" s="426"/>
    </row>
    <row r="8" spans="1:4">
      <c r="A8" s="959" t="s">
        <v>538</v>
      </c>
      <c r="B8" s="427">
        <v>88318852</v>
      </c>
      <c r="C8" s="42"/>
      <c r="D8" s="2"/>
    </row>
    <row r="9" spans="1:4">
      <c r="A9" s="960" t="s">
        <v>539</v>
      </c>
      <c r="B9" s="428"/>
      <c r="C9" s="44"/>
      <c r="D9" s="2"/>
    </row>
    <row r="10" spans="1:4">
      <c r="A10" s="960" t="s">
        <v>540</v>
      </c>
      <c r="B10" s="428"/>
      <c r="C10" s="44"/>
      <c r="D10" s="2"/>
    </row>
    <row r="11" spans="1:4">
      <c r="A11" s="960" t="s">
        <v>541</v>
      </c>
      <c r="B11" s="428"/>
      <c r="C11" s="44"/>
      <c r="D11" s="2"/>
    </row>
    <row r="12" spans="1:4">
      <c r="A12" s="960" t="s">
        <v>542</v>
      </c>
      <c r="B12" s="428"/>
      <c r="C12" s="44"/>
      <c r="D12" s="2"/>
    </row>
    <row r="13" spans="1:4">
      <c r="A13" s="960" t="s">
        <v>543</v>
      </c>
      <c r="B13" s="428"/>
      <c r="C13" s="44"/>
      <c r="D13" s="2"/>
    </row>
    <row r="14" spans="1:4">
      <c r="A14" s="961" t="s">
        <v>544</v>
      </c>
      <c r="B14" s="428"/>
      <c r="C14" s="44"/>
      <c r="D14" s="2"/>
    </row>
    <row r="15" spans="1:4">
      <c r="A15" s="961" t="s">
        <v>545</v>
      </c>
      <c r="B15" s="428">
        <v>5966140</v>
      </c>
      <c r="C15" s="44"/>
      <c r="D15" s="2"/>
    </row>
    <row r="16" spans="1:4">
      <c r="A16" s="961" t="s">
        <v>546</v>
      </c>
      <c r="B16" s="428">
        <v>1012200</v>
      </c>
      <c r="C16" s="44"/>
      <c r="D16" s="2"/>
    </row>
    <row r="17" spans="1:4">
      <c r="A17" s="961" t="s">
        <v>547</v>
      </c>
      <c r="B17" s="428"/>
      <c r="C17" s="44"/>
      <c r="D17" s="2"/>
    </row>
    <row r="18" spans="1:4" ht="22.5">
      <c r="A18" s="961" t="s">
        <v>548</v>
      </c>
      <c r="B18" s="428">
        <v>115035116</v>
      </c>
      <c r="C18" s="44"/>
      <c r="D18" s="2"/>
    </row>
    <row r="19" spans="1:4">
      <c r="A19" s="960" t="s">
        <v>549</v>
      </c>
      <c r="B19" s="428">
        <v>20764442</v>
      </c>
      <c r="C19" s="44"/>
      <c r="D19" s="2"/>
    </row>
    <row r="20" spans="1:4">
      <c r="A20" s="960" t="s">
        <v>550</v>
      </c>
      <c r="B20" s="428"/>
      <c r="C20" s="44"/>
      <c r="D20" s="2"/>
    </row>
    <row r="21" spans="1:4">
      <c r="A21" s="960" t="s">
        <v>551</v>
      </c>
      <c r="B21" s="428"/>
      <c r="C21" s="44"/>
      <c r="D21" s="2"/>
    </row>
    <row r="22" spans="1:4">
      <c r="A22" s="960" t="s">
        <v>552</v>
      </c>
      <c r="B22" s="428"/>
      <c r="C22" s="44"/>
      <c r="D22" s="2"/>
    </row>
    <row r="23" spans="1:4">
      <c r="A23" s="960" t="s">
        <v>553</v>
      </c>
      <c r="B23" s="428"/>
      <c r="C23" s="44"/>
      <c r="D23" s="2"/>
    </row>
    <row r="24" spans="1:4">
      <c r="A24" s="429"/>
      <c r="B24" s="43"/>
      <c r="C24" s="44"/>
      <c r="D24" s="2"/>
    </row>
    <row r="25" spans="1:4">
      <c r="A25" s="430"/>
      <c r="B25" s="43"/>
      <c r="C25" s="44"/>
      <c r="D25" s="2"/>
    </row>
    <row r="26" spans="1:4">
      <c r="A26" s="430"/>
      <c r="B26" s="43"/>
      <c r="C26" s="44"/>
      <c r="D26" s="2"/>
    </row>
    <row r="27" spans="1:4">
      <c r="A27" s="430"/>
      <c r="B27" s="43"/>
      <c r="C27" s="44"/>
      <c r="D27" s="2"/>
    </row>
    <row r="28" spans="1:4">
      <c r="A28" s="430"/>
      <c r="B28" s="43"/>
      <c r="C28" s="44"/>
      <c r="D28" s="2"/>
    </row>
    <row r="29" spans="1:4">
      <c r="A29" s="430"/>
      <c r="B29" s="43"/>
      <c r="C29" s="44"/>
      <c r="D29" s="2"/>
    </row>
    <row r="30" spans="1:4">
      <c r="A30" s="430"/>
      <c r="B30" s="43"/>
      <c r="C30" s="44"/>
      <c r="D30" s="2"/>
    </row>
    <row r="31" spans="1:4">
      <c r="A31" s="430"/>
      <c r="B31" s="43"/>
      <c r="C31" s="44"/>
      <c r="D31" s="2"/>
    </row>
    <row r="32" spans="1:4" ht="13.5" thickBot="1">
      <c r="A32" s="431"/>
      <c r="B32" s="432"/>
      <c r="C32" s="45"/>
      <c r="D32" s="2"/>
    </row>
    <row r="33" spans="1:4" ht="13.5" thickBot="1">
      <c r="A33" s="433" t="s">
        <v>482</v>
      </c>
      <c r="B33" s="434">
        <f>B8+B15+B16+B18+B19</f>
        <v>231096750</v>
      </c>
      <c r="C33" s="435">
        <f>+C8+C9+C10+C11+C12+C19+C20+C21+C22+C23+C24+C25+C26+C27+C28+C29+C30+C31+C32</f>
        <v>0</v>
      </c>
      <c r="D33" s="2"/>
    </row>
    <row r="34" spans="1:4">
      <c r="A34" s="1524"/>
      <c r="B34" s="1524"/>
      <c r="C34" s="1524"/>
      <c r="D34" s="2"/>
    </row>
    <row r="35" spans="1:4">
      <c r="A35" s="2"/>
      <c r="B35" s="2"/>
      <c r="C35" s="2"/>
      <c r="D35" s="2"/>
    </row>
  </sheetData>
  <mergeCells count="3">
    <mergeCell ref="A2:C2"/>
    <mergeCell ref="A34:C34"/>
    <mergeCell ref="A4:D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35"/>
  <sheetViews>
    <sheetView view="pageBreakPreview" zoomScale="60" zoomScaleNormal="100" workbookViewId="0">
      <selection activeCell="C5" sqref="C5:F5"/>
    </sheetView>
  </sheetViews>
  <sheetFormatPr defaultRowHeight="12.75"/>
  <cols>
    <col min="2" max="2" width="24.83203125" customWidth="1"/>
    <col min="3" max="3" width="12.1640625" customWidth="1"/>
    <col min="5" max="5" width="30.33203125" customWidth="1"/>
    <col min="6" max="6" width="15" bestFit="1" customWidth="1"/>
  </cols>
  <sheetData>
    <row r="1" spans="1:7">
      <c r="A1" s="1437" t="s">
        <v>704</v>
      </c>
      <c r="B1" s="1437"/>
      <c r="C1" s="1437"/>
      <c r="D1" s="1437"/>
      <c r="E1" s="1437"/>
      <c r="F1" s="1437"/>
    </row>
    <row r="2" spans="1:7">
      <c r="A2" s="1437" t="s">
        <v>710</v>
      </c>
      <c r="B2" s="1437"/>
      <c r="C2" s="1437"/>
      <c r="D2" s="1437"/>
      <c r="E2" s="1437"/>
      <c r="F2" s="1437"/>
    </row>
    <row r="3" spans="1:7">
      <c r="A3" s="1437" t="s">
        <v>490</v>
      </c>
      <c r="B3" s="1437"/>
      <c r="C3" s="1437"/>
      <c r="D3" s="1437"/>
      <c r="E3" s="1437"/>
      <c r="F3" s="1437"/>
    </row>
    <row r="5" spans="1:7">
      <c r="C5" s="1551" t="s">
        <v>1143</v>
      </c>
      <c r="D5" s="1551"/>
      <c r="E5" s="1551"/>
      <c r="F5" s="1551"/>
    </row>
    <row r="7" spans="1:7">
      <c r="F7" s="573"/>
    </row>
    <row r="8" spans="1:7" ht="13.5" thickBot="1">
      <c r="F8" s="574"/>
      <c r="G8" s="575"/>
    </row>
    <row r="9" spans="1:7" ht="13.5" thickBot="1">
      <c r="A9" s="1552" t="s">
        <v>711</v>
      </c>
      <c r="B9" s="1555" t="s">
        <v>712</v>
      </c>
      <c r="C9" s="1558" t="s">
        <v>713</v>
      </c>
      <c r="D9" s="1559"/>
      <c r="E9" s="1559"/>
      <c r="F9" s="576">
        <v>14771215</v>
      </c>
      <c r="G9" s="290"/>
    </row>
    <row r="10" spans="1:7">
      <c r="A10" s="1553"/>
      <c r="B10" s="1556"/>
      <c r="C10" s="1527" t="s">
        <v>714</v>
      </c>
      <c r="D10" s="1560" t="s">
        <v>715</v>
      </c>
      <c r="E10" s="1561"/>
      <c r="F10" s="577">
        <v>1469151057</v>
      </c>
      <c r="G10" s="290"/>
    </row>
    <row r="11" spans="1:7">
      <c r="A11" s="1553"/>
      <c r="B11" s="1556"/>
      <c r="C11" s="1528"/>
      <c r="D11" s="1562" t="s">
        <v>716</v>
      </c>
      <c r="E11" s="1563"/>
      <c r="F11" s="578">
        <v>28079476</v>
      </c>
      <c r="G11" s="290"/>
    </row>
    <row r="12" spans="1:7">
      <c r="A12" s="1553"/>
      <c r="B12" s="1556"/>
      <c r="C12" s="1528"/>
      <c r="D12" s="1566" t="s">
        <v>717</v>
      </c>
      <c r="E12" s="1567"/>
      <c r="F12" s="579">
        <v>0</v>
      </c>
      <c r="G12" s="290"/>
    </row>
    <row r="13" spans="1:7" ht="13.5" thickBot="1">
      <c r="A13" s="1553"/>
      <c r="B13" s="1556"/>
      <c r="C13" s="1529"/>
      <c r="D13" s="1568" t="s">
        <v>718</v>
      </c>
      <c r="E13" s="1569"/>
      <c r="F13" s="580">
        <v>550000</v>
      </c>
      <c r="G13" s="290"/>
    </row>
    <row r="14" spans="1:7" ht="25.5" customHeight="1" thickBot="1">
      <c r="A14" s="1553"/>
      <c r="B14" s="1556"/>
      <c r="C14" s="581" t="s">
        <v>719</v>
      </c>
      <c r="D14" s="1570" t="s">
        <v>720</v>
      </c>
      <c r="E14" s="1571"/>
      <c r="F14" s="577">
        <v>23200</v>
      </c>
      <c r="G14" s="290"/>
    </row>
    <row r="15" spans="1:7" ht="13.5" hidden="1" thickBot="1">
      <c r="A15" s="1553"/>
      <c r="B15" s="1557"/>
      <c r="C15" s="1572" t="s">
        <v>969</v>
      </c>
      <c r="D15" s="1559"/>
      <c r="E15" s="1559"/>
      <c r="F15" s="576">
        <v>445001374</v>
      </c>
      <c r="G15" s="290"/>
    </row>
    <row r="16" spans="1:7">
      <c r="A16" s="1553"/>
      <c r="B16" s="1555" t="s">
        <v>721</v>
      </c>
      <c r="C16" s="1545" t="s">
        <v>722</v>
      </c>
      <c r="D16" s="1546"/>
      <c r="E16" s="1546"/>
      <c r="F16" s="582"/>
      <c r="G16" s="290"/>
    </row>
    <row r="17" spans="1:7" ht="35.25" customHeight="1" thickBot="1">
      <c r="A17" s="1553"/>
      <c r="B17" s="1556"/>
      <c r="C17" s="1547" t="s">
        <v>720</v>
      </c>
      <c r="D17" s="1548"/>
      <c r="E17" s="1548"/>
      <c r="F17" s="583">
        <v>296165743</v>
      </c>
      <c r="G17" s="290"/>
    </row>
    <row r="18" spans="1:7" ht="13.5" thickBot="1">
      <c r="A18" s="1553"/>
      <c r="B18" s="1549" t="s">
        <v>723</v>
      </c>
      <c r="C18" s="1550"/>
      <c r="D18" s="1550"/>
      <c r="E18" s="1550"/>
      <c r="F18" s="576">
        <f>F19+F20+F21</f>
        <v>236413646</v>
      </c>
      <c r="G18" s="290"/>
    </row>
    <row r="19" spans="1:7">
      <c r="A19" s="1553"/>
      <c r="B19" s="1530" t="s">
        <v>724</v>
      </c>
      <c r="C19" s="1533" t="s">
        <v>725</v>
      </c>
      <c r="D19" s="1534"/>
      <c r="E19" s="1534"/>
      <c r="F19" s="582">
        <v>22434189</v>
      </c>
      <c r="G19" s="290"/>
    </row>
    <row r="20" spans="1:7">
      <c r="A20" s="1553"/>
      <c r="B20" s="1531"/>
      <c r="C20" s="1536" t="s">
        <v>726</v>
      </c>
      <c r="D20" s="1537"/>
      <c r="E20" s="1537"/>
      <c r="F20" s="584">
        <v>80160</v>
      </c>
      <c r="G20" s="290"/>
    </row>
    <row r="21" spans="1:7" ht="13.5" thickBot="1">
      <c r="A21" s="1553"/>
      <c r="B21" s="1532"/>
      <c r="C21" s="1539" t="s">
        <v>727</v>
      </c>
      <c r="D21" s="1540"/>
      <c r="E21" s="1540"/>
      <c r="F21" s="585">
        <v>213899297</v>
      </c>
      <c r="G21" s="290"/>
    </row>
    <row r="22" spans="1:7" ht="13.5" thickBot="1">
      <c r="A22" s="1553"/>
      <c r="B22" s="586" t="s">
        <v>728</v>
      </c>
      <c r="C22" s="587"/>
      <c r="D22" s="588"/>
      <c r="E22" s="588"/>
      <c r="F22" s="576">
        <v>0</v>
      </c>
      <c r="G22" s="290"/>
    </row>
    <row r="23" spans="1:7" ht="13.5" thickBot="1">
      <c r="A23" s="1554"/>
      <c r="B23" s="1564" t="s">
        <v>729</v>
      </c>
      <c r="C23" s="1565"/>
      <c r="D23" s="1565"/>
      <c r="E23" s="1565"/>
      <c r="F23" s="576">
        <v>797422</v>
      </c>
      <c r="G23" s="290"/>
    </row>
    <row r="24" spans="1:7">
      <c r="A24" s="1527" t="s">
        <v>730</v>
      </c>
      <c r="B24" s="1530" t="s">
        <v>731</v>
      </c>
      <c r="C24" s="1533" t="s">
        <v>732</v>
      </c>
      <c r="D24" s="1534"/>
      <c r="E24" s="1535"/>
      <c r="F24" s="582">
        <v>2257097322</v>
      </c>
      <c r="G24" s="290"/>
    </row>
    <row r="25" spans="1:7">
      <c r="A25" s="1528"/>
      <c r="B25" s="1531"/>
      <c r="C25" s="1536" t="s">
        <v>733</v>
      </c>
      <c r="D25" s="1537"/>
      <c r="E25" s="1538"/>
      <c r="F25" s="589">
        <v>-249386447</v>
      </c>
      <c r="G25" s="290"/>
    </row>
    <row r="26" spans="1:7">
      <c r="A26" s="1528"/>
      <c r="B26" s="1531"/>
      <c r="C26" s="1536" t="s">
        <v>734</v>
      </c>
      <c r="D26" s="1537"/>
      <c r="E26" s="1538"/>
      <c r="F26" s="589">
        <v>123369321</v>
      </c>
      <c r="G26" s="290"/>
    </row>
    <row r="27" spans="1:7">
      <c r="A27" s="1528"/>
      <c r="B27" s="1531"/>
      <c r="C27" s="1536" t="s">
        <v>735</v>
      </c>
      <c r="D27" s="1537"/>
      <c r="E27" s="1538"/>
      <c r="F27" s="589">
        <v>179328342</v>
      </c>
      <c r="G27" s="290"/>
    </row>
    <row r="28" spans="1:7">
      <c r="A28" s="1528"/>
      <c r="B28" s="1531"/>
      <c r="C28" s="1536" t="s">
        <v>736</v>
      </c>
      <c r="D28" s="1537"/>
      <c r="E28" s="1538"/>
      <c r="F28" s="589">
        <v>0</v>
      </c>
      <c r="G28" s="290"/>
    </row>
    <row r="29" spans="1:7" ht="13.5" thickBot="1">
      <c r="A29" s="1528"/>
      <c r="B29" s="1532"/>
      <c r="C29" s="1539" t="s">
        <v>737</v>
      </c>
      <c r="D29" s="1540"/>
      <c r="E29" s="1541"/>
      <c r="F29" s="585">
        <v>604917013</v>
      </c>
      <c r="G29" s="290"/>
    </row>
    <row r="30" spans="1:7">
      <c r="A30" s="1528"/>
      <c r="B30" s="1542" t="s">
        <v>738</v>
      </c>
      <c r="C30" s="590" t="s">
        <v>725</v>
      </c>
      <c r="D30" s="591"/>
      <c r="E30" s="592"/>
      <c r="F30" s="582">
        <v>818811</v>
      </c>
      <c r="G30" s="290"/>
    </row>
    <row r="31" spans="1:7">
      <c r="A31" s="1528"/>
      <c r="B31" s="1543"/>
      <c r="C31" s="593" t="s">
        <v>726</v>
      </c>
      <c r="D31" s="594"/>
      <c r="E31" s="595"/>
      <c r="F31" s="596">
        <v>15060534</v>
      </c>
      <c r="G31" s="290"/>
    </row>
    <row r="32" spans="1:7" ht="13.5" thickBot="1">
      <c r="A32" s="1528"/>
      <c r="B32" s="1544"/>
      <c r="C32" s="1539" t="s">
        <v>739</v>
      </c>
      <c r="D32" s="1540"/>
      <c r="E32" s="1540"/>
      <c r="F32" s="597">
        <v>11653684</v>
      </c>
      <c r="G32" s="290"/>
    </row>
    <row r="33" spans="1:6" ht="13.5" thickBot="1">
      <c r="A33" s="1528"/>
      <c r="B33" s="586" t="s">
        <v>740</v>
      </c>
      <c r="C33" s="598"/>
      <c r="D33" s="599"/>
      <c r="E33" s="600"/>
      <c r="F33" s="576">
        <v>0</v>
      </c>
    </row>
    <row r="34" spans="1:6" ht="13.5" thickBot="1">
      <c r="A34" s="1528"/>
      <c r="B34" s="586" t="s">
        <v>741</v>
      </c>
      <c r="C34" s="598"/>
      <c r="D34" s="599"/>
      <c r="E34" s="600"/>
      <c r="F34" s="576">
        <v>0</v>
      </c>
    </row>
    <row r="35" spans="1:6" ht="13.5" thickBot="1">
      <c r="A35" s="1529"/>
      <c r="B35" s="586" t="s">
        <v>742</v>
      </c>
      <c r="C35" s="598"/>
      <c r="D35" s="1526"/>
      <c r="E35" s="1526"/>
      <c r="F35" s="576">
        <v>6729397</v>
      </c>
    </row>
  </sheetData>
  <mergeCells count="34">
    <mergeCell ref="A1:F1"/>
    <mergeCell ref="A2:F2"/>
    <mergeCell ref="A3:F3"/>
    <mergeCell ref="C5:F5"/>
    <mergeCell ref="A9:A23"/>
    <mergeCell ref="B9:B15"/>
    <mergeCell ref="C9:E9"/>
    <mergeCell ref="C10:C13"/>
    <mergeCell ref="D10:E10"/>
    <mergeCell ref="D11:E11"/>
    <mergeCell ref="B23:E23"/>
    <mergeCell ref="D12:E12"/>
    <mergeCell ref="D13:E13"/>
    <mergeCell ref="D14:E14"/>
    <mergeCell ref="C15:E15"/>
    <mergeCell ref="B16:B17"/>
    <mergeCell ref="C16:E16"/>
    <mergeCell ref="C17:E17"/>
    <mergeCell ref="B18:E18"/>
    <mergeCell ref="B19:B21"/>
    <mergeCell ref="C19:E19"/>
    <mergeCell ref="C20:E20"/>
    <mergeCell ref="C21:E21"/>
    <mergeCell ref="D35:E35"/>
    <mergeCell ref="A24:A35"/>
    <mergeCell ref="B24:B29"/>
    <mergeCell ref="C24:E24"/>
    <mergeCell ref="C25:E25"/>
    <mergeCell ref="C26:E26"/>
    <mergeCell ref="C27:E27"/>
    <mergeCell ref="C28:E28"/>
    <mergeCell ref="C29:E29"/>
    <mergeCell ref="B30:B32"/>
    <mergeCell ref="C32:E32"/>
  </mergeCells>
  <pageMargins left="0.7" right="0.7" top="0.75" bottom="0.75" header="0.3" footer="0.3"/>
  <pageSetup paperSize="9" scale="9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18"/>
  <sheetViews>
    <sheetView view="pageLayout" zoomScaleNormal="100" workbookViewId="0">
      <selection activeCell="H5" sqref="H5"/>
    </sheetView>
  </sheetViews>
  <sheetFormatPr defaultRowHeight="12.75"/>
  <cols>
    <col min="1" max="1" width="14.6640625" style="58" customWidth="1"/>
    <col min="2" max="3" width="28" style="39" customWidth="1"/>
    <col min="4" max="10" width="14.6640625" style="39" customWidth="1"/>
  </cols>
  <sheetData>
    <row r="1" spans="1:10" ht="15.75" customHeight="1">
      <c r="A1" s="1573" t="s">
        <v>523</v>
      </c>
      <c r="B1" s="1573"/>
      <c r="C1" s="1573"/>
      <c r="D1" s="1573"/>
      <c r="E1" s="1573"/>
      <c r="F1" s="1573"/>
      <c r="G1" s="1573"/>
      <c r="H1" s="1573"/>
      <c r="I1" s="1573"/>
    </row>
    <row r="2" spans="1:10" ht="14.25" thickBot="1">
      <c r="I2" s="378"/>
    </row>
    <row r="3" spans="1:10" ht="14.25" customHeight="1">
      <c r="A3" s="1581" t="s">
        <v>105</v>
      </c>
      <c r="B3" s="1577" t="s">
        <v>524</v>
      </c>
      <c r="C3" s="1581" t="s">
        <v>525</v>
      </c>
      <c r="D3" s="1581" t="s">
        <v>1000</v>
      </c>
      <c r="E3" s="1574" t="s">
        <v>526</v>
      </c>
      <c r="F3" s="1575"/>
      <c r="G3" s="1575"/>
      <c r="H3" s="1576"/>
      <c r="I3" s="1577" t="s">
        <v>509</v>
      </c>
      <c r="J3" s="379"/>
    </row>
    <row r="4" spans="1:10" ht="15" thickBot="1">
      <c r="A4" s="1582"/>
      <c r="B4" s="1578"/>
      <c r="C4" s="1578"/>
      <c r="D4" s="1582"/>
      <c r="E4" s="380" t="s">
        <v>490</v>
      </c>
      <c r="F4" s="380" t="s">
        <v>867</v>
      </c>
      <c r="G4" s="380" t="s">
        <v>993</v>
      </c>
      <c r="H4" s="381" t="s">
        <v>1080</v>
      </c>
      <c r="I4" s="1578"/>
      <c r="J4" s="382"/>
    </row>
    <row r="5" spans="1:10" ht="15" thickBot="1">
      <c r="A5" s="383">
        <v>1</v>
      </c>
      <c r="B5" s="384">
        <v>2</v>
      </c>
      <c r="C5" s="385">
        <v>3</v>
      </c>
      <c r="D5" s="384">
        <v>4</v>
      </c>
      <c r="E5" s="383">
        <v>5</v>
      </c>
      <c r="F5" s="385">
        <v>6</v>
      </c>
      <c r="G5" s="385">
        <v>9</v>
      </c>
      <c r="H5" s="386">
        <v>10</v>
      </c>
      <c r="I5" s="387" t="s">
        <v>919</v>
      </c>
      <c r="J5" s="388"/>
    </row>
    <row r="6" spans="1:10" ht="54" customHeight="1" thickBot="1">
      <c r="A6" s="389" t="s">
        <v>58</v>
      </c>
      <c r="B6" s="390" t="s">
        <v>527</v>
      </c>
      <c r="C6" s="391"/>
      <c r="D6" s="392">
        <f>+D7+D8</f>
        <v>0</v>
      </c>
      <c r="E6" s="393">
        <f>+E7+E8</f>
        <v>0</v>
      </c>
      <c r="F6" s="394">
        <f>+F7+F8</f>
        <v>0</v>
      </c>
      <c r="G6" s="394">
        <f>+G7+G8</f>
        <v>0</v>
      </c>
      <c r="H6" s="395">
        <f>+H7+H8</f>
        <v>0</v>
      </c>
      <c r="I6" s="392">
        <f t="shared" ref="I6:I17" si="0">SUM(D6:H6)</f>
        <v>0</v>
      </c>
    </row>
    <row r="7" spans="1:10">
      <c r="A7" s="396" t="s">
        <v>59</v>
      </c>
      <c r="B7" s="397" t="s">
        <v>528</v>
      </c>
      <c r="C7" s="398"/>
      <c r="D7" s="399"/>
      <c r="E7" s="400"/>
      <c r="F7" s="23"/>
      <c r="G7" s="23"/>
      <c r="H7" s="401"/>
      <c r="I7" s="402">
        <f t="shared" si="0"/>
        <v>0</v>
      </c>
    </row>
    <row r="8" spans="1:10" ht="13.5" thickBot="1">
      <c r="A8" s="396" t="s">
        <v>60</v>
      </c>
      <c r="B8" s="397" t="s">
        <v>528</v>
      </c>
      <c r="C8" s="398"/>
      <c r="D8" s="399"/>
      <c r="E8" s="400"/>
      <c r="F8" s="23"/>
      <c r="G8" s="23"/>
      <c r="H8" s="401"/>
      <c r="I8" s="402">
        <f t="shared" si="0"/>
        <v>0</v>
      </c>
    </row>
    <row r="9" spans="1:10" ht="54" customHeight="1" thickBot="1">
      <c r="A9" s="389" t="s">
        <v>61</v>
      </c>
      <c r="B9" s="390" t="s">
        <v>529</v>
      </c>
      <c r="C9" s="403"/>
      <c r="D9" s="392">
        <f>+D10+D11</f>
        <v>0</v>
      </c>
      <c r="E9" s="393">
        <f>+E10+E11</f>
        <v>0</v>
      </c>
      <c r="F9" s="394">
        <f>+F10+F11</f>
        <v>0</v>
      </c>
      <c r="G9" s="394">
        <f>+G10+G11</f>
        <v>0</v>
      </c>
      <c r="H9" s="395">
        <f>+H10+H11</f>
        <v>0</v>
      </c>
      <c r="I9" s="392">
        <f t="shared" si="0"/>
        <v>0</v>
      </c>
    </row>
    <row r="10" spans="1:10">
      <c r="A10" s="396" t="s">
        <v>62</v>
      </c>
      <c r="B10" s="397" t="s">
        <v>528</v>
      </c>
      <c r="C10" s="398"/>
      <c r="D10" s="399"/>
      <c r="E10" s="400"/>
      <c r="F10" s="23"/>
      <c r="G10" s="23"/>
      <c r="H10" s="401"/>
      <c r="I10" s="402">
        <f t="shared" si="0"/>
        <v>0</v>
      </c>
    </row>
    <row r="11" spans="1:10" ht="13.5" thickBot="1">
      <c r="A11" s="396" t="s">
        <v>63</v>
      </c>
      <c r="B11" s="397" t="s">
        <v>528</v>
      </c>
      <c r="C11" s="398"/>
      <c r="D11" s="399"/>
      <c r="E11" s="400"/>
      <c r="F11" s="23"/>
      <c r="G11" s="23"/>
      <c r="H11" s="401"/>
      <c r="I11" s="402">
        <f t="shared" si="0"/>
        <v>0</v>
      </c>
    </row>
    <row r="12" spans="1:10" ht="21.75" thickBot="1">
      <c r="A12" s="389" t="s">
        <v>64</v>
      </c>
      <c r="B12" s="390" t="s">
        <v>530</v>
      </c>
      <c r="C12" s="403"/>
      <c r="D12" s="392">
        <f>+D13</f>
        <v>0</v>
      </c>
      <c r="E12" s="393">
        <f>+E13</f>
        <v>0</v>
      </c>
      <c r="F12" s="394">
        <f>+F13</f>
        <v>0</v>
      </c>
      <c r="G12" s="394">
        <f>+G13</f>
        <v>0</v>
      </c>
      <c r="H12" s="395">
        <f>+H13</f>
        <v>0</v>
      </c>
      <c r="I12" s="392">
        <f t="shared" si="0"/>
        <v>0</v>
      </c>
    </row>
    <row r="13" spans="1:10" ht="13.5" thickBot="1">
      <c r="A13" s="396" t="s">
        <v>65</v>
      </c>
      <c r="B13" s="397" t="s">
        <v>528</v>
      </c>
      <c r="C13" s="398"/>
      <c r="D13" s="399"/>
      <c r="E13" s="400"/>
      <c r="F13" s="23"/>
      <c r="G13" s="23"/>
      <c r="H13" s="401"/>
      <c r="I13" s="402">
        <f t="shared" si="0"/>
        <v>0</v>
      </c>
    </row>
    <row r="14" spans="1:10" ht="21.75" thickBot="1">
      <c r="A14" s="389" t="s">
        <v>66</v>
      </c>
      <c r="B14" s="390" t="s">
        <v>531</v>
      </c>
      <c r="C14" s="403"/>
      <c r="D14" s="392">
        <f>+D15</f>
        <v>0</v>
      </c>
      <c r="E14" s="393">
        <f>+E15</f>
        <v>0</v>
      </c>
      <c r="F14" s="394">
        <f>+F15</f>
        <v>0</v>
      </c>
      <c r="G14" s="394">
        <f>+G15</f>
        <v>0</v>
      </c>
      <c r="H14" s="395">
        <f>+H15</f>
        <v>0</v>
      </c>
      <c r="I14" s="392">
        <f t="shared" si="0"/>
        <v>0</v>
      </c>
    </row>
    <row r="15" spans="1:10" ht="13.5" thickBot="1">
      <c r="A15" s="404" t="s">
        <v>67</v>
      </c>
      <c r="B15" s="405" t="s">
        <v>528</v>
      </c>
      <c r="C15" s="406"/>
      <c r="D15" s="407"/>
      <c r="E15" s="408"/>
      <c r="F15" s="409"/>
      <c r="G15" s="409"/>
      <c r="H15" s="410"/>
      <c r="I15" s="411">
        <f t="shared" si="0"/>
        <v>0</v>
      </c>
    </row>
    <row r="16" spans="1:10" ht="21.75" thickBot="1">
      <c r="A16" s="389" t="s">
        <v>68</v>
      </c>
      <c r="B16" s="412" t="s">
        <v>532</v>
      </c>
      <c r="C16" s="403"/>
      <c r="D16" s="392">
        <f>+D17</f>
        <v>0</v>
      </c>
      <c r="E16" s="393">
        <f>+E17</f>
        <v>5200</v>
      </c>
      <c r="F16" s="394">
        <f>+F17</f>
        <v>5200</v>
      </c>
      <c r="G16" s="394">
        <f>+G17</f>
        <v>5200</v>
      </c>
      <c r="H16" s="395">
        <f>+H17</f>
        <v>5200</v>
      </c>
      <c r="I16" s="392">
        <f t="shared" si="0"/>
        <v>20800</v>
      </c>
    </row>
    <row r="17" spans="1:9" ht="47.25" customHeight="1" thickBot="1">
      <c r="A17" s="413" t="s">
        <v>69</v>
      </c>
      <c r="B17" s="414" t="s">
        <v>533</v>
      </c>
      <c r="C17" s="415"/>
      <c r="D17" s="416"/>
      <c r="E17" s="417">
        <v>5200</v>
      </c>
      <c r="F17" s="418">
        <v>5200</v>
      </c>
      <c r="G17" s="418">
        <v>5200</v>
      </c>
      <c r="H17" s="419">
        <v>5200</v>
      </c>
      <c r="I17" s="420">
        <f t="shared" si="0"/>
        <v>20800</v>
      </c>
    </row>
    <row r="18" spans="1:9" ht="13.5" customHeight="1" thickBot="1">
      <c r="A18" s="1579" t="s">
        <v>534</v>
      </c>
      <c r="B18" s="1580"/>
      <c r="C18" s="947"/>
      <c r="D18" s="392">
        <f t="shared" ref="D18:I18" si="1">+D6+D9+D12+D14+D16</f>
        <v>0</v>
      </c>
      <c r="E18" s="393">
        <f t="shared" si="1"/>
        <v>5200</v>
      </c>
      <c r="F18" s="394">
        <f t="shared" si="1"/>
        <v>5200</v>
      </c>
      <c r="G18" s="394">
        <f t="shared" si="1"/>
        <v>5200</v>
      </c>
      <c r="H18" s="395">
        <f t="shared" si="1"/>
        <v>5200</v>
      </c>
      <c r="I18" s="392">
        <f t="shared" si="1"/>
        <v>20800</v>
      </c>
    </row>
  </sheetData>
  <mergeCells count="8">
    <mergeCell ref="A1:I1"/>
    <mergeCell ref="E3:H3"/>
    <mergeCell ref="I3:I4"/>
    <mergeCell ref="A18:B18"/>
    <mergeCell ref="A3:A4"/>
    <mergeCell ref="B3:B4"/>
    <mergeCell ref="C3:C4"/>
    <mergeCell ref="D3:D4"/>
  </mergeCells>
  <pageMargins left="0.7" right="0.7" top="0.75" bottom="0.75" header="0.3" footer="0.3"/>
  <pageSetup paperSize="9" scale="92" orientation="landscape" r:id="rId1"/>
  <headerFooter>
    <oddHeader>&amp;R&amp;"Times New Roman CE,Félkövér dőlt"19. sz. melléklet a 6/2018. (IV.24.)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J34"/>
  <sheetViews>
    <sheetView view="pageLayout" zoomScaleNormal="100" workbookViewId="0">
      <selection activeCell="E2" sqref="E2:J2"/>
    </sheetView>
  </sheetViews>
  <sheetFormatPr defaultRowHeight="12.75"/>
  <cols>
    <col min="1" max="1" width="6.6640625" customWidth="1"/>
    <col min="2" max="2" width="43.33203125" customWidth="1"/>
    <col min="3" max="3" width="39.83203125" customWidth="1"/>
    <col min="4" max="4" width="12.6640625" customWidth="1"/>
    <col min="5" max="5" width="15.1640625" customWidth="1"/>
    <col min="6" max="6" width="12.6640625" customWidth="1"/>
    <col min="7" max="7" width="12.6640625" hidden="1" customWidth="1"/>
    <col min="8" max="8" width="27.83203125" customWidth="1"/>
  </cols>
  <sheetData>
    <row r="1" spans="1:10" ht="15.75" customHeight="1">
      <c r="A1" s="1585" t="s">
        <v>917</v>
      </c>
      <c r="B1" s="1585"/>
      <c r="C1" s="1585"/>
      <c r="D1" s="1585"/>
      <c r="E1" s="1585"/>
      <c r="F1" s="1585"/>
      <c r="G1" s="1585"/>
      <c r="H1" s="1585"/>
    </row>
    <row r="2" spans="1:10" ht="15.75" customHeight="1">
      <c r="A2" s="679"/>
      <c r="B2" s="679"/>
      <c r="C2" s="679"/>
      <c r="D2" s="679"/>
      <c r="E2" s="1588" t="s">
        <v>1144</v>
      </c>
      <c r="F2" s="1589"/>
      <c r="G2" s="1589"/>
      <c r="H2" s="1589"/>
      <c r="I2" s="1589"/>
      <c r="J2" s="1589"/>
    </row>
    <row r="3" spans="1:10" ht="13.5" thickBot="1">
      <c r="A3" s="304"/>
      <c r="B3" s="304"/>
      <c r="C3" s="1586"/>
      <c r="D3" s="1587"/>
      <c r="E3" s="1587"/>
      <c r="F3" s="1587"/>
      <c r="G3" s="1587"/>
      <c r="H3" s="1587"/>
    </row>
    <row r="4" spans="1:10" ht="36.75" thickBot="1">
      <c r="A4" s="469" t="s">
        <v>105</v>
      </c>
      <c r="B4" s="470" t="s">
        <v>472</v>
      </c>
      <c r="C4" s="470" t="s">
        <v>473</v>
      </c>
      <c r="D4" s="471" t="s">
        <v>557</v>
      </c>
      <c r="E4" s="915" t="s">
        <v>1081</v>
      </c>
      <c r="F4" s="471"/>
      <c r="G4" s="471" t="s">
        <v>914</v>
      </c>
      <c r="H4" s="472" t="s">
        <v>560</v>
      </c>
    </row>
    <row r="5" spans="1:10">
      <c r="A5" s="305" t="s">
        <v>58</v>
      </c>
      <c r="B5" s="306" t="s">
        <v>474</v>
      </c>
      <c r="C5" s="306" t="s">
        <v>475</v>
      </c>
      <c r="D5" s="474">
        <v>125000</v>
      </c>
      <c r="E5" s="474">
        <v>125000</v>
      </c>
      <c r="F5" s="474"/>
      <c r="G5" s="474"/>
      <c r="H5" s="463" t="s">
        <v>562</v>
      </c>
    </row>
    <row r="6" spans="1:10">
      <c r="A6" s="307" t="s">
        <v>59</v>
      </c>
      <c r="B6" s="308" t="s">
        <v>476</v>
      </c>
      <c r="C6" s="308" t="s">
        <v>475</v>
      </c>
      <c r="D6" s="462">
        <v>125000</v>
      </c>
      <c r="E6" s="462">
        <v>125000</v>
      </c>
      <c r="F6" s="462"/>
      <c r="G6" s="462"/>
      <c r="H6" s="464" t="s">
        <v>562</v>
      </c>
    </row>
    <row r="7" spans="1:10">
      <c r="A7" s="307" t="s">
        <v>60</v>
      </c>
      <c r="B7" s="308" t="s">
        <v>477</v>
      </c>
      <c r="C7" s="308" t="s">
        <v>475</v>
      </c>
      <c r="D7" s="462">
        <v>125000</v>
      </c>
      <c r="E7" s="462">
        <v>125000</v>
      </c>
      <c r="F7" s="462"/>
      <c r="G7" s="462"/>
      <c r="H7" s="464" t="s">
        <v>562</v>
      </c>
    </row>
    <row r="8" spans="1:10">
      <c r="A8" s="459" t="s">
        <v>61</v>
      </c>
      <c r="B8" s="309" t="s">
        <v>479</v>
      </c>
      <c r="C8" s="309" t="s">
        <v>475</v>
      </c>
      <c r="D8" s="468">
        <v>300000</v>
      </c>
      <c r="E8" s="468">
        <v>300000</v>
      </c>
      <c r="F8" s="468"/>
      <c r="G8" s="468"/>
      <c r="H8" s="465" t="s">
        <v>562</v>
      </c>
    </row>
    <row r="9" spans="1:10">
      <c r="A9" s="307" t="s">
        <v>62</v>
      </c>
      <c r="B9" s="308" t="s">
        <v>480</v>
      </c>
      <c r="C9" s="309" t="s">
        <v>475</v>
      </c>
      <c r="D9" s="462">
        <v>100000</v>
      </c>
      <c r="E9" s="462">
        <v>200000</v>
      </c>
      <c r="F9" s="462"/>
      <c r="G9" s="462"/>
      <c r="H9" s="464" t="s">
        <v>562</v>
      </c>
    </row>
    <row r="10" spans="1:10">
      <c r="A10" s="307" t="s">
        <v>63</v>
      </c>
      <c r="B10" s="308" t="s">
        <v>971</v>
      </c>
      <c r="C10" s="308" t="s">
        <v>475</v>
      </c>
      <c r="D10" s="462">
        <v>675000</v>
      </c>
      <c r="E10" s="462">
        <v>985000</v>
      </c>
      <c r="F10" s="462"/>
      <c r="G10" s="462"/>
      <c r="H10" s="464" t="s">
        <v>562</v>
      </c>
    </row>
    <row r="11" spans="1:10" ht="13.5" thickBot="1">
      <c r="A11" s="949" t="s">
        <v>64</v>
      </c>
      <c r="B11" s="1113" t="s">
        <v>918</v>
      </c>
      <c r="C11" s="1114" t="s">
        <v>475</v>
      </c>
      <c r="D11" s="1115">
        <v>2000000</v>
      </c>
      <c r="E11" s="1115"/>
      <c r="F11" s="1115"/>
      <c r="G11" s="1115"/>
      <c r="H11" s="1116" t="s">
        <v>562</v>
      </c>
    </row>
    <row r="12" spans="1:10" ht="13.5" thickBot="1">
      <c r="A12" s="949"/>
      <c r="B12" s="1114" t="s">
        <v>970</v>
      </c>
      <c r="C12" s="1114" t="s">
        <v>475</v>
      </c>
      <c r="D12" s="1118"/>
      <c r="E12" s="1118">
        <v>50000</v>
      </c>
      <c r="F12" s="1118"/>
      <c r="G12" s="1118"/>
      <c r="H12" s="1116" t="s">
        <v>562</v>
      </c>
    </row>
    <row r="13" spans="1:10" ht="13.5" thickBot="1">
      <c r="A13" s="949"/>
      <c r="B13" s="460" t="s">
        <v>1019</v>
      </c>
      <c r="C13" s="460" t="s">
        <v>475</v>
      </c>
      <c r="D13" s="1117"/>
      <c r="E13" s="1117">
        <v>40000</v>
      </c>
      <c r="F13" s="1117"/>
      <c r="G13" s="1117"/>
      <c r="H13" s="1119" t="s">
        <v>562</v>
      </c>
    </row>
    <row r="14" spans="1:10" ht="13.5" thickBot="1">
      <c r="A14" s="949" t="s">
        <v>65</v>
      </c>
      <c r="B14" s="461" t="s">
        <v>559</v>
      </c>
      <c r="C14" s="461" t="s">
        <v>558</v>
      </c>
      <c r="D14" s="950"/>
      <c r="E14" s="950"/>
      <c r="F14" s="950"/>
      <c r="G14" s="950"/>
      <c r="H14" s="466" t="s">
        <v>563</v>
      </c>
    </row>
    <row r="15" spans="1:10" ht="13.5" thickBot="1">
      <c r="A15" s="951" t="s">
        <v>66</v>
      </c>
      <c r="B15" s="952" t="s">
        <v>478</v>
      </c>
      <c r="C15" s="952" t="s">
        <v>475</v>
      </c>
      <c r="D15" s="953">
        <v>1750000</v>
      </c>
      <c r="E15" s="953">
        <v>1350000</v>
      </c>
      <c r="F15" s="953"/>
      <c r="G15" s="953"/>
      <c r="H15" s="954" t="s">
        <v>561</v>
      </c>
    </row>
    <row r="16" spans="1:10">
      <c r="A16" s="459" t="s">
        <v>67</v>
      </c>
      <c r="B16" s="309"/>
      <c r="C16" s="306"/>
      <c r="D16" s="468"/>
      <c r="E16" s="468"/>
      <c r="F16" s="468"/>
      <c r="G16" s="468"/>
      <c r="H16" s="465"/>
    </row>
    <row r="17" spans="1:8">
      <c r="A17" s="307" t="s">
        <v>68</v>
      </c>
      <c r="B17" s="308"/>
      <c r="C17" s="308"/>
      <c r="D17" s="462"/>
      <c r="E17" s="462"/>
      <c r="F17" s="462"/>
      <c r="G17" s="462"/>
      <c r="H17" s="464"/>
    </row>
    <row r="18" spans="1:8">
      <c r="A18" s="307" t="s">
        <v>69</v>
      </c>
      <c r="B18" s="308"/>
      <c r="C18" s="308"/>
      <c r="D18" s="462"/>
      <c r="E18" s="462"/>
      <c r="F18" s="462"/>
      <c r="G18" s="462"/>
      <c r="H18" s="464"/>
    </row>
    <row r="19" spans="1:8">
      <c r="A19" s="307" t="s">
        <v>70</v>
      </c>
      <c r="B19" s="308"/>
      <c r="C19" s="308"/>
      <c r="D19" s="462"/>
      <c r="E19" s="462"/>
      <c r="F19" s="462"/>
      <c r="G19" s="462"/>
      <c r="H19" s="464"/>
    </row>
    <row r="20" spans="1:8">
      <c r="A20" s="307" t="s">
        <v>71</v>
      </c>
      <c r="B20" s="308"/>
      <c r="C20" s="308"/>
      <c r="D20" s="462"/>
      <c r="E20" s="462"/>
      <c r="F20" s="462"/>
      <c r="G20" s="462"/>
      <c r="H20" s="464"/>
    </row>
    <row r="21" spans="1:8" ht="13.5" thickBot="1">
      <c r="A21" s="307" t="s">
        <v>72</v>
      </c>
      <c r="B21" s="308"/>
      <c r="C21" s="308"/>
      <c r="D21" s="462"/>
      <c r="E21" s="462"/>
      <c r="F21" s="462"/>
      <c r="G21" s="462"/>
      <c r="H21" s="464"/>
    </row>
    <row r="22" spans="1:8" ht="13.5" thickBot="1">
      <c r="A22" s="1583" t="s">
        <v>482</v>
      </c>
      <c r="B22" s="1584"/>
      <c r="C22" s="948"/>
      <c r="D22" s="473">
        <v>5200000</v>
      </c>
      <c r="E22" s="473">
        <f>E5+E6+E7+E8+E9+E10+E11+E12+E13+E15</f>
        <v>3300000</v>
      </c>
      <c r="F22" s="473">
        <f>F15+F13+F12+F11+F10+F9+F8+F7+F6+F5</f>
        <v>0</v>
      </c>
      <c r="G22" s="473"/>
      <c r="H22" s="467"/>
    </row>
    <row r="23" spans="1:8">
      <c r="A23" s="955"/>
      <c r="B23" s="956"/>
      <c r="C23" s="956"/>
      <c r="D23" s="957"/>
      <c r="E23" s="957"/>
      <c r="F23" s="957"/>
      <c r="G23" s="957"/>
    </row>
    <row r="24" spans="1:8">
      <c r="A24" s="458"/>
      <c r="B24" s="458"/>
    </row>
    <row r="25" spans="1:8">
      <c r="A25" s="955"/>
      <c r="B25" s="956"/>
      <c r="C25" s="956"/>
      <c r="D25" s="957"/>
      <c r="E25" s="957"/>
      <c r="F25" s="957"/>
      <c r="G25" s="957"/>
    </row>
    <row r="26" spans="1:8">
      <c r="A26" s="955"/>
      <c r="B26" s="956"/>
      <c r="C26" s="956"/>
      <c r="D26" s="957"/>
      <c r="E26" s="957"/>
      <c r="F26" s="957"/>
      <c r="G26" s="957"/>
    </row>
    <row r="27" spans="1:8">
      <c r="A27" s="955"/>
      <c r="B27" s="956"/>
      <c r="C27" s="956"/>
      <c r="D27" s="957"/>
      <c r="E27" s="957"/>
      <c r="F27" s="957"/>
      <c r="G27" s="957"/>
    </row>
    <row r="28" spans="1:8">
      <c r="A28" s="955"/>
      <c r="B28" s="956"/>
      <c r="C28" s="956"/>
      <c r="D28" s="957"/>
      <c r="E28" s="957"/>
      <c r="F28" s="957"/>
      <c r="G28" s="957"/>
    </row>
    <row r="29" spans="1:8">
      <c r="A29" s="955"/>
      <c r="B29" s="956"/>
      <c r="C29" s="956"/>
      <c r="D29" s="958"/>
      <c r="E29" s="958"/>
      <c r="F29" s="958"/>
      <c r="G29" s="958"/>
    </row>
    <row r="30" spans="1:8">
      <c r="A30" s="955"/>
      <c r="B30" s="956"/>
      <c r="C30" s="956"/>
      <c r="D30" s="958"/>
      <c r="E30" s="958"/>
      <c r="F30" s="958"/>
      <c r="G30" s="958"/>
    </row>
    <row r="31" spans="1:8">
      <c r="A31" s="955"/>
      <c r="B31" s="956"/>
      <c r="C31" s="956"/>
      <c r="D31" s="958"/>
      <c r="E31" s="958"/>
      <c r="F31" s="958"/>
      <c r="G31" s="958"/>
    </row>
    <row r="32" spans="1:8">
      <c r="A32" s="955"/>
      <c r="B32" s="956"/>
      <c r="C32" s="956"/>
      <c r="D32" s="958"/>
      <c r="E32" s="958"/>
      <c r="F32" s="958"/>
      <c r="G32" s="958"/>
    </row>
    <row r="33" spans="1:7">
      <c r="A33" s="606"/>
      <c r="B33" s="606"/>
      <c r="C33" s="606"/>
      <c r="D33" s="606"/>
      <c r="E33" s="606"/>
      <c r="F33" s="606"/>
      <c r="G33" s="606"/>
    </row>
    <row r="34" spans="1:7">
      <c r="A34" s="606"/>
      <c r="B34" s="606"/>
      <c r="C34" s="606"/>
      <c r="D34" s="606"/>
      <c r="E34" s="606"/>
      <c r="F34" s="606"/>
      <c r="G34" s="606"/>
    </row>
  </sheetData>
  <mergeCells count="4">
    <mergeCell ref="A22:B22"/>
    <mergeCell ref="A1:H1"/>
    <mergeCell ref="C3:H3"/>
    <mergeCell ref="E2:J2"/>
  </mergeCells>
  <conditionalFormatting sqref="D29:H29">
    <cfRule type="cellIs" dxfId="0" priority="3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5"/>
  <sheetViews>
    <sheetView view="pageLayout" zoomScaleNormal="100" zoomScaleSheetLayoutView="100" workbookViewId="0">
      <selection activeCell="E98" sqref="E98"/>
    </sheetView>
  </sheetViews>
  <sheetFormatPr defaultRowHeight="15.75"/>
  <cols>
    <col min="1" max="1" width="9.5" style="143" customWidth="1"/>
    <col min="2" max="2" width="60" style="143" customWidth="1"/>
    <col min="3" max="3" width="15.1640625" style="143" customWidth="1"/>
    <col min="4" max="4" width="12" style="153" customWidth="1"/>
    <col min="5" max="5" width="15.1640625" style="143" customWidth="1"/>
    <col min="6" max="6" width="16" style="153" hidden="1" customWidth="1"/>
    <col min="7" max="16384" width="9.33203125" style="153"/>
  </cols>
  <sheetData>
    <row r="1" spans="1:6" ht="15.95" customHeight="1">
      <c r="A1" s="1374" t="s">
        <v>859</v>
      </c>
      <c r="B1" s="1374"/>
      <c r="C1" s="1374"/>
      <c r="E1" s="153"/>
    </row>
    <row r="2" spans="1:6" ht="15.95" customHeight="1" thickBot="1">
      <c r="A2" s="1373" t="s">
        <v>140</v>
      </c>
      <c r="B2" s="1373"/>
      <c r="C2" s="674"/>
      <c r="D2" s="672"/>
      <c r="E2" s="674"/>
      <c r="F2" s="672"/>
    </row>
    <row r="3" spans="1:6" ht="38.1" customHeight="1" thickBot="1">
      <c r="A3" s="21" t="s">
        <v>105</v>
      </c>
      <c r="B3" s="22" t="s">
        <v>57</v>
      </c>
      <c r="C3" s="29" t="s">
        <v>1025</v>
      </c>
      <c r="D3" s="29" t="s">
        <v>1026</v>
      </c>
      <c r="E3" s="29" t="s">
        <v>815</v>
      </c>
      <c r="F3" s="29" t="s">
        <v>816</v>
      </c>
    </row>
    <row r="4" spans="1:6" s="154" customFormat="1" ht="12" customHeight="1" thickBot="1">
      <c r="A4" s="148">
        <v>1</v>
      </c>
      <c r="B4" s="149">
        <v>2</v>
      </c>
      <c r="C4" s="150">
        <v>3</v>
      </c>
      <c r="D4" s="150">
        <v>4</v>
      </c>
      <c r="E4" s="150">
        <v>5</v>
      </c>
      <c r="F4" s="150">
        <v>6</v>
      </c>
    </row>
    <row r="5" spans="1:6" s="155" customFormat="1" ht="12" customHeight="1" thickBot="1">
      <c r="A5" s="18" t="s">
        <v>58</v>
      </c>
      <c r="B5" s="19" t="s">
        <v>197</v>
      </c>
      <c r="C5" s="97">
        <f>+C6+C7+C8+C9+C10+C11</f>
        <v>99877528</v>
      </c>
      <c r="D5" s="97">
        <f>+D6+D7+D8+D9+D10+D11+D13</f>
        <v>99699736</v>
      </c>
      <c r="E5" s="97">
        <f>+E6+E7+E8+E9+E10+E11</f>
        <v>100324513</v>
      </c>
      <c r="F5" s="97">
        <f>E5*100/D5</f>
        <v>100.62665863026959</v>
      </c>
    </row>
    <row r="6" spans="1:6" s="155" customFormat="1" ht="12" customHeight="1">
      <c r="A6" s="13" t="s">
        <v>117</v>
      </c>
      <c r="B6" s="156" t="s">
        <v>198</v>
      </c>
      <c r="C6" s="100">
        <v>99877528</v>
      </c>
      <c r="D6" s="100">
        <v>99699736</v>
      </c>
      <c r="E6" s="100">
        <v>100324513</v>
      </c>
      <c r="F6" s="100"/>
    </row>
    <row r="7" spans="1:6" s="155" customFormat="1" ht="12" customHeight="1">
      <c r="A7" s="12" t="s">
        <v>118</v>
      </c>
      <c r="B7" s="157" t="s">
        <v>199</v>
      </c>
      <c r="C7" s="99"/>
      <c r="D7" s="99"/>
      <c r="E7" s="99"/>
      <c r="F7" s="99"/>
    </row>
    <row r="8" spans="1:6" s="155" customFormat="1" ht="12" customHeight="1">
      <c r="A8" s="12" t="s">
        <v>119</v>
      </c>
      <c r="B8" s="157" t="s">
        <v>200</v>
      </c>
      <c r="C8" s="99"/>
      <c r="D8" s="99"/>
      <c r="E8" s="99"/>
      <c r="F8" s="99"/>
    </row>
    <row r="9" spans="1:6" s="155" customFormat="1" ht="12" customHeight="1">
      <c r="A9" s="12" t="s">
        <v>120</v>
      </c>
      <c r="B9" s="157" t="s">
        <v>201</v>
      </c>
      <c r="C9" s="99"/>
      <c r="D9" s="99"/>
      <c r="E9" s="99"/>
      <c r="F9" s="99"/>
    </row>
    <row r="10" spans="1:6" s="155" customFormat="1" ht="12" customHeight="1">
      <c r="A10" s="12" t="s">
        <v>137</v>
      </c>
      <c r="B10" s="157" t="s">
        <v>202</v>
      </c>
      <c r="C10" s="99"/>
      <c r="D10" s="99"/>
      <c r="E10" s="99"/>
      <c r="F10" s="99"/>
    </row>
    <row r="11" spans="1:6" s="155" customFormat="1" ht="12" customHeight="1">
      <c r="A11" s="12" t="s">
        <v>121</v>
      </c>
      <c r="B11" s="157" t="s">
        <v>203</v>
      </c>
      <c r="C11" s="99"/>
      <c r="D11" s="99"/>
      <c r="E11" s="99"/>
      <c r="F11" s="99"/>
    </row>
    <row r="12" spans="1:6" s="155" customFormat="1" ht="12" customHeight="1">
      <c r="A12" s="11" t="s">
        <v>122</v>
      </c>
      <c r="B12" s="157" t="s">
        <v>817</v>
      </c>
      <c r="C12" s="99"/>
      <c r="D12" s="452"/>
      <c r="E12" s="99"/>
      <c r="F12" s="452"/>
    </row>
    <row r="13" spans="1:6" s="155" customFormat="1" ht="12" customHeight="1">
      <c r="A13" s="12" t="s">
        <v>129</v>
      </c>
      <c r="B13" s="157" t="s">
        <v>818</v>
      </c>
      <c r="C13" s="99"/>
      <c r="D13" s="487"/>
      <c r="E13" s="99"/>
      <c r="F13" s="487"/>
    </row>
    <row r="14" spans="1:6" s="155" customFormat="1" ht="12" customHeight="1">
      <c r="A14" s="12" t="s">
        <v>130</v>
      </c>
      <c r="B14" s="157" t="s">
        <v>819</v>
      </c>
      <c r="C14" s="99"/>
      <c r="D14" s="487"/>
      <c r="E14" s="99"/>
      <c r="F14" s="487"/>
    </row>
    <row r="15" spans="1:6" s="155" customFormat="1" ht="12" customHeight="1" thickBot="1">
      <c r="A15" s="11" t="s">
        <v>131</v>
      </c>
      <c r="B15" s="295" t="s">
        <v>820</v>
      </c>
      <c r="C15" s="452"/>
      <c r="D15" s="452"/>
      <c r="E15" s="452"/>
      <c r="F15" s="452"/>
    </row>
    <row r="16" spans="1:6" s="155" customFormat="1" ht="12" customHeight="1" thickBot="1">
      <c r="A16" s="18" t="s">
        <v>59</v>
      </c>
      <c r="B16" s="92" t="s">
        <v>204</v>
      </c>
      <c r="C16" s="97">
        <f>+C17+C18+C19+C20+C21</f>
        <v>0</v>
      </c>
      <c r="D16" s="97">
        <f>+D17+D18+D19+D20+D21</f>
        <v>0</v>
      </c>
      <c r="E16" s="97">
        <f>+E17+E18+E19+E20+E21</f>
        <v>0</v>
      </c>
      <c r="F16" s="97">
        <f>+F17+F18+F19+F20+F21</f>
        <v>0</v>
      </c>
    </row>
    <row r="17" spans="1:6" s="155" customFormat="1" ht="12" customHeight="1">
      <c r="A17" s="13" t="s">
        <v>123</v>
      </c>
      <c r="B17" s="156" t="s">
        <v>205</v>
      </c>
      <c r="C17" s="100"/>
      <c r="D17" s="100"/>
      <c r="E17" s="100"/>
      <c r="F17" s="100"/>
    </row>
    <row r="18" spans="1:6" s="155" customFormat="1" ht="12" customHeight="1">
      <c r="A18" s="12" t="s">
        <v>124</v>
      </c>
      <c r="B18" s="157" t="s">
        <v>206</v>
      </c>
      <c r="C18" s="99"/>
      <c r="D18" s="99"/>
      <c r="E18" s="99"/>
      <c r="F18" s="99"/>
    </row>
    <row r="19" spans="1:6" s="155" customFormat="1" ht="12" customHeight="1">
      <c r="A19" s="12" t="s">
        <v>125</v>
      </c>
      <c r="B19" s="157" t="s">
        <v>403</v>
      </c>
      <c r="C19" s="99"/>
      <c r="D19" s="99"/>
      <c r="E19" s="99"/>
      <c r="F19" s="99"/>
    </row>
    <row r="20" spans="1:6" s="155" customFormat="1" ht="12" customHeight="1">
      <c r="A20" s="12" t="s">
        <v>126</v>
      </c>
      <c r="B20" s="157" t="s">
        <v>404</v>
      </c>
      <c r="C20" s="99"/>
      <c r="D20" s="99"/>
      <c r="E20" s="99"/>
      <c r="F20" s="99"/>
    </row>
    <row r="21" spans="1:6" s="155" customFormat="1" ht="12" customHeight="1">
      <c r="A21" s="12" t="s">
        <v>127</v>
      </c>
      <c r="B21" s="157" t="s">
        <v>207</v>
      </c>
      <c r="C21" s="99"/>
      <c r="D21" s="99"/>
      <c r="E21" s="99"/>
      <c r="F21" s="99"/>
    </row>
    <row r="22" spans="1:6" s="155" customFormat="1" ht="12" customHeight="1" thickBot="1">
      <c r="A22" s="14" t="s">
        <v>133</v>
      </c>
      <c r="B22" s="158" t="s">
        <v>208</v>
      </c>
      <c r="C22" s="101"/>
      <c r="D22" s="101"/>
      <c r="E22" s="101"/>
      <c r="F22" s="101"/>
    </row>
    <row r="23" spans="1:6" s="155" customFormat="1" ht="12" customHeight="1" thickBot="1">
      <c r="A23" s="18" t="s">
        <v>60</v>
      </c>
      <c r="B23" s="19" t="s">
        <v>209</v>
      </c>
      <c r="C23" s="97">
        <f>+C24+C25+C26+C27+C28</f>
        <v>0</v>
      </c>
      <c r="D23" s="97">
        <f>+D24+D25+D26+D27+D28</f>
        <v>0</v>
      </c>
      <c r="E23" s="97">
        <f>+E24+E25+E26+E27+E28</f>
        <v>0</v>
      </c>
      <c r="F23" s="97">
        <f>+F24+F25+F26+F27+F28</f>
        <v>0</v>
      </c>
    </row>
    <row r="24" spans="1:6" s="155" customFormat="1" ht="12" customHeight="1">
      <c r="A24" s="13" t="s">
        <v>106</v>
      </c>
      <c r="B24" s="156" t="s">
        <v>210</v>
      </c>
      <c r="C24" s="100"/>
      <c r="D24" s="100"/>
      <c r="E24" s="100"/>
      <c r="F24" s="100"/>
    </row>
    <row r="25" spans="1:6" s="155" customFormat="1" ht="12" customHeight="1">
      <c r="A25" s="12" t="s">
        <v>107</v>
      </c>
      <c r="B25" s="157" t="s">
        <v>211</v>
      </c>
      <c r="C25" s="99"/>
      <c r="D25" s="99"/>
      <c r="E25" s="99"/>
      <c r="F25" s="99"/>
    </row>
    <row r="26" spans="1:6" s="155" customFormat="1" ht="12" customHeight="1">
      <c r="A26" s="12" t="s">
        <v>108</v>
      </c>
      <c r="B26" s="157" t="s">
        <v>405</v>
      </c>
      <c r="C26" s="99"/>
      <c r="D26" s="99"/>
      <c r="E26" s="99"/>
      <c r="F26" s="99"/>
    </row>
    <row r="27" spans="1:6" s="155" customFormat="1" ht="12" customHeight="1">
      <c r="A27" s="12" t="s">
        <v>109</v>
      </c>
      <c r="B27" s="157" t="s">
        <v>406</v>
      </c>
      <c r="C27" s="99"/>
      <c r="D27" s="99"/>
      <c r="E27" s="99"/>
      <c r="F27" s="99"/>
    </row>
    <row r="28" spans="1:6" s="155" customFormat="1" ht="12" customHeight="1">
      <c r="A28" s="12" t="s">
        <v>146</v>
      </c>
      <c r="B28" s="157" t="s">
        <v>212</v>
      </c>
      <c r="C28" s="99"/>
      <c r="D28" s="99"/>
      <c r="E28" s="99"/>
      <c r="F28" s="99"/>
    </row>
    <row r="29" spans="1:6" s="155" customFormat="1" ht="12" customHeight="1" thickBot="1">
      <c r="A29" s="14" t="s">
        <v>147</v>
      </c>
      <c r="B29" s="158" t="s">
        <v>213</v>
      </c>
      <c r="C29" s="101"/>
      <c r="D29" s="101"/>
      <c r="E29" s="101"/>
      <c r="F29" s="101"/>
    </row>
    <row r="30" spans="1:6" s="155" customFormat="1" ht="12" customHeight="1" thickBot="1">
      <c r="A30" s="18" t="s">
        <v>148</v>
      </c>
      <c r="B30" s="19" t="s">
        <v>214</v>
      </c>
      <c r="C30" s="103">
        <f>+C31+C34+C35+C36</f>
        <v>0</v>
      </c>
      <c r="D30" s="103">
        <f>+D31+D34+D35+D36</f>
        <v>0</v>
      </c>
      <c r="E30" s="103">
        <f>+E31+E34+E35+E36</f>
        <v>0</v>
      </c>
      <c r="F30" s="103">
        <f>+F31+F34+F35+F36</f>
        <v>0</v>
      </c>
    </row>
    <row r="31" spans="1:6" s="155" customFormat="1" ht="12" customHeight="1">
      <c r="A31" s="13" t="s">
        <v>215</v>
      </c>
      <c r="B31" s="156" t="s">
        <v>221</v>
      </c>
      <c r="C31" s="151">
        <f>+C32+C33</f>
        <v>0</v>
      </c>
      <c r="D31" s="151">
        <f>+D32+D33</f>
        <v>0</v>
      </c>
      <c r="E31" s="151">
        <f>+E32+E33</f>
        <v>0</v>
      </c>
      <c r="F31" s="151">
        <f>+F32+F33</f>
        <v>0</v>
      </c>
    </row>
    <row r="32" spans="1:6" s="155" customFormat="1" ht="12" customHeight="1">
      <c r="A32" s="12" t="s">
        <v>216</v>
      </c>
      <c r="B32" s="157" t="s">
        <v>222</v>
      </c>
      <c r="C32" s="99"/>
      <c r="D32" s="99"/>
      <c r="E32" s="99"/>
      <c r="F32" s="99"/>
    </row>
    <row r="33" spans="1:6" s="155" customFormat="1" ht="12" customHeight="1">
      <c r="A33" s="12" t="s">
        <v>217</v>
      </c>
      <c r="B33" s="157" t="s">
        <v>223</v>
      </c>
      <c r="C33" s="99"/>
      <c r="D33" s="99"/>
      <c r="E33" s="99"/>
      <c r="F33" s="99"/>
    </row>
    <row r="34" spans="1:6" s="155" customFormat="1" ht="12" customHeight="1">
      <c r="A34" s="12" t="s">
        <v>218</v>
      </c>
      <c r="B34" s="157" t="s">
        <v>224</v>
      </c>
      <c r="C34" s="99"/>
      <c r="D34" s="99"/>
      <c r="E34" s="99"/>
      <c r="F34" s="99"/>
    </row>
    <row r="35" spans="1:6" s="155" customFormat="1" ht="12" customHeight="1">
      <c r="A35" s="12" t="s">
        <v>219</v>
      </c>
      <c r="B35" s="157" t="s">
        <v>225</v>
      </c>
      <c r="C35" s="99"/>
      <c r="D35" s="99"/>
      <c r="E35" s="99"/>
      <c r="F35" s="99"/>
    </row>
    <row r="36" spans="1:6" s="155" customFormat="1" ht="12" customHeight="1" thickBot="1">
      <c r="A36" s="14" t="s">
        <v>220</v>
      </c>
      <c r="B36" s="158" t="s">
        <v>226</v>
      </c>
      <c r="C36" s="101"/>
      <c r="D36" s="101"/>
      <c r="E36" s="101"/>
      <c r="F36" s="101"/>
    </row>
    <row r="37" spans="1:6" s="155" customFormat="1" ht="12" customHeight="1" thickBot="1">
      <c r="A37" s="18" t="s">
        <v>62</v>
      </c>
      <c r="B37" s="19" t="s">
        <v>227</v>
      </c>
      <c r="C37" s="97">
        <f>SUM(C38:C47)</f>
        <v>0</v>
      </c>
      <c r="D37" s="97">
        <f>SUM(D38:D47)</f>
        <v>0</v>
      </c>
      <c r="E37" s="97">
        <f>SUM(E38:E47)</f>
        <v>0</v>
      </c>
      <c r="F37" s="97">
        <f>SUM(F38:F47)</f>
        <v>0</v>
      </c>
    </row>
    <row r="38" spans="1:6" s="155" customFormat="1" ht="12" customHeight="1">
      <c r="A38" s="13" t="s">
        <v>110</v>
      </c>
      <c r="B38" s="156" t="s">
        <v>230</v>
      </c>
      <c r="C38" s="100"/>
      <c r="D38" s="100"/>
      <c r="E38" s="100"/>
      <c r="F38" s="100"/>
    </row>
    <row r="39" spans="1:6" s="155" customFormat="1" ht="12" customHeight="1">
      <c r="A39" s="12" t="s">
        <v>111</v>
      </c>
      <c r="B39" s="157" t="s">
        <v>231</v>
      </c>
      <c r="C39" s="99"/>
      <c r="D39" s="99"/>
      <c r="E39" s="99"/>
      <c r="F39" s="99"/>
    </row>
    <row r="40" spans="1:6" s="155" customFormat="1" ht="12" customHeight="1">
      <c r="A40" s="12" t="s">
        <v>112</v>
      </c>
      <c r="B40" s="157" t="s">
        <v>232</v>
      </c>
      <c r="C40" s="99"/>
      <c r="D40" s="99"/>
      <c r="E40" s="99"/>
      <c r="F40" s="99"/>
    </row>
    <row r="41" spans="1:6" s="155" customFormat="1" ht="12" customHeight="1">
      <c r="A41" s="12" t="s">
        <v>150</v>
      </c>
      <c r="B41" s="157" t="s">
        <v>233</v>
      </c>
      <c r="C41" s="99"/>
      <c r="D41" s="99"/>
      <c r="E41" s="99"/>
      <c r="F41" s="99"/>
    </row>
    <row r="42" spans="1:6" s="155" customFormat="1" ht="12" customHeight="1">
      <c r="A42" s="12" t="s">
        <v>151</v>
      </c>
      <c r="B42" s="157" t="s">
        <v>234</v>
      </c>
      <c r="C42" s="99"/>
      <c r="D42" s="99"/>
      <c r="E42" s="99"/>
      <c r="F42" s="99"/>
    </row>
    <row r="43" spans="1:6" s="155" customFormat="1" ht="12" customHeight="1">
      <c r="A43" s="12" t="s">
        <v>152</v>
      </c>
      <c r="B43" s="157" t="s">
        <v>235</v>
      </c>
      <c r="C43" s="99"/>
      <c r="D43" s="99"/>
      <c r="E43" s="99"/>
      <c r="F43" s="99"/>
    </row>
    <row r="44" spans="1:6" s="155" customFormat="1" ht="12" customHeight="1">
      <c r="A44" s="12" t="s">
        <v>153</v>
      </c>
      <c r="B44" s="157" t="s">
        <v>236</v>
      </c>
      <c r="C44" s="99"/>
      <c r="D44" s="99"/>
      <c r="E44" s="99"/>
      <c r="F44" s="99"/>
    </row>
    <row r="45" spans="1:6" s="155" customFormat="1" ht="12" customHeight="1">
      <c r="A45" s="12" t="s">
        <v>154</v>
      </c>
      <c r="B45" s="157" t="s">
        <v>237</v>
      </c>
      <c r="C45" s="99"/>
      <c r="D45" s="99"/>
      <c r="E45" s="99"/>
      <c r="F45" s="99"/>
    </row>
    <row r="46" spans="1:6" s="155" customFormat="1" ht="12" customHeight="1">
      <c r="A46" s="12" t="s">
        <v>228</v>
      </c>
      <c r="B46" s="157" t="s">
        <v>238</v>
      </c>
      <c r="C46" s="102"/>
      <c r="D46" s="102"/>
      <c r="E46" s="102"/>
      <c r="F46" s="102"/>
    </row>
    <row r="47" spans="1:6" s="155" customFormat="1" ht="12" customHeight="1" thickBot="1">
      <c r="A47" s="14" t="s">
        <v>229</v>
      </c>
      <c r="B47" s="158" t="s">
        <v>239</v>
      </c>
      <c r="C47" s="145"/>
      <c r="D47" s="145"/>
      <c r="E47" s="145"/>
      <c r="F47" s="145"/>
    </row>
    <row r="48" spans="1:6" s="155" customFormat="1" ht="12" customHeight="1" thickBot="1">
      <c r="A48" s="18" t="s">
        <v>63</v>
      </c>
      <c r="B48" s="19" t="s">
        <v>240</v>
      </c>
      <c r="C48" s="97">
        <f>SUM(C49:C53)</f>
        <v>0</v>
      </c>
      <c r="D48" s="97">
        <f>SUM(D49:D53)</f>
        <v>0</v>
      </c>
      <c r="E48" s="97">
        <f>SUM(E49:E53)</f>
        <v>0</v>
      </c>
      <c r="F48" s="97">
        <f>SUM(F49:F53)</f>
        <v>0</v>
      </c>
    </row>
    <row r="49" spans="1:6" s="155" customFormat="1" ht="12" customHeight="1">
      <c r="A49" s="13" t="s">
        <v>113</v>
      </c>
      <c r="B49" s="156" t="s">
        <v>244</v>
      </c>
      <c r="C49" s="197"/>
      <c r="D49" s="197"/>
      <c r="E49" s="197"/>
      <c r="F49" s="197"/>
    </row>
    <row r="50" spans="1:6" s="155" customFormat="1" ht="12" customHeight="1">
      <c r="A50" s="12" t="s">
        <v>114</v>
      </c>
      <c r="B50" s="157" t="s">
        <v>245</v>
      </c>
      <c r="C50" s="102"/>
      <c r="D50" s="102"/>
      <c r="E50" s="102"/>
      <c r="F50" s="102"/>
    </row>
    <row r="51" spans="1:6" s="155" customFormat="1" ht="12" customHeight="1">
      <c r="A51" s="12" t="s">
        <v>241</v>
      </c>
      <c r="B51" s="157" t="s">
        <v>246</v>
      </c>
      <c r="C51" s="102"/>
      <c r="D51" s="102"/>
      <c r="E51" s="102"/>
      <c r="F51" s="102"/>
    </row>
    <row r="52" spans="1:6" s="155" customFormat="1" ht="12" customHeight="1">
      <c r="A52" s="12" t="s">
        <v>242</v>
      </c>
      <c r="B52" s="157" t="s">
        <v>247</v>
      </c>
      <c r="C52" s="102"/>
      <c r="D52" s="102"/>
      <c r="E52" s="102"/>
      <c r="F52" s="102"/>
    </row>
    <row r="53" spans="1:6" s="155" customFormat="1" ht="12" customHeight="1" thickBot="1">
      <c r="A53" s="14" t="s">
        <v>243</v>
      </c>
      <c r="B53" s="158" t="s">
        <v>248</v>
      </c>
      <c r="C53" s="145"/>
      <c r="D53" s="145"/>
      <c r="E53" s="145"/>
      <c r="F53" s="145"/>
    </row>
    <row r="54" spans="1:6" s="155" customFormat="1" ht="12" customHeight="1" thickBot="1">
      <c r="A54" s="18" t="s">
        <v>155</v>
      </c>
      <c r="B54" s="19" t="s">
        <v>249</v>
      </c>
      <c r="C54" s="97">
        <f>SUM(C55:C57)</f>
        <v>0</v>
      </c>
      <c r="D54" s="97">
        <f>SUM(D55:D57)</f>
        <v>0</v>
      </c>
      <c r="E54" s="97">
        <f>SUM(E55:E57)</f>
        <v>0</v>
      </c>
      <c r="F54" s="97"/>
    </row>
    <row r="55" spans="1:6" s="155" customFormat="1" ht="12" customHeight="1">
      <c r="A55" s="13" t="s">
        <v>115</v>
      </c>
      <c r="B55" s="156" t="s">
        <v>250</v>
      </c>
      <c r="C55" s="100"/>
      <c r="D55" s="100"/>
      <c r="E55" s="100"/>
      <c r="F55" s="100"/>
    </row>
    <row r="56" spans="1:6" s="155" customFormat="1" ht="12" customHeight="1">
      <c r="A56" s="12" t="s">
        <v>116</v>
      </c>
      <c r="B56" s="157" t="s">
        <v>407</v>
      </c>
      <c r="C56" s="99"/>
      <c r="D56" s="99"/>
      <c r="E56" s="99"/>
      <c r="F56" s="99"/>
    </row>
    <row r="57" spans="1:6" s="155" customFormat="1" ht="12" customHeight="1">
      <c r="A57" s="12" t="s">
        <v>253</v>
      </c>
      <c r="B57" s="157" t="s">
        <v>251</v>
      </c>
      <c r="C57" s="99"/>
      <c r="D57" s="99"/>
      <c r="E57" s="99"/>
      <c r="F57" s="99"/>
    </row>
    <row r="58" spans="1:6" s="155" customFormat="1" ht="12" customHeight="1" thickBot="1">
      <c r="A58" s="14" t="s">
        <v>254</v>
      </c>
      <c r="B58" s="158" t="s">
        <v>252</v>
      </c>
      <c r="C58" s="101"/>
      <c r="D58" s="101"/>
      <c r="E58" s="101"/>
      <c r="F58" s="101"/>
    </row>
    <row r="59" spans="1:6" s="155" customFormat="1" ht="12" customHeight="1" thickBot="1">
      <c r="A59" s="18" t="s">
        <v>65</v>
      </c>
      <c r="B59" s="92" t="s">
        <v>255</v>
      </c>
      <c r="C59" s="97">
        <f>SUM(C60:C62)</f>
        <v>0</v>
      </c>
      <c r="D59" s="97">
        <f>SUM(D60:D62)</f>
        <v>0</v>
      </c>
      <c r="E59" s="97">
        <f>SUM(E60:E62)</f>
        <v>0</v>
      </c>
      <c r="F59" s="97"/>
    </row>
    <row r="60" spans="1:6" s="155" customFormat="1" ht="12" customHeight="1">
      <c r="A60" s="13" t="s">
        <v>156</v>
      </c>
      <c r="B60" s="156" t="s">
        <v>257</v>
      </c>
      <c r="C60" s="102"/>
      <c r="D60" s="102"/>
      <c r="E60" s="102"/>
      <c r="F60" s="102"/>
    </row>
    <row r="61" spans="1:6" s="155" customFormat="1" ht="12" customHeight="1">
      <c r="A61" s="12" t="s">
        <v>157</v>
      </c>
      <c r="B61" s="157" t="s">
        <v>408</v>
      </c>
      <c r="C61" s="102"/>
      <c r="D61" s="102"/>
      <c r="E61" s="102"/>
      <c r="F61" s="102"/>
    </row>
    <row r="62" spans="1:6" s="155" customFormat="1" ht="12" customHeight="1">
      <c r="A62" s="12" t="s">
        <v>180</v>
      </c>
      <c r="B62" s="157" t="s">
        <v>258</v>
      </c>
      <c r="C62" s="102"/>
      <c r="D62" s="102"/>
      <c r="E62" s="102"/>
      <c r="F62" s="102"/>
    </row>
    <row r="63" spans="1:6" s="155" customFormat="1" ht="12" customHeight="1" thickBot="1">
      <c r="A63" s="14" t="s">
        <v>256</v>
      </c>
      <c r="B63" s="158" t="s">
        <v>259</v>
      </c>
      <c r="C63" s="102"/>
      <c r="D63" s="102"/>
      <c r="E63" s="102"/>
      <c r="F63" s="102"/>
    </row>
    <row r="64" spans="1:6" s="155" customFormat="1" ht="12" customHeight="1" thickBot="1">
      <c r="A64" s="18" t="s">
        <v>66</v>
      </c>
      <c r="B64" s="19" t="s">
        <v>260</v>
      </c>
      <c r="C64" s="103">
        <f>+C5+C16+C23+C30+C37+C48+C54+C59</f>
        <v>99877528</v>
      </c>
      <c r="D64" s="103">
        <f>+D5+D16+D23+D30+D37+D48+D54+D59</f>
        <v>99699736</v>
      </c>
      <c r="E64" s="103">
        <f>+E5+E16+E23+E30+E37+E48+E54+E59</f>
        <v>100324513</v>
      </c>
      <c r="F64" s="103">
        <f>E64*100/D64</f>
        <v>100.62665863026959</v>
      </c>
    </row>
    <row r="65" spans="1:6" s="155" customFormat="1" ht="12" customHeight="1" thickBot="1">
      <c r="A65" s="159" t="s">
        <v>261</v>
      </c>
      <c r="B65" s="92" t="s">
        <v>262</v>
      </c>
      <c r="C65" s="97">
        <f>SUM(C66:C68)</f>
        <v>0</v>
      </c>
      <c r="D65" s="97">
        <f>SUM(D66:D68)</f>
        <v>0</v>
      </c>
      <c r="E65" s="97">
        <f>SUM(E66:E68)</f>
        <v>0</v>
      </c>
      <c r="F65" s="97">
        <f>SUM(F66:F68)</f>
        <v>0</v>
      </c>
    </row>
    <row r="66" spans="1:6" s="155" customFormat="1" ht="12" customHeight="1">
      <c r="A66" s="13" t="s">
        <v>295</v>
      </c>
      <c r="B66" s="156" t="s">
        <v>263</v>
      </c>
      <c r="C66" s="102"/>
      <c r="D66" s="102"/>
      <c r="E66" s="102"/>
      <c r="F66" s="102"/>
    </row>
    <row r="67" spans="1:6" s="155" customFormat="1" ht="12" customHeight="1">
      <c r="A67" s="12" t="s">
        <v>304</v>
      </c>
      <c r="B67" s="157" t="s">
        <v>264</v>
      </c>
      <c r="C67" s="102"/>
      <c r="D67" s="102"/>
      <c r="E67" s="102"/>
      <c r="F67" s="102"/>
    </row>
    <row r="68" spans="1:6" s="155" customFormat="1" ht="12" customHeight="1" thickBot="1">
      <c r="A68" s="14" t="s">
        <v>305</v>
      </c>
      <c r="B68" s="160" t="s">
        <v>265</v>
      </c>
      <c r="C68" s="102"/>
      <c r="D68" s="102"/>
      <c r="E68" s="102"/>
      <c r="F68" s="102"/>
    </row>
    <row r="69" spans="1:6" s="155" customFormat="1" ht="12" customHeight="1" thickBot="1">
      <c r="A69" s="159" t="s">
        <v>266</v>
      </c>
      <c r="B69" s="92" t="s">
        <v>267</v>
      </c>
      <c r="C69" s="97">
        <f>SUM(C70:C73)</f>
        <v>0</v>
      </c>
      <c r="D69" s="97">
        <f>SUM(D70:D73)</f>
        <v>0</v>
      </c>
      <c r="E69" s="97">
        <f>SUM(E70:E73)</f>
        <v>0</v>
      </c>
      <c r="F69" s="97">
        <f>SUM(F70:F73)</f>
        <v>0</v>
      </c>
    </row>
    <row r="70" spans="1:6" s="155" customFormat="1" ht="12" customHeight="1">
      <c r="A70" s="13" t="s">
        <v>138</v>
      </c>
      <c r="B70" s="156" t="s">
        <v>268</v>
      </c>
      <c r="C70" s="102"/>
      <c r="D70" s="102"/>
      <c r="E70" s="102"/>
      <c r="F70" s="102"/>
    </row>
    <row r="71" spans="1:6" s="155" customFormat="1" ht="12" customHeight="1">
      <c r="A71" s="12" t="s">
        <v>139</v>
      </c>
      <c r="B71" s="157" t="s">
        <v>269</v>
      </c>
      <c r="C71" s="102"/>
      <c r="D71" s="102"/>
      <c r="E71" s="102"/>
      <c r="F71" s="102"/>
    </row>
    <row r="72" spans="1:6" s="155" customFormat="1" ht="12" customHeight="1">
      <c r="A72" s="12" t="s">
        <v>296</v>
      </c>
      <c r="B72" s="157" t="s">
        <v>270</v>
      </c>
      <c r="C72" s="102"/>
      <c r="D72" s="102"/>
      <c r="E72" s="102"/>
      <c r="F72" s="102"/>
    </row>
    <row r="73" spans="1:6" s="155" customFormat="1" ht="12" customHeight="1" thickBot="1">
      <c r="A73" s="14" t="s">
        <v>297</v>
      </c>
      <c r="B73" s="158" t="s">
        <v>271</v>
      </c>
      <c r="C73" s="102"/>
      <c r="D73" s="102"/>
      <c r="E73" s="102"/>
      <c r="F73" s="102"/>
    </row>
    <row r="74" spans="1:6" s="155" customFormat="1" ht="12" customHeight="1" thickBot="1">
      <c r="A74" s="159" t="s">
        <v>272</v>
      </c>
      <c r="B74" s="92" t="s">
        <v>273</v>
      </c>
      <c r="C74" s="97">
        <f>SUM(C75:C76)</f>
        <v>0</v>
      </c>
      <c r="D74" s="97">
        <f>SUM(D75:D76)</f>
        <v>0</v>
      </c>
      <c r="E74" s="97">
        <f>SUM(E75:E76)</f>
        <v>0</v>
      </c>
      <c r="F74" s="97"/>
    </row>
    <row r="75" spans="1:6" s="155" customFormat="1" ht="12" customHeight="1">
      <c r="A75" s="13" t="s">
        <v>298</v>
      </c>
      <c r="B75" s="156" t="s">
        <v>274</v>
      </c>
      <c r="C75" s="102"/>
      <c r="D75" s="102"/>
      <c r="E75" s="102"/>
      <c r="F75" s="102"/>
    </row>
    <row r="76" spans="1:6" s="155" customFormat="1" ht="12" customHeight="1" thickBot="1">
      <c r="A76" s="14" t="s">
        <v>299</v>
      </c>
      <c r="B76" s="158" t="s">
        <v>275</v>
      </c>
      <c r="C76" s="102"/>
      <c r="D76" s="102"/>
      <c r="E76" s="102"/>
      <c r="F76" s="102"/>
    </row>
    <row r="77" spans="1:6" s="155" customFormat="1" ht="12" customHeight="1" thickBot="1">
      <c r="A77" s="159" t="s">
        <v>276</v>
      </c>
      <c r="B77" s="92" t="s">
        <v>277</v>
      </c>
      <c r="C77" s="97">
        <f>SUM(C78:C80)</f>
        <v>0</v>
      </c>
      <c r="D77" s="97"/>
      <c r="E77" s="97"/>
      <c r="F77" s="97"/>
    </row>
    <row r="78" spans="1:6" s="155" customFormat="1" ht="12" customHeight="1">
      <c r="A78" s="13" t="s">
        <v>300</v>
      </c>
      <c r="B78" s="156" t="s">
        <v>278</v>
      </c>
      <c r="C78" s="102"/>
      <c r="D78" s="102"/>
      <c r="E78" s="102"/>
      <c r="F78" s="102"/>
    </row>
    <row r="79" spans="1:6" s="155" customFormat="1" ht="12" customHeight="1">
      <c r="A79" s="12" t="s">
        <v>301</v>
      </c>
      <c r="B79" s="157" t="s">
        <v>279</v>
      </c>
      <c r="C79" s="102"/>
      <c r="D79" s="102"/>
      <c r="E79" s="102"/>
      <c r="F79" s="102"/>
    </row>
    <row r="80" spans="1:6" s="155" customFormat="1" ht="12" customHeight="1" thickBot="1">
      <c r="A80" s="14" t="s">
        <v>302</v>
      </c>
      <c r="B80" s="158" t="s">
        <v>280</v>
      </c>
      <c r="C80" s="102"/>
      <c r="D80" s="102"/>
      <c r="E80" s="102"/>
      <c r="F80" s="102"/>
    </row>
    <row r="81" spans="1:6" s="155" customFormat="1" ht="12" customHeight="1" thickBot="1">
      <c r="A81" s="159" t="s">
        <v>281</v>
      </c>
      <c r="B81" s="92" t="s">
        <v>303</v>
      </c>
      <c r="C81" s="97">
        <f>SUM(C82:C85)</f>
        <v>0</v>
      </c>
      <c r="D81" s="97">
        <f>SUM(D82:D85)</f>
        <v>0</v>
      </c>
      <c r="E81" s="97">
        <f>SUM(E82:E85)</f>
        <v>0</v>
      </c>
      <c r="F81" s="97">
        <f>SUM(F82:F85)</f>
        <v>0</v>
      </c>
    </row>
    <row r="82" spans="1:6" s="155" customFormat="1" ht="13.5" customHeight="1">
      <c r="A82" s="161" t="s">
        <v>282</v>
      </c>
      <c r="B82" s="156" t="s">
        <v>283</v>
      </c>
      <c r="C82" s="102"/>
      <c r="D82" s="102"/>
      <c r="E82" s="102"/>
      <c r="F82" s="102"/>
    </row>
    <row r="83" spans="1:6" s="155" customFormat="1" ht="15.75" customHeight="1">
      <c r="A83" s="162" t="s">
        <v>284</v>
      </c>
      <c r="B83" s="157" t="s">
        <v>285</v>
      </c>
      <c r="C83" s="102"/>
      <c r="D83" s="102"/>
      <c r="E83" s="102"/>
      <c r="F83" s="102"/>
    </row>
    <row r="84" spans="1:6" s="155" customFormat="1" ht="11.25" customHeight="1">
      <c r="A84" s="162" t="s">
        <v>286</v>
      </c>
      <c r="B84" s="157" t="s">
        <v>287</v>
      </c>
      <c r="C84" s="102"/>
      <c r="D84" s="102"/>
      <c r="E84" s="102"/>
      <c r="F84" s="102"/>
    </row>
    <row r="85" spans="1:6" s="155" customFormat="1" ht="15" customHeight="1" thickBot="1">
      <c r="A85" s="163" t="s">
        <v>288</v>
      </c>
      <c r="B85" s="158" t="s">
        <v>289</v>
      </c>
      <c r="C85" s="102"/>
      <c r="D85" s="102"/>
      <c r="E85" s="102"/>
      <c r="F85" s="102"/>
    </row>
    <row r="86" spans="1:6" ht="16.5" customHeight="1" thickBot="1">
      <c r="A86" s="159" t="s">
        <v>290</v>
      </c>
      <c r="B86" s="92" t="s">
        <v>291</v>
      </c>
      <c r="C86" s="198"/>
      <c r="D86" s="198"/>
      <c r="E86" s="198"/>
      <c r="F86" s="198"/>
    </row>
    <row r="87" spans="1:6" s="167" customFormat="1" ht="16.5" customHeight="1" thickBot="1">
      <c r="A87" s="159" t="s">
        <v>292</v>
      </c>
      <c r="B87" s="164" t="s">
        <v>293</v>
      </c>
      <c r="C87" s="103">
        <f>+C65+C69+C74+C77+C81+C86</f>
        <v>0</v>
      </c>
      <c r="D87" s="103">
        <f>+D65+D69+D74+D77+D81+D86</f>
        <v>0</v>
      </c>
      <c r="E87" s="103">
        <f>+E65+E69+E74+E77+E81+E86</f>
        <v>0</v>
      </c>
      <c r="F87" s="103">
        <f>+F65+F69+F74+F77+F81+F86</f>
        <v>0</v>
      </c>
    </row>
    <row r="88" spans="1:6" ht="38.1" customHeight="1" thickBot="1">
      <c r="A88" s="165" t="s">
        <v>306</v>
      </c>
      <c r="B88" s="166" t="s">
        <v>294</v>
      </c>
      <c r="C88" s="103">
        <f>+C64+C87</f>
        <v>99877528</v>
      </c>
      <c r="D88" s="103">
        <f>+D64+D87</f>
        <v>99699736</v>
      </c>
      <c r="E88" s="103">
        <f>+E64+E87</f>
        <v>100324513</v>
      </c>
      <c r="F88" s="103">
        <f>E88*100/D88</f>
        <v>100.62665863026959</v>
      </c>
    </row>
    <row r="89" spans="1:6" s="154" customFormat="1" ht="12" customHeight="1">
      <c r="A89" s="3"/>
      <c r="B89" s="4"/>
      <c r="C89" s="4"/>
      <c r="D89" s="104"/>
      <c r="E89" s="4"/>
      <c r="F89" s="104"/>
    </row>
    <row r="90" spans="1:6" ht="12" customHeight="1">
      <c r="A90" s="1374" t="s">
        <v>86</v>
      </c>
      <c r="B90" s="1374"/>
      <c r="C90" s="1374"/>
      <c r="E90" s="153"/>
    </row>
    <row r="91" spans="1:6" ht="12" customHeight="1" thickBot="1">
      <c r="A91" s="1375" t="s">
        <v>141</v>
      </c>
      <c r="B91" s="1375"/>
      <c r="C91" s="675"/>
      <c r="D91" s="453"/>
      <c r="E91" s="675"/>
      <c r="F91" s="453"/>
    </row>
    <row r="92" spans="1:6" ht="36.75" thickBot="1">
      <c r="A92" s="21" t="s">
        <v>105</v>
      </c>
      <c r="B92" s="22" t="s">
        <v>87</v>
      </c>
      <c r="C92" s="29" t="s">
        <v>1025</v>
      </c>
      <c r="D92" s="29" t="s">
        <v>1026</v>
      </c>
      <c r="E92" s="29" t="s">
        <v>815</v>
      </c>
      <c r="F92" s="29" t="s">
        <v>816</v>
      </c>
    </row>
    <row r="93" spans="1:6" ht="12" customHeight="1" thickBot="1">
      <c r="A93" s="26">
        <v>1</v>
      </c>
      <c r="B93" s="27">
        <v>2</v>
      </c>
      <c r="C93" s="28">
        <v>3</v>
      </c>
      <c r="D93" s="28">
        <v>4</v>
      </c>
      <c r="E93" s="28">
        <v>5</v>
      </c>
      <c r="F93" s="28">
        <v>6</v>
      </c>
    </row>
    <row r="94" spans="1:6" ht="12" customHeight="1" thickBot="1">
      <c r="A94" s="20" t="s">
        <v>58</v>
      </c>
      <c r="B94" s="25" t="s">
        <v>309</v>
      </c>
      <c r="C94" s="96">
        <f>SUM(C95:C99)</f>
        <v>99877528</v>
      </c>
      <c r="D94" s="96">
        <f>SUM(D95:D99)</f>
        <v>99699736</v>
      </c>
      <c r="E94" s="1288">
        <f>E95+E96+E97</f>
        <v>100014513</v>
      </c>
      <c r="F94" s="697">
        <f>E94*100/D94</f>
        <v>100.31572500853964</v>
      </c>
    </row>
    <row r="95" spans="1:6" ht="12" customHeight="1">
      <c r="A95" s="15" t="s">
        <v>117</v>
      </c>
      <c r="B95" s="8" t="s">
        <v>88</v>
      </c>
      <c r="C95" s="98">
        <v>71069000</v>
      </c>
      <c r="D95" s="98">
        <v>67885400</v>
      </c>
      <c r="E95" s="42">
        <v>65000579</v>
      </c>
      <c r="F95" s="1063"/>
    </row>
    <row r="96" spans="1:6" ht="12" customHeight="1">
      <c r="A96" s="12" t="s">
        <v>118</v>
      </c>
      <c r="B96" s="6" t="s">
        <v>158</v>
      </c>
      <c r="C96" s="99">
        <v>15918528</v>
      </c>
      <c r="D96" s="99">
        <v>15924336</v>
      </c>
      <c r="E96" s="44">
        <v>14783081</v>
      </c>
      <c r="F96" s="1063"/>
    </row>
    <row r="97" spans="1:6" ht="12" customHeight="1">
      <c r="A97" s="12" t="s">
        <v>119</v>
      </c>
      <c r="B97" s="6" t="s">
        <v>136</v>
      </c>
      <c r="C97" s="101">
        <v>12890000</v>
      </c>
      <c r="D97" s="101">
        <v>15890000</v>
      </c>
      <c r="E97" s="101">
        <v>20230853</v>
      </c>
      <c r="F97" s="1063"/>
    </row>
    <row r="98" spans="1:6" ht="12" customHeight="1">
      <c r="A98" s="12" t="s">
        <v>120</v>
      </c>
      <c r="B98" s="9" t="s">
        <v>159</v>
      </c>
      <c r="C98" s="101"/>
      <c r="D98" s="101"/>
      <c r="E98" s="101"/>
      <c r="F98" s="100"/>
    </row>
    <row r="99" spans="1:6" ht="12" customHeight="1">
      <c r="A99" s="12" t="s">
        <v>128</v>
      </c>
      <c r="B99" s="17" t="s">
        <v>160</v>
      </c>
      <c r="C99" s="101"/>
      <c r="D99" s="101"/>
      <c r="E99" s="101"/>
      <c r="F99" s="101"/>
    </row>
    <row r="100" spans="1:6" ht="12" customHeight="1">
      <c r="A100" s="12" t="s">
        <v>121</v>
      </c>
      <c r="B100" s="6" t="s">
        <v>310</v>
      </c>
      <c r="C100" s="101"/>
      <c r="D100" s="101"/>
      <c r="E100" s="101"/>
      <c r="F100" s="101"/>
    </row>
    <row r="101" spans="1:6" ht="12" customHeight="1">
      <c r="A101" s="12" t="s">
        <v>122</v>
      </c>
      <c r="B101" s="54" t="s">
        <v>311</v>
      </c>
      <c r="C101" s="101"/>
      <c r="D101" s="101"/>
      <c r="E101" s="101"/>
      <c r="F101" s="101"/>
    </row>
    <row r="102" spans="1:6" ht="12" customHeight="1">
      <c r="A102" s="12" t="s">
        <v>129</v>
      </c>
      <c r="B102" s="55" t="s">
        <v>312</v>
      </c>
      <c r="C102" s="101"/>
      <c r="D102" s="101"/>
      <c r="E102" s="101"/>
      <c r="F102" s="101"/>
    </row>
    <row r="103" spans="1:6" ht="12" customHeight="1">
      <c r="A103" s="12" t="s">
        <v>130</v>
      </c>
      <c r="B103" s="55" t="s">
        <v>313</v>
      </c>
      <c r="C103" s="101"/>
      <c r="D103" s="101"/>
      <c r="E103" s="101"/>
      <c r="F103" s="101"/>
    </row>
    <row r="104" spans="1:6" ht="12" customHeight="1">
      <c r="A104" s="12" t="s">
        <v>131</v>
      </c>
      <c r="B104" s="54" t="s">
        <v>314</v>
      </c>
      <c r="C104" s="101"/>
      <c r="D104" s="101"/>
      <c r="E104" s="101"/>
      <c r="F104" s="101"/>
    </row>
    <row r="105" spans="1:6" ht="12" customHeight="1">
      <c r="A105" s="12" t="s">
        <v>132</v>
      </c>
      <c r="B105" s="54" t="s">
        <v>315</v>
      </c>
      <c r="C105" s="101"/>
      <c r="D105" s="101"/>
      <c r="E105" s="101"/>
      <c r="F105" s="101"/>
    </row>
    <row r="106" spans="1:6" ht="12" customHeight="1">
      <c r="A106" s="12" t="s">
        <v>134</v>
      </c>
      <c r="B106" s="55" t="s">
        <v>316</v>
      </c>
      <c r="C106" s="101"/>
      <c r="D106" s="101"/>
      <c r="E106" s="101"/>
      <c r="F106" s="101"/>
    </row>
    <row r="107" spans="1:6" ht="12" customHeight="1">
      <c r="A107" s="11" t="s">
        <v>161</v>
      </c>
      <c r="B107" s="56" t="s">
        <v>317</v>
      </c>
      <c r="C107" s="101"/>
      <c r="D107" s="101"/>
      <c r="E107" s="101"/>
      <c r="F107" s="101"/>
    </row>
    <row r="108" spans="1:6" ht="12" customHeight="1">
      <c r="A108" s="12" t="s">
        <v>307</v>
      </c>
      <c r="B108" s="56" t="s">
        <v>318</v>
      </c>
      <c r="C108" s="101"/>
      <c r="D108" s="101"/>
      <c r="E108" s="101"/>
      <c r="F108" s="101"/>
    </row>
    <row r="109" spans="1:6" ht="12" customHeight="1" thickBot="1">
      <c r="A109" s="16" t="s">
        <v>308</v>
      </c>
      <c r="B109" s="57" t="s">
        <v>319</v>
      </c>
      <c r="C109" s="105"/>
      <c r="D109" s="105"/>
      <c r="E109" s="105"/>
      <c r="F109" s="105"/>
    </row>
    <row r="110" spans="1:6" ht="12" customHeight="1" thickBot="1">
      <c r="A110" s="18" t="s">
        <v>59</v>
      </c>
      <c r="B110" s="24" t="s">
        <v>320</v>
      </c>
      <c r="C110" s="97">
        <f>+C111+C113+C115</f>
        <v>0</v>
      </c>
      <c r="D110" s="97">
        <f>+D111+D113+D115</f>
        <v>0</v>
      </c>
      <c r="E110" s="97">
        <f>+E111+E113+E115</f>
        <v>0</v>
      </c>
      <c r="F110" s="97" t="e">
        <f>E110*100/D110</f>
        <v>#DIV/0!</v>
      </c>
    </row>
    <row r="111" spans="1:6" ht="12" customHeight="1">
      <c r="A111" s="13" t="s">
        <v>123</v>
      </c>
      <c r="B111" s="6" t="s">
        <v>179</v>
      </c>
      <c r="C111" s="100"/>
      <c r="D111" s="100"/>
      <c r="E111" s="100"/>
      <c r="F111" s="100"/>
    </row>
    <row r="112" spans="1:6" ht="12" customHeight="1">
      <c r="A112" s="13" t="s">
        <v>124</v>
      </c>
      <c r="B112" s="10" t="s">
        <v>324</v>
      </c>
      <c r="C112" s="100"/>
      <c r="D112" s="100"/>
      <c r="E112" s="100"/>
      <c r="F112" s="100"/>
    </row>
    <row r="113" spans="1:6" ht="12" customHeight="1">
      <c r="A113" s="13" t="s">
        <v>125</v>
      </c>
      <c r="B113" s="10" t="s">
        <v>162</v>
      </c>
      <c r="C113" s="99"/>
      <c r="D113" s="99"/>
      <c r="E113" s="99"/>
      <c r="F113" s="99"/>
    </row>
    <row r="114" spans="1:6">
      <c r="A114" s="13" t="s">
        <v>126</v>
      </c>
      <c r="B114" s="10" t="s">
        <v>325</v>
      </c>
      <c r="C114" s="90"/>
      <c r="D114" s="90"/>
      <c r="E114" s="90"/>
      <c r="F114" s="90"/>
    </row>
    <row r="115" spans="1:6" ht="12" customHeight="1">
      <c r="A115" s="13" t="s">
        <v>127</v>
      </c>
      <c r="B115" s="94" t="s">
        <v>181</v>
      </c>
      <c r="C115" s="90"/>
      <c r="D115" s="90"/>
      <c r="E115" s="90"/>
      <c r="F115" s="90"/>
    </row>
    <row r="116" spans="1:6" ht="12" customHeight="1">
      <c r="A116" s="13" t="s">
        <v>133</v>
      </c>
      <c r="B116" s="93" t="s">
        <v>409</v>
      </c>
      <c r="C116" s="90"/>
      <c r="D116" s="90"/>
      <c r="E116" s="90"/>
      <c r="F116" s="90"/>
    </row>
    <row r="117" spans="1:6" ht="12" customHeight="1">
      <c r="A117" s="13" t="s">
        <v>135</v>
      </c>
      <c r="B117" s="152" t="s">
        <v>330</v>
      </c>
      <c r="C117" s="90"/>
      <c r="D117" s="90"/>
      <c r="E117" s="90"/>
      <c r="F117" s="90"/>
    </row>
    <row r="118" spans="1:6" ht="12" customHeight="1">
      <c r="A118" s="13" t="s">
        <v>163</v>
      </c>
      <c r="B118" s="55" t="s">
        <v>313</v>
      </c>
      <c r="C118" s="90"/>
      <c r="D118" s="90"/>
      <c r="E118" s="90"/>
      <c r="F118" s="90"/>
    </row>
    <row r="119" spans="1:6">
      <c r="A119" s="13" t="s">
        <v>164</v>
      </c>
      <c r="B119" s="55" t="s">
        <v>329</v>
      </c>
      <c r="C119" s="90"/>
      <c r="D119" s="90"/>
      <c r="E119" s="90"/>
      <c r="F119" s="90"/>
    </row>
    <row r="120" spans="1:6" ht="12" customHeight="1">
      <c r="A120" s="13" t="s">
        <v>165</v>
      </c>
      <c r="B120" s="55" t="s">
        <v>328</v>
      </c>
      <c r="C120" s="90"/>
      <c r="D120" s="90"/>
      <c r="E120" s="90"/>
      <c r="F120" s="90"/>
    </row>
    <row r="121" spans="1:6" ht="12" customHeight="1">
      <c r="A121" s="13" t="s">
        <v>321</v>
      </c>
      <c r="B121" s="55" t="s">
        <v>316</v>
      </c>
      <c r="C121" s="90"/>
      <c r="D121" s="90"/>
      <c r="E121" s="90"/>
      <c r="F121" s="90"/>
    </row>
    <row r="122" spans="1:6" ht="12" customHeight="1">
      <c r="A122" s="13" t="s">
        <v>322</v>
      </c>
      <c r="B122" s="55" t="s">
        <v>327</v>
      </c>
      <c r="C122" s="90"/>
      <c r="D122" s="90"/>
      <c r="E122" s="90"/>
      <c r="F122" s="90"/>
    </row>
    <row r="123" spans="1:6" ht="12" customHeight="1" thickBot="1">
      <c r="A123" s="11" t="s">
        <v>323</v>
      </c>
      <c r="B123" s="55" t="s">
        <v>326</v>
      </c>
      <c r="C123" s="91"/>
      <c r="D123" s="91"/>
      <c r="E123" s="91"/>
      <c r="F123" s="91"/>
    </row>
    <row r="124" spans="1:6" ht="12" customHeight="1" thickBot="1">
      <c r="A124" s="18" t="s">
        <v>60</v>
      </c>
      <c r="B124" s="52" t="s">
        <v>331</v>
      </c>
      <c r="C124" s="97">
        <f>+C125+C126</f>
        <v>0</v>
      </c>
      <c r="D124" s="97">
        <f>+D125+D126</f>
        <v>0</v>
      </c>
      <c r="E124" s="97">
        <f>+E125+E126</f>
        <v>0</v>
      </c>
      <c r="F124" s="97">
        <f>+F125+F126</f>
        <v>0</v>
      </c>
    </row>
    <row r="125" spans="1:6" ht="12" customHeight="1">
      <c r="A125" s="13" t="s">
        <v>106</v>
      </c>
      <c r="B125" s="7" t="s">
        <v>95</v>
      </c>
      <c r="C125" s="100"/>
      <c r="D125" s="100"/>
      <c r="E125" s="100"/>
      <c r="F125" s="100"/>
    </row>
    <row r="126" spans="1:6" ht="12" customHeight="1" thickBot="1">
      <c r="A126" s="14" t="s">
        <v>107</v>
      </c>
      <c r="B126" s="10" t="s">
        <v>96</v>
      </c>
      <c r="C126" s="101"/>
      <c r="D126" s="101"/>
      <c r="E126" s="101"/>
      <c r="F126" s="101"/>
    </row>
    <row r="127" spans="1:6" ht="12" customHeight="1" thickBot="1">
      <c r="A127" s="18" t="s">
        <v>61</v>
      </c>
      <c r="B127" s="52" t="s">
        <v>332</v>
      </c>
      <c r="C127" s="97">
        <f>+C94+C110+C124</f>
        <v>99877528</v>
      </c>
      <c r="D127" s="97">
        <f>+D94+D110+D124</f>
        <v>99699736</v>
      </c>
      <c r="E127" s="97">
        <f>+E94+E110+E124</f>
        <v>100014513</v>
      </c>
      <c r="F127" s="97">
        <f>E127*100/D127</f>
        <v>100.31572500853964</v>
      </c>
    </row>
    <row r="128" spans="1:6" ht="12" customHeight="1" thickBot="1">
      <c r="A128" s="18" t="s">
        <v>62</v>
      </c>
      <c r="B128" s="52" t="s">
        <v>333</v>
      </c>
      <c r="C128" s="97">
        <f>+C129+C130+C131</f>
        <v>0</v>
      </c>
      <c r="D128" s="97">
        <f>+D129+D130+D131</f>
        <v>0</v>
      </c>
      <c r="E128" s="97">
        <f>+E129+E130+E131</f>
        <v>0</v>
      </c>
      <c r="F128" s="97">
        <f>+F129+F130+F131</f>
        <v>0</v>
      </c>
    </row>
    <row r="129" spans="1:10" ht="12" customHeight="1">
      <c r="A129" s="13" t="s">
        <v>110</v>
      </c>
      <c r="B129" s="7" t="s">
        <v>334</v>
      </c>
      <c r="C129" s="90"/>
      <c r="D129" s="90"/>
      <c r="E129" s="90"/>
      <c r="F129" s="90"/>
    </row>
    <row r="130" spans="1:10" ht="12" customHeight="1">
      <c r="A130" s="13" t="s">
        <v>111</v>
      </c>
      <c r="B130" s="7" t="s">
        <v>335</v>
      </c>
      <c r="C130" s="90"/>
      <c r="D130" s="90"/>
      <c r="E130" s="90"/>
      <c r="F130" s="90"/>
    </row>
    <row r="131" spans="1:10" ht="12" customHeight="1" thickBot="1">
      <c r="A131" s="11" t="s">
        <v>112</v>
      </c>
      <c r="B131" s="5" t="s">
        <v>336</v>
      </c>
      <c r="C131" s="90"/>
      <c r="D131" s="90"/>
      <c r="E131" s="90"/>
      <c r="F131" s="90"/>
    </row>
    <row r="132" spans="1:10" ht="12" customHeight="1" thickBot="1">
      <c r="A132" s="18" t="s">
        <v>63</v>
      </c>
      <c r="B132" s="52" t="s">
        <v>373</v>
      </c>
      <c r="C132" s="97">
        <f>+C133+C134+C135+C136</f>
        <v>0</v>
      </c>
      <c r="D132" s="97">
        <f>+D133+D134+D135+D136</f>
        <v>0</v>
      </c>
      <c r="E132" s="97">
        <f>+E133+E134+E135+E136</f>
        <v>0</v>
      </c>
      <c r="F132" s="97">
        <f>+F133+F134+F135+F136</f>
        <v>0</v>
      </c>
    </row>
    <row r="133" spans="1:10" ht="12" customHeight="1">
      <c r="A133" s="13" t="s">
        <v>113</v>
      </c>
      <c r="B133" s="7" t="s">
        <v>337</v>
      </c>
      <c r="C133" s="90"/>
      <c r="D133" s="90"/>
      <c r="E133" s="90"/>
      <c r="F133" s="90"/>
    </row>
    <row r="134" spans="1:10" ht="12" customHeight="1">
      <c r="A134" s="13" t="s">
        <v>114</v>
      </c>
      <c r="B134" s="7" t="s">
        <v>338</v>
      </c>
      <c r="C134" s="90"/>
      <c r="D134" s="90"/>
      <c r="E134" s="90"/>
      <c r="F134" s="90"/>
    </row>
    <row r="135" spans="1:10" ht="12" customHeight="1">
      <c r="A135" s="13" t="s">
        <v>241</v>
      </c>
      <c r="B135" s="7" t="s">
        <v>339</v>
      </c>
      <c r="C135" s="90"/>
      <c r="D135" s="90"/>
      <c r="E135" s="90"/>
      <c r="F135" s="90"/>
    </row>
    <row r="136" spans="1:10" ht="12" customHeight="1" thickBot="1">
      <c r="A136" s="11" t="s">
        <v>242</v>
      </c>
      <c r="B136" s="5" t="s">
        <v>340</v>
      </c>
      <c r="C136" s="90"/>
      <c r="D136" s="90"/>
      <c r="E136" s="90"/>
      <c r="F136" s="90"/>
    </row>
    <row r="137" spans="1:10" ht="12" customHeight="1" thickBot="1">
      <c r="A137" s="18" t="s">
        <v>64</v>
      </c>
      <c r="B137" s="52" t="s">
        <v>341</v>
      </c>
      <c r="C137" s="103">
        <f>+C138+C139+C140+C141</f>
        <v>0</v>
      </c>
      <c r="D137" s="103">
        <f>+D138+D139+D140+D141</f>
        <v>0</v>
      </c>
      <c r="E137" s="103">
        <f>+E138+E139+E140+E141</f>
        <v>0</v>
      </c>
      <c r="F137" s="103">
        <f>+F138+F139+F140+F141</f>
        <v>0</v>
      </c>
    </row>
    <row r="138" spans="1:10" ht="12" customHeight="1">
      <c r="A138" s="13" t="s">
        <v>115</v>
      </c>
      <c r="B138" s="7" t="s">
        <v>342</v>
      </c>
      <c r="C138" s="90"/>
      <c r="D138" s="90"/>
      <c r="E138" s="90"/>
      <c r="F138" s="90"/>
    </row>
    <row r="139" spans="1:10" ht="12" customHeight="1">
      <c r="A139" s="13" t="s">
        <v>116</v>
      </c>
      <c r="B139" s="7" t="s">
        <v>352</v>
      </c>
      <c r="C139" s="90"/>
      <c r="D139" s="90"/>
      <c r="E139" s="90"/>
      <c r="F139" s="90"/>
    </row>
    <row r="140" spans="1:10" ht="12" customHeight="1">
      <c r="A140" s="13" t="s">
        <v>253</v>
      </c>
      <c r="B140" s="7" t="s">
        <v>343</v>
      </c>
      <c r="C140" s="90"/>
      <c r="D140" s="90"/>
      <c r="E140" s="90"/>
      <c r="F140" s="90"/>
    </row>
    <row r="141" spans="1:10" ht="12" customHeight="1" thickBot="1">
      <c r="A141" s="11" t="s">
        <v>254</v>
      </c>
      <c r="B141" s="5" t="s">
        <v>344</v>
      </c>
      <c r="C141" s="90"/>
      <c r="D141" s="90"/>
      <c r="E141" s="90"/>
      <c r="F141" s="90"/>
    </row>
    <row r="142" spans="1:10" ht="12" customHeight="1" thickBot="1">
      <c r="A142" s="18" t="s">
        <v>65</v>
      </c>
      <c r="B142" s="52" t="s">
        <v>345</v>
      </c>
      <c r="C142" s="106">
        <f>+C143+C144+C145+C146</f>
        <v>0</v>
      </c>
      <c r="D142" s="106">
        <f>+D143+D144+D145+D146</f>
        <v>0</v>
      </c>
      <c r="E142" s="106">
        <f>+E143+E144+E145+E146</f>
        <v>0</v>
      </c>
      <c r="F142" s="106">
        <f>+F143+F144+F145+F146</f>
        <v>0</v>
      </c>
    </row>
    <row r="143" spans="1:10" ht="15" customHeight="1">
      <c r="A143" s="13" t="s">
        <v>156</v>
      </c>
      <c r="B143" s="7" t="s">
        <v>346</v>
      </c>
      <c r="C143" s="90"/>
      <c r="D143" s="90"/>
      <c r="E143" s="90"/>
      <c r="F143" s="90"/>
      <c r="G143" s="169"/>
      <c r="H143" s="170"/>
      <c r="I143" s="170"/>
      <c r="J143" s="170"/>
    </row>
    <row r="144" spans="1:10" ht="15" customHeight="1">
      <c r="A144" s="13" t="s">
        <v>157</v>
      </c>
      <c r="B144" s="7" t="s">
        <v>347</v>
      </c>
      <c r="C144" s="90"/>
      <c r="D144" s="90"/>
      <c r="E144" s="90"/>
      <c r="F144" s="90"/>
      <c r="G144" s="169"/>
      <c r="H144" s="170"/>
      <c r="I144" s="170"/>
      <c r="J144" s="170"/>
    </row>
    <row r="145" spans="1:10" ht="15" customHeight="1">
      <c r="A145" s="13" t="s">
        <v>180</v>
      </c>
      <c r="B145" s="7" t="s">
        <v>348</v>
      </c>
      <c r="C145" s="90"/>
      <c r="D145" s="90"/>
      <c r="E145" s="90"/>
      <c r="F145" s="90"/>
      <c r="G145" s="169"/>
      <c r="H145" s="170"/>
      <c r="I145" s="170"/>
      <c r="J145" s="170"/>
    </row>
    <row r="146" spans="1:10" s="155" customFormat="1" ht="12.95" customHeight="1" thickBot="1">
      <c r="A146" s="13" t="s">
        <v>256</v>
      </c>
      <c r="B146" s="7" t="s">
        <v>349</v>
      </c>
      <c r="C146" s="90"/>
      <c r="D146" s="90"/>
      <c r="E146" s="90"/>
      <c r="F146" s="90"/>
    </row>
    <row r="147" spans="1:10" ht="15.75" customHeight="1" thickBot="1">
      <c r="A147" s="18" t="s">
        <v>66</v>
      </c>
      <c r="B147" s="52" t="s">
        <v>350</v>
      </c>
      <c r="C147" s="168">
        <f>+C128+C132+C137+C142</f>
        <v>0</v>
      </c>
      <c r="D147" s="168">
        <f>+D128+D132+D137+D142</f>
        <v>0</v>
      </c>
      <c r="E147" s="168">
        <f>+E128+E132+E137+E142</f>
        <v>0</v>
      </c>
      <c r="F147" s="168">
        <f>+F128+F132+F137+F142</f>
        <v>0</v>
      </c>
    </row>
    <row r="148" spans="1:10" ht="15.75" customHeight="1" thickBot="1">
      <c r="A148" s="1184"/>
      <c r="B148" s="440" t="s">
        <v>983</v>
      </c>
      <c r="C148" s="168"/>
      <c r="D148" s="168"/>
      <c r="E148" s="168">
        <v>310000</v>
      </c>
      <c r="F148" s="168"/>
    </row>
    <row r="149" spans="1:10" ht="15.75" customHeight="1" thickBot="1">
      <c r="A149" s="1184"/>
      <c r="B149" s="440" t="s">
        <v>978</v>
      </c>
      <c r="C149" s="168"/>
      <c r="D149" s="168"/>
      <c r="E149" s="168"/>
      <c r="F149" s="168"/>
    </row>
    <row r="150" spans="1:10" ht="16.5" thickBot="1">
      <c r="A150" s="95" t="s">
        <v>67</v>
      </c>
      <c r="B150" s="142" t="s">
        <v>351</v>
      </c>
      <c r="C150" s="168">
        <f>+C127+C147</f>
        <v>99877528</v>
      </c>
      <c r="D150" s="168">
        <f>+D127+D147</f>
        <v>99699736</v>
      </c>
      <c r="E150" s="168">
        <f>+E127+E147+E148+E149</f>
        <v>100324513</v>
      </c>
      <c r="F150" s="168">
        <f>+F127+F147</f>
        <v>100.31572500853964</v>
      </c>
    </row>
    <row r="151" spans="1:10">
      <c r="D151" s="144"/>
      <c r="F151" s="144"/>
    </row>
    <row r="152" spans="1:10">
      <c r="A152" s="1376" t="s">
        <v>849</v>
      </c>
      <c r="B152" s="1376"/>
      <c r="C152" s="1376"/>
      <c r="E152" s="153"/>
    </row>
    <row r="153" spans="1:10" ht="16.5" thickBot="1">
      <c r="A153" s="1373" t="s">
        <v>850</v>
      </c>
      <c r="B153" s="1373"/>
      <c r="C153" s="674"/>
      <c r="D153" s="672"/>
      <c r="E153" s="674"/>
      <c r="F153" s="672"/>
    </row>
    <row r="154" spans="1:10" ht="21.75" thickBot="1">
      <c r="A154" s="18">
        <v>1</v>
      </c>
      <c r="B154" s="24" t="s">
        <v>851</v>
      </c>
      <c r="C154" s="297"/>
      <c r="D154" s="97">
        <f>+D64-D127</f>
        <v>0</v>
      </c>
      <c r="E154" s="297"/>
      <c r="F154" s="97">
        <f>+F64-F127</f>
        <v>0.31093362172994432</v>
      </c>
    </row>
    <row r="155" spans="1:10" ht="21.75" thickBot="1">
      <c r="A155" s="18" t="s">
        <v>59</v>
      </c>
      <c r="B155" s="24" t="s">
        <v>852</v>
      </c>
      <c r="C155" s="297"/>
      <c r="D155" s="97">
        <f>+D87-D147</f>
        <v>0</v>
      </c>
      <c r="E155" s="297"/>
      <c r="F155" s="97"/>
    </row>
  </sheetData>
  <mergeCells count="6">
    <mergeCell ref="A153:B153"/>
    <mergeCell ref="A2:B2"/>
    <mergeCell ref="A1:C1"/>
    <mergeCell ref="A90:C90"/>
    <mergeCell ref="A91:B91"/>
    <mergeCell ref="A152:C152"/>
  </mergeCells>
  <phoneticPr fontId="24" type="noConversion"/>
  <printOptions horizontalCentered="1"/>
  <pageMargins left="0" right="0" top="1.4566929133858268" bottom="0.86614173228346458" header="0.78740157480314965" footer="0.59055118110236227"/>
  <pageSetup paperSize="9" scale="59" fitToHeight="2" orientation="portrait" r:id="rId1"/>
  <headerFooter alignWithMargins="0">
    <oddHeader>&amp;C&amp;"Times New Roman CE,Félkövér"&amp;12
Tát Város Önkormányzat
2017. ÉVI KÖLTSÉGVETÉS
ÁLLAMI (ÁLLAMIGAZGATÁSI) FELADATOK MÉRLEGE
&amp;R&amp;"Times New Roman CE,Félkövér dőlt"&amp;11 1.4. melléklet a  6/2018. (IV.24.) önkormányzati rendelethez</oddHeader>
  </headerFooter>
  <rowBreaks count="1" manualBreakCount="1">
    <brk id="89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:P85"/>
  <sheetViews>
    <sheetView view="pageBreakPreview" zoomScale="60" zoomScaleNormal="100" workbookViewId="0">
      <selection activeCell="E1" sqref="E1:H1"/>
    </sheetView>
  </sheetViews>
  <sheetFormatPr defaultRowHeight="12.75"/>
  <cols>
    <col min="2" max="2" width="9" customWidth="1"/>
    <col min="3" max="3" width="21" customWidth="1"/>
    <col min="4" max="4" width="23.1640625" bestFit="1" customWidth="1"/>
    <col min="5" max="5" width="13.83203125" customWidth="1"/>
    <col min="6" max="6" width="13.33203125" customWidth="1"/>
    <col min="7" max="7" width="13.83203125" customWidth="1"/>
    <col min="8" max="8" width="16" bestFit="1" customWidth="1"/>
  </cols>
  <sheetData>
    <row r="1" spans="1:8" ht="13.5" thickBot="1">
      <c r="B1" s="211"/>
      <c r="C1" s="1024"/>
      <c r="D1" s="1025"/>
      <c r="E1" s="1551" t="s">
        <v>1145</v>
      </c>
      <c r="F1" s="1551"/>
      <c r="G1" s="1551"/>
      <c r="H1" s="1551"/>
    </row>
    <row r="2" spans="1:8" ht="24">
      <c r="B2" s="1026" t="s">
        <v>58</v>
      </c>
      <c r="C2" s="1613" t="s">
        <v>415</v>
      </c>
      <c r="D2" s="1614"/>
      <c r="E2" s="1027" t="s">
        <v>1082</v>
      </c>
      <c r="F2" s="1027" t="s">
        <v>1083</v>
      </c>
      <c r="G2" s="1027" t="s">
        <v>566</v>
      </c>
      <c r="H2" s="1028" t="s">
        <v>938</v>
      </c>
    </row>
    <row r="3" spans="1:8" ht="12.75" customHeight="1">
      <c r="A3" s="199"/>
      <c r="B3" s="200"/>
      <c r="C3" s="1615" t="s">
        <v>436</v>
      </c>
      <c r="D3" s="201" t="s">
        <v>433</v>
      </c>
      <c r="E3" s="202">
        <v>9557100</v>
      </c>
      <c r="F3" s="202">
        <v>10786075</v>
      </c>
      <c r="G3" s="202">
        <v>10786075</v>
      </c>
      <c r="H3" s="1029">
        <f>G3*100/F3</f>
        <v>100</v>
      </c>
    </row>
    <row r="4" spans="1:8" ht="12.75" customHeight="1">
      <c r="A4" s="199"/>
      <c r="B4" s="203"/>
      <c r="C4" s="1616"/>
      <c r="D4" s="204" t="s">
        <v>3</v>
      </c>
      <c r="E4" s="208">
        <v>2107537</v>
      </c>
      <c r="F4" s="208">
        <v>2374897</v>
      </c>
      <c r="G4" s="208">
        <v>2342018</v>
      </c>
      <c r="H4" s="1029">
        <f t="shared" ref="H4:H17" si="0">G4*100/F4</f>
        <v>98.615561011698617</v>
      </c>
    </row>
    <row r="5" spans="1:8">
      <c r="A5" s="199"/>
      <c r="B5" s="205"/>
      <c r="C5" s="1616"/>
      <c r="D5" s="206" t="s">
        <v>434</v>
      </c>
      <c r="E5" s="208">
        <v>6100000</v>
      </c>
      <c r="F5" s="208">
        <v>10975527</v>
      </c>
      <c r="G5" s="208">
        <v>10361505</v>
      </c>
      <c r="H5" s="1029">
        <f t="shared" si="0"/>
        <v>94.405535151068378</v>
      </c>
    </row>
    <row r="6" spans="1:8">
      <c r="A6" s="199"/>
      <c r="B6" s="207"/>
      <c r="C6" s="1617" t="s">
        <v>6</v>
      </c>
      <c r="D6" s="1618"/>
      <c r="E6" s="1030">
        <f>SUM(E3:E5)</f>
        <v>17764637</v>
      </c>
      <c r="F6" s="1030">
        <f>SUM(F3:F5)</f>
        <v>24136499</v>
      </c>
      <c r="G6" s="1030">
        <f>SUM(G3:G5)</f>
        <v>23489598</v>
      </c>
      <c r="H6" s="1031">
        <f t="shared" si="0"/>
        <v>97.319822564158954</v>
      </c>
    </row>
    <row r="7" spans="1:8">
      <c r="A7" s="199"/>
      <c r="B7" s="200"/>
      <c r="C7" s="1615" t="s">
        <v>437</v>
      </c>
      <c r="D7" s="201" t="s">
        <v>433</v>
      </c>
      <c r="E7" s="208">
        <v>2104800</v>
      </c>
      <c r="F7" s="208">
        <v>2547405</v>
      </c>
      <c r="G7" s="208">
        <v>2547405</v>
      </c>
      <c r="H7" s="1029">
        <f t="shared" si="0"/>
        <v>100</v>
      </c>
    </row>
    <row r="8" spans="1:8">
      <c r="A8" s="199"/>
      <c r="B8" s="203"/>
      <c r="C8" s="1615"/>
      <c r="D8" s="204" t="s">
        <v>3</v>
      </c>
      <c r="E8" s="208">
        <v>470456</v>
      </c>
      <c r="F8" s="208">
        <v>581606</v>
      </c>
      <c r="G8" s="208">
        <v>581606</v>
      </c>
      <c r="H8" s="1029">
        <f t="shared" si="0"/>
        <v>100</v>
      </c>
    </row>
    <row r="9" spans="1:8">
      <c r="A9" s="199"/>
      <c r="B9" s="205"/>
      <c r="C9" s="1615"/>
      <c r="D9" s="206" t="s">
        <v>434</v>
      </c>
      <c r="E9" s="208">
        <v>750000</v>
      </c>
      <c r="F9" s="208">
        <v>1082833</v>
      </c>
      <c r="G9" s="208">
        <v>1045722</v>
      </c>
      <c r="H9" s="1029">
        <f t="shared" si="0"/>
        <v>96.572786385342894</v>
      </c>
    </row>
    <row r="10" spans="1:8">
      <c r="A10" s="199"/>
      <c r="B10" s="212"/>
      <c r="C10" s="1619" t="s">
        <v>7</v>
      </c>
      <c r="D10" s="1620"/>
      <c r="E10" s="1030">
        <f>SUM(E7:E9)</f>
        <v>3325256</v>
      </c>
      <c r="F10" s="1030">
        <f>SUM(F7:F9)</f>
        <v>4211844</v>
      </c>
      <c r="G10" s="1030">
        <f>SUM(G7:G9)</f>
        <v>4174733</v>
      </c>
      <c r="H10" s="1031">
        <f t="shared" si="0"/>
        <v>99.118889493533004</v>
      </c>
    </row>
    <row r="11" spans="1:8">
      <c r="A11" s="199"/>
      <c r="B11" s="213"/>
      <c r="C11" s="214" t="s">
        <v>438</v>
      </c>
      <c r="D11" s="209" t="s">
        <v>434</v>
      </c>
      <c r="E11" s="1032">
        <v>595000</v>
      </c>
      <c r="F11" s="1032">
        <v>757050</v>
      </c>
      <c r="G11" s="1032">
        <v>682261</v>
      </c>
      <c r="H11" s="1031">
        <f t="shared" si="0"/>
        <v>90.12099597120401</v>
      </c>
    </row>
    <row r="12" spans="1:8">
      <c r="A12" s="199"/>
      <c r="B12" s="213"/>
      <c r="C12" s="215" t="s">
        <v>0</v>
      </c>
      <c r="D12" s="209" t="s">
        <v>434</v>
      </c>
      <c r="E12" s="1032">
        <v>1100000</v>
      </c>
      <c r="F12" s="1032">
        <v>2022587</v>
      </c>
      <c r="G12" s="1032">
        <v>2022587</v>
      </c>
      <c r="H12" s="1031">
        <f t="shared" si="0"/>
        <v>100</v>
      </c>
    </row>
    <row r="13" spans="1:8">
      <c r="A13" s="199"/>
      <c r="B13" s="207"/>
      <c r="C13" s="216" t="s">
        <v>439</v>
      </c>
      <c r="D13" s="217" t="s">
        <v>434</v>
      </c>
      <c r="E13" s="1032">
        <v>440000</v>
      </c>
      <c r="F13" s="1032">
        <v>1767495</v>
      </c>
      <c r="G13" s="1032">
        <v>1339386</v>
      </c>
      <c r="H13" s="1031">
        <f t="shared" si="0"/>
        <v>75.778771651404952</v>
      </c>
    </row>
    <row r="14" spans="1:8">
      <c r="A14" s="199"/>
      <c r="B14" s="200"/>
      <c r="C14" s="1593" t="s">
        <v>440</v>
      </c>
      <c r="D14" s="201" t="s">
        <v>433</v>
      </c>
      <c r="E14" s="208">
        <f t="shared" ref="E14:E15" si="1">SUM(E3+E7)</f>
        <v>11661900</v>
      </c>
      <c r="F14" s="208">
        <v>13333480</v>
      </c>
      <c r="G14" s="208">
        <f>G3+G7</f>
        <v>13333480</v>
      </c>
      <c r="H14" s="1029">
        <f t="shared" si="0"/>
        <v>100</v>
      </c>
    </row>
    <row r="15" spans="1:8">
      <c r="A15" s="199"/>
      <c r="B15" s="203"/>
      <c r="C15" s="1594"/>
      <c r="D15" s="204" t="s">
        <v>3</v>
      </c>
      <c r="E15" s="208">
        <f t="shared" si="1"/>
        <v>2577993</v>
      </c>
      <c r="F15" s="208">
        <v>2956503</v>
      </c>
      <c r="G15" s="208">
        <f>G4+G8</f>
        <v>2923624</v>
      </c>
      <c r="H15" s="1029">
        <f t="shared" si="0"/>
        <v>98.887909127776965</v>
      </c>
    </row>
    <row r="16" spans="1:8" ht="13.5" thickBot="1">
      <c r="A16" s="199"/>
      <c r="B16" s="205"/>
      <c r="C16" s="1595"/>
      <c r="D16" s="206" t="s">
        <v>434</v>
      </c>
      <c r="E16" s="208">
        <f>SUM(E5+E9+E11+E12+E13)</f>
        <v>8985000</v>
      </c>
      <c r="F16" s="208">
        <v>16605492</v>
      </c>
      <c r="G16" s="208">
        <f>G5+G9+G11+G12+G13</f>
        <v>15451461</v>
      </c>
      <c r="H16" s="1033">
        <f t="shared" si="0"/>
        <v>93.050305284540798</v>
      </c>
    </row>
    <row r="17" spans="1:16" ht="12.75" customHeight="1" thickBot="1">
      <c r="A17" s="199"/>
      <c r="B17" s="210" t="s">
        <v>58</v>
      </c>
      <c r="C17" s="1596" t="s">
        <v>1</v>
      </c>
      <c r="D17" s="1597"/>
      <c r="E17" s="1034">
        <f>SUM(E14:E16)</f>
        <v>23224893</v>
      </c>
      <c r="F17" s="1034">
        <f>SUM(F14:F16)</f>
        <v>32895475</v>
      </c>
      <c r="G17" s="1034">
        <f>G16+G14+G15</f>
        <v>31708565</v>
      </c>
      <c r="H17" s="1035">
        <f t="shared" si="0"/>
        <v>96.391874566334735</v>
      </c>
    </row>
    <row r="18" spans="1:16">
      <c r="A18" s="199"/>
      <c r="B18" s="211"/>
      <c r="C18" s="218"/>
      <c r="D18" s="218"/>
      <c r="E18" s="199"/>
      <c r="F18" s="199"/>
      <c r="G18" s="199"/>
      <c r="H18" s="1036"/>
    </row>
    <row r="19" spans="1:16">
      <c r="A19" s="199"/>
      <c r="B19" s="211"/>
      <c r="C19" s="218"/>
      <c r="D19" s="218"/>
      <c r="E19" s="199"/>
      <c r="F19" s="199"/>
      <c r="G19" s="199"/>
      <c r="H19" s="1036"/>
    </row>
    <row r="20" spans="1:16" ht="13.5" thickBot="1">
      <c r="A20" s="199"/>
      <c r="B20" s="211"/>
      <c r="C20" s="218"/>
      <c r="D20" s="218"/>
      <c r="E20" s="199"/>
      <c r="F20" s="199"/>
      <c r="G20" s="199"/>
      <c r="H20" s="1036"/>
    </row>
    <row r="21" spans="1:16" ht="12.75" customHeight="1">
      <c r="A21" s="199"/>
      <c r="B21" s="1621" t="s">
        <v>59</v>
      </c>
      <c r="C21" s="1623" t="s">
        <v>416</v>
      </c>
      <c r="D21" s="1623"/>
      <c r="E21" s="1625" t="s">
        <v>1082</v>
      </c>
      <c r="F21" s="1627" t="s">
        <v>1083</v>
      </c>
      <c r="G21" s="1629"/>
      <c r="H21" s="1631" t="s">
        <v>938</v>
      </c>
    </row>
    <row r="22" spans="1:16" ht="12.75" customHeight="1">
      <c r="A22" s="199"/>
      <c r="B22" s="1622"/>
      <c r="C22" s="1624"/>
      <c r="D22" s="1624"/>
      <c r="E22" s="1626"/>
      <c r="F22" s="1628"/>
      <c r="G22" s="1630"/>
      <c r="H22" s="1632"/>
    </row>
    <row r="23" spans="1:16" ht="12.75" customHeight="1">
      <c r="A23" s="199"/>
      <c r="B23" s="219"/>
      <c r="C23" s="1633" t="s">
        <v>468</v>
      </c>
      <c r="D23" s="201" t="s">
        <v>433</v>
      </c>
      <c r="E23" s="202">
        <v>79693100</v>
      </c>
      <c r="F23" s="202">
        <v>86763936</v>
      </c>
      <c r="G23" s="202">
        <v>85253441</v>
      </c>
      <c r="H23" s="1029">
        <f>G23*100/F23</f>
        <v>98.259075060863992</v>
      </c>
    </row>
    <row r="24" spans="1:16" ht="23.25" customHeight="1">
      <c r="A24" s="199"/>
      <c r="B24" s="220"/>
      <c r="C24" s="1634"/>
      <c r="D24" s="204" t="s">
        <v>3</v>
      </c>
      <c r="E24" s="208">
        <v>20458437</v>
      </c>
      <c r="F24" s="208">
        <v>21245259</v>
      </c>
      <c r="G24" s="208">
        <v>20795899</v>
      </c>
      <c r="H24" s="1029">
        <f t="shared" ref="H24:H42" si="2">G24*100/F24</f>
        <v>97.884892813027136</v>
      </c>
    </row>
    <row r="25" spans="1:16" ht="12.75" customHeight="1">
      <c r="A25" s="199"/>
      <c r="B25" s="221"/>
      <c r="C25" s="1635"/>
      <c r="D25" s="206" t="s">
        <v>434</v>
      </c>
      <c r="E25" s="222">
        <v>56669000</v>
      </c>
      <c r="F25" s="222">
        <v>57140454</v>
      </c>
      <c r="G25" s="222">
        <v>56648346</v>
      </c>
      <c r="H25" s="1029">
        <f t="shared" si="2"/>
        <v>99.138774781173424</v>
      </c>
    </row>
    <row r="26" spans="1:16">
      <c r="A26" s="199"/>
      <c r="B26" s="223"/>
      <c r="C26" s="1606" t="s">
        <v>441</v>
      </c>
      <c r="D26" s="1606"/>
      <c r="E26" s="1030">
        <f>SUM(E23:E25)</f>
        <v>156820537</v>
      </c>
      <c r="F26" s="1030">
        <f>SUM(F23:F25)</f>
        <v>165149649</v>
      </c>
      <c r="G26" s="1030">
        <f>G23+G24+G25</f>
        <v>162697686</v>
      </c>
      <c r="H26" s="1031">
        <f t="shared" si="2"/>
        <v>98.515308379492836</v>
      </c>
    </row>
    <row r="27" spans="1:16">
      <c r="A27" s="199"/>
      <c r="B27" s="219"/>
      <c r="C27" s="1603" t="s">
        <v>25</v>
      </c>
      <c r="D27" s="201" t="s">
        <v>433</v>
      </c>
      <c r="E27" s="202">
        <v>4854200</v>
      </c>
      <c r="F27" s="202">
        <v>5505394</v>
      </c>
      <c r="G27" s="202">
        <v>5505394</v>
      </c>
      <c r="H27" s="1029">
        <f t="shared" si="2"/>
        <v>100</v>
      </c>
    </row>
    <row r="28" spans="1:16">
      <c r="A28" s="199"/>
      <c r="B28" s="220"/>
      <c r="C28" s="1604"/>
      <c r="D28" s="204" t="s">
        <v>3</v>
      </c>
      <c r="E28" s="208">
        <v>1113845</v>
      </c>
      <c r="F28" s="208">
        <v>1173371</v>
      </c>
      <c r="G28" s="208">
        <v>1146489</v>
      </c>
      <c r="H28" s="1029">
        <f t="shared" si="2"/>
        <v>97.708994001044857</v>
      </c>
    </row>
    <row r="29" spans="1:16">
      <c r="A29" s="199"/>
      <c r="B29" s="221"/>
      <c r="C29" s="1605"/>
      <c r="D29" s="206" t="s">
        <v>434</v>
      </c>
      <c r="E29" s="222">
        <v>164000</v>
      </c>
      <c r="F29" s="222">
        <v>34000</v>
      </c>
      <c r="G29" s="222">
        <v>34000</v>
      </c>
      <c r="H29" s="1029">
        <f t="shared" si="2"/>
        <v>100</v>
      </c>
      <c r="P29" s="33"/>
    </row>
    <row r="30" spans="1:16">
      <c r="A30" s="199"/>
      <c r="B30" s="223"/>
      <c r="C30" s="1606" t="s">
        <v>442</v>
      </c>
      <c r="D30" s="1606"/>
      <c r="E30" s="1030">
        <f>SUM(E27:E29)</f>
        <v>6132045</v>
      </c>
      <c r="F30" s="1030">
        <f>SUM(F27:F29)</f>
        <v>6712765</v>
      </c>
      <c r="G30" s="1030">
        <f>G27+G28+G29</f>
        <v>6685883</v>
      </c>
      <c r="H30" s="1031">
        <f t="shared" si="2"/>
        <v>99.599539087097497</v>
      </c>
    </row>
    <row r="31" spans="1:16">
      <c r="A31" s="199"/>
      <c r="B31" s="219"/>
      <c r="C31" s="1603" t="s">
        <v>8</v>
      </c>
      <c r="D31" s="201" t="s">
        <v>433</v>
      </c>
      <c r="E31" s="202"/>
      <c r="F31" s="202"/>
      <c r="G31" s="202"/>
      <c r="H31" s="1029"/>
    </row>
    <row r="32" spans="1:16">
      <c r="A32" s="199"/>
      <c r="B32" s="220"/>
      <c r="C32" s="1604"/>
      <c r="D32" s="204" t="s">
        <v>3</v>
      </c>
      <c r="E32" s="208"/>
      <c r="F32" s="208"/>
      <c r="G32" s="208"/>
      <c r="H32" s="1029"/>
    </row>
    <row r="33" spans="1:8">
      <c r="A33" s="199"/>
      <c r="B33" s="221"/>
      <c r="C33" s="1605"/>
      <c r="D33" s="206" t="s">
        <v>434</v>
      </c>
      <c r="E33" s="222"/>
      <c r="F33" s="222"/>
      <c r="G33" s="222"/>
      <c r="H33" s="1029"/>
    </row>
    <row r="34" spans="1:8">
      <c r="A34" s="199"/>
      <c r="B34" s="223"/>
      <c r="C34" s="1606" t="s">
        <v>443</v>
      </c>
      <c r="D34" s="1606"/>
      <c r="E34" s="1030">
        <f>SUM(E31:E33)</f>
        <v>0</v>
      </c>
      <c r="F34" s="1030"/>
      <c r="G34" s="1030"/>
      <c r="H34" s="1031"/>
    </row>
    <row r="35" spans="1:8">
      <c r="A35" s="199"/>
      <c r="B35" s="224"/>
      <c r="C35" s="1607" t="s">
        <v>418</v>
      </c>
      <c r="D35" s="201" t="s">
        <v>433</v>
      </c>
      <c r="E35" s="225"/>
      <c r="F35" s="225"/>
      <c r="G35" s="225"/>
      <c r="H35" s="1029"/>
    </row>
    <row r="36" spans="1:8">
      <c r="A36" s="199"/>
      <c r="B36" s="224"/>
      <c r="C36" s="1608"/>
      <c r="D36" s="204" t="s">
        <v>3</v>
      </c>
      <c r="E36" s="225"/>
      <c r="F36" s="225"/>
      <c r="G36" s="225"/>
      <c r="H36" s="1029"/>
    </row>
    <row r="37" spans="1:8">
      <c r="A37" s="199"/>
      <c r="B37" s="224"/>
      <c r="C37" s="1609"/>
      <c r="D37" s="206" t="s">
        <v>434</v>
      </c>
      <c r="E37" s="226">
        <v>0</v>
      </c>
      <c r="F37" s="226"/>
      <c r="G37" s="226"/>
      <c r="H37" s="1029"/>
    </row>
    <row r="38" spans="1:8">
      <c r="A38" s="199"/>
      <c r="B38" s="223"/>
      <c r="C38" s="680" t="s">
        <v>419</v>
      </c>
      <c r="D38" s="680"/>
      <c r="E38" s="1030">
        <f>SUM(E35:E37)</f>
        <v>0</v>
      </c>
      <c r="F38" s="1030">
        <f>SUM(F35:F37)</f>
        <v>0</v>
      </c>
      <c r="G38" s="1030"/>
      <c r="H38" s="1031"/>
    </row>
    <row r="39" spans="1:8">
      <c r="A39" s="199"/>
      <c r="B39" s="219"/>
      <c r="C39" s="1610" t="s">
        <v>444</v>
      </c>
      <c r="D39" s="201" t="s">
        <v>433</v>
      </c>
      <c r="E39" s="202">
        <f t="shared" ref="E39:F41" si="3">SUM(E23+E27+E31+E35)</f>
        <v>84547300</v>
      </c>
      <c r="F39" s="202">
        <f t="shared" si="3"/>
        <v>92269330</v>
      </c>
      <c r="G39" s="202">
        <f>G23+G27</f>
        <v>90758835</v>
      </c>
      <c r="H39" s="1029">
        <f t="shared" si="2"/>
        <v>98.362950072358828</v>
      </c>
    </row>
    <row r="40" spans="1:8">
      <c r="A40" s="199"/>
      <c r="B40" s="220"/>
      <c r="C40" s="1610"/>
      <c r="D40" s="204" t="s">
        <v>3</v>
      </c>
      <c r="E40" s="202">
        <f t="shared" si="3"/>
        <v>21572282</v>
      </c>
      <c r="F40" s="202">
        <f t="shared" si="3"/>
        <v>22418630</v>
      </c>
      <c r="G40" s="202">
        <f>G24+G28</f>
        <v>21942388</v>
      </c>
      <c r="H40" s="1029">
        <f t="shared" si="2"/>
        <v>97.87568642686908</v>
      </c>
    </row>
    <row r="41" spans="1:8" ht="12.75" customHeight="1" thickBot="1">
      <c r="A41" s="199"/>
      <c r="B41" s="227"/>
      <c r="C41" s="1611"/>
      <c r="D41" s="206" t="s">
        <v>434</v>
      </c>
      <c r="E41" s="202">
        <f t="shared" si="3"/>
        <v>56833000</v>
      </c>
      <c r="F41" s="202">
        <f t="shared" si="3"/>
        <v>57174454</v>
      </c>
      <c r="G41" s="202">
        <f>G25+G29</f>
        <v>56682346</v>
      </c>
      <c r="H41" s="1033">
        <f t="shared" si="2"/>
        <v>99.139286926990152</v>
      </c>
    </row>
    <row r="42" spans="1:8" ht="13.5" thickBot="1">
      <c r="A42" s="199"/>
      <c r="B42" s="210" t="s">
        <v>59</v>
      </c>
      <c r="C42" s="1612" t="s">
        <v>445</v>
      </c>
      <c r="D42" s="1612"/>
      <c r="E42" s="1034">
        <f>SUM(E39:E41)</f>
        <v>162952582</v>
      </c>
      <c r="F42" s="1034">
        <f>SUM(F39:F41)</f>
        <v>171862414</v>
      </c>
      <c r="G42" s="1034">
        <f>SUM(G39:G41)</f>
        <v>169383569</v>
      </c>
      <c r="H42" s="1035">
        <f t="shared" si="2"/>
        <v>98.557657289743418</v>
      </c>
    </row>
    <row r="43" spans="1:8">
      <c r="A43" s="199"/>
      <c r="B43" s="211"/>
      <c r="C43" s="218"/>
      <c r="D43" s="218"/>
      <c r="E43" s="199"/>
      <c r="F43" s="199"/>
      <c r="G43" s="199"/>
      <c r="H43" s="1036"/>
    </row>
    <row r="44" spans="1:8">
      <c r="A44" s="199"/>
      <c r="B44" s="211"/>
      <c r="C44" s="218"/>
      <c r="D44" s="218"/>
      <c r="E44" s="199"/>
      <c r="F44" s="199"/>
      <c r="G44" s="199"/>
      <c r="H44" s="1036"/>
    </row>
    <row r="45" spans="1:8">
      <c r="A45" s="199"/>
      <c r="B45" s="211"/>
      <c r="C45" s="218"/>
      <c r="D45" s="218"/>
      <c r="E45" s="199"/>
      <c r="F45" s="199"/>
      <c r="G45" s="199"/>
      <c r="H45" s="1036"/>
    </row>
    <row r="46" spans="1:8" ht="13.5" thickBot="1">
      <c r="A46" s="199"/>
      <c r="B46" s="244"/>
      <c r="C46" s="245"/>
      <c r="D46" s="245"/>
      <c r="E46" s="199"/>
      <c r="F46" s="199"/>
      <c r="G46" s="199"/>
      <c r="H46" s="1036"/>
    </row>
    <row r="47" spans="1:8" ht="29.25" customHeight="1" thickBot="1">
      <c r="A47" s="199"/>
      <c r="B47" s="1037" t="s">
        <v>60</v>
      </c>
      <c r="C47" s="1598" t="s">
        <v>428</v>
      </c>
      <c r="D47" s="1599"/>
      <c r="E47" s="1338" t="s">
        <v>1082</v>
      </c>
      <c r="F47" s="1290" t="s">
        <v>1083</v>
      </c>
      <c r="G47" s="246" t="s">
        <v>566</v>
      </c>
      <c r="H47" s="1038" t="s">
        <v>938</v>
      </c>
    </row>
    <row r="48" spans="1:8">
      <c r="A48" s="199"/>
      <c r="B48" s="228"/>
      <c r="C48" s="1600" t="s">
        <v>22</v>
      </c>
      <c r="D48" s="229" t="s">
        <v>449</v>
      </c>
      <c r="E48" s="1049">
        <v>68642000</v>
      </c>
      <c r="F48" s="1339">
        <v>64541329</v>
      </c>
      <c r="G48" s="247">
        <v>64541329</v>
      </c>
      <c r="H48" s="1039"/>
    </row>
    <row r="49" spans="1:8">
      <c r="A49" s="199"/>
      <c r="B49" s="230"/>
      <c r="C49" s="1590"/>
      <c r="D49" s="231" t="s">
        <v>3</v>
      </c>
      <c r="E49" s="232">
        <v>15384628</v>
      </c>
      <c r="F49" s="1049">
        <v>14737481</v>
      </c>
      <c r="G49" s="232">
        <v>14737481</v>
      </c>
      <c r="H49" s="1041">
        <f t="shared" ref="H49:H50" si="4">G49/F49*100</f>
        <v>100</v>
      </c>
    </row>
    <row r="50" spans="1:8">
      <c r="A50" s="199"/>
      <c r="B50" s="230"/>
      <c r="C50" s="1590"/>
      <c r="D50" s="231" t="s">
        <v>434</v>
      </c>
      <c r="E50" s="1043">
        <v>15890000</v>
      </c>
      <c r="F50" s="232">
        <v>18371572</v>
      </c>
      <c r="G50" s="232">
        <v>17807509</v>
      </c>
      <c r="H50" s="1040">
        <f t="shared" si="4"/>
        <v>96.929696598636198</v>
      </c>
    </row>
    <row r="51" spans="1:8">
      <c r="A51" s="199"/>
      <c r="B51" s="477"/>
      <c r="C51" s="478" t="s">
        <v>426</v>
      </c>
      <c r="D51" s="1044"/>
      <c r="E51" s="1045">
        <f>SUM(E48:E50)</f>
        <v>99916628</v>
      </c>
      <c r="F51" s="1045">
        <f>SUM(F48:F50)</f>
        <v>97650382</v>
      </c>
      <c r="G51" s="1045">
        <f>G48+G49+G50</f>
        <v>97086319</v>
      </c>
      <c r="H51" s="1046">
        <f>G51/F51*100</f>
        <v>99.422364778869991</v>
      </c>
    </row>
    <row r="52" spans="1:8">
      <c r="A52" s="199"/>
      <c r="B52" s="233"/>
      <c r="C52" s="1601" t="s">
        <v>466</v>
      </c>
      <c r="D52" s="234" t="s">
        <v>449</v>
      </c>
      <c r="E52" s="235">
        <v>2427000</v>
      </c>
      <c r="F52" s="235">
        <v>2427000</v>
      </c>
      <c r="G52" s="235">
        <v>2427000</v>
      </c>
      <c r="H52" s="1041">
        <f>G52/F52*100</f>
        <v>100</v>
      </c>
    </row>
    <row r="53" spans="1:8">
      <c r="A53" s="199"/>
      <c r="B53" s="233"/>
      <c r="C53" s="1602"/>
      <c r="D53" s="231" t="s">
        <v>3</v>
      </c>
      <c r="E53" s="236">
        <v>533900</v>
      </c>
      <c r="F53" s="236">
        <v>533900</v>
      </c>
      <c r="G53" s="236">
        <v>533900</v>
      </c>
      <c r="H53" s="1041">
        <f>G53/F53*100</f>
        <v>100</v>
      </c>
    </row>
    <row r="54" spans="1:8" ht="14.25" customHeight="1">
      <c r="A54" s="199"/>
      <c r="B54" s="233"/>
      <c r="C54" s="1340" t="s">
        <v>0</v>
      </c>
      <c r="D54" s="1042" t="s">
        <v>434</v>
      </c>
      <c r="E54" s="241"/>
      <c r="F54" s="241">
        <v>2986704</v>
      </c>
      <c r="G54" s="241">
        <v>2986704</v>
      </c>
      <c r="H54" s="1041">
        <f>G54/F54*100</f>
        <v>100</v>
      </c>
    </row>
    <row r="55" spans="1:8">
      <c r="A55" s="199"/>
      <c r="B55" s="237"/>
      <c r="C55" s="238" t="s">
        <v>467</v>
      </c>
      <c r="D55" s="1047"/>
      <c r="E55" s="1048">
        <f>(E52+E53)</f>
        <v>2960900</v>
      </c>
      <c r="F55" s="1048">
        <f>(F52+F53)</f>
        <v>2960900</v>
      </c>
      <c r="G55" s="1048">
        <f>G52+G53+G54</f>
        <v>5947604</v>
      </c>
      <c r="H55" s="1046">
        <f>G55/F55*100</f>
        <v>200.87149177614916</v>
      </c>
    </row>
    <row r="56" spans="1:8">
      <c r="A56" s="199"/>
      <c r="B56" s="476"/>
      <c r="C56" s="1590" t="s">
        <v>1085</v>
      </c>
      <c r="D56" s="234" t="s">
        <v>449</v>
      </c>
      <c r="E56" s="1049">
        <v>0</v>
      </c>
      <c r="F56" s="1049">
        <v>50250</v>
      </c>
      <c r="G56" s="1049">
        <v>50250</v>
      </c>
      <c r="H56" s="1041"/>
    </row>
    <row r="57" spans="1:8">
      <c r="A57" s="199"/>
      <c r="B57" s="476"/>
      <c r="C57" s="1590"/>
      <c r="D57" s="231" t="s">
        <v>3</v>
      </c>
      <c r="E57" s="1043">
        <v>0</v>
      </c>
      <c r="F57" s="1043">
        <v>56700</v>
      </c>
      <c r="G57" s="1043">
        <v>56700</v>
      </c>
      <c r="H57" s="1041"/>
    </row>
    <row r="58" spans="1:8" ht="12.75" customHeight="1">
      <c r="A58" s="199"/>
      <c r="B58" s="240"/>
      <c r="C58" s="1590"/>
      <c r="D58" s="231" t="s">
        <v>434</v>
      </c>
      <c r="E58" s="241">
        <v>0</v>
      </c>
      <c r="F58" s="241"/>
      <c r="G58" s="241"/>
      <c r="H58" s="1041"/>
    </row>
    <row r="59" spans="1:8">
      <c r="A59" s="199"/>
      <c r="B59" s="237"/>
      <c r="C59" s="238" t="s">
        <v>469</v>
      </c>
      <c r="D59" s="1047"/>
      <c r="E59" s="1048">
        <v>0</v>
      </c>
      <c r="F59" s="1048">
        <v>0</v>
      </c>
      <c r="G59" s="1048">
        <f>G56+G57</f>
        <v>106950</v>
      </c>
      <c r="H59" s="1046"/>
    </row>
    <row r="60" spans="1:8">
      <c r="A60" s="199"/>
      <c r="B60" s="476"/>
      <c r="C60" s="1590" t="s">
        <v>471</v>
      </c>
      <c r="D60" s="234" t="s">
        <v>449</v>
      </c>
      <c r="E60" s="1049">
        <v>0</v>
      </c>
      <c r="F60" s="1049">
        <v>0</v>
      </c>
      <c r="G60" s="1049"/>
      <c r="H60" s="1041"/>
    </row>
    <row r="61" spans="1:8">
      <c r="A61" s="199"/>
      <c r="B61" s="476"/>
      <c r="C61" s="1590"/>
      <c r="D61" s="231" t="s">
        <v>3</v>
      </c>
      <c r="E61" s="1043">
        <v>0</v>
      </c>
      <c r="F61" s="1043">
        <v>0</v>
      </c>
      <c r="G61" s="1043"/>
      <c r="H61" s="1041"/>
    </row>
    <row r="62" spans="1:8">
      <c r="A62" s="199"/>
      <c r="B62" s="240"/>
      <c r="C62" s="1590"/>
      <c r="D62" s="231" t="s">
        <v>434</v>
      </c>
      <c r="E62" s="241">
        <v>0</v>
      </c>
      <c r="F62" s="241">
        <v>0</v>
      </c>
      <c r="G62" s="241"/>
      <c r="H62" s="1041"/>
    </row>
    <row r="63" spans="1:8" ht="12.75" customHeight="1">
      <c r="A63" s="199"/>
      <c r="B63" s="237"/>
      <c r="C63" s="238" t="s">
        <v>470</v>
      </c>
      <c r="D63" s="1047"/>
      <c r="E63" s="1048">
        <v>0</v>
      </c>
      <c r="F63" s="1048">
        <v>0</v>
      </c>
      <c r="G63" s="1048"/>
      <c r="H63" s="1046"/>
    </row>
    <row r="64" spans="1:8">
      <c r="A64" s="199"/>
      <c r="B64" s="476"/>
      <c r="C64" s="1590" t="s">
        <v>470</v>
      </c>
      <c r="D64" s="234" t="s">
        <v>449</v>
      </c>
      <c r="E64" s="1049">
        <v>0</v>
      </c>
      <c r="F64" s="1049"/>
      <c r="G64" s="1049"/>
      <c r="H64" s="1041"/>
    </row>
    <row r="65" spans="1:8">
      <c r="A65" s="199"/>
      <c r="B65" s="476"/>
      <c r="C65" s="1590"/>
      <c r="D65" s="231" t="s">
        <v>3</v>
      </c>
      <c r="E65" s="1043">
        <v>0</v>
      </c>
      <c r="F65" s="1043"/>
      <c r="G65" s="1043"/>
      <c r="H65" s="1041"/>
    </row>
    <row r="66" spans="1:8" ht="12.75" customHeight="1">
      <c r="A66" s="199"/>
      <c r="B66" s="240"/>
      <c r="C66" s="1590"/>
      <c r="D66" s="231" t="s">
        <v>434</v>
      </c>
      <c r="E66" s="241">
        <v>0</v>
      </c>
      <c r="F66" s="241"/>
      <c r="G66" s="241"/>
      <c r="H66" s="1041"/>
    </row>
    <row r="67" spans="1:8" ht="12.75" customHeight="1">
      <c r="A67" s="199"/>
      <c r="B67" s="237"/>
      <c r="C67" s="238" t="s">
        <v>940</v>
      </c>
      <c r="D67" s="239"/>
      <c r="E67" s="1048">
        <v>0</v>
      </c>
      <c r="F67" s="1048">
        <v>0</v>
      </c>
      <c r="G67" s="1048">
        <v>0</v>
      </c>
      <c r="H67" s="1046">
        <v>0</v>
      </c>
    </row>
    <row r="68" spans="1:8" ht="12.75" customHeight="1">
      <c r="A68" s="199"/>
      <c r="B68" s="242"/>
      <c r="C68" s="1591" t="s">
        <v>427</v>
      </c>
      <c r="D68" s="234" t="s">
        <v>449</v>
      </c>
      <c r="E68" s="1049">
        <f>E48+E52</f>
        <v>71069000</v>
      </c>
      <c r="F68" s="1049">
        <f>F48+F52+F56</f>
        <v>67018579</v>
      </c>
      <c r="G68" s="1049">
        <f>(G48+G52+G56)</f>
        <v>67018579</v>
      </c>
      <c r="H68" s="1029">
        <f t="shared" ref="H68:H72" si="5">G68*100/F68</f>
        <v>100</v>
      </c>
    </row>
    <row r="69" spans="1:8" ht="12.75" customHeight="1">
      <c r="A69" s="199"/>
      <c r="B69" s="230"/>
      <c r="C69" s="1591"/>
      <c r="D69" s="231" t="s">
        <v>3</v>
      </c>
      <c r="E69" s="1049">
        <f>E49+E53</f>
        <v>15918528</v>
      </c>
      <c r="F69" s="232">
        <f>F49+F53+F57</f>
        <v>15328081</v>
      </c>
      <c r="G69" s="1049">
        <f t="shared" ref="G69:G70" si="6">(G49+G53+G57)</f>
        <v>15328081</v>
      </c>
      <c r="H69" s="1050">
        <f t="shared" si="5"/>
        <v>100</v>
      </c>
    </row>
    <row r="70" spans="1:8">
      <c r="A70" s="199"/>
      <c r="B70" s="230"/>
      <c r="C70" s="1591"/>
      <c r="D70" s="231" t="s">
        <v>434</v>
      </c>
      <c r="E70" s="1049">
        <f>E50</f>
        <v>15890000</v>
      </c>
      <c r="F70" s="232">
        <f>F50+F54</f>
        <v>21358276</v>
      </c>
      <c r="G70" s="1049">
        <f t="shared" si="6"/>
        <v>20794213</v>
      </c>
      <c r="H70" s="1050">
        <f t="shared" si="5"/>
        <v>97.359042462041415</v>
      </c>
    </row>
    <row r="71" spans="1:8" ht="13.5" thickBot="1">
      <c r="A71" s="199"/>
      <c r="B71" s="1051"/>
      <c r="C71" s="1591"/>
      <c r="D71" s="1042" t="s">
        <v>939</v>
      </c>
      <c r="E71" s="1052">
        <v>0</v>
      </c>
      <c r="F71" s="1052"/>
      <c r="G71" s="1052">
        <v>0</v>
      </c>
      <c r="H71" s="1053"/>
    </row>
    <row r="72" spans="1:8" ht="13.5" customHeight="1" thickBot="1">
      <c r="A72" s="199"/>
      <c r="B72" s="243" t="s">
        <v>60</v>
      </c>
      <c r="C72" s="1592" t="s">
        <v>429</v>
      </c>
      <c r="D72" s="1592"/>
      <c r="E72" s="1054">
        <f>SUM(E68:E70)</f>
        <v>102877528</v>
      </c>
      <c r="F72" s="1054">
        <f>SUM(F68:F71)</f>
        <v>103704936</v>
      </c>
      <c r="G72" s="1054">
        <f>SUM(G68:G70)</f>
        <v>103140873</v>
      </c>
      <c r="H72" s="1035">
        <f t="shared" si="5"/>
        <v>99.45608857036467</v>
      </c>
    </row>
    <row r="73" spans="1:8">
      <c r="A73" s="199"/>
      <c r="B73" s="244"/>
      <c r="C73" s="245"/>
      <c r="D73" s="245"/>
      <c r="E73" s="199"/>
      <c r="F73" s="199"/>
      <c r="G73" s="199"/>
      <c r="H73" s="1036"/>
    </row>
    <row r="74" spans="1:8">
      <c r="A74" s="458"/>
      <c r="B74" s="244"/>
      <c r="C74" s="245"/>
      <c r="D74" s="245"/>
      <c r="E74" s="199"/>
      <c r="F74" s="199"/>
      <c r="G74" s="199"/>
      <c r="H74" s="1036"/>
    </row>
    <row r="75" spans="1:8">
      <c r="B75" s="244"/>
      <c r="C75" s="245"/>
      <c r="D75" s="245"/>
      <c r="E75" s="199"/>
      <c r="F75" s="199"/>
      <c r="G75" s="199"/>
      <c r="H75" s="1036"/>
    </row>
    <row r="76" spans="1:8" ht="13.5" thickBot="1">
      <c r="B76" s="244"/>
      <c r="C76" s="245"/>
      <c r="D76" s="245"/>
      <c r="E76" s="199"/>
      <c r="F76" s="199"/>
      <c r="G76" s="199"/>
      <c r="H76" s="1036"/>
    </row>
    <row r="77" spans="1:8">
      <c r="B77" s="1640"/>
      <c r="C77" s="1643" t="s">
        <v>460</v>
      </c>
      <c r="D77" s="1644"/>
      <c r="E77" s="1649" t="s">
        <v>1082</v>
      </c>
      <c r="F77" s="1649" t="s">
        <v>1084</v>
      </c>
      <c r="G77" s="1649" t="s">
        <v>566</v>
      </c>
      <c r="H77" s="1636" t="s">
        <v>938</v>
      </c>
    </row>
    <row r="78" spans="1:8">
      <c r="B78" s="1641"/>
      <c r="C78" s="1645"/>
      <c r="D78" s="1646"/>
      <c r="E78" s="1650"/>
      <c r="F78" s="1650"/>
      <c r="G78" s="1650"/>
      <c r="H78" s="1637"/>
    </row>
    <row r="79" spans="1:8" ht="13.5" thickBot="1">
      <c r="B79" s="1642"/>
      <c r="C79" s="1647"/>
      <c r="D79" s="1648"/>
      <c r="E79" s="1651"/>
      <c r="F79" s="1651"/>
      <c r="G79" s="1651"/>
      <c r="H79" s="1638"/>
    </row>
    <row r="80" spans="1:8">
      <c r="B80" s="224"/>
      <c r="C80" s="1634" t="s">
        <v>4</v>
      </c>
      <c r="D80" s="201" t="s">
        <v>433</v>
      </c>
      <c r="E80" s="1055">
        <f t="shared" ref="E80:F82" si="7">(E14+E39+E68)</f>
        <v>167278200</v>
      </c>
      <c r="F80" s="1055">
        <f t="shared" si="7"/>
        <v>172621389</v>
      </c>
      <c r="G80" s="1055">
        <f>G68+G39+G14</f>
        <v>171110894</v>
      </c>
      <c r="H80" s="1039">
        <f t="shared" ref="H80:H85" si="8">G80*100/F80</f>
        <v>99.124966489523501</v>
      </c>
    </row>
    <row r="81" spans="2:8">
      <c r="B81" s="224"/>
      <c r="C81" s="1634"/>
      <c r="D81" s="204" t="s">
        <v>3</v>
      </c>
      <c r="E81" s="248">
        <f t="shared" si="7"/>
        <v>40068803</v>
      </c>
      <c r="F81" s="248">
        <f t="shared" si="7"/>
        <v>40703214</v>
      </c>
      <c r="G81" s="248">
        <f>G69+G40+G15</f>
        <v>40194093</v>
      </c>
      <c r="H81" s="1041">
        <f t="shared" si="8"/>
        <v>98.749187226345313</v>
      </c>
    </row>
    <row r="82" spans="2:8">
      <c r="B82" s="224"/>
      <c r="C82" s="1634"/>
      <c r="D82" s="204" t="s">
        <v>434</v>
      </c>
      <c r="E82" s="248">
        <f t="shared" si="7"/>
        <v>81708000</v>
      </c>
      <c r="F82" s="248">
        <f t="shared" si="7"/>
        <v>95138222</v>
      </c>
      <c r="G82" s="248">
        <f>(G16+G41+G70)</f>
        <v>92928020</v>
      </c>
      <c r="H82" s="1041">
        <f t="shared" si="8"/>
        <v>97.676851686381099</v>
      </c>
    </row>
    <row r="83" spans="2:8">
      <c r="B83" s="224"/>
      <c r="C83" s="1634"/>
      <c r="D83" s="206" t="s">
        <v>451</v>
      </c>
      <c r="E83" s="1055">
        <v>0</v>
      </c>
      <c r="F83" s="1055">
        <v>0</v>
      </c>
      <c r="G83" s="1055">
        <v>0</v>
      </c>
      <c r="H83" s="1041">
        <v>0</v>
      </c>
    </row>
    <row r="84" spans="2:8" ht="13.5" thickBot="1">
      <c r="B84" s="224"/>
      <c r="C84" s="1634"/>
      <c r="D84" s="206" t="s">
        <v>941</v>
      </c>
      <c r="E84" s="1337">
        <v>0</v>
      </c>
      <c r="F84" s="1056">
        <v>0</v>
      </c>
      <c r="G84" s="1056">
        <v>0</v>
      </c>
      <c r="H84" s="1057">
        <v>0</v>
      </c>
    </row>
    <row r="85" spans="2:8" ht="13.5" thickBot="1">
      <c r="B85" s="210" t="s">
        <v>431</v>
      </c>
      <c r="C85" s="1639" t="s">
        <v>446</v>
      </c>
      <c r="D85" s="1639"/>
      <c r="E85" s="1058">
        <f>SUM(E80:E82)</f>
        <v>289055003</v>
      </c>
      <c r="F85" s="1058">
        <f>SUM(F80:F82)</f>
        <v>308462825</v>
      </c>
      <c r="G85" s="1058">
        <f>SUM(G80:G82)</f>
        <v>304233007</v>
      </c>
      <c r="H85" s="1035">
        <f t="shared" si="8"/>
        <v>98.628743026003221</v>
      </c>
    </row>
  </sheetData>
  <mergeCells count="39">
    <mergeCell ref="H77:H79"/>
    <mergeCell ref="C80:C84"/>
    <mergeCell ref="C85:D85"/>
    <mergeCell ref="B77:B79"/>
    <mergeCell ref="C77:D79"/>
    <mergeCell ref="E77:E79"/>
    <mergeCell ref="F77:F79"/>
    <mergeCell ref="G77:G79"/>
    <mergeCell ref="H21:H22"/>
    <mergeCell ref="C23:C25"/>
    <mergeCell ref="C26:D26"/>
    <mergeCell ref="C27:C29"/>
    <mergeCell ref="C30:D30"/>
    <mergeCell ref="B21:B22"/>
    <mergeCell ref="C21:D22"/>
    <mergeCell ref="E21:E22"/>
    <mergeCell ref="F21:F22"/>
    <mergeCell ref="G21:G22"/>
    <mergeCell ref="C2:D2"/>
    <mergeCell ref="C3:C5"/>
    <mergeCell ref="C6:D6"/>
    <mergeCell ref="C7:C9"/>
    <mergeCell ref="C10:D10"/>
    <mergeCell ref="E1:H1"/>
    <mergeCell ref="C64:C66"/>
    <mergeCell ref="C68:C71"/>
    <mergeCell ref="C72:D72"/>
    <mergeCell ref="C14:C16"/>
    <mergeCell ref="C17:D17"/>
    <mergeCell ref="C47:D47"/>
    <mergeCell ref="C48:C50"/>
    <mergeCell ref="C52:C53"/>
    <mergeCell ref="C56:C58"/>
    <mergeCell ref="C60:C62"/>
    <mergeCell ref="C31:C33"/>
    <mergeCell ref="C34:D34"/>
    <mergeCell ref="C35:C37"/>
    <mergeCell ref="C39:C41"/>
    <mergeCell ref="C42:D42"/>
  </mergeCells>
  <phoneticPr fontId="24" type="noConversion"/>
  <pageMargins left="0.11811023622047245" right="0.11811023622047245" top="0.74803149606299213" bottom="0.74803149606299213" header="0.31496062992125984" footer="0.31496062992125984"/>
  <pageSetup paperSize="9" scale="91" orientation="portrait" r:id="rId1"/>
  <headerFooter>
    <oddHeader>&amp;C&amp;"Times New Roman CE,Félkövér"&amp;12Költségvetési szervek működési kiadásai kormányzati funkciónként</oddHeader>
  </headerFooter>
  <rowBreaks count="1" manualBreakCount="1">
    <brk id="44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2:G89"/>
  <sheetViews>
    <sheetView view="pageBreakPreview" zoomScale="60" zoomScaleNormal="100" workbookViewId="0">
      <selection activeCell="C2" sqref="C2:F2"/>
    </sheetView>
  </sheetViews>
  <sheetFormatPr defaultRowHeight="12.75"/>
  <cols>
    <col min="1" max="1" width="7.33203125" customWidth="1"/>
    <col min="2" max="2" width="42" customWidth="1"/>
    <col min="3" max="3" width="22.83203125" customWidth="1"/>
    <col min="4" max="4" width="15.1640625" customWidth="1"/>
    <col min="5" max="5" width="15.83203125" customWidth="1"/>
    <col min="6" max="6" width="14.1640625" customWidth="1"/>
    <col min="7" max="7" width="13.83203125" customWidth="1"/>
  </cols>
  <sheetData>
    <row r="2" spans="1:7" ht="13.5" thickBot="1">
      <c r="C2" s="1551" t="s">
        <v>1146</v>
      </c>
      <c r="D2" s="1551"/>
      <c r="E2" s="1551"/>
      <c r="F2" s="1551"/>
      <c r="G2" s="1126"/>
    </row>
    <row r="3" spans="1:7" ht="25.5">
      <c r="A3" s="249" t="s">
        <v>430</v>
      </c>
      <c r="B3" s="250" t="s">
        <v>447</v>
      </c>
      <c r="C3" s="251" t="s">
        <v>432</v>
      </c>
      <c r="D3" s="252" t="s">
        <v>1086</v>
      </c>
      <c r="E3" s="252" t="s">
        <v>1087</v>
      </c>
      <c r="F3" s="252"/>
      <c r="G3" s="252" t="s">
        <v>853</v>
      </c>
    </row>
    <row r="4" spans="1:7">
      <c r="A4" s="253"/>
      <c r="B4" s="254" t="s">
        <v>17</v>
      </c>
      <c r="C4" s="255" t="s">
        <v>434</v>
      </c>
      <c r="D4" s="256">
        <v>2920000</v>
      </c>
      <c r="E4" s="256">
        <v>6201013</v>
      </c>
      <c r="F4" s="256">
        <v>2941183</v>
      </c>
      <c r="G4" s="962">
        <f>F4*100/E4</f>
        <v>47.430685921800197</v>
      </c>
    </row>
    <row r="5" spans="1:7">
      <c r="A5" s="253"/>
      <c r="B5" s="254" t="s">
        <v>996</v>
      </c>
      <c r="C5" s="255" t="s">
        <v>434</v>
      </c>
      <c r="D5" s="256"/>
      <c r="E5" s="256"/>
      <c r="F5" s="256">
        <v>3259830</v>
      </c>
      <c r="G5" s="962"/>
    </row>
    <row r="6" spans="1:7">
      <c r="A6" s="257"/>
      <c r="B6" s="258" t="s">
        <v>18</v>
      </c>
      <c r="C6" s="259" t="s">
        <v>434</v>
      </c>
      <c r="D6" s="256">
        <v>18780000</v>
      </c>
      <c r="E6" s="256">
        <v>1481770</v>
      </c>
      <c r="F6" s="256">
        <v>1481770</v>
      </c>
      <c r="G6" s="962">
        <f t="shared" ref="G6:G18" si="0">F6*100/E6</f>
        <v>100</v>
      </c>
    </row>
    <row r="7" spans="1:7">
      <c r="A7" s="257"/>
      <c r="B7" s="258" t="s">
        <v>997</v>
      </c>
      <c r="C7" s="259" t="s">
        <v>434</v>
      </c>
      <c r="D7" s="256">
        <v>1270000</v>
      </c>
      <c r="E7" s="256">
        <v>195000</v>
      </c>
      <c r="F7" s="256"/>
      <c r="G7" s="962">
        <f t="shared" si="0"/>
        <v>0</v>
      </c>
    </row>
    <row r="8" spans="1:7">
      <c r="A8" s="257"/>
      <c r="B8" s="258" t="s">
        <v>995</v>
      </c>
      <c r="C8" s="259" t="s">
        <v>434</v>
      </c>
      <c r="D8" s="256">
        <v>500000</v>
      </c>
      <c r="E8" s="256">
        <v>34987157</v>
      </c>
      <c r="F8" s="256">
        <v>34302111</v>
      </c>
      <c r="G8" s="962">
        <f t="shared" si="0"/>
        <v>98.042007242829129</v>
      </c>
    </row>
    <row r="9" spans="1:7">
      <c r="A9" s="257"/>
      <c r="B9" s="258"/>
      <c r="C9" s="259" t="s">
        <v>1088</v>
      </c>
      <c r="D9" s="256"/>
      <c r="E9" s="256">
        <v>2547204</v>
      </c>
      <c r="F9" s="256">
        <v>2412102</v>
      </c>
      <c r="G9" s="962">
        <f t="shared" si="0"/>
        <v>94.696066746126334</v>
      </c>
    </row>
    <row r="10" spans="1:7">
      <c r="A10" s="257"/>
      <c r="B10" s="258"/>
      <c r="C10" s="259" t="s">
        <v>3</v>
      </c>
      <c r="D10" s="256"/>
      <c r="E10" s="256">
        <v>450852</v>
      </c>
      <c r="F10" s="256">
        <v>450852</v>
      </c>
      <c r="G10" s="962">
        <f t="shared" si="0"/>
        <v>100</v>
      </c>
    </row>
    <row r="11" spans="1:7">
      <c r="A11" s="257"/>
      <c r="B11" s="258" t="s">
        <v>448</v>
      </c>
      <c r="C11" s="259" t="s">
        <v>434</v>
      </c>
      <c r="D11" s="256">
        <v>12700000</v>
      </c>
      <c r="E11" s="256">
        <v>10634723</v>
      </c>
      <c r="F11" s="256">
        <v>10634723</v>
      </c>
      <c r="G11" s="962">
        <f t="shared" si="0"/>
        <v>100</v>
      </c>
    </row>
    <row r="12" spans="1:7" ht="13.5" thickBot="1">
      <c r="A12" s="260"/>
      <c r="B12" s="1369" t="s">
        <v>19</v>
      </c>
      <c r="C12" s="261" t="s">
        <v>434</v>
      </c>
      <c r="D12" s="1370">
        <v>1778000</v>
      </c>
      <c r="E12" s="1370">
        <v>1022604</v>
      </c>
      <c r="F12" s="1370">
        <v>1022604</v>
      </c>
      <c r="G12" s="965">
        <f t="shared" si="0"/>
        <v>100</v>
      </c>
    </row>
    <row r="13" spans="1:7">
      <c r="A13" s="282"/>
      <c r="B13" s="1673" t="s">
        <v>459</v>
      </c>
      <c r="C13" s="1371" t="s">
        <v>449</v>
      </c>
      <c r="D13" s="269">
        <v>5001000</v>
      </c>
      <c r="E13" s="269">
        <v>5718600</v>
      </c>
      <c r="F13" s="269">
        <v>5092665</v>
      </c>
      <c r="G13" s="994">
        <f t="shared" si="0"/>
        <v>89.054401426922666</v>
      </c>
    </row>
    <row r="14" spans="1:7">
      <c r="A14" s="257"/>
      <c r="B14" s="1674"/>
      <c r="C14" s="259" t="s">
        <v>3</v>
      </c>
      <c r="D14" s="256">
        <v>1116050</v>
      </c>
      <c r="E14" s="256">
        <v>1166282</v>
      </c>
      <c r="F14" s="256">
        <v>1166282</v>
      </c>
      <c r="G14" s="962">
        <f t="shared" si="0"/>
        <v>100</v>
      </c>
    </row>
    <row r="15" spans="1:7">
      <c r="A15" s="260"/>
      <c r="B15" s="1674"/>
      <c r="C15" s="261" t="s">
        <v>434</v>
      </c>
      <c r="D15" s="256">
        <v>10000000</v>
      </c>
      <c r="E15" s="256">
        <v>10633417</v>
      </c>
      <c r="F15" s="256">
        <v>10633417</v>
      </c>
      <c r="G15" s="962">
        <f t="shared" si="0"/>
        <v>100</v>
      </c>
    </row>
    <row r="16" spans="1:7">
      <c r="A16" s="262"/>
      <c r="B16" s="1667" t="s">
        <v>450</v>
      </c>
      <c r="C16" s="1667"/>
      <c r="D16" s="963">
        <v>16117050</v>
      </c>
      <c r="E16" s="963">
        <f>SUM(E13:E15)</f>
        <v>17518299</v>
      </c>
      <c r="F16" s="963">
        <f>SUM(F13:F15)</f>
        <v>16892364</v>
      </c>
      <c r="G16" s="964">
        <f t="shared" si="0"/>
        <v>96.426964741268549</v>
      </c>
    </row>
    <row r="17" spans="1:7">
      <c r="A17" s="257"/>
      <c r="B17" s="1675" t="s">
        <v>920</v>
      </c>
      <c r="C17" s="259" t="s">
        <v>449</v>
      </c>
      <c r="D17" s="256">
        <v>3000000</v>
      </c>
      <c r="E17" s="256">
        <v>10411090</v>
      </c>
      <c r="F17" s="256">
        <v>10411090</v>
      </c>
      <c r="G17" s="962">
        <f t="shared" si="0"/>
        <v>100</v>
      </c>
    </row>
    <row r="18" spans="1:7">
      <c r="A18" s="257"/>
      <c r="B18" s="1672"/>
      <c r="C18" s="259" t="s">
        <v>3</v>
      </c>
      <c r="D18" s="256">
        <v>660000</v>
      </c>
      <c r="E18" s="256">
        <v>3039591</v>
      </c>
      <c r="F18" s="256">
        <v>1279232</v>
      </c>
      <c r="G18" s="962">
        <f t="shared" si="0"/>
        <v>42.085662182839734</v>
      </c>
    </row>
    <row r="19" spans="1:7" ht="12.75" customHeight="1">
      <c r="A19" s="260"/>
      <c r="B19" s="1676"/>
      <c r="C19" s="261" t="s">
        <v>434</v>
      </c>
      <c r="D19" s="256">
        <v>0</v>
      </c>
      <c r="E19" s="256">
        <v>891898</v>
      </c>
      <c r="F19" s="256">
        <v>891898</v>
      </c>
      <c r="G19" s="962">
        <v>0</v>
      </c>
    </row>
    <row r="20" spans="1:7" ht="13.5" thickBot="1">
      <c r="A20" s="262"/>
      <c r="B20" s="1667" t="s">
        <v>2</v>
      </c>
      <c r="C20" s="1667"/>
      <c r="D20" s="963">
        <v>3660000</v>
      </c>
      <c r="E20" s="963">
        <f>E17+E18+E19</f>
        <v>14342579</v>
      </c>
      <c r="F20" s="963">
        <f>F17+F18+F19</f>
        <v>12582220</v>
      </c>
      <c r="G20" s="964">
        <f>F20*100/E20</f>
        <v>87.726342661246633</v>
      </c>
    </row>
    <row r="21" spans="1:7" ht="13.5" thickBot="1">
      <c r="A21" s="263" t="s">
        <v>921</v>
      </c>
      <c r="B21" s="1658" t="s">
        <v>5</v>
      </c>
      <c r="C21" s="1660"/>
      <c r="D21" s="966">
        <f>SUM(D4+D6+D7+D8+D11+D12+D16+D20)</f>
        <v>57725050</v>
      </c>
      <c r="E21" s="966">
        <f t="shared" ref="E21:F21" si="1">SUM(E4+E6+E7+E8+E11+E12+E16+E20)</f>
        <v>86383145</v>
      </c>
      <c r="F21" s="966">
        <f t="shared" si="1"/>
        <v>79856975</v>
      </c>
      <c r="G21" s="987">
        <f t="shared" ref="G21:G22" si="2">F21*100/E21</f>
        <v>92.445088680204918</v>
      </c>
    </row>
    <row r="22" spans="1:7" ht="12.75" customHeight="1">
      <c r="A22" s="282"/>
      <c r="B22" s="968" t="s">
        <v>23</v>
      </c>
      <c r="C22" s="969" t="s">
        <v>922</v>
      </c>
      <c r="D22" s="970">
        <v>3854000</v>
      </c>
      <c r="E22" s="256">
        <v>899000</v>
      </c>
      <c r="F22" s="970"/>
      <c r="G22" s="994">
        <f t="shared" si="2"/>
        <v>0</v>
      </c>
    </row>
    <row r="23" spans="1:7">
      <c r="A23" s="253"/>
      <c r="B23" s="254" t="s">
        <v>1089</v>
      </c>
      <c r="C23" s="972" t="s">
        <v>1020</v>
      </c>
      <c r="D23" s="970"/>
      <c r="E23" s="256">
        <v>1000</v>
      </c>
      <c r="F23" s="970"/>
      <c r="G23" s="971">
        <f t="shared" ref="G23:G31" si="3">F23*100/E23</f>
        <v>0</v>
      </c>
    </row>
    <row r="24" spans="1:7">
      <c r="A24" s="253"/>
      <c r="B24" s="254" t="s">
        <v>1090</v>
      </c>
      <c r="C24" s="972" t="s">
        <v>923</v>
      </c>
      <c r="D24" s="970"/>
      <c r="E24" s="256">
        <v>1006830</v>
      </c>
      <c r="F24" s="970"/>
      <c r="G24" s="971">
        <f t="shared" si="3"/>
        <v>0</v>
      </c>
    </row>
    <row r="25" spans="1:7">
      <c r="A25" s="253"/>
      <c r="B25" s="254" t="s">
        <v>452</v>
      </c>
      <c r="C25" s="972" t="s">
        <v>1114</v>
      </c>
      <c r="D25" s="970">
        <v>1500000</v>
      </c>
      <c r="E25" s="256">
        <v>972500</v>
      </c>
      <c r="F25" s="970">
        <v>414842</v>
      </c>
      <c r="G25" s="971">
        <f t="shared" si="3"/>
        <v>42.657275064267353</v>
      </c>
    </row>
    <row r="26" spans="1:7">
      <c r="A26" s="257"/>
      <c r="B26" s="258" t="s">
        <v>24</v>
      </c>
      <c r="C26" s="972" t="s">
        <v>922</v>
      </c>
      <c r="D26" s="970">
        <v>1000000</v>
      </c>
      <c r="E26" s="256">
        <v>202500</v>
      </c>
      <c r="F26" s="970"/>
      <c r="G26" s="971">
        <f t="shared" si="3"/>
        <v>0</v>
      </c>
    </row>
    <row r="27" spans="1:7">
      <c r="A27" s="257"/>
      <c r="B27" s="1677" t="s">
        <v>8</v>
      </c>
      <c r="C27" s="972" t="s">
        <v>922</v>
      </c>
      <c r="D27" s="970">
        <v>0</v>
      </c>
      <c r="E27" s="256"/>
      <c r="F27" s="970"/>
      <c r="G27" s="971">
        <v>0</v>
      </c>
    </row>
    <row r="28" spans="1:7">
      <c r="A28" s="257"/>
      <c r="B28" s="1677"/>
      <c r="C28" s="973" t="s">
        <v>434</v>
      </c>
      <c r="D28" s="970">
        <v>2850000</v>
      </c>
      <c r="E28" s="256">
        <v>12870618</v>
      </c>
      <c r="F28" s="970">
        <v>12870816</v>
      </c>
      <c r="G28" s="971">
        <f t="shared" si="3"/>
        <v>100.00153838766717</v>
      </c>
    </row>
    <row r="29" spans="1:7">
      <c r="A29" s="257"/>
      <c r="B29" s="258" t="s">
        <v>998</v>
      </c>
      <c r="C29" s="973" t="s">
        <v>922</v>
      </c>
      <c r="D29" s="970">
        <v>1757000</v>
      </c>
      <c r="E29" s="256">
        <v>557170</v>
      </c>
      <c r="F29" s="970"/>
      <c r="G29" s="971">
        <f t="shared" si="3"/>
        <v>0</v>
      </c>
    </row>
    <row r="30" spans="1:7">
      <c r="A30" s="257"/>
      <c r="B30" s="258" t="s">
        <v>483</v>
      </c>
      <c r="C30" s="973" t="s">
        <v>922</v>
      </c>
      <c r="D30" s="970">
        <v>0</v>
      </c>
      <c r="E30" s="256">
        <v>496000</v>
      </c>
      <c r="F30" s="970"/>
      <c r="G30" s="971">
        <v>0</v>
      </c>
    </row>
    <row r="31" spans="1:7">
      <c r="A31" s="257"/>
      <c r="B31" s="1663" t="s">
        <v>925</v>
      </c>
      <c r="C31" s="972" t="s">
        <v>451</v>
      </c>
      <c r="D31" s="970">
        <v>1500000</v>
      </c>
      <c r="E31" s="256">
        <v>972000</v>
      </c>
      <c r="F31" s="970">
        <v>2650768</v>
      </c>
      <c r="G31" s="971">
        <f t="shared" si="3"/>
        <v>272.71275720164607</v>
      </c>
    </row>
    <row r="32" spans="1:7">
      <c r="A32" s="264"/>
      <c r="B32" s="1664"/>
      <c r="C32" s="974" t="s">
        <v>434</v>
      </c>
      <c r="D32" s="975">
        <v>0</v>
      </c>
      <c r="E32" s="265">
        <v>7298043</v>
      </c>
      <c r="F32" s="975">
        <v>7298043</v>
      </c>
      <c r="G32" s="971">
        <v>0</v>
      </c>
    </row>
    <row r="33" spans="1:7">
      <c r="A33" s="264"/>
      <c r="B33" s="976" t="s">
        <v>924</v>
      </c>
      <c r="C33" s="974" t="s">
        <v>451</v>
      </c>
      <c r="D33" s="975">
        <v>0</v>
      </c>
      <c r="E33" s="265"/>
      <c r="F33" s="975"/>
      <c r="G33" s="971">
        <v>0</v>
      </c>
    </row>
    <row r="34" spans="1:7" ht="13.5" thickBot="1">
      <c r="A34" s="479"/>
      <c r="B34" s="977" t="s">
        <v>1115</v>
      </c>
      <c r="C34" s="972" t="s">
        <v>451</v>
      </c>
      <c r="D34" s="978">
        <v>0</v>
      </c>
      <c r="E34" s="481"/>
      <c r="F34" s="978">
        <v>496000</v>
      </c>
      <c r="G34" s="965">
        <v>0</v>
      </c>
    </row>
    <row r="35" spans="1:7" ht="13.5" thickBot="1">
      <c r="A35" s="266" t="s">
        <v>926</v>
      </c>
      <c r="B35" s="1665" t="s">
        <v>9</v>
      </c>
      <c r="C35" s="1666"/>
      <c r="D35" s="979">
        <f>SUM(D22:D34)</f>
        <v>12461000</v>
      </c>
      <c r="E35" s="980">
        <f>SUM(E22:E34)</f>
        <v>25275661</v>
      </c>
      <c r="F35" s="980">
        <f>SUM(F22:F34)</f>
        <v>23730469</v>
      </c>
      <c r="G35" s="967">
        <f t="shared" ref="G35:G53" si="4">F35*100/E35</f>
        <v>93.886640590724809</v>
      </c>
    </row>
    <row r="36" spans="1:7">
      <c r="A36" s="267"/>
      <c r="B36" s="684" t="s">
        <v>14</v>
      </c>
      <c r="C36" s="981" t="s">
        <v>1091</v>
      </c>
      <c r="D36" s="970"/>
      <c r="E36" s="256">
        <v>658000</v>
      </c>
      <c r="F36" s="970">
        <v>658000</v>
      </c>
      <c r="G36" s="971">
        <f t="shared" si="4"/>
        <v>100</v>
      </c>
    </row>
    <row r="37" spans="1:7">
      <c r="A37" s="253"/>
      <c r="B37" s="1291"/>
      <c r="C37" s="973" t="s">
        <v>1092</v>
      </c>
      <c r="D37" s="970"/>
      <c r="E37" s="256">
        <v>130288</v>
      </c>
      <c r="F37" s="970">
        <v>130288</v>
      </c>
      <c r="G37" s="971"/>
    </row>
    <row r="38" spans="1:7">
      <c r="A38" s="253"/>
      <c r="B38" s="1291"/>
      <c r="C38" s="984" t="s">
        <v>434</v>
      </c>
      <c r="D38" s="970">
        <v>482000</v>
      </c>
      <c r="E38" s="256">
        <v>757146</v>
      </c>
      <c r="F38" s="970">
        <v>757146</v>
      </c>
      <c r="G38" s="971">
        <f t="shared" ref="G38" si="5">F38*100/E38</f>
        <v>100</v>
      </c>
    </row>
    <row r="39" spans="1:7">
      <c r="A39" s="257"/>
      <c r="B39" s="1667" t="s">
        <v>927</v>
      </c>
      <c r="C39" s="1668"/>
      <c r="D39" s="982">
        <v>700000</v>
      </c>
      <c r="E39" s="983">
        <f>E36+E37+E38</f>
        <v>1545434</v>
      </c>
      <c r="F39" s="983">
        <f>F36+F37+F38</f>
        <v>1545434</v>
      </c>
      <c r="G39" s="964">
        <f t="shared" si="4"/>
        <v>100</v>
      </c>
    </row>
    <row r="40" spans="1:7" ht="12.75" customHeight="1">
      <c r="A40" s="257"/>
      <c r="B40" s="268" t="s">
        <v>15</v>
      </c>
      <c r="C40" s="480" t="s">
        <v>434</v>
      </c>
      <c r="D40" s="970">
        <v>205000</v>
      </c>
      <c r="E40" s="256">
        <v>132211</v>
      </c>
      <c r="F40" s="970">
        <v>132211</v>
      </c>
      <c r="G40" s="962">
        <f t="shared" si="4"/>
        <v>100</v>
      </c>
    </row>
    <row r="41" spans="1:7">
      <c r="A41" s="257"/>
      <c r="B41" s="1667" t="s">
        <v>16</v>
      </c>
      <c r="C41" s="1668"/>
      <c r="D41" s="982">
        <v>335000</v>
      </c>
      <c r="E41" s="983">
        <f>E40</f>
        <v>132211</v>
      </c>
      <c r="F41" s="983">
        <f>F40</f>
        <v>132211</v>
      </c>
      <c r="G41" s="964">
        <f t="shared" si="4"/>
        <v>100</v>
      </c>
    </row>
    <row r="42" spans="1:7">
      <c r="A42" s="257"/>
      <c r="B42" s="1655" t="s">
        <v>928</v>
      </c>
      <c r="C42" s="972" t="s">
        <v>449</v>
      </c>
      <c r="D42" s="970">
        <v>6258400</v>
      </c>
      <c r="E42" s="256">
        <v>6964034</v>
      </c>
      <c r="F42" s="970">
        <v>6931154</v>
      </c>
      <c r="G42" s="962">
        <f t="shared" si="4"/>
        <v>99.527859858237335</v>
      </c>
    </row>
    <row r="43" spans="1:7">
      <c r="A43" s="257"/>
      <c r="B43" s="1655"/>
      <c r="C43" s="973" t="s">
        <v>3</v>
      </c>
      <c r="D43" s="970">
        <v>1401048</v>
      </c>
      <c r="E43" s="256">
        <v>1603995</v>
      </c>
      <c r="F43" s="970">
        <v>1603995</v>
      </c>
      <c r="G43" s="962">
        <f t="shared" si="4"/>
        <v>100</v>
      </c>
    </row>
    <row r="44" spans="1:7">
      <c r="A44" s="257"/>
      <c r="B44" s="1655"/>
      <c r="C44" s="973" t="s">
        <v>434</v>
      </c>
      <c r="D44" s="970">
        <v>2668000</v>
      </c>
      <c r="E44" s="256">
        <v>2352316</v>
      </c>
      <c r="F44" s="970">
        <v>2352316</v>
      </c>
      <c r="G44" s="962">
        <f t="shared" si="4"/>
        <v>100</v>
      </c>
    </row>
    <row r="45" spans="1:7">
      <c r="A45" s="260"/>
      <c r="B45" s="685"/>
      <c r="C45" s="984" t="s">
        <v>929</v>
      </c>
      <c r="D45" s="978"/>
      <c r="E45" s="481"/>
      <c r="F45" s="978"/>
      <c r="G45" s="962"/>
    </row>
    <row r="46" spans="1:7" ht="13.5" thickBot="1">
      <c r="A46" s="260"/>
      <c r="B46" s="1669" t="s">
        <v>454</v>
      </c>
      <c r="C46" s="1670"/>
      <c r="D46" s="985">
        <f>SUM(D42:D44)</f>
        <v>10327448</v>
      </c>
      <c r="E46" s="985">
        <f>SUM(E42:E45)</f>
        <v>10920345</v>
      </c>
      <c r="F46" s="986">
        <f>F42+F43+F44</f>
        <v>10887465</v>
      </c>
      <c r="G46" s="987">
        <f t="shared" si="4"/>
        <v>99.69891061134058</v>
      </c>
    </row>
    <row r="47" spans="1:7" ht="13.5" thickBot="1">
      <c r="A47" s="263" t="s">
        <v>930</v>
      </c>
      <c r="B47" s="1658" t="s">
        <v>455</v>
      </c>
      <c r="C47" s="1659"/>
      <c r="D47" s="988">
        <v>11014448</v>
      </c>
      <c r="E47" s="966">
        <v>12597990</v>
      </c>
      <c r="F47" s="988"/>
      <c r="G47" s="967">
        <f t="shared" si="4"/>
        <v>0</v>
      </c>
    </row>
    <row r="48" spans="1:7">
      <c r="A48" s="253"/>
      <c r="B48" s="1671" t="s">
        <v>21</v>
      </c>
      <c r="C48" s="969" t="s">
        <v>449</v>
      </c>
      <c r="D48" s="989">
        <v>18407000</v>
      </c>
      <c r="E48" s="269">
        <v>19926368</v>
      </c>
      <c r="F48" s="989">
        <v>19926368</v>
      </c>
      <c r="G48" s="971">
        <f t="shared" si="4"/>
        <v>100</v>
      </c>
    </row>
    <row r="49" spans="1:7">
      <c r="A49" s="257"/>
      <c r="B49" s="1672"/>
      <c r="C49" s="973" t="s">
        <v>3</v>
      </c>
      <c r="D49" s="970">
        <v>4147100</v>
      </c>
      <c r="E49" s="256">
        <v>4266590</v>
      </c>
      <c r="F49" s="970">
        <v>4266590</v>
      </c>
      <c r="G49" s="962">
        <f t="shared" si="4"/>
        <v>100</v>
      </c>
    </row>
    <row r="50" spans="1:7">
      <c r="A50" s="257"/>
      <c r="B50" s="1672"/>
      <c r="C50" s="973" t="s">
        <v>434</v>
      </c>
      <c r="D50" s="970">
        <v>21600000</v>
      </c>
      <c r="E50" s="256">
        <v>18389000</v>
      </c>
      <c r="F50" s="970">
        <v>17341428</v>
      </c>
      <c r="G50" s="962">
        <f t="shared" si="4"/>
        <v>94.303268258197832</v>
      </c>
    </row>
    <row r="51" spans="1:7">
      <c r="A51" s="257"/>
      <c r="B51" s="1672"/>
      <c r="C51" s="480" t="s">
        <v>931</v>
      </c>
      <c r="D51" s="970">
        <v>0</v>
      </c>
      <c r="E51" s="256"/>
      <c r="F51" s="970"/>
      <c r="G51" s="962"/>
    </row>
    <row r="52" spans="1:7" ht="13.5" thickBot="1">
      <c r="A52" s="270"/>
      <c r="B52" s="271" t="s">
        <v>420</v>
      </c>
      <c r="C52" s="990"/>
      <c r="D52" s="991">
        <f>SUM(D48:D51)</f>
        <v>44154100</v>
      </c>
      <c r="E52" s="991">
        <f>SUM(E48:E51)</f>
        <v>42581958</v>
      </c>
      <c r="F52" s="991">
        <f>F48+F49+F50</f>
        <v>41534386</v>
      </c>
      <c r="G52" s="987">
        <f t="shared" si="4"/>
        <v>97.5398688806184</v>
      </c>
    </row>
    <row r="53" spans="1:7" ht="13.5" thickBot="1">
      <c r="A53" s="276" t="s">
        <v>932</v>
      </c>
      <c r="B53" s="277" t="s">
        <v>10</v>
      </c>
      <c r="C53" s="992"/>
      <c r="D53" s="988">
        <f>SUM(D52)</f>
        <v>44154100</v>
      </c>
      <c r="E53" s="988">
        <f>SUM(E52)</f>
        <v>42581958</v>
      </c>
      <c r="F53" s="988">
        <f>SUM(F52)</f>
        <v>41534386</v>
      </c>
      <c r="G53" s="967">
        <f t="shared" si="4"/>
        <v>97.5398688806184</v>
      </c>
    </row>
    <row r="54" spans="1:7" ht="12.75" customHeight="1">
      <c r="A54" s="278"/>
      <c r="B54" s="279"/>
      <c r="C54" s="280"/>
      <c r="D54" s="281"/>
      <c r="E54" s="281"/>
      <c r="F54" s="281"/>
      <c r="G54" s="993"/>
    </row>
    <row r="55" spans="1:7">
      <c r="A55" s="278"/>
      <c r="B55" s="279"/>
      <c r="C55" s="280"/>
      <c r="D55" s="281"/>
      <c r="E55" s="281"/>
      <c r="F55" s="281"/>
      <c r="G55" s="993"/>
    </row>
    <row r="56" spans="1:7">
      <c r="A56" s="278"/>
      <c r="B56" s="279"/>
      <c r="C56" s="280"/>
      <c r="D56" s="281"/>
      <c r="E56" s="281"/>
      <c r="F56" s="281"/>
      <c r="G56" s="993"/>
    </row>
    <row r="57" spans="1:7" ht="13.5" thickBot="1">
      <c r="A57" s="278"/>
      <c r="B57" s="279"/>
      <c r="C57" s="280"/>
      <c r="D57" s="281"/>
      <c r="E57" s="281"/>
      <c r="F57" s="281"/>
      <c r="G57" s="993"/>
    </row>
    <row r="58" spans="1:7" ht="13.5" thickBot="1">
      <c r="A58" s="282"/>
      <c r="B58" s="1673" t="s">
        <v>933</v>
      </c>
      <c r="C58" s="969" t="s">
        <v>449</v>
      </c>
      <c r="D58" s="989">
        <v>6475000</v>
      </c>
      <c r="E58" s="269">
        <v>7413320</v>
      </c>
      <c r="F58" s="989">
        <v>7115163</v>
      </c>
      <c r="G58" s="994">
        <f t="shared" ref="G58:G87" si="6">F58*100/E58</f>
        <v>95.97809078793307</v>
      </c>
    </row>
    <row r="59" spans="1:7" ht="13.5" thickBot="1">
      <c r="A59" s="257"/>
      <c r="B59" s="1678"/>
      <c r="C59" s="973" t="s">
        <v>3</v>
      </c>
      <c r="D59" s="970">
        <v>1448235</v>
      </c>
      <c r="E59" s="256">
        <v>1639093</v>
      </c>
      <c r="F59" s="970">
        <v>1639093</v>
      </c>
      <c r="G59" s="962">
        <f t="shared" si="6"/>
        <v>100</v>
      </c>
    </row>
    <row r="60" spans="1:7">
      <c r="A60" s="257"/>
      <c r="B60" s="1678"/>
      <c r="C60" s="973" t="s">
        <v>434</v>
      </c>
      <c r="D60" s="970">
        <v>57200000</v>
      </c>
      <c r="E60" s="256">
        <v>52739924</v>
      </c>
      <c r="F60" s="970">
        <v>52739924</v>
      </c>
      <c r="G60" s="962">
        <f t="shared" si="6"/>
        <v>100</v>
      </c>
    </row>
    <row r="61" spans="1:7">
      <c r="A61" s="270"/>
      <c r="B61" s="271" t="s">
        <v>20</v>
      </c>
      <c r="C61" s="990"/>
      <c r="D61" s="991">
        <f>SUM(D58:D60)</f>
        <v>65123235</v>
      </c>
      <c r="E61" s="995">
        <f>SUM(E58:E60)</f>
        <v>61792337</v>
      </c>
      <c r="F61" s="991">
        <f>F58+F59+F60</f>
        <v>61494180</v>
      </c>
      <c r="G61" s="964">
        <f t="shared" si="6"/>
        <v>99.517485477204076</v>
      </c>
    </row>
    <row r="62" spans="1:7">
      <c r="A62" s="253"/>
      <c r="B62" s="1652" t="s">
        <v>11</v>
      </c>
      <c r="C62" s="972" t="s">
        <v>449</v>
      </c>
      <c r="D62" s="996">
        <v>225900</v>
      </c>
      <c r="E62" s="272">
        <v>233300</v>
      </c>
      <c r="F62" s="996">
        <v>222729</v>
      </c>
      <c r="G62" s="962">
        <f t="shared" si="6"/>
        <v>95.468924132018856</v>
      </c>
    </row>
    <row r="63" spans="1:7">
      <c r="A63" s="257"/>
      <c r="B63" s="1653"/>
      <c r="C63" s="973" t="s">
        <v>3</v>
      </c>
      <c r="D63" s="997">
        <v>61053</v>
      </c>
      <c r="E63" s="273">
        <v>61053</v>
      </c>
      <c r="F63" s="997">
        <v>60137</v>
      </c>
      <c r="G63" s="962">
        <f t="shared" si="6"/>
        <v>98.499664226164157</v>
      </c>
    </row>
    <row r="64" spans="1:7">
      <c r="A64" s="257"/>
      <c r="B64" s="1653"/>
      <c r="C64" s="973" t="s">
        <v>434</v>
      </c>
      <c r="D64" s="997"/>
      <c r="E64" s="273">
        <v>630482</v>
      </c>
      <c r="F64" s="997">
        <v>630482</v>
      </c>
      <c r="G64" s="962">
        <f t="shared" si="6"/>
        <v>100</v>
      </c>
    </row>
    <row r="65" spans="1:7">
      <c r="A65" s="274"/>
      <c r="B65" s="275" t="s">
        <v>421</v>
      </c>
      <c r="C65" s="998"/>
      <c r="D65" s="999">
        <f>SUM(D62:D64)</f>
        <v>286953</v>
      </c>
      <c r="E65" s="1000">
        <f>SUM(E62:E64)</f>
        <v>924835</v>
      </c>
      <c r="F65" s="999">
        <f>F62+F63+F64</f>
        <v>913348</v>
      </c>
      <c r="G65" s="964">
        <f t="shared" si="6"/>
        <v>98.757940605621542</v>
      </c>
    </row>
    <row r="66" spans="1:7">
      <c r="A66" s="283"/>
      <c r="B66" s="1654" t="s">
        <v>12</v>
      </c>
      <c r="C66" s="1001" t="s">
        <v>449</v>
      </c>
      <c r="D66" s="997">
        <v>481500</v>
      </c>
      <c r="E66" s="273">
        <v>481501</v>
      </c>
      <c r="F66" s="997">
        <v>481501</v>
      </c>
      <c r="G66" s="962">
        <f t="shared" si="6"/>
        <v>100</v>
      </c>
    </row>
    <row r="67" spans="1:7">
      <c r="A67" s="257"/>
      <c r="B67" s="1655"/>
      <c r="C67" s="973" t="s">
        <v>3</v>
      </c>
      <c r="D67" s="997">
        <v>130265</v>
      </c>
      <c r="E67" s="273">
        <v>130265</v>
      </c>
      <c r="F67" s="997">
        <v>130005</v>
      </c>
      <c r="G67" s="962">
        <f t="shared" si="6"/>
        <v>99.800406862933258</v>
      </c>
    </row>
    <row r="68" spans="1:7">
      <c r="A68" s="284"/>
      <c r="B68" s="1655"/>
      <c r="C68" s="480" t="s">
        <v>434</v>
      </c>
      <c r="D68" s="997"/>
      <c r="E68" s="273">
        <v>2381925</v>
      </c>
      <c r="F68" s="997">
        <v>2381835</v>
      </c>
      <c r="G68" s="962">
        <f t="shared" si="6"/>
        <v>99.996221543499487</v>
      </c>
    </row>
    <row r="69" spans="1:7">
      <c r="A69" s="1002"/>
      <c r="B69" s="683"/>
      <c r="C69" s="1003" t="s">
        <v>929</v>
      </c>
      <c r="D69" s="1004"/>
      <c r="E69" s="1005"/>
      <c r="F69" s="1004"/>
      <c r="G69" s="962"/>
    </row>
    <row r="70" spans="1:7">
      <c r="A70" s="262"/>
      <c r="B70" s="285" t="s">
        <v>422</v>
      </c>
      <c r="C70" s="1006"/>
      <c r="D70" s="999">
        <f>SUM(D66:D68)</f>
        <v>611765</v>
      </c>
      <c r="E70" s="1000">
        <f>SUM(E66:E69)</f>
        <v>2993691</v>
      </c>
      <c r="F70" s="999">
        <f>F66+F67+F68</f>
        <v>2993341</v>
      </c>
      <c r="G70" s="964">
        <f t="shared" si="6"/>
        <v>99.988308746627496</v>
      </c>
    </row>
    <row r="71" spans="1:7">
      <c r="A71" s="284"/>
      <c r="B71" s="681" t="s">
        <v>13</v>
      </c>
      <c r="C71" s="1003" t="s">
        <v>434</v>
      </c>
      <c r="D71" s="970"/>
      <c r="E71" s="256"/>
      <c r="F71" s="970"/>
      <c r="G71" s="962"/>
    </row>
    <row r="72" spans="1:7">
      <c r="A72" s="264"/>
      <c r="B72" s="1661" t="s">
        <v>423</v>
      </c>
      <c r="C72" s="1662"/>
      <c r="D72" s="1007"/>
      <c r="E72" s="1008"/>
      <c r="F72" s="1007"/>
      <c r="G72" s="964"/>
    </row>
    <row r="73" spans="1:7">
      <c r="A73" s="1009"/>
      <c r="B73" s="1010" t="s">
        <v>934</v>
      </c>
      <c r="C73" s="1011" t="s">
        <v>434</v>
      </c>
      <c r="D73" s="1012">
        <v>2352000</v>
      </c>
      <c r="E73" s="1012">
        <v>2471801</v>
      </c>
      <c r="F73" s="1012">
        <v>2282474</v>
      </c>
      <c r="G73" s="962">
        <f t="shared" si="6"/>
        <v>92.340524176501262</v>
      </c>
    </row>
    <row r="74" spans="1:7">
      <c r="A74" s="1009"/>
      <c r="B74" s="1010" t="s">
        <v>435</v>
      </c>
      <c r="C74" s="970" t="s">
        <v>434</v>
      </c>
      <c r="D74" s="1012"/>
      <c r="E74" s="1012"/>
      <c r="F74" s="1012">
        <v>189327</v>
      </c>
      <c r="G74" s="965"/>
    </row>
    <row r="75" spans="1:7" ht="13.5" thickBot="1">
      <c r="A75" s="1013"/>
      <c r="B75" s="1014" t="s">
        <v>935</v>
      </c>
      <c r="C75" s="1015"/>
      <c r="D75" s="1016">
        <v>2352000</v>
      </c>
      <c r="E75" s="1016">
        <v>2471801</v>
      </c>
      <c r="F75" s="1016">
        <f>F73+F74</f>
        <v>2471801</v>
      </c>
      <c r="G75" s="1372">
        <f t="shared" si="6"/>
        <v>100</v>
      </c>
    </row>
    <row r="76" spans="1:7">
      <c r="A76" s="253"/>
      <c r="B76" s="1652" t="s">
        <v>1093</v>
      </c>
      <c r="C76" s="972" t="s">
        <v>449</v>
      </c>
      <c r="D76" s="996"/>
      <c r="E76" s="272">
        <v>1341728</v>
      </c>
      <c r="F76" s="996">
        <v>1199400</v>
      </c>
      <c r="G76" s="971">
        <f t="shared" ref="G76:G77" si="7">F76*100/E76</f>
        <v>89.39218679195784</v>
      </c>
    </row>
    <row r="77" spans="1:7">
      <c r="A77" s="257"/>
      <c r="B77" s="1653"/>
      <c r="C77" s="973" t="s">
        <v>3</v>
      </c>
      <c r="D77" s="997"/>
      <c r="E77" s="273">
        <v>237480</v>
      </c>
      <c r="F77" s="997">
        <v>237480</v>
      </c>
      <c r="G77" s="962">
        <f t="shared" si="7"/>
        <v>100</v>
      </c>
    </row>
    <row r="78" spans="1:7">
      <c r="A78" s="257"/>
      <c r="B78" s="1653"/>
      <c r="C78" s="973" t="s">
        <v>434</v>
      </c>
      <c r="D78" s="997"/>
      <c r="E78" s="273"/>
      <c r="F78" s="997">
        <v>340127</v>
      </c>
      <c r="G78" s="962"/>
    </row>
    <row r="79" spans="1:7" ht="13.5" thickBot="1">
      <c r="A79" s="262"/>
      <c r="B79" s="285" t="s">
        <v>1116</v>
      </c>
      <c r="C79" s="1006"/>
      <c r="D79" s="999"/>
      <c r="E79" s="1000">
        <f>E76+E77</f>
        <v>1579208</v>
      </c>
      <c r="F79" s="999">
        <f>F76+F77+F78</f>
        <v>1777007</v>
      </c>
      <c r="G79" s="964">
        <f t="shared" ref="G79" si="8">F79*100/E79</f>
        <v>112.52520250657291</v>
      </c>
    </row>
    <row r="80" spans="1:7" ht="13.5" thickBot="1">
      <c r="A80" s="276" t="s">
        <v>936</v>
      </c>
      <c r="B80" s="277" t="s">
        <v>425</v>
      </c>
      <c r="C80" s="992"/>
      <c r="D80" s="988">
        <f t="shared" ref="D80:E80" si="9">D61+D65+D70+D75+D79</f>
        <v>68373953</v>
      </c>
      <c r="E80" s="988">
        <f t="shared" si="9"/>
        <v>69761872</v>
      </c>
      <c r="F80" s="988">
        <f>F61+F65+F70+F75+F79</f>
        <v>69649677</v>
      </c>
      <c r="G80" s="967">
        <f t="shared" si="6"/>
        <v>99.839174327202684</v>
      </c>
    </row>
    <row r="81" spans="1:7" ht="13.5" thickBot="1">
      <c r="A81" s="263" t="s">
        <v>937</v>
      </c>
      <c r="B81" s="682" t="s">
        <v>424</v>
      </c>
      <c r="C81" s="1017" t="s">
        <v>456</v>
      </c>
      <c r="D81" s="988"/>
      <c r="E81" s="966"/>
      <c r="F81" s="988"/>
      <c r="G81" s="967"/>
    </row>
    <row r="82" spans="1:7" ht="13.5" thickBot="1">
      <c r="A82" s="282"/>
      <c r="B82" s="1656" t="s">
        <v>457</v>
      </c>
      <c r="C82" s="969" t="s">
        <v>449</v>
      </c>
      <c r="D82" s="1018">
        <v>39848800</v>
      </c>
      <c r="E82" s="1019">
        <v>55695145</v>
      </c>
      <c r="F82" s="1018">
        <f>F9+F13+F17+F36+F42+F48+F58+F62+F66+F76</f>
        <v>54450172</v>
      </c>
      <c r="G82" s="1020">
        <f t="shared" si="6"/>
        <v>97.764665124760882</v>
      </c>
    </row>
    <row r="83" spans="1:7" ht="13.5" thickBot="1">
      <c r="A83" s="257"/>
      <c r="B83" s="1657"/>
      <c r="C83" s="973" t="s">
        <v>3</v>
      </c>
      <c r="D83" s="1021">
        <v>8963751</v>
      </c>
      <c r="E83" s="1022">
        <v>12725489</v>
      </c>
      <c r="F83" s="1021">
        <f>F10+F14+F18+F37+F43+F49+F59+F63+F67+F77</f>
        <v>10963954</v>
      </c>
      <c r="G83" s="964">
        <f t="shared" si="6"/>
        <v>86.157427820651918</v>
      </c>
    </row>
    <row r="84" spans="1:7" ht="13.5" thickBot="1">
      <c r="A84" s="257"/>
      <c r="B84" s="1657"/>
      <c r="C84" s="973" t="s">
        <v>434</v>
      </c>
      <c r="D84" s="1021">
        <v>135305000</v>
      </c>
      <c r="E84" s="1193">
        <v>165876246</v>
      </c>
      <c r="F84" s="1021">
        <f>F4+F5+F6+F8+F11+F12+F15+F19+F25+F28+F32+F38+F40+F44+F50+F60+F64+F68+F73+F74+F78</f>
        <v>164898507</v>
      </c>
      <c r="G84" s="964">
        <f t="shared" si="6"/>
        <v>99.410561172212681</v>
      </c>
    </row>
    <row r="85" spans="1:7" ht="13.5" thickBot="1">
      <c r="A85" s="257"/>
      <c r="B85" s="1657"/>
      <c r="C85" s="973" t="s">
        <v>451</v>
      </c>
      <c r="D85" s="1021">
        <v>9611000</v>
      </c>
      <c r="E85" s="1022">
        <v>5107000</v>
      </c>
      <c r="F85" s="1021">
        <f>F31+F34</f>
        <v>3146768</v>
      </c>
      <c r="G85" s="964">
        <f t="shared" si="6"/>
        <v>61.616761308008613</v>
      </c>
    </row>
    <row r="86" spans="1:7" ht="13.5" thickBot="1">
      <c r="A86" s="260"/>
      <c r="B86" s="1657"/>
      <c r="C86" s="480" t="s">
        <v>453</v>
      </c>
      <c r="D86" s="1021">
        <v>138942641</v>
      </c>
      <c r="E86" s="1022">
        <v>153305910</v>
      </c>
      <c r="F86" s="1021">
        <v>150905249</v>
      </c>
      <c r="G86" s="964">
        <f t="shared" si="6"/>
        <v>98.434071458823738</v>
      </c>
    </row>
    <row r="87" spans="1:7" ht="13.5" thickBot="1">
      <c r="A87" s="286"/>
      <c r="B87" s="287" t="s">
        <v>458</v>
      </c>
      <c r="C87" s="1023"/>
      <c r="D87" s="988">
        <f>SUM(D82:D86)</f>
        <v>332671192</v>
      </c>
      <c r="E87" s="966">
        <f>SUM(E82:E86)</f>
        <v>392709790</v>
      </c>
      <c r="F87" s="988">
        <f>SUM(F82:F86)</f>
        <v>384364650</v>
      </c>
      <c r="G87" s="967">
        <f t="shared" si="6"/>
        <v>97.874985495014016</v>
      </c>
    </row>
    <row r="88" spans="1:7">
      <c r="A88" s="288"/>
      <c r="B88" s="289"/>
      <c r="C88" s="289"/>
      <c r="D88" s="289"/>
      <c r="E88" s="289"/>
      <c r="F88" s="289"/>
      <c r="G88" s="289"/>
    </row>
    <row r="89" spans="1:7">
      <c r="A89" s="288"/>
      <c r="B89" s="289"/>
      <c r="C89" s="289"/>
      <c r="D89" s="289"/>
      <c r="E89" s="289"/>
      <c r="F89" s="289"/>
      <c r="G89" s="289"/>
    </row>
  </sheetData>
  <sheetProtection selectLockedCells="1" selectUnlockedCells="1"/>
  <mergeCells count="21">
    <mergeCell ref="B16:C16"/>
    <mergeCell ref="B17:B19"/>
    <mergeCell ref="B20:C20"/>
    <mergeCell ref="B27:B28"/>
    <mergeCell ref="B58:B60"/>
    <mergeCell ref="B62:B64"/>
    <mergeCell ref="B66:B68"/>
    <mergeCell ref="B82:B86"/>
    <mergeCell ref="C2:F2"/>
    <mergeCell ref="B47:C47"/>
    <mergeCell ref="B21:C21"/>
    <mergeCell ref="B72:C72"/>
    <mergeCell ref="B31:B32"/>
    <mergeCell ref="B35:C35"/>
    <mergeCell ref="B39:C39"/>
    <mergeCell ref="B41:C41"/>
    <mergeCell ref="B42:B44"/>
    <mergeCell ref="B46:C46"/>
    <mergeCell ref="B48:B51"/>
    <mergeCell ref="B13:B15"/>
    <mergeCell ref="B76:B78"/>
  </mergeCells>
  <phoneticPr fontId="24" type="noConversion"/>
  <pageMargins left="0" right="0" top="0.98425196850393704" bottom="0" header="0.51181102362204722" footer="0.51181102362204722"/>
  <pageSetup paperSize="9" scale="86" orientation="portrait" r:id="rId1"/>
  <headerFooter alignWithMargins="0">
    <oddHeader>&amp;C&amp;"Times New Roman CE,Félkövér"&amp;12Önkormányzati működési kiadások kormányzati funkciónként</oddHeader>
  </headerFooter>
  <rowBreaks count="1" manualBreakCount="1">
    <brk id="55" max="6" man="1"/>
  </rowBreaks>
</worksheet>
</file>

<file path=xl/worksheets/sheet42.xml><?xml version="1.0" encoding="utf-8"?>
<worksheet xmlns="http://schemas.openxmlformats.org/spreadsheetml/2006/main" xmlns:r="http://schemas.openxmlformats.org/officeDocument/2006/relationships">
  <dimension ref="A1:I21"/>
  <sheetViews>
    <sheetView tabSelected="1" view="pageLayout" zoomScaleNormal="100" workbookViewId="0">
      <selection activeCell="H14" sqref="H14:I14"/>
    </sheetView>
  </sheetViews>
  <sheetFormatPr defaultRowHeight="12.75"/>
  <cols>
    <col min="3" max="3" width="1.1640625" customWidth="1"/>
    <col min="4" max="4" width="7.1640625" customWidth="1"/>
    <col min="5" max="5" width="11.33203125" customWidth="1"/>
    <col min="7" max="7" width="20" customWidth="1"/>
    <col min="9" max="9" width="5.5" customWidth="1"/>
  </cols>
  <sheetData>
    <row r="1" spans="1:9" ht="12.75" customHeight="1">
      <c r="A1" s="644"/>
      <c r="B1" s="644"/>
      <c r="C1" s="644"/>
      <c r="D1" s="644"/>
      <c r="E1" s="644"/>
      <c r="F1" s="644"/>
      <c r="G1" s="651"/>
      <c r="H1" s="646"/>
      <c r="I1" s="646"/>
    </row>
    <row r="2" spans="1:9" ht="12.75" customHeight="1">
      <c r="A2" s="644"/>
      <c r="B2" s="644"/>
      <c r="C2" s="644"/>
      <c r="D2" s="644"/>
      <c r="E2" s="1551" t="s">
        <v>1147</v>
      </c>
      <c r="F2" s="1551"/>
      <c r="G2" s="1551"/>
      <c r="H2" s="1551"/>
      <c r="I2" s="646"/>
    </row>
    <row r="3" spans="1:9">
      <c r="A3" s="1679" t="s">
        <v>798</v>
      </c>
      <c r="B3" s="1679"/>
      <c r="C3" s="1679"/>
      <c r="D3" s="1679"/>
      <c r="E3" s="1679"/>
      <c r="F3" s="1679"/>
      <c r="G3" s="1679"/>
      <c r="H3" s="1680"/>
      <c r="I3" s="1680"/>
    </row>
    <row r="4" spans="1:9">
      <c r="A4" s="645"/>
      <c r="B4" s="645"/>
      <c r="C4" s="645"/>
      <c r="D4" s="645"/>
      <c r="E4" s="645"/>
      <c r="F4" s="645"/>
      <c r="G4" s="645"/>
      <c r="H4" s="646"/>
      <c r="I4" s="646"/>
    </row>
    <row r="5" spans="1:9">
      <c r="A5" s="1679" t="s">
        <v>1033</v>
      </c>
      <c r="B5" s="1679"/>
      <c r="C5" s="1679"/>
      <c r="D5" s="1679"/>
      <c r="E5" s="1679"/>
      <c r="F5" s="1679"/>
      <c r="G5" s="1679"/>
      <c r="H5" s="1679"/>
      <c r="I5" s="1680"/>
    </row>
    <row r="6" spans="1:9">
      <c r="A6" s="645"/>
      <c r="B6" s="645"/>
      <c r="C6" s="645"/>
      <c r="D6" s="645"/>
      <c r="E6" s="645"/>
      <c r="F6" s="645"/>
      <c r="G6" s="645"/>
      <c r="H6" s="645"/>
      <c r="I6" s="646"/>
    </row>
    <row r="7" spans="1:9">
      <c r="A7" s="645"/>
      <c r="B7" s="645"/>
      <c r="C7" s="645"/>
      <c r="D7" s="645"/>
      <c r="E7" s="645"/>
      <c r="F7" s="645"/>
      <c r="G7" s="645"/>
      <c r="H7" s="645"/>
      <c r="I7" s="646"/>
    </row>
    <row r="8" spans="1:9">
      <c r="A8" s="644"/>
      <c r="B8" s="644"/>
      <c r="C8" s="644"/>
      <c r="D8" s="644"/>
      <c r="E8" s="644"/>
      <c r="F8" s="644"/>
      <c r="G8" s="644"/>
      <c r="H8" s="644"/>
      <c r="I8" s="644"/>
    </row>
    <row r="9" spans="1:9" ht="13.5" thickBot="1">
      <c r="A9" s="644"/>
      <c r="B9" s="644"/>
      <c r="C9" s="644"/>
      <c r="D9" s="644"/>
      <c r="E9" s="644"/>
      <c r="F9" s="1551"/>
      <c r="G9" s="1551"/>
      <c r="H9" s="1551"/>
      <c r="I9" s="1551"/>
    </row>
    <row r="10" spans="1:9" ht="13.5" thickBot="1">
      <c r="A10" s="1681" t="s">
        <v>799</v>
      </c>
      <c r="B10" s="1682"/>
      <c r="C10" s="1682"/>
      <c r="D10" s="1681" t="s">
        <v>800</v>
      </c>
      <c r="E10" s="1683"/>
      <c r="F10" s="1682" t="s">
        <v>801</v>
      </c>
      <c r="G10" s="1682"/>
      <c r="H10" s="1681" t="s">
        <v>800</v>
      </c>
      <c r="I10" s="1683"/>
    </row>
    <row r="11" spans="1:9">
      <c r="A11" s="1684"/>
      <c r="B11" s="1685"/>
      <c r="C11" s="1685"/>
      <c r="D11" s="1686"/>
      <c r="E11" s="1687"/>
      <c r="F11" s="1685"/>
      <c r="G11" s="1685"/>
      <c r="H11" s="1686"/>
      <c r="I11" s="1687"/>
    </row>
    <row r="12" spans="1:9">
      <c r="A12" s="1684"/>
      <c r="B12" s="1685"/>
      <c r="C12" s="1685"/>
      <c r="D12" s="1686"/>
      <c r="E12" s="1687"/>
      <c r="F12" s="1685"/>
      <c r="G12" s="1685"/>
      <c r="H12" s="1686"/>
      <c r="I12" s="1687"/>
    </row>
    <row r="13" spans="1:9">
      <c r="A13" s="1684" t="s">
        <v>417</v>
      </c>
      <c r="B13" s="1685"/>
      <c r="C13" s="1685"/>
      <c r="D13" s="1686">
        <v>5966140</v>
      </c>
      <c r="E13" s="1687"/>
      <c r="F13" s="1688" t="s">
        <v>806</v>
      </c>
      <c r="G13" s="1685"/>
      <c r="H13" s="1686">
        <v>115035116</v>
      </c>
      <c r="I13" s="1687"/>
    </row>
    <row r="14" spans="1:9">
      <c r="A14" s="1684"/>
      <c r="B14" s="1685"/>
      <c r="C14" s="1685"/>
      <c r="D14" s="1686"/>
      <c r="E14" s="1687"/>
      <c r="F14" s="1685"/>
      <c r="G14" s="1685"/>
      <c r="H14" s="1686"/>
      <c r="I14" s="1687"/>
    </row>
    <row r="15" spans="1:9">
      <c r="A15" s="1684"/>
      <c r="B15" s="1685"/>
      <c r="C15" s="1685"/>
      <c r="D15" s="1686"/>
      <c r="E15" s="1687"/>
      <c r="F15" s="1685"/>
      <c r="G15" s="1685"/>
      <c r="H15" s="1686"/>
      <c r="I15" s="1687"/>
    </row>
    <row r="16" spans="1:9">
      <c r="A16" s="1684" t="s">
        <v>802</v>
      </c>
      <c r="B16" s="1685"/>
      <c r="C16" s="1685"/>
      <c r="D16" s="1686">
        <v>115035116</v>
      </c>
      <c r="E16" s="1687"/>
      <c r="F16" s="1685" t="s">
        <v>803</v>
      </c>
      <c r="G16" s="1685"/>
      <c r="H16" s="1686">
        <v>5966140</v>
      </c>
      <c r="I16" s="1687"/>
    </row>
    <row r="17" spans="1:9">
      <c r="A17" s="1684"/>
      <c r="B17" s="1685"/>
      <c r="C17" s="1685"/>
      <c r="D17" s="1686"/>
      <c r="E17" s="1687"/>
      <c r="F17" s="1685"/>
      <c r="G17" s="1685"/>
      <c r="H17" s="1686"/>
      <c r="I17" s="1687"/>
    </row>
    <row r="18" spans="1:9">
      <c r="A18" s="1684"/>
      <c r="B18" s="1685"/>
      <c r="C18" s="1685"/>
      <c r="D18" s="1686"/>
      <c r="E18" s="1687"/>
      <c r="F18" s="1685"/>
      <c r="G18" s="1685"/>
      <c r="H18" s="1686"/>
      <c r="I18" s="1687"/>
    </row>
    <row r="19" spans="1:9">
      <c r="A19" s="1684" t="s">
        <v>804</v>
      </c>
      <c r="B19" s="1685"/>
      <c r="C19" s="1685"/>
      <c r="D19" s="1686">
        <v>1012200</v>
      </c>
      <c r="E19" s="1687"/>
      <c r="F19" s="1689" t="s">
        <v>805</v>
      </c>
      <c r="G19" s="1689"/>
      <c r="H19" s="1686">
        <v>1012200</v>
      </c>
      <c r="I19" s="1687"/>
    </row>
    <row r="20" spans="1:9">
      <c r="A20" s="1684"/>
      <c r="B20" s="1685"/>
      <c r="C20" s="1685"/>
      <c r="D20" s="1686"/>
      <c r="E20" s="1687"/>
      <c r="F20" s="1685"/>
      <c r="G20" s="1685"/>
      <c r="H20" s="1686"/>
      <c r="I20" s="1687"/>
    </row>
    <row r="21" spans="1:9" ht="13.5" thickBot="1">
      <c r="A21" s="647"/>
      <c r="B21" s="648"/>
      <c r="C21" s="648"/>
      <c r="D21" s="649"/>
      <c r="E21" s="650"/>
      <c r="F21" s="648"/>
      <c r="G21" s="648"/>
      <c r="H21" s="649"/>
      <c r="I21" s="650"/>
    </row>
  </sheetData>
  <mergeCells count="48"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E2:H2"/>
    <mergeCell ref="F9:I9"/>
    <mergeCell ref="A3:I3"/>
    <mergeCell ref="A5:I5"/>
    <mergeCell ref="A10:C10"/>
    <mergeCell ref="D10:E10"/>
    <mergeCell ref="F10:G10"/>
    <mergeCell ref="H10:I10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="60" zoomScaleNormal="100" workbookViewId="0">
      <selection activeCell="A70" sqref="A70"/>
    </sheetView>
  </sheetViews>
  <sheetFormatPr defaultRowHeight="12.75"/>
  <cols>
    <col min="2" max="2" width="29.6640625" customWidth="1"/>
    <col min="3" max="3" width="16.33203125" customWidth="1"/>
    <col min="4" max="4" width="15.83203125" customWidth="1"/>
    <col min="5" max="5" width="12" customWidth="1"/>
    <col min="6" max="6" width="10.6640625" customWidth="1"/>
    <col min="7" max="7" width="13.1640625" customWidth="1"/>
  </cols>
  <sheetData>
    <row r="1" spans="1:8" ht="12.75" customHeight="1">
      <c r="C1" s="1692" t="s">
        <v>1148</v>
      </c>
      <c r="D1" s="1692"/>
      <c r="E1" s="1692"/>
      <c r="F1" s="1692"/>
      <c r="G1" s="643"/>
      <c r="H1" s="643"/>
    </row>
    <row r="2" spans="1:8">
      <c r="C2" s="1692"/>
      <c r="D2" s="1692"/>
      <c r="E2" s="1692"/>
      <c r="F2" s="1692"/>
    </row>
    <row r="3" spans="1:8">
      <c r="A3" s="1437" t="s">
        <v>705</v>
      </c>
      <c r="B3" s="1437"/>
      <c r="C3" s="1437"/>
      <c r="D3" s="1437"/>
      <c r="E3" s="1437"/>
      <c r="F3" s="1437"/>
      <c r="G3" s="1437"/>
      <c r="H3" s="1437"/>
    </row>
    <row r="4" spans="1:8">
      <c r="A4" s="1437" t="s">
        <v>1034</v>
      </c>
      <c r="B4" s="1437"/>
      <c r="C4" s="1437"/>
      <c r="D4" s="1437"/>
      <c r="E4" s="1437"/>
      <c r="F4" s="1437"/>
      <c r="G4" s="1437"/>
      <c r="H4" s="1437"/>
    </row>
    <row r="5" spans="1:8">
      <c r="A5" s="1437" t="s">
        <v>774</v>
      </c>
      <c r="B5" s="1437"/>
      <c r="C5" s="1437"/>
      <c r="D5" s="1437"/>
      <c r="E5" s="1437"/>
      <c r="F5" s="1437"/>
      <c r="G5" s="1437"/>
      <c r="H5" s="1437"/>
    </row>
    <row r="6" spans="1:8" ht="13.5" thickBot="1"/>
    <row r="7" spans="1:8" ht="26.25" customHeight="1" thickBot="1">
      <c r="A7" s="654" t="s">
        <v>487</v>
      </c>
      <c r="B7" s="655"/>
      <c r="C7" s="656" t="s">
        <v>176</v>
      </c>
      <c r="D7" s="659" t="s">
        <v>797</v>
      </c>
      <c r="E7" s="656" t="s">
        <v>775</v>
      </c>
      <c r="F7" s="665" t="s">
        <v>776</v>
      </c>
      <c r="G7" s="662" t="s">
        <v>777</v>
      </c>
    </row>
    <row r="8" spans="1:8">
      <c r="A8" s="653" t="s">
        <v>778</v>
      </c>
      <c r="B8" s="652"/>
      <c r="C8" s="657">
        <v>520992772</v>
      </c>
      <c r="D8" s="660">
        <v>310000</v>
      </c>
      <c r="E8" s="658"/>
      <c r="F8" s="660">
        <v>74310</v>
      </c>
      <c r="G8" s="663">
        <f>C8+D8+E8+F8</f>
        <v>521377082</v>
      </c>
    </row>
    <row r="9" spans="1:8">
      <c r="A9" s="653" t="s">
        <v>779</v>
      </c>
      <c r="B9" s="652"/>
      <c r="C9" s="657"/>
      <c r="D9" s="660"/>
      <c r="E9" s="658"/>
      <c r="F9" s="660"/>
      <c r="G9" s="663"/>
    </row>
    <row r="10" spans="1:8">
      <c r="A10" s="1693" t="s">
        <v>780</v>
      </c>
      <c r="B10" s="1694"/>
      <c r="C10" s="658"/>
      <c r="D10" s="661"/>
      <c r="E10" s="658"/>
      <c r="F10" s="661"/>
      <c r="G10" s="664"/>
    </row>
    <row r="11" spans="1:8" ht="13.5" thickBot="1">
      <c r="A11" s="653" t="s">
        <v>781</v>
      </c>
      <c r="B11" s="652"/>
      <c r="C11" s="658"/>
      <c r="D11" s="661"/>
      <c r="E11" s="658"/>
      <c r="F11" s="661"/>
      <c r="G11" s="664"/>
    </row>
    <row r="12" spans="1:8" ht="13.5" thickBot="1">
      <c r="A12" s="667" t="s">
        <v>813</v>
      </c>
      <c r="B12" s="668"/>
      <c r="C12" s="1368">
        <v>520992772</v>
      </c>
      <c r="D12" s="546">
        <v>310000</v>
      </c>
      <c r="E12" s="670"/>
      <c r="F12" s="546">
        <v>74310</v>
      </c>
      <c r="G12" s="671">
        <f>C12+D12+F12</f>
        <v>521377082</v>
      </c>
    </row>
    <row r="13" spans="1:8">
      <c r="A13" s="1696" t="s">
        <v>814</v>
      </c>
      <c r="B13" s="1697"/>
      <c r="C13" s="658"/>
      <c r="D13" s="661"/>
      <c r="E13" s="658"/>
      <c r="F13" s="661"/>
      <c r="G13" s="664"/>
    </row>
    <row r="14" spans="1:8">
      <c r="A14" s="1131" t="s">
        <v>782</v>
      </c>
      <c r="B14" s="664"/>
      <c r="C14" s="658"/>
      <c r="D14" s="661"/>
      <c r="E14" s="658"/>
      <c r="F14" s="661"/>
      <c r="G14" s="664"/>
    </row>
    <row r="15" spans="1:8">
      <c r="A15" s="653" t="s">
        <v>783</v>
      </c>
      <c r="B15" s="652"/>
      <c r="C15" s="658"/>
      <c r="D15" s="661"/>
      <c r="E15" s="658"/>
      <c r="F15" s="661"/>
      <c r="G15" s="664"/>
    </row>
    <row r="16" spans="1:8" ht="13.5" thickBot="1">
      <c r="A16" s="1120" t="s">
        <v>972</v>
      </c>
      <c r="B16" s="1121"/>
      <c r="C16" s="606"/>
      <c r="D16" s="1122"/>
      <c r="E16" s="606"/>
      <c r="F16" s="1122"/>
      <c r="G16" s="1123"/>
    </row>
    <row r="17" spans="1:7" ht="13.5" thickBot="1">
      <c r="A17" s="667" t="s">
        <v>812</v>
      </c>
      <c r="B17" s="668"/>
      <c r="C17" s="1368">
        <v>520992772</v>
      </c>
      <c r="D17" s="1124">
        <f t="shared" ref="D17:G17" si="0">D12+D16</f>
        <v>310000</v>
      </c>
      <c r="E17" s="1124"/>
      <c r="F17" s="1124">
        <f t="shared" si="0"/>
        <v>74310</v>
      </c>
      <c r="G17" s="1124">
        <f t="shared" si="0"/>
        <v>521377082</v>
      </c>
    </row>
    <row r="18" spans="1:7">
      <c r="A18" s="653" t="s">
        <v>784</v>
      </c>
      <c r="B18" s="652"/>
      <c r="C18" s="944"/>
      <c r="D18" s="661"/>
      <c r="E18" s="658"/>
      <c r="F18" s="661"/>
      <c r="G18" s="664"/>
    </row>
    <row r="19" spans="1:7">
      <c r="A19" s="653" t="s">
        <v>807</v>
      </c>
      <c r="B19" s="652"/>
      <c r="C19" s="658"/>
      <c r="D19" s="661"/>
      <c r="E19" s="658"/>
      <c r="F19" s="661"/>
      <c r="G19" s="664"/>
    </row>
    <row r="20" spans="1:7">
      <c r="A20" s="1695" t="s">
        <v>808</v>
      </c>
      <c r="B20" s="1694"/>
      <c r="C20" s="657">
        <v>326399899</v>
      </c>
      <c r="D20" s="661"/>
      <c r="E20" s="658"/>
      <c r="F20" s="661"/>
      <c r="G20" s="663">
        <f>C20</f>
        <v>326399899</v>
      </c>
    </row>
    <row r="21" spans="1:7">
      <c r="A21" s="666" t="s">
        <v>809</v>
      </c>
      <c r="B21" s="652"/>
      <c r="C21" s="657"/>
      <c r="D21" s="661"/>
      <c r="E21" s="658"/>
      <c r="F21" s="661"/>
      <c r="G21" s="663"/>
    </row>
    <row r="22" spans="1:7">
      <c r="A22" s="653" t="s">
        <v>785</v>
      </c>
      <c r="B22" s="652"/>
      <c r="C22" s="658"/>
      <c r="D22" s="661"/>
      <c r="E22" s="658"/>
      <c r="F22" s="661"/>
      <c r="G22" s="663"/>
    </row>
    <row r="23" spans="1:7">
      <c r="A23" s="1695" t="s">
        <v>792</v>
      </c>
      <c r="B23" s="1694"/>
      <c r="C23" s="657"/>
      <c r="D23" s="661"/>
      <c r="E23" s="658"/>
      <c r="F23" s="661"/>
      <c r="G23" s="663"/>
    </row>
    <row r="24" spans="1:7">
      <c r="A24" s="1695" t="s">
        <v>793</v>
      </c>
      <c r="B24" s="1694"/>
      <c r="C24" s="657">
        <v>326399899</v>
      </c>
      <c r="D24" s="661"/>
      <c r="E24" s="658"/>
      <c r="F24" s="660"/>
      <c r="G24" s="663">
        <f t="shared" ref="G24" si="1">C24</f>
        <v>326399899</v>
      </c>
    </row>
    <row r="25" spans="1:7">
      <c r="A25" s="1695" t="s">
        <v>794</v>
      </c>
      <c r="B25" s="1694"/>
      <c r="C25" s="657"/>
      <c r="D25" s="661"/>
      <c r="E25" s="658"/>
      <c r="F25" s="661"/>
      <c r="G25" s="663"/>
    </row>
    <row r="26" spans="1:7">
      <c r="A26" s="1695" t="s">
        <v>795</v>
      </c>
      <c r="B26" s="1694"/>
      <c r="C26" s="657"/>
      <c r="D26" s="661"/>
      <c r="E26" s="658"/>
      <c r="F26" s="661"/>
      <c r="G26" s="663"/>
    </row>
    <row r="27" spans="1:7">
      <c r="A27" s="1695" t="s">
        <v>796</v>
      </c>
      <c r="B27" s="1694"/>
      <c r="C27" s="657"/>
      <c r="D27" s="660"/>
      <c r="E27" s="657"/>
      <c r="F27" s="660"/>
      <c r="G27" s="663"/>
    </row>
    <row r="28" spans="1:7" ht="13.5" thickBot="1">
      <c r="A28" s="653" t="s">
        <v>786</v>
      </c>
      <c r="B28" s="652"/>
      <c r="C28" s="657"/>
      <c r="D28" s="660"/>
      <c r="E28" s="657"/>
      <c r="F28" s="660"/>
      <c r="G28" s="663"/>
    </row>
    <row r="29" spans="1:7" ht="13.5" thickBot="1">
      <c r="A29" s="667" t="s">
        <v>787</v>
      </c>
      <c r="B29" s="668"/>
      <c r="C29" s="669">
        <v>194592873</v>
      </c>
      <c r="D29" s="612">
        <v>310000</v>
      </c>
      <c r="E29" s="669"/>
      <c r="F29" s="612">
        <v>74310</v>
      </c>
      <c r="G29" s="671">
        <f>C29+D29+F29</f>
        <v>194977183</v>
      </c>
    </row>
    <row r="30" spans="1:7">
      <c r="A30" s="653" t="s">
        <v>807</v>
      </c>
      <c r="B30" s="652"/>
      <c r="C30" s="657"/>
      <c r="D30" s="660"/>
      <c r="E30" s="657"/>
      <c r="F30" s="660"/>
      <c r="G30" s="663"/>
    </row>
    <row r="31" spans="1:7">
      <c r="A31" s="1695" t="s">
        <v>808</v>
      </c>
      <c r="B31" s="1694"/>
      <c r="C31" s="657"/>
      <c r="D31" s="660"/>
      <c r="E31" s="657"/>
      <c r="F31" s="660"/>
      <c r="G31" s="663"/>
    </row>
    <row r="32" spans="1:7">
      <c r="A32" s="666" t="s">
        <v>809</v>
      </c>
      <c r="B32" s="652"/>
      <c r="C32" s="657">
        <v>194592873</v>
      </c>
      <c r="D32" s="660">
        <v>310000</v>
      </c>
      <c r="E32" s="657"/>
      <c r="F32" s="660">
        <v>74310</v>
      </c>
      <c r="G32" s="663">
        <f t="shared" ref="G32" si="2">C32+D32+E32+F32</f>
        <v>194977183</v>
      </c>
    </row>
    <row r="33" spans="1:7">
      <c r="A33" s="653" t="s">
        <v>785</v>
      </c>
      <c r="B33" s="652"/>
      <c r="C33" s="657"/>
      <c r="D33" s="660"/>
      <c r="E33" s="657"/>
      <c r="F33" s="660"/>
      <c r="G33" s="663"/>
    </row>
    <row r="34" spans="1:7">
      <c r="A34" s="653" t="s">
        <v>788</v>
      </c>
      <c r="B34" s="652"/>
      <c r="C34" s="657"/>
      <c r="D34" s="660"/>
      <c r="E34" s="657"/>
      <c r="F34" s="660"/>
      <c r="G34" s="663"/>
    </row>
    <row r="35" spans="1:7">
      <c r="A35" s="653" t="s">
        <v>789</v>
      </c>
      <c r="B35" s="652"/>
      <c r="C35" s="657"/>
      <c r="D35" s="660"/>
      <c r="E35" s="657"/>
      <c r="F35" s="660"/>
      <c r="G35" s="663"/>
    </row>
    <row r="36" spans="1:7">
      <c r="A36" s="653" t="s">
        <v>790</v>
      </c>
      <c r="B36" s="652"/>
      <c r="C36" s="657"/>
      <c r="D36" s="660"/>
      <c r="E36" s="657"/>
      <c r="F36" s="660"/>
      <c r="G36" s="663"/>
    </row>
    <row r="37" spans="1:7">
      <c r="A37" s="1693" t="s">
        <v>791</v>
      </c>
      <c r="B37" s="1694"/>
      <c r="C37" s="657"/>
      <c r="D37" s="660"/>
      <c r="E37" s="657"/>
      <c r="F37" s="660"/>
      <c r="G37" s="663"/>
    </row>
    <row r="38" spans="1:7">
      <c r="A38" s="1693" t="s">
        <v>974</v>
      </c>
      <c r="B38" s="1694"/>
      <c r="C38" s="1132"/>
      <c r="D38" s="1133"/>
      <c r="E38" s="1132"/>
      <c r="F38" s="1133"/>
      <c r="G38" s="1134"/>
    </row>
    <row r="39" spans="1:7" ht="13.5" thickBot="1">
      <c r="A39" s="1127" t="s">
        <v>810</v>
      </c>
      <c r="B39" s="1128"/>
      <c r="C39" s="1132"/>
      <c r="D39" s="1133"/>
      <c r="E39" s="1132"/>
      <c r="F39" s="1133"/>
      <c r="G39" s="1134"/>
    </row>
    <row r="40" spans="1:7" ht="13.5" thickBot="1">
      <c r="A40" s="1690" t="s">
        <v>973</v>
      </c>
      <c r="B40" s="1691"/>
      <c r="C40" s="1261">
        <f>+-384310</f>
        <v>-384310</v>
      </c>
      <c r="D40" s="1129">
        <v>-310000</v>
      </c>
      <c r="E40" s="1129">
        <v>0</v>
      </c>
      <c r="F40" s="1129">
        <v>-74310</v>
      </c>
      <c r="G40" s="1262"/>
    </row>
    <row r="41" spans="1:7" ht="13.5" thickBot="1">
      <c r="A41" s="667" t="s">
        <v>811</v>
      </c>
      <c r="B41" s="668"/>
      <c r="C41" s="669"/>
      <c r="D41" s="612">
        <f>D32+D40</f>
        <v>0</v>
      </c>
      <c r="E41" s="612">
        <f t="shared" ref="E41:F41" si="3">E32+E40</f>
        <v>0</v>
      </c>
      <c r="F41" s="612">
        <f t="shared" si="3"/>
        <v>0</v>
      </c>
      <c r="G41" s="671"/>
    </row>
  </sheetData>
  <mergeCells count="16">
    <mergeCell ref="A40:B40"/>
    <mergeCell ref="A3:H3"/>
    <mergeCell ref="A4:H4"/>
    <mergeCell ref="A5:H5"/>
    <mergeCell ref="C1:F2"/>
    <mergeCell ref="A37:B37"/>
    <mergeCell ref="A10:B10"/>
    <mergeCell ref="A24:B24"/>
    <mergeCell ref="A25:B25"/>
    <mergeCell ref="A26:B26"/>
    <mergeCell ref="A27:B27"/>
    <mergeCell ref="A31:B31"/>
    <mergeCell ref="A20:B20"/>
    <mergeCell ref="A23:B23"/>
    <mergeCell ref="A13:B13"/>
    <mergeCell ref="A38:B38"/>
  </mergeCells>
  <pageMargins left="0.51181102362204722" right="0.51181102362204722" top="0.74803149606299213" bottom="0.74803149606299213" header="0.31496062992125984" footer="0.31496062992125984"/>
  <pageSetup paperSize="9" scale="9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M31"/>
  <sheetViews>
    <sheetView view="pageBreakPreview" topLeftCell="C1" zoomScaleNormal="115" zoomScaleSheetLayoutView="100" workbookViewId="0">
      <selection activeCell="L1" sqref="L1:L28"/>
    </sheetView>
  </sheetViews>
  <sheetFormatPr defaultRowHeight="12.75"/>
  <cols>
    <col min="1" max="1" width="6.83203125" style="39" customWidth="1"/>
    <col min="2" max="2" width="46.83203125" style="58" customWidth="1"/>
    <col min="3" max="3" width="16.6640625" style="58" customWidth="1"/>
    <col min="4" max="4" width="15.5" style="39" bestFit="1" customWidth="1"/>
    <col min="5" max="6" width="15.5" style="39" customWidth="1"/>
    <col min="7" max="7" width="57" style="39" bestFit="1" customWidth="1"/>
    <col min="8" max="8" width="14.5" style="39" customWidth="1"/>
    <col min="9" max="9" width="15.5" style="39" bestFit="1" customWidth="1"/>
    <col min="10" max="11" width="15.5" style="39" customWidth="1"/>
    <col min="12" max="16384" width="9.33203125" style="39"/>
  </cols>
  <sheetData>
    <row r="1" spans="1:13" ht="32.25" customHeight="1">
      <c r="B1" s="111" t="s">
        <v>144</v>
      </c>
      <c r="C1" s="111"/>
      <c r="D1" s="112"/>
      <c r="E1" s="112"/>
      <c r="F1" s="112"/>
      <c r="G1" s="112"/>
      <c r="H1" s="112"/>
      <c r="I1" s="112"/>
      <c r="J1" s="112"/>
      <c r="K1" s="112"/>
      <c r="L1" s="1379" t="s">
        <v>1117</v>
      </c>
      <c r="M1" s="1379"/>
    </row>
    <row r="2" spans="1:13" ht="14.25" thickBot="1">
      <c r="I2" s="113"/>
      <c r="J2" s="113"/>
      <c r="K2" s="113"/>
      <c r="L2" s="1379"/>
      <c r="M2" s="1379"/>
    </row>
    <row r="3" spans="1:13" ht="18" customHeight="1" thickBot="1">
      <c r="A3" s="1377" t="s">
        <v>105</v>
      </c>
      <c r="B3" s="114" t="s">
        <v>92</v>
      </c>
      <c r="C3" s="299"/>
      <c r="D3" s="115"/>
      <c r="E3" s="299"/>
      <c r="F3" s="299"/>
      <c r="G3" s="114" t="s">
        <v>93</v>
      </c>
      <c r="H3" s="301"/>
      <c r="I3" s="116"/>
      <c r="J3" s="299"/>
      <c r="K3" s="299"/>
      <c r="L3" s="1379"/>
      <c r="M3" s="1379"/>
    </row>
    <row r="4" spans="1:13" s="117" customFormat="1" ht="47.25" customHeight="1" thickBot="1">
      <c r="A4" s="1378"/>
      <c r="B4" s="59" t="s">
        <v>99</v>
      </c>
      <c r="C4" s="29" t="s">
        <v>1025</v>
      </c>
      <c r="D4" s="29" t="s">
        <v>1026</v>
      </c>
      <c r="E4" s="60" t="s">
        <v>815</v>
      </c>
      <c r="F4" s="36" t="s">
        <v>853</v>
      </c>
      <c r="G4" s="59" t="s">
        <v>99</v>
      </c>
      <c r="H4" s="29" t="s">
        <v>1025</v>
      </c>
      <c r="I4" s="29" t="s">
        <v>1026</v>
      </c>
      <c r="J4" s="60" t="s">
        <v>815</v>
      </c>
      <c r="K4" s="36" t="s">
        <v>853</v>
      </c>
      <c r="L4" s="1379"/>
      <c r="M4" s="1379"/>
    </row>
    <row r="5" spans="1:13" s="122" customFormat="1" ht="12" customHeight="1" thickBot="1">
      <c r="A5" s="118">
        <v>1</v>
      </c>
      <c r="B5" s="119">
        <v>2</v>
      </c>
      <c r="C5" s="300">
        <v>3</v>
      </c>
      <c r="D5" s="705">
        <v>4</v>
      </c>
      <c r="E5" s="120">
        <v>5</v>
      </c>
      <c r="F5" s="121">
        <v>6</v>
      </c>
      <c r="G5" s="119">
        <v>7</v>
      </c>
      <c r="H5" s="302">
        <v>8</v>
      </c>
      <c r="I5" s="1189">
        <v>10</v>
      </c>
      <c r="J5" s="120">
        <v>11</v>
      </c>
      <c r="K5" s="121">
        <v>12</v>
      </c>
      <c r="L5" s="1379"/>
      <c r="M5" s="1379"/>
    </row>
    <row r="6" spans="1:13" ht="12.95" customHeight="1">
      <c r="A6" s="706" t="s">
        <v>58</v>
      </c>
      <c r="B6" s="707" t="s">
        <v>353</v>
      </c>
      <c r="C6" s="708">
        <v>393077057</v>
      </c>
      <c r="D6" s="709">
        <v>430711853</v>
      </c>
      <c r="E6" s="710">
        <v>430711853</v>
      </c>
      <c r="F6" s="711">
        <f>E6/D6*100</f>
        <v>100</v>
      </c>
      <c r="G6" s="712" t="s">
        <v>100</v>
      </c>
      <c r="H6" s="713">
        <v>207127000</v>
      </c>
      <c r="I6" s="709">
        <v>228316534</v>
      </c>
      <c r="J6" s="710">
        <v>225561066</v>
      </c>
      <c r="K6" s="711">
        <f>J6/I6*100</f>
        <v>98.79313690001969</v>
      </c>
      <c r="L6" s="1379"/>
      <c r="M6" s="1379"/>
    </row>
    <row r="7" spans="1:13" ht="12.95" customHeight="1">
      <c r="A7" s="714" t="s">
        <v>59</v>
      </c>
      <c r="B7" s="715" t="s">
        <v>354</v>
      </c>
      <c r="C7" s="716">
        <v>10280000</v>
      </c>
      <c r="D7" s="717">
        <v>26579345</v>
      </c>
      <c r="E7" s="716">
        <v>25643100</v>
      </c>
      <c r="F7" s="711">
        <f t="shared" ref="F7:F12" si="0">E7/D7*100</f>
        <v>96.4775467567015</v>
      </c>
      <c r="G7" s="718" t="s">
        <v>158</v>
      </c>
      <c r="H7" s="719">
        <v>49032554</v>
      </c>
      <c r="I7" s="717">
        <v>53428703</v>
      </c>
      <c r="J7" s="716">
        <v>51158047</v>
      </c>
      <c r="K7" s="711">
        <f t="shared" ref="K7:K10" si="1">J7/I7*100</f>
        <v>95.750119556523757</v>
      </c>
      <c r="L7" s="1379"/>
      <c r="M7" s="1379"/>
    </row>
    <row r="8" spans="1:13" ht="12.95" customHeight="1">
      <c r="A8" s="714" t="s">
        <v>60</v>
      </c>
      <c r="B8" s="715" t="s">
        <v>375</v>
      </c>
      <c r="C8" s="716"/>
      <c r="D8" s="717"/>
      <c r="E8" s="716"/>
      <c r="F8" s="711"/>
      <c r="G8" s="718" t="s">
        <v>183</v>
      </c>
      <c r="H8" s="719">
        <v>217013000</v>
      </c>
      <c r="I8" s="717">
        <v>261084391</v>
      </c>
      <c r="J8" s="716">
        <v>257600057</v>
      </c>
      <c r="K8" s="711">
        <f t="shared" si="1"/>
        <v>98.665437643876601</v>
      </c>
      <c r="L8" s="1379"/>
      <c r="M8" s="1379"/>
    </row>
    <row r="9" spans="1:13" ht="12.95" customHeight="1">
      <c r="A9" s="714" t="s">
        <v>61</v>
      </c>
      <c r="B9" s="715" t="s">
        <v>149</v>
      </c>
      <c r="C9" s="716">
        <v>145800000</v>
      </c>
      <c r="D9" s="717">
        <v>160707648</v>
      </c>
      <c r="E9" s="716">
        <v>145754295</v>
      </c>
      <c r="F9" s="711">
        <f t="shared" si="0"/>
        <v>90.695307170446554</v>
      </c>
      <c r="G9" s="718" t="s">
        <v>159</v>
      </c>
      <c r="H9" s="719">
        <v>9611000</v>
      </c>
      <c r="I9" s="717">
        <v>5107000</v>
      </c>
      <c r="J9" s="716">
        <v>2276768</v>
      </c>
      <c r="K9" s="711">
        <f t="shared" si="1"/>
        <v>44.581319757196006</v>
      </c>
      <c r="L9" s="1379"/>
      <c r="M9" s="1379"/>
    </row>
    <row r="10" spans="1:13" ht="12.95" customHeight="1">
      <c r="A10" s="714" t="s">
        <v>62</v>
      </c>
      <c r="B10" s="720" t="s">
        <v>355</v>
      </c>
      <c r="C10" s="716"/>
      <c r="D10" s="717"/>
      <c r="E10" s="716"/>
      <c r="F10" s="711"/>
      <c r="G10" s="718" t="s">
        <v>160</v>
      </c>
      <c r="H10" s="719">
        <v>144142641</v>
      </c>
      <c r="I10" s="717">
        <v>159119039</v>
      </c>
      <c r="J10" s="716">
        <v>157330728</v>
      </c>
      <c r="K10" s="711">
        <f t="shared" si="1"/>
        <v>98.876117521046609</v>
      </c>
      <c r="L10" s="1379"/>
      <c r="M10" s="1379"/>
    </row>
    <row r="11" spans="1:13" ht="12.95" customHeight="1">
      <c r="A11" s="714" t="s">
        <v>63</v>
      </c>
      <c r="B11" s="715" t="s">
        <v>356</v>
      </c>
      <c r="C11" s="716"/>
      <c r="D11" s="717">
        <v>528390</v>
      </c>
      <c r="E11" s="716">
        <v>528390</v>
      </c>
      <c r="F11" s="711">
        <f t="shared" si="0"/>
        <v>100</v>
      </c>
      <c r="G11" s="718" t="s">
        <v>860</v>
      </c>
      <c r="H11" s="719">
        <v>38342762</v>
      </c>
      <c r="I11" s="717">
        <v>37982804</v>
      </c>
      <c r="J11" s="716"/>
      <c r="K11" s="711"/>
      <c r="L11" s="1379"/>
      <c r="M11" s="1379"/>
    </row>
    <row r="12" spans="1:13" ht="12.95" customHeight="1">
      <c r="A12" s="714" t="s">
        <v>64</v>
      </c>
      <c r="B12" s="715" t="s">
        <v>239</v>
      </c>
      <c r="C12" s="716">
        <v>116111900</v>
      </c>
      <c r="D12" s="717">
        <v>180585091</v>
      </c>
      <c r="E12" s="716">
        <v>174893030</v>
      </c>
      <c r="F12" s="711">
        <f t="shared" si="0"/>
        <v>96.847989516476758</v>
      </c>
      <c r="G12" s="721" t="s">
        <v>979</v>
      </c>
      <c r="H12" s="719"/>
      <c r="I12" s="717"/>
      <c r="J12" s="716"/>
      <c r="K12" s="711"/>
      <c r="L12" s="1379"/>
      <c r="M12" s="1379"/>
    </row>
    <row r="13" spans="1:13" ht="12.95" customHeight="1">
      <c r="A13" s="714" t="s">
        <v>65</v>
      </c>
      <c r="B13" s="722" t="s">
        <v>278</v>
      </c>
      <c r="C13" s="716"/>
      <c r="D13" s="717"/>
      <c r="E13" s="716"/>
      <c r="F13" s="711"/>
      <c r="G13" s="721" t="s">
        <v>978</v>
      </c>
      <c r="H13" s="719"/>
      <c r="I13" s="717"/>
      <c r="J13" s="716"/>
      <c r="K13" s="711"/>
      <c r="L13" s="1379"/>
      <c r="M13" s="1379"/>
    </row>
    <row r="14" spans="1:13" ht="12.95" customHeight="1">
      <c r="A14" s="714" t="s">
        <v>66</v>
      </c>
      <c r="B14" s="723"/>
      <c r="C14" s="716"/>
      <c r="D14" s="717"/>
      <c r="E14" s="716"/>
      <c r="F14" s="711"/>
      <c r="G14" s="721"/>
      <c r="H14" s="719"/>
      <c r="I14" s="717"/>
      <c r="J14" s="716"/>
      <c r="K14" s="711"/>
      <c r="L14" s="1379"/>
      <c r="M14" s="1379"/>
    </row>
    <row r="15" spans="1:13" ht="12.95" customHeight="1">
      <c r="A15" s="714" t="s">
        <v>67</v>
      </c>
      <c r="B15" s="722"/>
      <c r="C15" s="716"/>
      <c r="D15" s="717"/>
      <c r="E15" s="716"/>
      <c r="F15" s="107"/>
      <c r="G15" s="721"/>
      <c r="H15" s="719"/>
      <c r="I15" s="717"/>
      <c r="J15" s="716"/>
      <c r="K15" s="107"/>
      <c r="L15" s="1379"/>
      <c r="M15" s="1379"/>
    </row>
    <row r="16" spans="1:13" ht="12.95" customHeight="1">
      <c r="A16" s="714" t="s">
        <v>68</v>
      </c>
      <c r="B16" s="722"/>
      <c r="C16" s="716"/>
      <c r="D16" s="717"/>
      <c r="E16" s="716"/>
      <c r="F16" s="107"/>
      <c r="G16" s="721"/>
      <c r="H16" s="719"/>
      <c r="I16" s="717"/>
      <c r="J16" s="716"/>
      <c r="K16" s="107"/>
      <c r="L16" s="1379"/>
      <c r="M16" s="1379"/>
    </row>
    <row r="17" spans="1:13" ht="12.95" customHeight="1" thickBot="1">
      <c r="A17" s="714" t="s">
        <v>69</v>
      </c>
      <c r="B17" s="724"/>
      <c r="C17" s="725"/>
      <c r="D17" s="726"/>
      <c r="E17" s="727"/>
      <c r="F17" s="108"/>
      <c r="G17" s="721"/>
      <c r="H17" s="728"/>
      <c r="I17" s="726"/>
      <c r="J17" s="727"/>
      <c r="K17" s="108"/>
      <c r="L17" s="1379"/>
      <c r="M17" s="1379"/>
    </row>
    <row r="18" spans="1:13" ht="12.95" customHeight="1" thickBot="1">
      <c r="A18" s="729" t="s">
        <v>70</v>
      </c>
      <c r="B18" s="730" t="s">
        <v>376</v>
      </c>
      <c r="C18" s="731">
        <f>+C6+C7+C9+C10+C12+C13+C14+C15+C16+C17</f>
        <v>665268957</v>
      </c>
      <c r="D18" s="732">
        <f>+D6+D7+D9+D10+D11+D12+D13+D14+D15+D16+D17</f>
        <v>799112327</v>
      </c>
      <c r="E18" s="732">
        <f>+E6+E7+E9+E10+E11+E12+E13+E14+E15+E16+E17</f>
        <v>777530668</v>
      </c>
      <c r="F18" s="109">
        <f>E18/D18*100</f>
        <v>97.299295947414407</v>
      </c>
      <c r="G18" s="730" t="s">
        <v>362</v>
      </c>
      <c r="H18" s="733">
        <f>SUM(H6:H17)</f>
        <v>665268957</v>
      </c>
      <c r="I18" s="1190">
        <f>SUM(I6:I17)</f>
        <v>745038471</v>
      </c>
      <c r="J18" s="1190">
        <f>SUM(J6:J17)</f>
        <v>693926666</v>
      </c>
      <c r="K18" s="109">
        <f>J18/I18*100</f>
        <v>93.139709291602472</v>
      </c>
      <c r="L18" s="1379"/>
      <c r="M18" s="1379"/>
    </row>
    <row r="19" spans="1:13" ht="12.95" customHeight="1">
      <c r="A19" s="734" t="s">
        <v>71</v>
      </c>
      <c r="B19" s="735" t="s">
        <v>358</v>
      </c>
      <c r="C19" s="736">
        <f>+C20+C21+C22+C23</f>
        <v>0</v>
      </c>
      <c r="D19" s="737">
        <v>15060534</v>
      </c>
      <c r="E19" s="738">
        <v>15060534</v>
      </c>
      <c r="F19" s="739">
        <f>E19/D19*100</f>
        <v>100</v>
      </c>
      <c r="G19" s="740" t="s">
        <v>166</v>
      </c>
      <c r="H19" s="741"/>
      <c r="I19" s="1191"/>
      <c r="J19" s="738"/>
      <c r="K19" s="739"/>
      <c r="L19" s="1379"/>
      <c r="M19" s="1379"/>
    </row>
    <row r="20" spans="1:13" ht="12.95" customHeight="1">
      <c r="A20" s="742" t="s">
        <v>72</v>
      </c>
      <c r="B20" s="740" t="s">
        <v>177</v>
      </c>
      <c r="C20" s="428"/>
      <c r="D20" s="743"/>
      <c r="E20" s="43"/>
      <c r="F20" s="748"/>
      <c r="G20" s="740" t="s">
        <v>361</v>
      </c>
      <c r="H20" s="743"/>
      <c r="I20" s="773"/>
      <c r="J20" s="43"/>
      <c r="K20" s="44"/>
      <c r="L20" s="1379"/>
      <c r="M20" s="1379"/>
    </row>
    <row r="21" spans="1:13" ht="13.5" customHeight="1">
      <c r="A21" s="742" t="s">
        <v>73</v>
      </c>
      <c r="B21" s="740" t="s">
        <v>178</v>
      </c>
      <c r="C21" s="428"/>
      <c r="D21" s="743"/>
      <c r="E21" s="43"/>
      <c r="F21" s="1292"/>
      <c r="G21" s="740" t="s">
        <v>142</v>
      </c>
      <c r="H21" s="743"/>
      <c r="I21" s="773"/>
      <c r="J21" s="43"/>
      <c r="K21" s="44"/>
      <c r="L21" s="1379"/>
      <c r="M21" s="1379"/>
    </row>
    <row r="22" spans="1:13" ht="12.95" customHeight="1">
      <c r="A22" s="742" t="s">
        <v>74</v>
      </c>
      <c r="B22" s="740" t="s">
        <v>182</v>
      </c>
      <c r="C22" s="428"/>
      <c r="D22" s="743"/>
      <c r="E22" s="43"/>
      <c r="F22" s="1292"/>
      <c r="G22" s="740" t="s">
        <v>143</v>
      </c>
      <c r="H22" s="743"/>
      <c r="I22" s="773"/>
      <c r="J22" s="43"/>
      <c r="K22" s="44"/>
      <c r="L22" s="1379"/>
      <c r="M22" s="1379"/>
    </row>
    <row r="23" spans="1:13" ht="12.95" customHeight="1">
      <c r="A23" s="742" t="s">
        <v>75</v>
      </c>
      <c r="B23" s="740" t="s">
        <v>861</v>
      </c>
      <c r="C23" s="428"/>
      <c r="D23" s="743">
        <v>15060534</v>
      </c>
      <c r="E23" s="744">
        <v>15060534</v>
      </c>
      <c r="F23" s="1292">
        <f>E23/D23*100</f>
        <v>100</v>
      </c>
      <c r="G23" s="735" t="s">
        <v>184</v>
      </c>
      <c r="H23" s="743"/>
      <c r="I23" s="773"/>
      <c r="J23" s="744"/>
      <c r="K23" s="110"/>
      <c r="L23" s="1379"/>
      <c r="M23" s="1379"/>
    </row>
    <row r="24" spans="1:13" ht="12.95" customHeight="1">
      <c r="A24" s="742" t="s">
        <v>76</v>
      </c>
      <c r="B24" s="740" t="s">
        <v>359</v>
      </c>
      <c r="C24" s="745">
        <f>+C25+C26</f>
        <v>0</v>
      </c>
      <c r="D24" s="746">
        <f>+D25+D26</f>
        <v>0</v>
      </c>
      <c r="E24" s="747"/>
      <c r="F24" s="1292"/>
      <c r="G24" s="740" t="s">
        <v>167</v>
      </c>
      <c r="H24" s="743"/>
      <c r="I24" s="773"/>
      <c r="J24" s="747"/>
      <c r="K24" s="748"/>
      <c r="L24" s="1379"/>
      <c r="M24" s="1379"/>
    </row>
    <row r="25" spans="1:13" ht="12.95" customHeight="1">
      <c r="A25" s="734" t="s">
        <v>77</v>
      </c>
      <c r="B25" s="735" t="s">
        <v>357</v>
      </c>
      <c r="C25" s="749"/>
      <c r="D25" s="741"/>
      <c r="E25" s="744"/>
      <c r="F25" s="773"/>
      <c r="G25" s="712" t="s">
        <v>168</v>
      </c>
      <c r="H25" s="741"/>
      <c r="I25" s="1191"/>
      <c r="J25" s="744"/>
      <c r="K25" s="110"/>
      <c r="L25" s="1379"/>
      <c r="M25" s="1379"/>
    </row>
    <row r="26" spans="1:13" ht="12.95" customHeight="1" thickBot="1">
      <c r="A26" s="742" t="s">
        <v>78</v>
      </c>
      <c r="B26" s="740" t="s">
        <v>862</v>
      </c>
      <c r="C26" s="428"/>
      <c r="D26" s="743"/>
      <c r="E26" s="43"/>
      <c r="F26" s="44"/>
      <c r="G26" s="721" t="s">
        <v>352</v>
      </c>
      <c r="H26" s="743"/>
      <c r="I26" s="773">
        <v>14042123</v>
      </c>
      <c r="J26" s="43">
        <v>14042123</v>
      </c>
      <c r="K26" s="44"/>
      <c r="L26" s="1379"/>
      <c r="M26" s="1379"/>
    </row>
    <row r="27" spans="1:13" ht="12.95" customHeight="1" thickBot="1">
      <c r="A27" s="729" t="s">
        <v>79</v>
      </c>
      <c r="B27" s="730" t="s">
        <v>863</v>
      </c>
      <c r="C27" s="731">
        <f>+C19+C24</f>
        <v>0</v>
      </c>
      <c r="D27" s="733">
        <f>+D19+D24</f>
        <v>15060534</v>
      </c>
      <c r="E27" s="1263">
        <f>+E19+E24</f>
        <v>15060534</v>
      </c>
      <c r="F27" s="109">
        <f>E27*100/D27</f>
        <v>100</v>
      </c>
      <c r="G27" s="730" t="s">
        <v>864</v>
      </c>
      <c r="H27" s="733">
        <f>SUM(H19:H26)</f>
        <v>0</v>
      </c>
      <c r="I27" s="1190">
        <f>SUM(I19:I26)</f>
        <v>14042123</v>
      </c>
      <c r="J27" s="1190">
        <f>SUM(J19:J26)</f>
        <v>14042123</v>
      </c>
      <c r="K27" s="109">
        <f>J27*100/I27</f>
        <v>100</v>
      </c>
      <c r="L27" s="1379"/>
      <c r="M27" s="1379"/>
    </row>
    <row r="28" spans="1:13" ht="12.95" customHeight="1" thickBot="1">
      <c r="A28" s="729" t="s">
        <v>80</v>
      </c>
      <c r="B28" s="751" t="s">
        <v>360</v>
      </c>
      <c r="C28" s="752">
        <f>+C18+C27</f>
        <v>665268957</v>
      </c>
      <c r="D28" s="753">
        <f>+D18+D27</f>
        <v>814172861</v>
      </c>
      <c r="E28" s="1192">
        <f>+E18+E27</f>
        <v>792591202</v>
      </c>
      <c r="F28" s="754">
        <f>E28*100/D28</f>
        <v>97.349253452947011</v>
      </c>
      <c r="G28" s="751" t="s">
        <v>363</v>
      </c>
      <c r="H28" s="753">
        <f>+H18+H27</f>
        <v>665268957</v>
      </c>
      <c r="I28" s="1188">
        <f>+I18+I27</f>
        <v>759080594</v>
      </c>
      <c r="J28" s="1188">
        <f>+J18+J27</f>
        <v>707968789</v>
      </c>
      <c r="K28" s="754">
        <f>J28*100/I28</f>
        <v>93.266616825143075</v>
      </c>
      <c r="L28" s="1379"/>
      <c r="M28" s="1379"/>
    </row>
    <row r="29" spans="1:13" ht="21.75" customHeight="1">
      <c r="B29" s="1380"/>
      <c r="C29" s="1380"/>
      <c r="D29" s="1380"/>
      <c r="E29" s="1380"/>
      <c r="F29" s="1380"/>
      <c r="G29" s="1380"/>
      <c r="H29" s="303"/>
    </row>
    <row r="30" spans="1:13">
      <c r="A30" s="755"/>
      <c r="B30" s="755"/>
      <c r="C30" s="756"/>
      <c r="D30" s="756"/>
      <c r="E30" s="756"/>
      <c r="F30" s="756"/>
      <c r="G30" s="756"/>
      <c r="H30" s="757"/>
      <c r="I30" s="758"/>
      <c r="J30" s="758"/>
      <c r="K30" s="758"/>
      <c r="L30" s="758"/>
      <c r="M30" s="758"/>
    </row>
    <row r="31" spans="1:13" ht="15.75">
      <c r="A31" s="143"/>
      <c r="B31" s="143"/>
    </row>
  </sheetData>
  <mergeCells count="4">
    <mergeCell ref="A3:A4"/>
    <mergeCell ref="L1:L28"/>
    <mergeCell ref="M1:M28"/>
    <mergeCell ref="B29:G29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scale="61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M35"/>
  <sheetViews>
    <sheetView view="pageBreakPreview" topLeftCell="C1" zoomScale="53" zoomScaleNormal="100" zoomScaleSheetLayoutView="53" workbookViewId="0">
      <selection activeCell="L1" sqref="L1:L31"/>
    </sheetView>
  </sheetViews>
  <sheetFormatPr defaultRowHeight="12.75"/>
  <cols>
    <col min="1" max="1" width="6.83203125" style="39" customWidth="1"/>
    <col min="2" max="2" width="49.33203125" style="58" customWidth="1"/>
    <col min="3" max="3" width="15" style="58" customWidth="1"/>
    <col min="4" max="4" width="15.83203125" style="39" customWidth="1"/>
    <col min="5" max="5" width="16.5" style="39" customWidth="1"/>
    <col min="6" max="6" width="14" style="39" customWidth="1"/>
    <col min="7" max="7" width="49.6640625" style="39" bestFit="1" customWidth="1"/>
    <col min="8" max="8" width="15.5" style="39" bestFit="1" customWidth="1"/>
    <col min="9" max="9" width="16.5" style="39" customWidth="1"/>
    <col min="10" max="10" width="17" style="39" customWidth="1"/>
    <col min="11" max="11" width="15.1640625" style="39" customWidth="1"/>
    <col min="12" max="16384" width="9.33203125" style="39"/>
  </cols>
  <sheetData>
    <row r="1" spans="1:13" ht="31.5" customHeight="1">
      <c r="B1" s="111" t="s">
        <v>145</v>
      </c>
      <c r="C1" s="111"/>
      <c r="D1" s="112"/>
      <c r="E1" s="112"/>
      <c r="F1" s="112"/>
      <c r="G1" s="112"/>
      <c r="H1" s="112"/>
      <c r="I1" s="112"/>
      <c r="J1" s="112"/>
      <c r="K1" s="112"/>
      <c r="L1" s="1379" t="s">
        <v>1118</v>
      </c>
      <c r="M1" s="1379"/>
    </row>
    <row r="2" spans="1:13" ht="14.25" thickBot="1">
      <c r="I2" s="113"/>
      <c r="J2" s="113"/>
      <c r="K2" s="113"/>
      <c r="L2" s="1379"/>
      <c r="M2" s="1379"/>
    </row>
    <row r="3" spans="1:13" ht="13.5" customHeight="1" thickBot="1">
      <c r="A3" s="1381" t="s">
        <v>105</v>
      </c>
      <c r="B3" s="114" t="s">
        <v>92</v>
      </c>
      <c r="C3" s="299"/>
      <c r="D3" s="115"/>
      <c r="E3" s="115"/>
      <c r="F3" s="115"/>
      <c r="G3" s="114" t="s">
        <v>93</v>
      </c>
      <c r="H3" s="301"/>
      <c r="I3" s="116"/>
      <c r="J3" s="116"/>
      <c r="K3" s="116"/>
      <c r="L3" s="1379"/>
      <c r="M3" s="1379"/>
    </row>
    <row r="4" spans="1:13" s="117" customFormat="1" ht="36.75" thickBot="1">
      <c r="A4" s="1382"/>
      <c r="B4" s="59" t="s">
        <v>99</v>
      </c>
      <c r="C4" s="29" t="s">
        <v>1025</v>
      </c>
      <c r="D4" s="29" t="s">
        <v>1026</v>
      </c>
      <c r="E4" s="60" t="s">
        <v>815</v>
      </c>
      <c r="F4" s="60" t="s">
        <v>853</v>
      </c>
      <c r="G4" s="59" t="s">
        <v>99</v>
      </c>
      <c r="H4" s="29" t="s">
        <v>1025</v>
      </c>
      <c r="I4" s="29" t="s">
        <v>1026</v>
      </c>
      <c r="J4" s="60" t="s">
        <v>815</v>
      </c>
      <c r="K4" s="36" t="s">
        <v>853</v>
      </c>
      <c r="L4" s="1379"/>
      <c r="M4" s="1379"/>
    </row>
    <row r="5" spans="1:13" s="117" customFormat="1" ht="13.5" thickBot="1">
      <c r="A5" s="118">
        <v>1</v>
      </c>
      <c r="B5" s="119">
        <v>2</v>
      </c>
      <c r="C5" s="120">
        <v>3</v>
      </c>
      <c r="D5" s="120">
        <v>4</v>
      </c>
      <c r="E5" s="120">
        <v>5</v>
      </c>
      <c r="F5" s="120">
        <v>6</v>
      </c>
      <c r="G5" s="119">
        <v>7</v>
      </c>
      <c r="H5" s="705">
        <v>8</v>
      </c>
      <c r="I5" s="120">
        <v>9</v>
      </c>
      <c r="J5" s="120">
        <v>10</v>
      </c>
      <c r="K5" s="641">
        <v>11</v>
      </c>
      <c r="L5" s="1379"/>
      <c r="M5" s="1379"/>
    </row>
    <row r="6" spans="1:13" ht="25.5" customHeight="1">
      <c r="A6" s="706" t="s">
        <v>58</v>
      </c>
      <c r="B6" s="712" t="s">
        <v>464</v>
      </c>
      <c r="C6" s="710">
        <v>157449027</v>
      </c>
      <c r="D6" s="710">
        <v>682351933</v>
      </c>
      <c r="E6" s="710">
        <v>644567263</v>
      </c>
      <c r="F6" s="710">
        <f>E6/D6*100</f>
        <v>94.462583283984046</v>
      </c>
      <c r="G6" s="712" t="s">
        <v>179</v>
      </c>
      <c r="H6" s="709">
        <v>140411285</v>
      </c>
      <c r="I6" s="710">
        <v>645560902</v>
      </c>
      <c r="J6" s="710">
        <v>31651453</v>
      </c>
      <c r="K6" s="759">
        <f>J6/I6*100</f>
        <v>4.9029383443051202</v>
      </c>
      <c r="L6" s="1379"/>
      <c r="M6" s="1379"/>
    </row>
    <row r="7" spans="1:13">
      <c r="A7" s="714" t="s">
        <v>59</v>
      </c>
      <c r="B7" s="718" t="s">
        <v>364</v>
      </c>
      <c r="C7" s="716"/>
      <c r="D7" s="716"/>
      <c r="E7" s="716"/>
      <c r="F7" s="710"/>
      <c r="G7" s="718" t="s">
        <v>367</v>
      </c>
      <c r="H7" s="717"/>
      <c r="I7" s="716"/>
      <c r="J7" s="716"/>
      <c r="K7" s="759"/>
      <c r="L7" s="1379"/>
      <c r="M7" s="1379"/>
    </row>
    <row r="8" spans="1:13" ht="12.95" customHeight="1">
      <c r="A8" s="714" t="s">
        <v>60</v>
      </c>
      <c r="B8" s="718" t="s">
        <v>55</v>
      </c>
      <c r="C8" s="716"/>
      <c r="D8" s="716">
        <v>37183393</v>
      </c>
      <c r="E8" s="716">
        <v>32363631</v>
      </c>
      <c r="F8" s="710">
        <f t="shared" ref="F8:F9" si="0">E8/D8*100</f>
        <v>87.037863919519125</v>
      </c>
      <c r="G8" s="718" t="s">
        <v>162</v>
      </c>
      <c r="H8" s="717">
        <v>181000000</v>
      </c>
      <c r="I8" s="716">
        <v>304639438</v>
      </c>
      <c r="J8" s="716">
        <v>284176425</v>
      </c>
      <c r="K8" s="759">
        <f t="shared" ref="K8:K10" si="1">J8/I8*100</f>
        <v>93.282874622424956</v>
      </c>
      <c r="L8" s="1379"/>
      <c r="M8" s="1379"/>
    </row>
    <row r="9" spans="1:13" ht="12.95" customHeight="1">
      <c r="A9" s="714" t="s">
        <v>61</v>
      </c>
      <c r="B9" s="718" t="s">
        <v>865</v>
      </c>
      <c r="C9" s="716"/>
      <c r="D9" s="716">
        <v>22369665</v>
      </c>
      <c r="E9" s="716">
        <v>22369665</v>
      </c>
      <c r="F9" s="710">
        <f t="shared" si="0"/>
        <v>100</v>
      </c>
      <c r="G9" s="718" t="s">
        <v>368</v>
      </c>
      <c r="H9" s="717"/>
      <c r="I9" s="716"/>
      <c r="J9" s="716"/>
      <c r="K9" s="759"/>
      <c r="L9" s="1379"/>
      <c r="M9" s="1379"/>
    </row>
    <row r="10" spans="1:13" ht="12.75" customHeight="1">
      <c r="A10" s="714" t="s">
        <v>62</v>
      </c>
      <c r="B10" s="718" t="s">
        <v>365</v>
      </c>
      <c r="C10" s="716"/>
      <c r="D10" s="716"/>
      <c r="E10" s="716"/>
      <c r="F10" s="716"/>
      <c r="G10" s="718" t="s">
        <v>181</v>
      </c>
      <c r="H10" s="717"/>
      <c r="I10" s="716">
        <v>16515000</v>
      </c>
      <c r="J10" s="716">
        <v>16436094</v>
      </c>
      <c r="K10" s="759">
        <f t="shared" si="1"/>
        <v>99.522216167120803</v>
      </c>
      <c r="L10" s="1379"/>
      <c r="M10" s="1379"/>
    </row>
    <row r="11" spans="1:13" ht="12.95" customHeight="1">
      <c r="A11" s="714" t="s">
        <v>63</v>
      </c>
      <c r="B11" s="718"/>
      <c r="C11" s="717"/>
      <c r="D11" s="717"/>
      <c r="E11" s="717"/>
      <c r="F11" s="717"/>
      <c r="G11" s="721" t="s">
        <v>866</v>
      </c>
      <c r="H11" s="717"/>
      <c r="I11" s="716"/>
      <c r="J11" s="716"/>
      <c r="K11" s="759"/>
      <c r="L11" s="1379"/>
      <c r="M11" s="1379"/>
    </row>
    <row r="12" spans="1:13" ht="12.95" customHeight="1">
      <c r="A12" s="714" t="s">
        <v>64</v>
      </c>
      <c r="B12" s="721"/>
      <c r="C12" s="716"/>
      <c r="D12" s="716"/>
      <c r="E12" s="716"/>
      <c r="F12" s="716"/>
      <c r="G12" s="721" t="s">
        <v>96</v>
      </c>
      <c r="H12" s="717">
        <v>330917742</v>
      </c>
      <c r="I12" s="716"/>
      <c r="J12" s="716"/>
      <c r="K12" s="759"/>
      <c r="L12" s="1379"/>
      <c r="M12" s="1379"/>
    </row>
    <row r="13" spans="1:13" ht="12.95" customHeight="1">
      <c r="A13" s="714" t="s">
        <v>65</v>
      </c>
      <c r="B13" s="721"/>
      <c r="C13" s="716"/>
      <c r="D13" s="716"/>
      <c r="E13" s="716"/>
      <c r="F13" s="716"/>
      <c r="G13" s="721" t="s">
        <v>979</v>
      </c>
      <c r="H13" s="717"/>
      <c r="I13" s="716"/>
      <c r="J13" s="716">
        <v>521377082</v>
      </c>
      <c r="K13" s="759"/>
      <c r="L13" s="1379"/>
      <c r="M13" s="1379"/>
    </row>
    <row r="14" spans="1:13" ht="12.95" customHeight="1">
      <c r="A14" s="714" t="s">
        <v>66</v>
      </c>
      <c r="B14" s="721"/>
      <c r="C14" s="717"/>
      <c r="D14" s="717"/>
      <c r="E14" s="717"/>
      <c r="F14" s="717"/>
      <c r="G14" s="721" t="s">
        <v>978</v>
      </c>
      <c r="H14" s="717"/>
      <c r="I14" s="716"/>
      <c r="J14" s="716"/>
      <c r="K14" s="759"/>
      <c r="L14" s="1379"/>
      <c r="M14" s="1379"/>
    </row>
    <row r="15" spans="1:13">
      <c r="A15" s="714" t="s">
        <v>67</v>
      </c>
      <c r="B15" s="721"/>
      <c r="C15" s="717"/>
      <c r="D15" s="717"/>
      <c r="E15" s="717"/>
      <c r="F15" s="717"/>
      <c r="G15" s="721"/>
      <c r="H15" s="717"/>
      <c r="I15" s="716"/>
      <c r="J15" s="716"/>
      <c r="K15" s="759"/>
      <c r="L15" s="1379"/>
      <c r="M15" s="1379"/>
    </row>
    <row r="16" spans="1:13" ht="12.95" customHeight="1" thickBot="1">
      <c r="A16" s="761" t="s">
        <v>68</v>
      </c>
      <c r="B16" s="762"/>
      <c r="C16" s="763"/>
      <c r="D16" s="763"/>
      <c r="E16" s="763"/>
      <c r="F16" s="763"/>
      <c r="G16" s="764"/>
      <c r="H16" s="763"/>
      <c r="I16" s="765"/>
      <c r="J16" s="765"/>
      <c r="K16" s="766"/>
      <c r="L16" s="1379"/>
      <c r="M16" s="1379"/>
    </row>
    <row r="17" spans="1:13" ht="23.25" customHeight="1" thickBot="1">
      <c r="A17" s="729" t="s">
        <v>69</v>
      </c>
      <c r="B17" s="730" t="s">
        <v>377</v>
      </c>
      <c r="C17" s="750">
        <f>+C6+C8+C9+C11+C12+C13+C14+C15+C16</f>
        <v>157449027</v>
      </c>
      <c r="D17" s="750">
        <f>+D6+D8+D9+D11+D12+D13+D14+D15+D16</f>
        <v>741904991</v>
      </c>
      <c r="E17" s="1190">
        <f>+E6+E8+E9+E11+E12+E13+E14+E15+E16</f>
        <v>699300559</v>
      </c>
      <c r="F17" s="1287">
        <f>E17/D17*100</f>
        <v>94.257427498556893</v>
      </c>
      <c r="G17" s="730" t="s">
        <v>378</v>
      </c>
      <c r="H17" s="732">
        <f>+H6+H8+H10+H11+H12+H13+H14+H15+H16</f>
        <v>652329027</v>
      </c>
      <c r="I17" s="750">
        <f>+I6+I8+I10+I11+I12+I13+I14+I15+I16</f>
        <v>966715340</v>
      </c>
      <c r="J17" s="750">
        <f>+J6+J8+J10+J11+J12+J13+J14+J15+J16</f>
        <v>853641054</v>
      </c>
      <c r="K17" s="1269">
        <f t="shared" ref="K17:K30" si="2">J17/I17*100</f>
        <v>88.303249020544143</v>
      </c>
      <c r="L17" s="1379"/>
      <c r="M17" s="1379"/>
    </row>
    <row r="18" spans="1:13" ht="12.95" customHeight="1">
      <c r="A18" s="706" t="s">
        <v>70</v>
      </c>
      <c r="B18" s="767" t="s">
        <v>196</v>
      </c>
      <c r="C18" s="768">
        <f>C19+C22</f>
        <v>494880000</v>
      </c>
      <c r="D18" s="768">
        <f>D19+D22</f>
        <v>719718082</v>
      </c>
      <c r="E18" s="768">
        <f>E19+E22</f>
        <v>619718082</v>
      </c>
      <c r="F18" s="768">
        <f>E18/D18*100</f>
        <v>86.105670747897094</v>
      </c>
      <c r="G18" s="740" t="s">
        <v>166</v>
      </c>
      <c r="H18" s="769"/>
      <c r="I18" s="770">
        <v>550000000</v>
      </c>
      <c r="J18" s="770">
        <v>550000000</v>
      </c>
      <c r="K18" s="759">
        <f>J18/I18*100</f>
        <v>100</v>
      </c>
      <c r="L18" s="1379"/>
      <c r="M18" s="1379"/>
    </row>
    <row r="19" spans="1:13" ht="12.95" customHeight="1">
      <c r="A19" s="714" t="s">
        <v>71</v>
      </c>
      <c r="B19" s="772" t="s">
        <v>185</v>
      </c>
      <c r="C19" s="43">
        <v>199880000</v>
      </c>
      <c r="D19" s="43">
        <v>204718082</v>
      </c>
      <c r="E19" s="43">
        <v>204718082</v>
      </c>
      <c r="F19" s="768">
        <f>E19/D19*100</f>
        <v>100</v>
      </c>
      <c r="G19" s="740" t="s">
        <v>169</v>
      </c>
      <c r="H19" s="773"/>
      <c r="I19" s="43"/>
      <c r="J19" s="43"/>
      <c r="K19" s="759"/>
      <c r="L19" s="1379"/>
      <c r="M19" s="1379"/>
    </row>
    <row r="20" spans="1:13" ht="12.95" customHeight="1">
      <c r="A20" s="706" t="s">
        <v>72</v>
      </c>
      <c r="B20" s="772" t="s">
        <v>186</v>
      </c>
      <c r="C20" s="43"/>
      <c r="D20" s="43"/>
      <c r="E20" s="43"/>
      <c r="F20" s="768"/>
      <c r="G20" s="740" t="s">
        <v>142</v>
      </c>
      <c r="H20" s="773"/>
      <c r="I20" s="43"/>
      <c r="J20" s="43"/>
      <c r="K20" s="759"/>
      <c r="L20" s="1379"/>
      <c r="M20" s="1379"/>
    </row>
    <row r="21" spans="1:13" ht="12.95" customHeight="1">
      <c r="A21" s="714" t="s">
        <v>73</v>
      </c>
      <c r="B21" s="772" t="s">
        <v>187</v>
      </c>
      <c r="C21" s="43"/>
      <c r="D21" s="43"/>
      <c r="E21" s="43"/>
      <c r="F21" s="768"/>
      <c r="G21" s="740" t="s">
        <v>143</v>
      </c>
      <c r="H21" s="773"/>
      <c r="I21" s="43"/>
      <c r="J21" s="43"/>
      <c r="K21" s="759"/>
      <c r="L21" s="1379"/>
      <c r="M21" s="1379"/>
    </row>
    <row r="22" spans="1:13" ht="12.95" customHeight="1">
      <c r="A22" s="706" t="s">
        <v>74</v>
      </c>
      <c r="B22" s="772" t="s">
        <v>188</v>
      </c>
      <c r="C22" s="43">
        <v>295000000</v>
      </c>
      <c r="D22" s="43">
        <v>515000000</v>
      </c>
      <c r="E22" s="43">
        <v>415000000</v>
      </c>
      <c r="F22" s="768">
        <f t="shared" ref="F22" si="3">E22/D22*100</f>
        <v>80.582524271844662</v>
      </c>
      <c r="G22" s="735" t="s">
        <v>184</v>
      </c>
      <c r="H22" s="773"/>
      <c r="I22" s="43"/>
      <c r="J22" s="43"/>
      <c r="K22" s="759"/>
      <c r="L22" s="1379"/>
      <c r="M22" s="1379"/>
    </row>
    <row r="23" spans="1:13" ht="12.95" customHeight="1">
      <c r="A23" s="714" t="s">
        <v>75</v>
      </c>
      <c r="B23" s="775" t="s">
        <v>189</v>
      </c>
      <c r="C23" s="43"/>
      <c r="D23" s="43"/>
      <c r="E23" s="43"/>
      <c r="F23" s="43"/>
      <c r="G23" s="740" t="s">
        <v>170</v>
      </c>
      <c r="H23" s="773"/>
      <c r="I23" s="43"/>
      <c r="J23" s="43"/>
      <c r="K23" s="759"/>
      <c r="L23" s="1379"/>
      <c r="M23" s="1379"/>
    </row>
    <row r="24" spans="1:13" ht="12.95" customHeight="1">
      <c r="A24" s="706" t="s">
        <v>76</v>
      </c>
      <c r="B24" s="776" t="s">
        <v>190</v>
      </c>
      <c r="C24" s="747">
        <f>+C25+C26+C27+C28+C29</f>
        <v>0</v>
      </c>
      <c r="D24" s="747">
        <f>+D25+D26+D27+D28+D29</f>
        <v>0</v>
      </c>
      <c r="E24" s="747"/>
      <c r="F24" s="747"/>
      <c r="G24" s="777" t="s">
        <v>168</v>
      </c>
      <c r="H24" s="773"/>
      <c r="I24" s="43"/>
      <c r="J24" s="43"/>
      <c r="K24" s="759"/>
      <c r="L24" s="1379"/>
      <c r="M24" s="1379"/>
    </row>
    <row r="25" spans="1:13" ht="12.95" customHeight="1">
      <c r="A25" s="714" t="s">
        <v>77</v>
      </c>
      <c r="B25" s="775" t="s">
        <v>191</v>
      </c>
      <c r="C25" s="43"/>
      <c r="D25" s="43"/>
      <c r="E25" s="43"/>
      <c r="F25" s="43"/>
      <c r="G25" s="777" t="s">
        <v>369</v>
      </c>
      <c r="H25" s="773"/>
      <c r="I25" s="43"/>
      <c r="J25" s="43"/>
      <c r="K25" s="759"/>
      <c r="L25" s="1379"/>
      <c r="M25" s="1379"/>
    </row>
    <row r="26" spans="1:13" ht="12.95" customHeight="1">
      <c r="A26" s="706" t="s">
        <v>78</v>
      </c>
      <c r="B26" s="775" t="s">
        <v>192</v>
      </c>
      <c r="C26" s="43"/>
      <c r="D26" s="43"/>
      <c r="E26" s="43"/>
      <c r="F26" s="43"/>
      <c r="G26" s="778"/>
      <c r="H26" s="773"/>
      <c r="I26" s="43"/>
      <c r="J26" s="43"/>
      <c r="K26" s="759"/>
      <c r="L26" s="1379"/>
      <c r="M26" s="1379"/>
    </row>
    <row r="27" spans="1:13" ht="12.95" customHeight="1">
      <c r="A27" s="714" t="s">
        <v>79</v>
      </c>
      <c r="B27" s="772" t="s">
        <v>193</v>
      </c>
      <c r="C27" s="43"/>
      <c r="D27" s="43"/>
      <c r="E27" s="43"/>
      <c r="F27" s="43"/>
      <c r="G27" s="779"/>
      <c r="H27" s="773"/>
      <c r="I27" s="43"/>
      <c r="J27" s="43"/>
      <c r="K27" s="759"/>
      <c r="L27" s="1379"/>
      <c r="M27" s="1379"/>
    </row>
    <row r="28" spans="1:13" ht="12.95" customHeight="1">
      <c r="A28" s="706" t="s">
        <v>80</v>
      </c>
      <c r="B28" s="780" t="s">
        <v>194</v>
      </c>
      <c r="C28" s="43"/>
      <c r="D28" s="43"/>
      <c r="E28" s="43"/>
      <c r="F28" s="43"/>
      <c r="G28" s="721"/>
      <c r="H28" s="773"/>
      <c r="I28" s="43"/>
      <c r="J28" s="43"/>
      <c r="K28" s="759"/>
      <c r="L28" s="1379"/>
      <c r="M28" s="1379"/>
    </row>
    <row r="29" spans="1:13" ht="12.95" customHeight="1" thickBot="1">
      <c r="A29" s="714" t="s">
        <v>81</v>
      </c>
      <c r="B29" s="781" t="s">
        <v>195</v>
      </c>
      <c r="C29" s="43"/>
      <c r="D29" s="43"/>
      <c r="E29" s="43"/>
      <c r="F29" s="43"/>
      <c r="G29" s="779"/>
      <c r="H29" s="773"/>
      <c r="I29" s="43"/>
      <c r="J29" s="43"/>
      <c r="K29" s="766"/>
      <c r="L29" s="1379"/>
      <c r="M29" s="1379"/>
    </row>
    <row r="30" spans="1:13" ht="21.75" customHeight="1" thickBot="1">
      <c r="A30" s="729" t="s">
        <v>82</v>
      </c>
      <c r="B30" s="730" t="s">
        <v>366</v>
      </c>
      <c r="C30" s="750">
        <f>+C18+C24</f>
        <v>494880000</v>
      </c>
      <c r="D30" s="750">
        <f>+D18+D24</f>
        <v>719718082</v>
      </c>
      <c r="E30" s="750">
        <f>+E18+E24</f>
        <v>619718082</v>
      </c>
      <c r="F30" s="750">
        <f>E30/D30*100</f>
        <v>86.105670747897094</v>
      </c>
      <c r="G30" s="730" t="s">
        <v>370</v>
      </c>
      <c r="H30" s="732">
        <f>SUM(H18:H29)</f>
        <v>0</v>
      </c>
      <c r="I30" s="750">
        <f>SUM(I18:I29)</f>
        <v>550000000</v>
      </c>
      <c r="J30" s="750">
        <f>SUM(J18:J29)</f>
        <v>550000000</v>
      </c>
      <c r="K30" s="1269">
        <f t="shared" si="2"/>
        <v>100</v>
      </c>
      <c r="L30" s="1379"/>
      <c r="M30" s="1379"/>
    </row>
    <row r="31" spans="1:13" ht="13.5" thickBot="1">
      <c r="A31" s="729" t="s">
        <v>83</v>
      </c>
      <c r="B31" s="751" t="s">
        <v>371</v>
      </c>
      <c r="C31" s="782">
        <f>+C17+C30</f>
        <v>652329027</v>
      </c>
      <c r="D31" s="782">
        <f>+D17+D30</f>
        <v>1461623073</v>
      </c>
      <c r="E31" s="782">
        <f>+E17+E30</f>
        <v>1319018641</v>
      </c>
      <c r="F31" s="750">
        <f>E31/D31*100</f>
        <v>90.243419481104482</v>
      </c>
      <c r="G31" s="751" t="s">
        <v>372</v>
      </c>
      <c r="H31" s="753">
        <f>+H17+H30</f>
        <v>652329027</v>
      </c>
      <c r="I31" s="783">
        <f>+I17+I30</f>
        <v>1516715340</v>
      </c>
      <c r="J31" s="783">
        <f>+J17+J30</f>
        <v>1403641054</v>
      </c>
      <c r="K31" s="1269">
        <f>J31/I31*100</f>
        <v>92.544791826263193</v>
      </c>
      <c r="L31" s="1379"/>
      <c r="M31" s="1379"/>
    </row>
    <row r="32" spans="1:13">
      <c r="A32" s="755"/>
      <c r="B32" s="755"/>
      <c r="C32" s="756"/>
      <c r="D32" s="756"/>
      <c r="E32" s="755"/>
      <c r="F32" s="756"/>
      <c r="G32" s="756"/>
      <c r="H32" s="757"/>
      <c r="I32" s="758"/>
      <c r="J32" s="758"/>
      <c r="K32" s="758"/>
      <c r="L32" s="758"/>
      <c r="M32" s="758"/>
    </row>
    <row r="33" spans="1:13">
      <c r="A33" s="755"/>
      <c r="B33" s="755"/>
      <c r="C33" s="756"/>
      <c r="D33" s="756"/>
      <c r="E33" s="755"/>
      <c r="F33" s="756"/>
      <c r="G33" s="756"/>
      <c r="H33" s="757"/>
      <c r="I33" s="758"/>
      <c r="J33" s="758"/>
      <c r="K33" s="758"/>
      <c r="L33" s="758"/>
      <c r="M33" s="758"/>
    </row>
    <row r="34" spans="1:13">
      <c r="A34" s="758"/>
      <c r="B34" s="784"/>
      <c r="C34" s="784"/>
      <c r="D34" s="758"/>
      <c r="E34" s="758"/>
      <c r="F34" s="758"/>
      <c r="G34" s="758"/>
      <c r="H34" s="758"/>
      <c r="I34" s="758"/>
      <c r="J34" s="758"/>
      <c r="K34" s="758"/>
      <c r="L34" s="758"/>
      <c r="M34" s="758"/>
    </row>
    <row r="35" spans="1:13" ht="15.75">
      <c r="A35" s="143"/>
      <c r="B35" s="143"/>
    </row>
  </sheetData>
  <mergeCells count="3">
    <mergeCell ref="A3:A4"/>
    <mergeCell ref="L1:L31"/>
    <mergeCell ref="M1:M31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66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"/>
  <sheetViews>
    <sheetView view="pageLayout" zoomScaleNormal="100" workbookViewId="0">
      <selection activeCell="D22" sqref="D22"/>
    </sheetView>
  </sheetViews>
  <sheetFormatPr defaultRowHeight="15"/>
  <cols>
    <col min="1" max="1" width="5.6640625" style="310" customWidth="1"/>
    <col min="2" max="2" width="35.6640625" style="310" customWidth="1"/>
    <col min="3" max="6" width="14" style="310" customWidth="1"/>
  </cols>
  <sheetData>
    <row r="2" spans="1:7" ht="15" customHeight="1">
      <c r="A2" s="1383" t="s">
        <v>485</v>
      </c>
      <c r="B2" s="1383"/>
      <c r="C2" s="1383"/>
      <c r="D2" s="1383"/>
      <c r="E2" s="1383"/>
      <c r="F2" s="1383"/>
      <c r="G2" s="310"/>
    </row>
    <row r="3" spans="1:7" ht="15.75" thickBot="1">
      <c r="A3" s="311"/>
      <c r="B3" s="311"/>
      <c r="C3" s="1384"/>
      <c r="D3" s="1384"/>
      <c r="E3" s="1385"/>
      <c r="F3" s="1385"/>
      <c r="G3" s="312"/>
    </row>
    <row r="4" spans="1:7" ht="15" customHeight="1">
      <c r="A4" s="1386" t="s">
        <v>486</v>
      </c>
      <c r="B4" s="1388" t="s">
        <v>487</v>
      </c>
      <c r="C4" s="1388" t="s">
        <v>488</v>
      </c>
      <c r="D4" s="1388"/>
      <c r="E4" s="1388"/>
      <c r="F4" s="1390" t="s">
        <v>489</v>
      </c>
      <c r="G4" s="310"/>
    </row>
    <row r="5" spans="1:7" ht="15.75" thickBot="1">
      <c r="A5" s="1387"/>
      <c r="B5" s="1389"/>
      <c r="C5" s="1341" t="s">
        <v>490</v>
      </c>
      <c r="D5" s="676" t="s">
        <v>490</v>
      </c>
      <c r="E5" s="676" t="s">
        <v>867</v>
      </c>
      <c r="F5" s="1391"/>
      <c r="G5" s="310"/>
    </row>
    <row r="6" spans="1:7" ht="15.75" thickBot="1">
      <c r="A6" s="313">
        <v>1</v>
      </c>
      <c r="B6" s="314">
        <v>2</v>
      </c>
      <c r="C6" s="314">
        <v>3</v>
      </c>
      <c r="D6" s="314">
        <v>4</v>
      </c>
      <c r="E6" s="314">
        <v>5</v>
      </c>
      <c r="F6" s="315">
        <v>6</v>
      </c>
      <c r="G6" s="310"/>
    </row>
    <row r="7" spans="1:7">
      <c r="A7" s="316" t="s">
        <v>58</v>
      </c>
      <c r="B7" s="317" t="s">
        <v>990</v>
      </c>
      <c r="C7" s="318"/>
      <c r="D7" s="318"/>
      <c r="E7" s="318"/>
      <c r="F7" s="319">
        <f>SUM(C7:E7)</f>
        <v>0</v>
      </c>
      <c r="G7" s="310"/>
    </row>
    <row r="8" spans="1:7">
      <c r="A8" s="320" t="s">
        <v>59</v>
      </c>
      <c r="B8" s="321"/>
      <c r="C8" s="322"/>
      <c r="D8" s="322"/>
      <c r="E8" s="322"/>
      <c r="F8" s="323">
        <f>SUM(C8:E8)</f>
        <v>0</v>
      </c>
      <c r="G8" s="310"/>
    </row>
    <row r="9" spans="1:7">
      <c r="A9" s="320" t="s">
        <v>60</v>
      </c>
      <c r="B9" s="321"/>
      <c r="C9" s="322"/>
      <c r="D9" s="322"/>
      <c r="E9" s="322"/>
      <c r="F9" s="323">
        <f>SUM(C9:E9)</f>
        <v>0</v>
      </c>
      <c r="G9" s="310"/>
    </row>
    <row r="10" spans="1:7">
      <c r="A10" s="320" t="s">
        <v>61</v>
      </c>
      <c r="B10" s="321"/>
      <c r="C10" s="322"/>
      <c r="D10" s="322"/>
      <c r="E10" s="322"/>
      <c r="F10" s="323">
        <f>SUM(C10:E10)</f>
        <v>0</v>
      </c>
      <c r="G10" s="310"/>
    </row>
    <row r="11" spans="1:7" ht="15.75" thickBot="1">
      <c r="A11" s="324" t="s">
        <v>62</v>
      </c>
      <c r="B11" s="325"/>
      <c r="C11" s="326"/>
      <c r="D11" s="326"/>
      <c r="E11" s="326"/>
      <c r="F11" s="323">
        <f>SUM(C11:E11)</f>
        <v>0</v>
      </c>
      <c r="G11" s="310"/>
    </row>
    <row r="12" spans="1:7" thickBot="1">
      <c r="A12" s="327" t="s">
        <v>63</v>
      </c>
      <c r="B12" s="328" t="s">
        <v>491</v>
      </c>
      <c r="C12" s="329">
        <f>SUM(C7:C11)</f>
        <v>0</v>
      </c>
      <c r="D12" s="329">
        <f>SUM(D7:D11)</f>
        <v>0</v>
      </c>
      <c r="E12" s="329">
        <f>SUM(E7:E11)</f>
        <v>0</v>
      </c>
      <c r="F12" s="330">
        <f>SUM(F7:F11)</f>
        <v>0</v>
      </c>
      <c r="G12" s="331"/>
    </row>
    <row r="13" spans="1:7">
      <c r="G13" s="310"/>
    </row>
  </sheetData>
  <mergeCells count="7">
    <mergeCell ref="A2:F2"/>
    <mergeCell ref="C3:D3"/>
    <mergeCell ref="E3:F3"/>
    <mergeCell ref="A4:A5"/>
    <mergeCell ref="B4:B5"/>
    <mergeCell ref="C4:E4"/>
    <mergeCell ref="F4:F5"/>
  </mergeCells>
  <pageMargins left="0.7" right="0.7" top="0.75" bottom="0.75" header="0.3" footer="0.3"/>
  <pageSetup paperSize="9" orientation="landscape" r:id="rId1"/>
  <headerFooter>
    <oddHeader>&amp;R&amp;"Times New Roman CE,Félkövér dőlt"3.sz. melléklet a 6/2018. (IV.24.)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2:D14"/>
  <sheetViews>
    <sheetView view="pageLayout" zoomScaleNormal="100" workbookViewId="0">
      <selection sqref="A1:XFD1"/>
    </sheetView>
  </sheetViews>
  <sheetFormatPr defaultRowHeight="15"/>
  <cols>
    <col min="1" max="1" width="5.6640625" style="310" customWidth="1"/>
    <col min="2" max="2" width="60.5" style="310" customWidth="1"/>
    <col min="3" max="3" width="14.83203125" style="310" customWidth="1"/>
    <col min="4" max="4" width="14.83203125" bestFit="1" customWidth="1"/>
  </cols>
  <sheetData>
    <row r="2" spans="1:4" ht="12.75" customHeight="1">
      <c r="A2" s="1383" t="s">
        <v>492</v>
      </c>
      <c r="B2" s="1383"/>
      <c r="C2" s="1383"/>
    </row>
    <row r="3" spans="1:4" ht="15" customHeight="1" thickBot="1">
      <c r="A3" s="311"/>
      <c r="B3" s="311"/>
      <c r="C3" s="332"/>
      <c r="D3" s="310"/>
    </row>
    <row r="4" spans="1:4" ht="21.75" thickBot="1">
      <c r="A4" s="333" t="s">
        <v>486</v>
      </c>
      <c r="B4" s="334" t="s">
        <v>493</v>
      </c>
      <c r="C4" s="335" t="s">
        <v>1025</v>
      </c>
      <c r="D4" s="335" t="s">
        <v>1098</v>
      </c>
    </row>
    <row r="5" spans="1:4" ht="13.5" thickBot="1">
      <c r="A5" s="336">
        <v>1</v>
      </c>
      <c r="B5" s="337">
        <v>2</v>
      </c>
      <c r="C5" s="338">
        <v>3</v>
      </c>
      <c r="D5" s="338"/>
    </row>
    <row r="6" spans="1:4" ht="12.75">
      <c r="A6" s="339" t="s">
        <v>58</v>
      </c>
      <c r="B6" s="340" t="s">
        <v>494</v>
      </c>
      <c r="C6" s="341">
        <v>120000000</v>
      </c>
      <c r="D6" s="341">
        <v>115035116</v>
      </c>
    </row>
    <row r="7" spans="1:4" ht="24">
      <c r="A7" s="342" t="s">
        <v>59</v>
      </c>
      <c r="B7" s="343" t="s">
        <v>495</v>
      </c>
      <c r="C7" s="344">
        <v>5800000</v>
      </c>
      <c r="D7" s="344">
        <v>5966140</v>
      </c>
    </row>
    <row r="8" spans="1:4" ht="12.75">
      <c r="A8" s="342" t="s">
        <v>60</v>
      </c>
      <c r="B8" s="345" t="s">
        <v>496</v>
      </c>
      <c r="C8" s="344"/>
      <c r="D8" s="344"/>
    </row>
    <row r="9" spans="1:4" ht="24">
      <c r="A9" s="342" t="s">
        <v>61</v>
      </c>
      <c r="B9" s="345" t="s">
        <v>497</v>
      </c>
      <c r="C9" s="344"/>
      <c r="D9" s="344"/>
    </row>
    <row r="10" spans="1:4" ht="12.75">
      <c r="A10" s="346" t="s">
        <v>62</v>
      </c>
      <c r="B10" s="345" t="s">
        <v>498</v>
      </c>
      <c r="C10" s="347">
        <v>800000</v>
      </c>
      <c r="D10" s="347">
        <v>2976397</v>
      </c>
    </row>
    <row r="11" spans="1:4" ht="13.5" thickBot="1">
      <c r="A11" s="342" t="s">
        <v>63</v>
      </c>
      <c r="B11" s="348" t="s">
        <v>499</v>
      </c>
      <c r="C11" s="344"/>
      <c r="D11" s="344"/>
    </row>
    <row r="12" spans="1:4" ht="13.5" thickBot="1">
      <c r="A12" s="1392" t="s">
        <v>500</v>
      </c>
      <c r="B12" s="1393"/>
      <c r="C12" s="349">
        <f>C6+C10</f>
        <v>120800000</v>
      </c>
      <c r="D12" s="349">
        <f>D6+D10+D7</f>
        <v>123977653</v>
      </c>
    </row>
    <row r="13" spans="1:4" ht="22.5" customHeight="1">
      <c r="A13" s="1394" t="s">
        <v>501</v>
      </c>
      <c r="B13" s="1394"/>
      <c r="C13" s="1394"/>
      <c r="D13" s="310"/>
    </row>
    <row r="14" spans="1:4" ht="32.25" customHeight="1">
      <c r="D14" s="310"/>
    </row>
  </sheetData>
  <mergeCells count="3">
    <mergeCell ref="A2:C2"/>
    <mergeCell ref="A12:B12"/>
    <mergeCell ref="A13:C13"/>
  </mergeCells>
  <pageMargins left="0.7" right="0.7" top="0.75" bottom="0.75" header="0.3" footer="0.3"/>
  <pageSetup paperSize="9" orientation="portrait" r:id="rId1"/>
  <headerFooter>
    <oddHeader>&amp;R&amp;"Times New Roman CE,Félkövér dőlt"4.melléklet a 6/2018. (IV.24.)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2:D10"/>
  <sheetViews>
    <sheetView view="pageLayout" zoomScaleNormal="100" workbookViewId="0">
      <selection sqref="A1:XFD1"/>
    </sheetView>
  </sheetViews>
  <sheetFormatPr defaultRowHeight="15"/>
  <cols>
    <col min="1" max="1" width="5.6640625" style="310" customWidth="1"/>
    <col min="2" max="2" width="66.83203125" style="310" customWidth="1"/>
    <col min="3" max="3" width="27" style="310" customWidth="1"/>
    <col min="4" max="4" width="9.33203125" style="310"/>
  </cols>
  <sheetData>
    <row r="2" spans="1:4">
      <c r="A2" s="1383" t="s">
        <v>1031</v>
      </c>
      <c r="B2" s="1383"/>
      <c r="C2" s="1383"/>
    </row>
    <row r="3" spans="1:4" ht="15" customHeight="1" thickBot="1">
      <c r="A3" s="311"/>
      <c r="B3" s="311"/>
      <c r="C3" s="332"/>
      <c r="D3" s="312"/>
    </row>
    <row r="4" spans="1:4" ht="21.75" thickBot="1">
      <c r="A4" s="333" t="s">
        <v>486</v>
      </c>
      <c r="B4" s="334" t="s">
        <v>502</v>
      </c>
      <c r="C4" s="335" t="s">
        <v>503</v>
      </c>
    </row>
    <row r="5" spans="1:4" ht="15.75" thickBot="1">
      <c r="A5" s="336">
        <v>1</v>
      </c>
      <c r="B5" s="337">
        <v>2</v>
      </c>
      <c r="C5" s="338">
        <v>3</v>
      </c>
    </row>
    <row r="6" spans="1:4">
      <c r="A6" s="339" t="s">
        <v>58</v>
      </c>
      <c r="B6" s="350" t="s">
        <v>990</v>
      </c>
      <c r="C6" s="351"/>
    </row>
    <row r="7" spans="1:4">
      <c r="A7" s="342" t="s">
        <v>59</v>
      </c>
      <c r="B7" s="352"/>
      <c r="C7" s="353"/>
    </row>
    <row r="8" spans="1:4" ht="15.75" thickBot="1">
      <c r="A8" s="346" t="s">
        <v>60</v>
      </c>
      <c r="B8" s="354"/>
      <c r="C8" s="355"/>
    </row>
    <row r="9" spans="1:4" ht="21.75" thickBot="1">
      <c r="A9" s="356" t="s">
        <v>61</v>
      </c>
      <c r="B9" s="357" t="s">
        <v>504</v>
      </c>
      <c r="C9" s="349">
        <f>SUM(C6:C8)</f>
        <v>0</v>
      </c>
      <c r="D9" s="331"/>
    </row>
    <row r="10" spans="1:4" ht="37.5" customHeight="1"/>
  </sheetData>
  <mergeCells count="1">
    <mergeCell ref="A2:C2"/>
  </mergeCells>
  <pageMargins left="0.7" right="0.7" top="0.75" bottom="0.75" header="0.3" footer="0.3"/>
  <pageSetup paperSize="9" orientation="landscape" r:id="rId1"/>
  <headerFooter>
    <oddHeader>&amp;R&amp;"Times New Roman CE,Félkövér dőlt"5.sz. melléklet a 6/2018. (IV.24.)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44</vt:i4>
      </vt:variant>
      <vt:variant>
        <vt:lpstr>Névvel ellátott tartományok</vt:lpstr>
      </vt:variant>
      <vt:variant>
        <vt:i4>21</vt:i4>
      </vt:variant>
    </vt:vector>
  </HeadingPairs>
  <TitlesOfParts>
    <vt:vector size="65" baseType="lpstr">
      <vt:lpstr>1.1.sz.mell.</vt:lpstr>
      <vt:lpstr>1.2.sz.mell.</vt:lpstr>
      <vt:lpstr>1.3.sz. mell.</vt:lpstr>
      <vt:lpstr>1.4.sz.mell.</vt:lpstr>
      <vt:lpstr>2.1.sz.mell  </vt:lpstr>
      <vt:lpstr>2.2.sz.mell  </vt:lpstr>
      <vt:lpstr>3.sz.mell.</vt:lpstr>
      <vt:lpstr>4.sz.mell.</vt:lpstr>
      <vt:lpstr>5.sz.mell.</vt:lpstr>
      <vt:lpstr>6.sz.mell.</vt:lpstr>
      <vt:lpstr>7.sz.mell.</vt:lpstr>
      <vt:lpstr>8. sz.mell.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9.2.2.sz.mell.</vt:lpstr>
      <vt:lpstr>9.2.3. sz. mell</vt:lpstr>
      <vt:lpstr>9.3. sz. mell</vt:lpstr>
      <vt:lpstr>9.3.1. sz. mell</vt:lpstr>
      <vt:lpstr>9.3.2.sz.mell.</vt:lpstr>
      <vt:lpstr>9.3.3.sz.mell.</vt:lpstr>
      <vt:lpstr>9.4.sz.mell.</vt:lpstr>
      <vt:lpstr>9.4.1.sz.mell.</vt:lpstr>
      <vt:lpstr>9.4.2.sz.mell.</vt:lpstr>
      <vt:lpstr>9.4.3.sz.mell.</vt:lpstr>
      <vt:lpstr>10.sz.mell.</vt:lpstr>
      <vt:lpstr>11. sz. mell.</vt:lpstr>
      <vt:lpstr>12. sz. mell.</vt:lpstr>
      <vt:lpstr>13.sz.mell.</vt:lpstr>
      <vt:lpstr>14.sz.mell.</vt:lpstr>
      <vt:lpstr>15.sz.mell.</vt:lpstr>
      <vt:lpstr>16.sz.mell.</vt:lpstr>
      <vt:lpstr>17.sz.mell.</vt:lpstr>
      <vt:lpstr>18.sz.mell.</vt:lpstr>
      <vt:lpstr>19.sz.mell.</vt:lpstr>
      <vt:lpstr>20. sz. mell.</vt:lpstr>
      <vt:lpstr>21.sz.mell.</vt:lpstr>
      <vt:lpstr>22.sz.mell.</vt:lpstr>
      <vt:lpstr>23.sz.mell.</vt:lpstr>
      <vt:lpstr>24.sz.mell.</vt:lpstr>
      <vt:lpstr>Munka1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'9.2.3. sz. mell'!Nyomtatási_cím</vt:lpstr>
      <vt:lpstr>'9.3. sz. mell'!Nyomtatási_cím</vt:lpstr>
      <vt:lpstr>'9.3.1. sz. mell'!Nyomtatási_cím</vt:lpstr>
      <vt:lpstr>'1.1.sz.mell.'!Nyomtatási_terület</vt:lpstr>
      <vt:lpstr>'1.2.sz.mell.'!Nyomtatási_terület</vt:lpstr>
      <vt:lpstr>'1.3.sz. mell.'!Nyomtatási_terület</vt:lpstr>
      <vt:lpstr>'1.4.sz.mell.'!Nyomtatási_terület</vt:lpstr>
      <vt:lpstr>'13.sz.mell.'!Nyomtatási_terület</vt:lpstr>
      <vt:lpstr>'15.sz.mell.'!Nyomtatási_terület</vt:lpstr>
      <vt:lpstr>'16.sz.mell.'!Nyomtatási_terület</vt:lpstr>
      <vt:lpstr>'2.1.sz.mell  '!Nyomtatási_terület</vt:lpstr>
      <vt:lpstr>'2.2.sz.mell  '!Nyomtatási_terület</vt:lpstr>
      <vt:lpstr>'20. sz. mell.'!Nyomtatási_terület</vt:lpstr>
      <vt:lpstr>'22.sz.mell.'!Nyomtatási_terület</vt:lpstr>
      <vt:lpstr>'24.sz.mell.'!Nyomtatási_terület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Vera</cp:lastModifiedBy>
  <cp:lastPrinted>2018-04-17T09:16:44Z</cp:lastPrinted>
  <dcterms:created xsi:type="dcterms:W3CDTF">1999-10-30T10:30:45Z</dcterms:created>
  <dcterms:modified xsi:type="dcterms:W3CDTF">2018-04-27T06:04:17Z</dcterms:modified>
</cp:coreProperties>
</file>