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315" windowWidth="12120" windowHeight="8640" firstSheet="3" activeTab="9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</sheets>
  <externalReferences>
    <externalReference r:id="rId11"/>
  </externalReferences>
  <definedNames>
    <definedName name="_xlnm.Print_Area" localSheetId="4">Állami!$A$1:$K$35</definedName>
    <definedName name="_xlnm.Print_Area" localSheetId="5">'Ber.-felú.'!$A$1:$N$76</definedName>
    <definedName name="_xlnm.Print_Area" localSheetId="3">'Kiadás ktgvszervenként'!$A$1:$AC$30</definedName>
    <definedName name="_xlnm.Print_Area" localSheetId="9">Óvoda!$A$1:$I$132</definedName>
    <definedName name="_xlnm.Print_Area" localSheetId="8">Önkormányzat!$A$1:$AW$149</definedName>
    <definedName name="_xlnm.Print_Area" localSheetId="7">Szoc.jutt.!$A$1:$K$39</definedName>
  </definedNames>
  <calcPr calcId="124519"/>
  <fileRecoveryPr autoRecover="0"/>
</workbook>
</file>

<file path=xl/calcChain.xml><?xml version="1.0" encoding="utf-8"?>
<calcChain xmlns="http://schemas.openxmlformats.org/spreadsheetml/2006/main">
  <c r="AB12" i="134"/>
  <c r="AB17"/>
  <c r="AB18"/>
  <c r="AB19"/>
  <c r="AB21"/>
  <c r="AB24"/>
  <c r="AB26"/>
  <c r="AA15"/>
  <c r="AA8"/>
  <c r="AA7"/>
  <c r="AA14" s="1"/>
  <c r="AA22" s="1"/>
  <c r="AA27" s="1"/>
  <c r="AA6"/>
  <c r="Z26"/>
  <c r="Z25"/>
  <c r="N31" i="128" s="1"/>
  <c r="Z24" i="134"/>
  <c r="Z23"/>
  <c r="AB23" s="1"/>
  <c r="Z8"/>
  <c r="AB8" s="1"/>
  <c r="Z7"/>
  <c r="AB7" s="1"/>
  <c r="Z6"/>
  <c r="Y12"/>
  <c r="Y17"/>
  <c r="Y18"/>
  <c r="Y19"/>
  <c r="X15"/>
  <c r="X20" s="1"/>
  <c r="X8"/>
  <c r="X7"/>
  <c r="X6"/>
  <c r="X14" s="1"/>
  <c r="X22" s="1"/>
  <c r="X27" s="1"/>
  <c r="W26"/>
  <c r="Y26" s="1"/>
  <c r="W25"/>
  <c r="Y25" s="1"/>
  <c r="W24"/>
  <c r="Y24" s="1"/>
  <c r="W23"/>
  <c r="Y23" s="1"/>
  <c r="W8"/>
  <c r="Y8" s="1"/>
  <c r="W7"/>
  <c r="Y7" s="1"/>
  <c r="W6"/>
  <c r="Y6" s="1"/>
  <c r="Q10" i="92"/>
  <c r="Q11"/>
  <c r="Q17"/>
  <c r="Q18"/>
  <c r="Q19"/>
  <c r="Q20"/>
  <c r="Q21"/>
  <c r="Q22"/>
  <c r="Q45"/>
  <c r="Q47"/>
  <c r="Q48"/>
  <c r="Q49"/>
  <c r="Q50"/>
  <c r="P56"/>
  <c r="P42"/>
  <c r="P40"/>
  <c r="P37"/>
  <c r="P43" s="1"/>
  <c r="P53" s="1"/>
  <c r="P58" s="1"/>
  <c r="O55"/>
  <c r="Q55" s="1"/>
  <c r="O56"/>
  <c r="Q56" s="1"/>
  <c r="O57"/>
  <c r="Q57" s="1"/>
  <c r="O54"/>
  <c r="Q54" s="1"/>
  <c r="O51"/>
  <c r="Q51" s="1"/>
  <c r="O44"/>
  <c r="O46" s="1"/>
  <c r="Q46" s="1"/>
  <c r="O42"/>
  <c r="Q42" s="1"/>
  <c r="O34"/>
  <c r="Q34" s="1"/>
  <c r="O35"/>
  <c r="Q35" s="1"/>
  <c r="O36"/>
  <c r="Q36" s="1"/>
  <c r="O37"/>
  <c r="Q37" s="1"/>
  <c r="O38"/>
  <c r="Q38" s="1"/>
  <c r="O39"/>
  <c r="Q39" s="1"/>
  <c r="O40"/>
  <c r="Q40" s="1"/>
  <c r="O41"/>
  <c r="Q41" s="1"/>
  <c r="O33"/>
  <c r="Q33" s="1"/>
  <c r="O31"/>
  <c r="Q31" s="1"/>
  <c r="O24"/>
  <c r="Q24" s="1"/>
  <c r="O25"/>
  <c r="Q25" s="1"/>
  <c r="O26"/>
  <c r="Q26" s="1"/>
  <c r="O27"/>
  <c r="Q27" s="1"/>
  <c r="O28"/>
  <c r="Q28" s="1"/>
  <c r="O29"/>
  <c r="Q29" s="1"/>
  <c r="O30"/>
  <c r="Q30" s="1"/>
  <c r="O23"/>
  <c r="Q23" s="1"/>
  <c r="O13"/>
  <c r="Q13" s="1"/>
  <c r="O14"/>
  <c r="Q14" s="1"/>
  <c r="O12"/>
  <c r="Q12" s="1"/>
  <c r="O7"/>
  <c r="Q7" s="1"/>
  <c r="N45"/>
  <c r="N47"/>
  <c r="N48"/>
  <c r="N49"/>
  <c r="N50"/>
  <c r="M16"/>
  <c r="M15"/>
  <c r="N11"/>
  <c r="N14"/>
  <c r="M56"/>
  <c r="H26" i="139" s="1"/>
  <c r="H27" s="1"/>
  <c r="M37" i="92"/>
  <c r="M43" s="1"/>
  <c r="M53" s="1"/>
  <c r="M58" s="1"/>
  <c r="L55"/>
  <c r="N55" s="1"/>
  <c r="L56"/>
  <c r="N56" s="1"/>
  <c r="G30" i="128" s="1"/>
  <c r="L57" i="92"/>
  <c r="N57" s="1"/>
  <c r="L54"/>
  <c r="N54" s="1"/>
  <c r="G27" i="128" s="1"/>
  <c r="L51" i="92"/>
  <c r="N51" s="1"/>
  <c r="L44"/>
  <c r="N44" s="1"/>
  <c r="L34"/>
  <c r="N34" s="1"/>
  <c r="L35"/>
  <c r="N35" s="1"/>
  <c r="L36"/>
  <c r="N36" s="1"/>
  <c r="L37"/>
  <c r="N37" s="1"/>
  <c r="L38"/>
  <c r="N38" s="1"/>
  <c r="L39"/>
  <c r="N39" s="1"/>
  <c r="L40"/>
  <c r="N40" s="1"/>
  <c r="L41"/>
  <c r="N41" s="1"/>
  <c r="L33"/>
  <c r="N33" s="1"/>
  <c r="L24"/>
  <c r="N24" s="1"/>
  <c r="G10" i="128" s="1"/>
  <c r="L25" i="92"/>
  <c r="N25" s="1"/>
  <c r="G11" i="128" s="1"/>
  <c r="L26" i="92"/>
  <c r="N26" s="1"/>
  <c r="G12" i="128" s="1"/>
  <c r="L27" i="92"/>
  <c r="N27" s="1"/>
  <c r="G13" i="128" s="1"/>
  <c r="L28" i="92"/>
  <c r="N28" s="1"/>
  <c r="G14" i="128" s="1"/>
  <c r="L29" i="92"/>
  <c r="N29" s="1"/>
  <c r="G15" i="128" s="1"/>
  <c r="L30" i="92"/>
  <c r="N30" s="1"/>
  <c r="G16" i="128" s="1"/>
  <c r="L23" i="92"/>
  <c r="N23" s="1"/>
  <c r="G9" i="128" s="1"/>
  <c r="M9" i="92"/>
  <c r="L13"/>
  <c r="N13" s="1"/>
  <c r="L12"/>
  <c r="N12" s="1"/>
  <c r="L10"/>
  <c r="P9"/>
  <c r="L7"/>
  <c r="N7" s="1"/>
  <c r="I115" i="132"/>
  <c r="I125" s="1"/>
  <c r="I130" s="1"/>
  <c r="G130"/>
  <c r="H130"/>
  <c r="G125"/>
  <c r="H125"/>
  <c r="G115"/>
  <c r="H115"/>
  <c r="I80"/>
  <c r="I76"/>
  <c r="I41"/>
  <c r="I63" s="1"/>
  <c r="G62"/>
  <c r="H62"/>
  <c r="I62"/>
  <c r="G56"/>
  <c r="H56"/>
  <c r="I56"/>
  <c r="G52"/>
  <c r="H52"/>
  <c r="I52"/>
  <c r="G44"/>
  <c r="H44"/>
  <c r="I44"/>
  <c r="I33"/>
  <c r="G40"/>
  <c r="H40"/>
  <c r="I40"/>
  <c r="G33"/>
  <c r="G41" s="1"/>
  <c r="G63" s="1"/>
  <c r="H33"/>
  <c r="H41" s="1"/>
  <c r="H63" s="1"/>
  <c r="H76" s="1"/>
  <c r="H80" s="1"/>
  <c r="G28"/>
  <c r="H28"/>
  <c r="I28"/>
  <c r="G23"/>
  <c r="H23"/>
  <c r="I23"/>
  <c r="G22"/>
  <c r="H22"/>
  <c r="I22"/>
  <c r="G18"/>
  <c r="H18"/>
  <c r="I18"/>
  <c r="G139" i="123"/>
  <c r="H139"/>
  <c r="G133"/>
  <c r="H133"/>
  <c r="G130"/>
  <c r="H130"/>
  <c r="H119"/>
  <c r="G119"/>
  <c r="H102"/>
  <c r="G102"/>
  <c r="H95"/>
  <c r="O8" i="92" s="1"/>
  <c r="Q8" s="1"/>
  <c r="H93" i="123"/>
  <c r="O6" i="92" s="1"/>
  <c r="Q6" s="1"/>
  <c r="H92" i="123"/>
  <c r="O5" i="92" s="1"/>
  <c r="Q5" s="1"/>
  <c r="H91" i="123"/>
  <c r="O4" i="92" s="1"/>
  <c r="Q4" s="1"/>
  <c r="G91" i="123"/>
  <c r="L4" i="92" s="1"/>
  <c r="N4" s="1"/>
  <c r="G92" i="123"/>
  <c r="L5" i="92" s="1"/>
  <c r="N5" s="1"/>
  <c r="G93" i="123"/>
  <c r="L6" i="92" s="1"/>
  <c r="N6" s="1"/>
  <c r="G95" i="123"/>
  <c r="L8" i="92" s="1"/>
  <c r="N8" s="1"/>
  <c r="H90" i="123"/>
  <c r="H96" s="1"/>
  <c r="H103" s="1"/>
  <c r="H140" s="1"/>
  <c r="H145" s="1"/>
  <c r="G90"/>
  <c r="L3" i="92" s="1"/>
  <c r="K35" i="91"/>
  <c r="J35"/>
  <c r="K13"/>
  <c r="J13"/>
  <c r="I13"/>
  <c r="J23"/>
  <c r="J26"/>
  <c r="J29"/>
  <c r="K29"/>
  <c r="J32"/>
  <c r="G54" i="97"/>
  <c r="I54"/>
  <c r="H71" i="123"/>
  <c r="Z16" i="134" s="1"/>
  <c r="AB16" s="1"/>
  <c r="G71" i="123"/>
  <c r="W16" i="134" s="1"/>
  <c r="Y16" s="1"/>
  <c r="H70" i="123"/>
  <c r="Z15" i="134" s="1"/>
  <c r="G76" i="97"/>
  <c r="I76"/>
  <c r="G68"/>
  <c r="H68"/>
  <c r="I68"/>
  <c r="G67"/>
  <c r="H67"/>
  <c r="G66"/>
  <c r="H66"/>
  <c r="I66"/>
  <c r="F66"/>
  <c r="I20"/>
  <c r="G53"/>
  <c r="I49"/>
  <c r="G49"/>
  <c r="H49"/>
  <c r="F49"/>
  <c r="H20"/>
  <c r="I29"/>
  <c r="I8"/>
  <c r="F29"/>
  <c r="H29"/>
  <c r="G29"/>
  <c r="H8"/>
  <c r="H54" s="1"/>
  <c r="G70" i="123" s="1"/>
  <c r="W15" i="134" s="1"/>
  <c r="Y15" s="1"/>
  <c r="H68" i="123"/>
  <c r="H67"/>
  <c r="Z13" i="134" s="1"/>
  <c r="AB13" s="1"/>
  <c r="H65" i="123"/>
  <c r="Z11" i="134" s="1"/>
  <c r="AB11" s="1"/>
  <c r="H64" i="123"/>
  <c r="Z10" i="134" s="1"/>
  <c r="AB10" s="1"/>
  <c r="G64" i="123"/>
  <c r="W10" i="134" s="1"/>
  <c r="Y10" s="1"/>
  <c r="G65" i="123"/>
  <c r="W11" i="134" s="1"/>
  <c r="Y11" s="1"/>
  <c r="G67" i="123"/>
  <c r="W13" i="134" s="1"/>
  <c r="Y13" s="1"/>
  <c r="G68" i="123"/>
  <c r="W21" i="134" s="1"/>
  <c r="Y21" s="1"/>
  <c r="G60" i="95"/>
  <c r="H60"/>
  <c r="I60"/>
  <c r="G58"/>
  <c r="H58"/>
  <c r="I58"/>
  <c r="G51"/>
  <c r="H51"/>
  <c r="I51"/>
  <c r="H63" i="123"/>
  <c r="Z9" i="134" s="1"/>
  <c r="AB9" s="1"/>
  <c r="G63" i="123"/>
  <c r="W9" i="134" s="1"/>
  <c r="Y9" s="1"/>
  <c r="J38" i="94"/>
  <c r="K38"/>
  <c r="J37"/>
  <c r="J26"/>
  <c r="K26"/>
  <c r="G62" i="123"/>
  <c r="H62"/>
  <c r="G61"/>
  <c r="H61"/>
  <c r="G55"/>
  <c r="H55"/>
  <c r="G51"/>
  <c r="H51"/>
  <c r="G43"/>
  <c r="H43"/>
  <c r="G40"/>
  <c r="H40"/>
  <c r="G39"/>
  <c r="H39"/>
  <c r="G32"/>
  <c r="H32"/>
  <c r="G28"/>
  <c r="H28"/>
  <c r="G23"/>
  <c r="H23"/>
  <c r="G22"/>
  <c r="H22"/>
  <c r="G18"/>
  <c r="H18"/>
  <c r="N19" i="128" l="1"/>
  <c r="P13" i="139"/>
  <c r="P9"/>
  <c r="N8" i="128"/>
  <c r="N13"/>
  <c r="P18" i="139"/>
  <c r="AB15" i="134"/>
  <c r="Z20"/>
  <c r="AB20" s="1"/>
  <c r="P5" i="139"/>
  <c r="N4" i="128"/>
  <c r="N32"/>
  <c r="P24" i="139"/>
  <c r="P7"/>
  <c r="N6" i="128"/>
  <c r="N10"/>
  <c r="P11" i="139"/>
  <c r="N7" i="128"/>
  <c r="P8" i="139"/>
  <c r="P12" s="1"/>
  <c r="P19"/>
  <c r="N14" i="128"/>
  <c r="N3"/>
  <c r="P4" i="139"/>
  <c r="N5" i="128"/>
  <c r="P6" i="139"/>
  <c r="N30" i="128"/>
  <c r="P26" i="139"/>
  <c r="N27" i="128"/>
  <c r="P14" i="139"/>
  <c r="Z14" i="134"/>
  <c r="G17" i="128"/>
  <c r="Q44" i="92"/>
  <c r="AB6" i="134"/>
  <c r="H14" i="139"/>
  <c r="O3" i="92"/>
  <c r="O15"/>
  <c r="Q15" s="1"/>
  <c r="O32"/>
  <c r="Q32" s="1"/>
  <c r="O43"/>
  <c r="Q43" s="1"/>
  <c r="O52"/>
  <c r="Q52" s="1"/>
  <c r="AB25" i="134"/>
  <c r="P25" i="139" s="1"/>
  <c r="H13"/>
  <c r="H15" s="1"/>
  <c r="G24" i="128"/>
  <c r="G25" s="1"/>
  <c r="G28"/>
  <c r="W14" i="134"/>
  <c r="W20"/>
  <c r="Y20" s="1"/>
  <c r="L15" i="92"/>
  <c r="H5" i="139" s="1"/>
  <c r="L46" i="92"/>
  <c r="N46" s="1"/>
  <c r="G19" i="128" s="1"/>
  <c r="L52" i="92"/>
  <c r="N52" s="1"/>
  <c r="L9"/>
  <c r="N3"/>
  <c r="N9" s="1"/>
  <c r="G3" i="128" s="1"/>
  <c r="N10" i="92"/>
  <c r="N15" s="1"/>
  <c r="G4" i="128" s="1"/>
  <c r="L32" i="92"/>
  <c r="L43"/>
  <c r="G96" i="123"/>
  <c r="G103" s="1"/>
  <c r="G140" s="1"/>
  <c r="G145" s="1"/>
  <c r="H69"/>
  <c r="H76" s="1"/>
  <c r="H81" s="1"/>
  <c r="H76" i="97"/>
  <c r="G69" i="123"/>
  <c r="G76" s="1"/>
  <c r="G81" s="1"/>
  <c r="AU79"/>
  <c r="F79" s="1"/>
  <c r="F64"/>
  <c r="F10" i="134" s="1"/>
  <c r="F16" i="95"/>
  <c r="I15" i="91"/>
  <c r="I23" s="1"/>
  <c r="I16"/>
  <c r="I17"/>
  <c r="I19"/>
  <c r="I20"/>
  <c r="I21"/>
  <c r="I22"/>
  <c r="H23"/>
  <c r="AG18" i="123"/>
  <c r="AS61"/>
  <c r="X117"/>
  <c r="V39"/>
  <c r="W39"/>
  <c r="W40" s="1"/>
  <c r="W62" s="1"/>
  <c r="W70"/>
  <c r="X39"/>
  <c r="V40"/>
  <c r="X40"/>
  <c r="F37" i="94"/>
  <c r="H9"/>
  <c r="H12"/>
  <c r="H15"/>
  <c r="H19"/>
  <c r="H26"/>
  <c r="H36"/>
  <c r="H37"/>
  <c r="G9"/>
  <c r="G12"/>
  <c r="G15"/>
  <c r="G19"/>
  <c r="G26"/>
  <c r="G36"/>
  <c r="G37" s="1"/>
  <c r="F20" i="97"/>
  <c r="F67"/>
  <c r="F68" s="1"/>
  <c r="F71" i="123" s="1"/>
  <c r="F78"/>
  <c r="F24" i="134" s="1"/>
  <c r="I56" i="92"/>
  <c r="AU77" i="123"/>
  <c r="F77"/>
  <c r="N25" i="134"/>
  <c r="N9"/>
  <c r="N15"/>
  <c r="N16"/>
  <c r="G27" i="92"/>
  <c r="K27" s="1"/>
  <c r="G26"/>
  <c r="K26" s="1"/>
  <c r="F8" i="97"/>
  <c r="F51" i="95"/>
  <c r="F54"/>
  <c r="F58"/>
  <c r="F68" i="123" s="1"/>
  <c r="F21" i="134" s="1"/>
  <c r="V21" s="1"/>
  <c r="F65" i="123"/>
  <c r="F11" i="134" s="1"/>
  <c r="F19" i="95"/>
  <c r="F66" i="123"/>
  <c r="F12" i="134" s="1"/>
  <c r="F50" i="95"/>
  <c r="F67" i="123" s="1"/>
  <c r="F13" i="134" s="1"/>
  <c r="M10" i="128" s="1"/>
  <c r="N11" i="139" s="1"/>
  <c r="AU74" i="123"/>
  <c r="F74" s="1"/>
  <c r="F19" i="134" s="1"/>
  <c r="F72" i="123"/>
  <c r="F17" i="134" s="1"/>
  <c r="F73" i="123"/>
  <c r="F18" i="134" s="1"/>
  <c r="F52" i="97"/>
  <c r="V51" i="123"/>
  <c r="V62" s="1"/>
  <c r="V55"/>
  <c r="V61"/>
  <c r="W51"/>
  <c r="W55"/>
  <c r="W61"/>
  <c r="X51"/>
  <c r="X70"/>
  <c r="X55"/>
  <c r="X62" s="1"/>
  <c r="X61"/>
  <c r="X111"/>
  <c r="F111" s="1"/>
  <c r="X112"/>
  <c r="X113"/>
  <c r="F113" s="1"/>
  <c r="X114"/>
  <c r="X115"/>
  <c r="X116"/>
  <c r="X110"/>
  <c r="K119"/>
  <c r="K140"/>
  <c r="V70"/>
  <c r="V76" s="1"/>
  <c r="V81" s="1"/>
  <c r="Y70"/>
  <c r="Z70"/>
  <c r="AB70"/>
  <c r="V69"/>
  <c r="W69"/>
  <c r="X69"/>
  <c r="F33" i="132"/>
  <c r="G52" i="97"/>
  <c r="G20"/>
  <c r="G8"/>
  <c r="G16" i="95"/>
  <c r="G19"/>
  <c r="G50"/>
  <c r="G74" i="97"/>
  <c r="X97" i="123"/>
  <c r="F97"/>
  <c r="G10" i="92" s="1"/>
  <c r="K10" s="1"/>
  <c r="X98" i="123"/>
  <c r="F98" s="1"/>
  <c r="G11" i="92" s="1"/>
  <c r="K11" s="1"/>
  <c r="X99" i="123"/>
  <c r="F99" s="1"/>
  <c r="F12" i="92" s="1"/>
  <c r="X100" i="123"/>
  <c r="F100" s="1"/>
  <c r="G13" i="92" s="1"/>
  <c r="K13" s="1"/>
  <c r="H13" i="91"/>
  <c r="F90" i="123" s="1"/>
  <c r="F3" i="92" s="1"/>
  <c r="F91" i="123"/>
  <c r="G4" i="92" s="1"/>
  <c r="K4" s="1"/>
  <c r="H26" i="91"/>
  <c r="H29"/>
  <c r="F92" i="123" s="1"/>
  <c r="F5" i="92" s="1"/>
  <c r="H32" i="91"/>
  <c r="F93" i="123" s="1"/>
  <c r="G6" i="92" s="1"/>
  <c r="K6" s="1"/>
  <c r="G7"/>
  <c r="K7" s="1"/>
  <c r="F95" i="123"/>
  <c r="G8" i="92" s="1"/>
  <c r="K8" s="1"/>
  <c r="G17"/>
  <c r="G18"/>
  <c r="K18" s="1"/>
  <c r="X106" i="123"/>
  <c r="F106" s="1"/>
  <c r="F19" i="92" s="1"/>
  <c r="X107" i="123"/>
  <c r="F107" s="1"/>
  <c r="G20" i="92" s="1"/>
  <c r="K20" s="1"/>
  <c r="F110" i="123"/>
  <c r="F112"/>
  <c r="F115"/>
  <c r="G28" i="92" s="1"/>
  <c r="K28" s="1"/>
  <c r="F116" i="123"/>
  <c r="F117"/>
  <c r="G30" i="92"/>
  <c r="K30" s="1"/>
  <c r="X120" i="123"/>
  <c r="F120" s="1"/>
  <c r="X121"/>
  <c r="F121" s="1"/>
  <c r="G34" i="92" s="1"/>
  <c r="K34" s="1"/>
  <c r="X122" i="123"/>
  <c r="F122" s="1"/>
  <c r="X123"/>
  <c r="F123" s="1"/>
  <c r="F36" i="92" s="1"/>
  <c r="X124" i="123"/>
  <c r="F124" s="1"/>
  <c r="I37" i="92"/>
  <c r="X125" i="123"/>
  <c r="F125" s="1"/>
  <c r="F38" i="92" s="1"/>
  <c r="X126" i="123"/>
  <c r="F126" s="1"/>
  <c r="X127"/>
  <c r="F127" s="1"/>
  <c r="F40" i="92" s="1"/>
  <c r="K40" s="1"/>
  <c r="X129" i="123"/>
  <c r="F129" s="1"/>
  <c r="X131"/>
  <c r="F131" s="1"/>
  <c r="G44" i="92" s="1"/>
  <c r="K44" s="1"/>
  <c r="X132" i="123"/>
  <c r="F132" s="1"/>
  <c r="X134"/>
  <c r="F134" s="1"/>
  <c r="G47" i="92" s="1"/>
  <c r="X135" i="123"/>
  <c r="F135" s="1"/>
  <c r="G48" i="92" s="1"/>
  <c r="K48" s="1"/>
  <c r="X137" i="123"/>
  <c r="F137"/>
  <c r="X138"/>
  <c r="F138"/>
  <c r="G54" i="92"/>
  <c r="K54" s="1"/>
  <c r="F142" i="123"/>
  <c r="G55" i="92" s="1"/>
  <c r="G57"/>
  <c r="K57" s="1"/>
  <c r="I38"/>
  <c r="I15"/>
  <c r="I9"/>
  <c r="I16" s="1"/>
  <c r="I21"/>
  <c r="I22" s="1"/>
  <c r="I32"/>
  <c r="I46"/>
  <c r="I49"/>
  <c r="I52"/>
  <c r="I55"/>
  <c r="AU20" i="123"/>
  <c r="AU21"/>
  <c r="AU19"/>
  <c r="AU22"/>
  <c r="AU5"/>
  <c r="F5" s="1"/>
  <c r="AU7"/>
  <c r="AU12"/>
  <c r="F12" s="1"/>
  <c r="AU15"/>
  <c r="F15" s="1"/>
  <c r="AU17"/>
  <c r="AU6"/>
  <c r="F6" s="1"/>
  <c r="AU8"/>
  <c r="F8" s="1"/>
  <c r="AU13"/>
  <c r="F13" s="1"/>
  <c r="AU9"/>
  <c r="AU10"/>
  <c r="AU11"/>
  <c r="AU14"/>
  <c r="AU16"/>
  <c r="F16" s="1"/>
  <c r="F18" i="132"/>
  <c r="F22"/>
  <c r="F23"/>
  <c r="N6" i="134" s="1"/>
  <c r="AU24" i="123"/>
  <c r="AU28" s="1"/>
  <c r="AU25"/>
  <c r="AU27"/>
  <c r="AU26"/>
  <c r="F28" i="132"/>
  <c r="N7" i="134" s="1"/>
  <c r="AU46" i="123"/>
  <c r="AU50"/>
  <c r="F50" s="1"/>
  <c r="AU47"/>
  <c r="F47" s="1"/>
  <c r="AU45"/>
  <c r="AU44"/>
  <c r="AU49"/>
  <c r="AU48"/>
  <c r="F48" s="1"/>
  <c r="AU56"/>
  <c r="AU58"/>
  <c r="AU57"/>
  <c r="AU59"/>
  <c r="AU60"/>
  <c r="AU61"/>
  <c r="AU42"/>
  <c r="AU41"/>
  <c r="AU43"/>
  <c r="AU36"/>
  <c r="AU37"/>
  <c r="AU38"/>
  <c r="AU33"/>
  <c r="AU34"/>
  <c r="AU35"/>
  <c r="AU29"/>
  <c r="AU32" s="1"/>
  <c r="AU30"/>
  <c r="AU31"/>
  <c r="AU53"/>
  <c r="AU52"/>
  <c r="AU55" s="1"/>
  <c r="AU54"/>
  <c r="F40" i="132"/>
  <c r="F41"/>
  <c r="F63" s="1"/>
  <c r="N8" i="134" s="1"/>
  <c r="F44" i="132"/>
  <c r="F52"/>
  <c r="F62"/>
  <c r="F56"/>
  <c r="F26" i="94"/>
  <c r="F12"/>
  <c r="F9"/>
  <c r="C19" i="95"/>
  <c r="C66" i="123" s="1"/>
  <c r="G12" i="134"/>
  <c r="D19" i="95"/>
  <c r="D66" i="123"/>
  <c r="D12" i="134" s="1"/>
  <c r="T12" s="1"/>
  <c r="K8" i="128" s="1"/>
  <c r="L10" i="139" s="1"/>
  <c r="H12" i="134"/>
  <c r="E19" i="95"/>
  <c r="E66" i="123"/>
  <c r="I12" i="134"/>
  <c r="C50" i="95"/>
  <c r="C67" i="123"/>
  <c r="C13" i="134" s="1"/>
  <c r="S13" s="1"/>
  <c r="J9" i="128" s="1"/>
  <c r="K11" i="139" s="1"/>
  <c r="G13" i="134"/>
  <c r="D50" i="95"/>
  <c r="D67" i="123"/>
  <c r="D13" i="134" s="1"/>
  <c r="H13"/>
  <c r="E50" i="95"/>
  <c r="E67" i="123" s="1"/>
  <c r="E13" i="134" s="1"/>
  <c r="I13"/>
  <c r="C18" i="123"/>
  <c r="C22"/>
  <c r="C23"/>
  <c r="C6" i="134" s="1"/>
  <c r="G6"/>
  <c r="D18" i="123"/>
  <c r="D22"/>
  <c r="D23"/>
  <c r="D6" i="134" s="1"/>
  <c r="H6"/>
  <c r="H14" s="1"/>
  <c r="H22" s="1"/>
  <c r="H27" s="1"/>
  <c r="E18" i="123"/>
  <c r="E22"/>
  <c r="E23"/>
  <c r="E6" i="134" s="1"/>
  <c r="I6"/>
  <c r="F48" i="92"/>
  <c r="F21" i="128" s="1"/>
  <c r="F11" i="139" s="1"/>
  <c r="F24" i="92"/>
  <c r="F10" i="128" s="1"/>
  <c r="F114" i="123"/>
  <c r="F11" i="128"/>
  <c r="F12"/>
  <c r="F28" i="92"/>
  <c r="F14" i="128" s="1"/>
  <c r="F30" i="92"/>
  <c r="F16" i="128" s="1"/>
  <c r="X104" i="123"/>
  <c r="F104" s="1"/>
  <c r="F17" i="92" s="1"/>
  <c r="F6" i="128" s="1"/>
  <c r="F18" i="139" s="1"/>
  <c r="F18" i="92"/>
  <c r="F7"/>
  <c r="F10"/>
  <c r="F141" i="123"/>
  <c r="F54" i="92" s="1"/>
  <c r="F27" i="128" s="1"/>
  <c r="F25" i="139" s="1"/>
  <c r="F55" i="92"/>
  <c r="F28" i="128" s="1"/>
  <c r="F26" i="92"/>
  <c r="F30" i="134"/>
  <c r="N30"/>
  <c r="N11"/>
  <c r="N12"/>
  <c r="N13"/>
  <c r="N17"/>
  <c r="N18"/>
  <c r="N19"/>
  <c r="N21"/>
  <c r="X102" i="123"/>
  <c r="F102"/>
  <c r="L108"/>
  <c r="M108"/>
  <c r="O108"/>
  <c r="X108" s="1"/>
  <c r="P108"/>
  <c r="Q108"/>
  <c r="R108"/>
  <c r="S108"/>
  <c r="T108"/>
  <c r="U108"/>
  <c r="U109" s="1"/>
  <c r="V108"/>
  <c r="W108"/>
  <c r="W109" s="1"/>
  <c r="F108"/>
  <c r="F143"/>
  <c r="F144"/>
  <c r="X139"/>
  <c r="X130"/>
  <c r="X133"/>
  <c r="X89"/>
  <c r="X91"/>
  <c r="X92"/>
  <c r="X93"/>
  <c r="X90"/>
  <c r="X94"/>
  <c r="X95"/>
  <c r="X136"/>
  <c r="X105"/>
  <c r="V136"/>
  <c r="W136"/>
  <c r="V133"/>
  <c r="W133"/>
  <c r="V130"/>
  <c r="W130"/>
  <c r="W119"/>
  <c r="T109"/>
  <c r="V109"/>
  <c r="W96"/>
  <c r="W102"/>
  <c r="W103" s="1"/>
  <c r="M119"/>
  <c r="N119"/>
  <c r="O119"/>
  <c r="P119"/>
  <c r="Q119"/>
  <c r="R119"/>
  <c r="S119"/>
  <c r="T119"/>
  <c r="U119"/>
  <c r="V119"/>
  <c r="S96"/>
  <c r="S102"/>
  <c r="S103" s="1"/>
  <c r="S140" s="1"/>
  <c r="T96"/>
  <c r="T102"/>
  <c r="T103" s="1"/>
  <c r="T140" s="1"/>
  <c r="T130"/>
  <c r="U96"/>
  <c r="U102"/>
  <c r="U103" s="1"/>
  <c r="U140" s="1"/>
  <c r="V96"/>
  <c r="V102"/>
  <c r="V103" s="1"/>
  <c r="V140" s="1"/>
  <c r="P102"/>
  <c r="Q102"/>
  <c r="Q103" s="1"/>
  <c r="Q140" s="1"/>
  <c r="R102"/>
  <c r="P96"/>
  <c r="Q96"/>
  <c r="R96"/>
  <c r="V139"/>
  <c r="W139"/>
  <c r="T136"/>
  <c r="U136"/>
  <c r="T133"/>
  <c r="U133"/>
  <c r="U130"/>
  <c r="M109"/>
  <c r="M130"/>
  <c r="M96"/>
  <c r="M102"/>
  <c r="M103" s="1"/>
  <c r="M140" s="1"/>
  <c r="M133"/>
  <c r="M139"/>
  <c r="M136"/>
  <c r="N109"/>
  <c r="N130"/>
  <c r="N133"/>
  <c r="N139"/>
  <c r="N96"/>
  <c r="N102"/>
  <c r="N103"/>
  <c r="N140" s="1"/>
  <c r="N136"/>
  <c r="O102"/>
  <c r="O96"/>
  <c r="O103"/>
  <c r="O130"/>
  <c r="O133"/>
  <c r="O139"/>
  <c r="O136"/>
  <c r="P103"/>
  <c r="P109"/>
  <c r="P130"/>
  <c r="P133"/>
  <c r="P139"/>
  <c r="P136"/>
  <c r="P140"/>
  <c r="Q109"/>
  <c r="Q130"/>
  <c r="Q133"/>
  <c r="Q139"/>
  <c r="Q136"/>
  <c r="R103"/>
  <c r="R109"/>
  <c r="R130"/>
  <c r="R133"/>
  <c r="R139"/>
  <c r="R136"/>
  <c r="R140"/>
  <c r="S136"/>
  <c r="S109"/>
  <c r="S130"/>
  <c r="S133"/>
  <c r="S139"/>
  <c r="L109"/>
  <c r="L139"/>
  <c r="L96"/>
  <c r="L102"/>
  <c r="L103"/>
  <c r="L140" s="1"/>
  <c r="L119"/>
  <c r="L130"/>
  <c r="L133"/>
  <c r="L136"/>
  <c r="T139"/>
  <c r="U139"/>
  <c r="U70"/>
  <c r="U71"/>
  <c r="AU71" s="1"/>
  <c r="L69"/>
  <c r="Q69"/>
  <c r="M69"/>
  <c r="N69"/>
  <c r="O69"/>
  <c r="P69"/>
  <c r="R69"/>
  <c r="S69"/>
  <c r="T69"/>
  <c r="U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U69"/>
  <c r="L75"/>
  <c r="M75"/>
  <c r="AU75" s="1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Q75"/>
  <c r="AR75"/>
  <c r="AS75"/>
  <c r="AU63"/>
  <c r="AU78"/>
  <c r="U18"/>
  <c r="U22"/>
  <c r="U23"/>
  <c r="U28"/>
  <c r="U39"/>
  <c r="U32"/>
  <c r="U40"/>
  <c r="U62" s="1"/>
  <c r="U43"/>
  <c r="U51"/>
  <c r="U55"/>
  <c r="U61"/>
  <c r="S51"/>
  <c r="S39"/>
  <c r="S32"/>
  <c r="S40" s="1"/>
  <c r="S62" s="1"/>
  <c r="S43"/>
  <c r="S55"/>
  <c r="S61"/>
  <c r="S18"/>
  <c r="S22"/>
  <c r="S23"/>
  <c r="S76" s="1"/>
  <c r="S81" s="1"/>
  <c r="S28"/>
  <c r="L51"/>
  <c r="L61"/>
  <c r="L39"/>
  <c r="L32"/>
  <c r="L40"/>
  <c r="L62" s="1"/>
  <c r="L43"/>
  <c r="L55"/>
  <c r="L18"/>
  <c r="L22"/>
  <c r="L23"/>
  <c r="L28"/>
  <c r="M51"/>
  <c r="M61"/>
  <c r="M39"/>
  <c r="M32"/>
  <c r="M40"/>
  <c r="M62" s="1"/>
  <c r="M43"/>
  <c r="M55"/>
  <c r="M18"/>
  <c r="M22"/>
  <c r="M23"/>
  <c r="M28"/>
  <c r="N43"/>
  <c r="N51"/>
  <c r="N61"/>
  <c r="N39"/>
  <c r="N32"/>
  <c r="N40" s="1"/>
  <c r="N62" s="1"/>
  <c r="N55"/>
  <c r="N18"/>
  <c r="N22"/>
  <c r="N23"/>
  <c r="N76" s="1"/>
  <c r="N81" s="1"/>
  <c r="N28"/>
  <c r="O22"/>
  <c r="O18"/>
  <c r="O23"/>
  <c r="O28"/>
  <c r="O51"/>
  <c r="O61"/>
  <c r="O39"/>
  <c r="O32"/>
  <c r="O40"/>
  <c r="O62" s="1"/>
  <c r="O76" s="1"/>
  <c r="O81" s="1"/>
  <c r="O43"/>
  <c r="O55"/>
  <c r="P51"/>
  <c r="P61"/>
  <c r="P39"/>
  <c r="P32"/>
  <c r="P40"/>
  <c r="P62" s="1"/>
  <c r="P43"/>
  <c r="P55"/>
  <c r="P18"/>
  <c r="P22"/>
  <c r="P23"/>
  <c r="P28"/>
  <c r="Q51"/>
  <c r="Q61"/>
  <c r="Q39"/>
  <c r="Q32"/>
  <c r="Q40"/>
  <c r="Q62" s="1"/>
  <c r="Q43"/>
  <c r="Q55"/>
  <c r="Q18"/>
  <c r="Q22"/>
  <c r="Q23"/>
  <c r="Q28"/>
  <c r="R51"/>
  <c r="R61"/>
  <c r="R39"/>
  <c r="R32"/>
  <c r="R40"/>
  <c r="R62" s="1"/>
  <c r="R43"/>
  <c r="R55"/>
  <c r="R18"/>
  <c r="R22"/>
  <c r="R23"/>
  <c r="R28"/>
  <c r="T22"/>
  <c r="T18"/>
  <c r="T23"/>
  <c r="T28"/>
  <c r="T32"/>
  <c r="T39"/>
  <c r="T40"/>
  <c r="T62" s="1"/>
  <c r="T76" s="1"/>
  <c r="T81" s="1"/>
  <c r="T51"/>
  <c r="T61"/>
  <c r="T43"/>
  <c r="T55"/>
  <c r="Y18"/>
  <c r="Y22"/>
  <c r="Y23"/>
  <c r="Y28"/>
  <c r="Y39"/>
  <c r="Y32"/>
  <c r="Y40"/>
  <c r="Y62" s="1"/>
  <c r="Y43"/>
  <c r="Y51"/>
  <c r="Y55"/>
  <c r="Y61"/>
  <c r="Z18"/>
  <c r="Z22"/>
  <c r="Z23"/>
  <c r="Z28"/>
  <c r="Z39"/>
  <c r="Z32"/>
  <c r="Z40"/>
  <c r="Z61"/>
  <c r="Z43"/>
  <c r="Z51"/>
  <c r="Z62"/>
  <c r="Z55"/>
  <c r="AA18"/>
  <c r="AA22"/>
  <c r="AA23"/>
  <c r="AA28"/>
  <c r="AA39"/>
  <c r="AA32"/>
  <c r="AA40"/>
  <c r="AA62" s="1"/>
  <c r="AA76" s="1"/>
  <c r="AA81" s="1"/>
  <c r="AA43"/>
  <c r="AA51"/>
  <c r="AA55"/>
  <c r="AA61"/>
  <c r="AB18"/>
  <c r="AB22"/>
  <c r="AB23"/>
  <c r="AB28"/>
  <c r="AB39"/>
  <c r="AB32"/>
  <c r="AB40"/>
  <c r="AB62" s="1"/>
  <c r="AB43"/>
  <c r="AB51"/>
  <c r="AB55"/>
  <c r="AB61"/>
  <c r="AC18"/>
  <c r="AC22"/>
  <c r="AC23"/>
  <c r="AC28"/>
  <c r="AC39"/>
  <c r="AC32"/>
  <c r="AC40"/>
  <c r="AC62" s="1"/>
  <c r="AC76" s="1"/>
  <c r="AC81" s="1"/>
  <c r="AC51"/>
  <c r="AC61"/>
  <c r="AC43"/>
  <c r="AC55"/>
  <c r="AD18"/>
  <c r="AD22"/>
  <c r="AD23"/>
  <c r="AD28"/>
  <c r="AD39"/>
  <c r="AD32"/>
  <c r="AD40"/>
  <c r="AD62" s="1"/>
  <c r="AD76" s="1"/>
  <c r="AD81" s="1"/>
  <c r="AD51"/>
  <c r="AD61"/>
  <c r="AD43"/>
  <c r="AD55"/>
  <c r="AE76"/>
  <c r="AE81" s="1"/>
  <c r="AF76"/>
  <c r="AF81" s="1"/>
  <c r="AG22"/>
  <c r="AG23" s="1"/>
  <c r="AG28"/>
  <c r="AG39"/>
  <c r="AG32"/>
  <c r="AG40" s="1"/>
  <c r="AG62" s="1"/>
  <c r="AG43"/>
  <c r="AG51"/>
  <c r="AG55"/>
  <c r="AG61"/>
  <c r="AH18"/>
  <c r="AH22"/>
  <c r="AH23" s="1"/>
  <c r="AH28"/>
  <c r="AH39"/>
  <c r="AH32"/>
  <c r="AH40" s="1"/>
  <c r="AH62" s="1"/>
  <c r="AH43"/>
  <c r="AH51"/>
  <c r="AH55"/>
  <c r="AH61"/>
  <c r="AI18"/>
  <c r="AI22"/>
  <c r="AI23" s="1"/>
  <c r="AI76" s="1"/>
  <c r="AI81" s="1"/>
  <c r="AI28"/>
  <c r="AI39"/>
  <c r="AI32"/>
  <c r="AI40" s="1"/>
  <c r="AI62" s="1"/>
  <c r="AI43"/>
  <c r="AI51"/>
  <c r="AI55"/>
  <c r="AI61"/>
  <c r="AJ18"/>
  <c r="AJ22"/>
  <c r="AJ23" s="1"/>
  <c r="AJ28"/>
  <c r="AJ39"/>
  <c r="AJ32"/>
  <c r="AJ40" s="1"/>
  <c r="AJ62" s="1"/>
  <c r="AJ51"/>
  <c r="AJ61"/>
  <c r="AJ43"/>
  <c r="AJ55"/>
  <c r="AK18"/>
  <c r="AK22"/>
  <c r="AK23" s="1"/>
  <c r="AK76" s="1"/>
  <c r="AK81" s="1"/>
  <c r="AK28"/>
  <c r="AK39"/>
  <c r="AK32"/>
  <c r="AK40" s="1"/>
  <c r="AK62" s="1"/>
  <c r="AK43"/>
  <c r="AK51"/>
  <c r="AK61"/>
  <c r="AK55"/>
  <c r="AL18"/>
  <c r="AL22"/>
  <c r="AL23" s="1"/>
  <c r="AL28"/>
  <c r="AL39"/>
  <c r="AL32"/>
  <c r="AL40" s="1"/>
  <c r="AL62" s="1"/>
  <c r="AL61"/>
  <c r="AL43"/>
  <c r="AL51"/>
  <c r="AL55"/>
  <c r="AM18"/>
  <c r="AM22"/>
  <c r="AM23" s="1"/>
  <c r="AM76" s="1"/>
  <c r="AM81" s="1"/>
  <c r="AM28"/>
  <c r="AM39"/>
  <c r="AM32"/>
  <c r="AM40" s="1"/>
  <c r="AM62" s="1"/>
  <c r="AM43"/>
  <c r="AM51"/>
  <c r="AM55"/>
  <c r="AM61"/>
  <c r="AN18"/>
  <c r="AN22"/>
  <c r="AN23" s="1"/>
  <c r="AN28"/>
  <c r="AN39"/>
  <c r="AN32"/>
  <c r="AN40" s="1"/>
  <c r="AN62" s="1"/>
  <c r="AN51"/>
  <c r="AN61"/>
  <c r="AN43"/>
  <c r="AN55"/>
  <c r="AO76"/>
  <c r="AO81"/>
  <c r="AP76"/>
  <c r="AP81"/>
  <c r="AQ18"/>
  <c r="AQ22"/>
  <c r="AQ23" s="1"/>
  <c r="AQ76" s="1"/>
  <c r="AQ81" s="1"/>
  <c r="AQ28"/>
  <c r="AQ39"/>
  <c r="AQ32"/>
  <c r="AQ40" s="1"/>
  <c r="AQ62" s="1"/>
  <c r="AQ43"/>
  <c r="AQ51"/>
  <c r="AQ55"/>
  <c r="AQ61"/>
  <c r="AR18"/>
  <c r="AR22"/>
  <c r="AR23" s="1"/>
  <c r="AR28"/>
  <c r="AR39"/>
  <c r="AR32"/>
  <c r="AR40" s="1"/>
  <c r="AR62" s="1"/>
  <c r="AR51"/>
  <c r="AR61"/>
  <c r="AR43"/>
  <c r="AR55"/>
  <c r="AS18"/>
  <c r="AS22"/>
  <c r="AS23" s="1"/>
  <c r="AS76" s="1"/>
  <c r="AS81" s="1"/>
  <c r="AS28"/>
  <c r="AS39"/>
  <c r="AS32"/>
  <c r="AS40" s="1"/>
  <c r="AS62" s="1"/>
  <c r="AS43"/>
  <c r="AS51"/>
  <c r="AS55"/>
  <c r="AT75"/>
  <c r="AT76" s="1"/>
  <c r="AT81" s="1"/>
  <c r="AU73"/>
  <c r="AU72"/>
  <c r="AU65"/>
  <c r="AU66"/>
  <c r="AU67"/>
  <c r="AU68"/>
  <c r="AU64"/>
  <c r="F31"/>
  <c r="F33"/>
  <c r="F34"/>
  <c r="F35"/>
  <c r="F36"/>
  <c r="F37"/>
  <c r="F38"/>
  <c r="F41"/>
  <c r="F43" s="1"/>
  <c r="F44"/>
  <c r="F45"/>
  <c r="F46"/>
  <c r="F49"/>
  <c r="F52"/>
  <c r="F53"/>
  <c r="F54"/>
  <c r="F56"/>
  <c r="F57"/>
  <c r="F58"/>
  <c r="F59"/>
  <c r="F60"/>
  <c r="F19"/>
  <c r="F20"/>
  <c r="F21"/>
  <c r="F24"/>
  <c r="F25"/>
  <c r="F26"/>
  <c r="F27"/>
  <c r="F29"/>
  <c r="F30"/>
  <c r="F14"/>
  <c r="F17"/>
  <c r="F7"/>
  <c r="F9"/>
  <c r="F10"/>
  <c r="F11"/>
  <c r="D32"/>
  <c r="E32"/>
  <c r="C32"/>
  <c r="I3" i="91"/>
  <c r="I4"/>
  <c r="I5"/>
  <c r="I6"/>
  <c r="I7"/>
  <c r="I8"/>
  <c r="E41" i="92"/>
  <c r="E40"/>
  <c r="E39"/>
  <c r="E38"/>
  <c r="E37"/>
  <c r="E36"/>
  <c r="E35"/>
  <c r="E34"/>
  <c r="E33"/>
  <c r="E43" s="1"/>
  <c r="E18" i="128" s="1"/>
  <c r="E9" i="139" s="1"/>
  <c r="D41" i="92"/>
  <c r="D40"/>
  <c r="D39"/>
  <c r="D38"/>
  <c r="D37"/>
  <c r="D36"/>
  <c r="D35"/>
  <c r="D34"/>
  <c r="D33"/>
  <c r="D43" s="1"/>
  <c r="D18" i="128" s="1"/>
  <c r="D9" i="139" s="1"/>
  <c r="C41" i="92"/>
  <c r="C40"/>
  <c r="C39"/>
  <c r="C38"/>
  <c r="C37"/>
  <c r="C36"/>
  <c r="C35"/>
  <c r="C34"/>
  <c r="C33"/>
  <c r="C43" s="1"/>
  <c r="C18" i="128" s="1"/>
  <c r="C9" i="139" s="1"/>
  <c r="D11" i="92"/>
  <c r="C11"/>
  <c r="R24" i="134"/>
  <c r="Q24"/>
  <c r="P24"/>
  <c r="O24"/>
  <c r="M24"/>
  <c r="L24"/>
  <c r="K24"/>
  <c r="J24"/>
  <c r="I24"/>
  <c r="H24"/>
  <c r="G24"/>
  <c r="J56" i="92"/>
  <c r="H56"/>
  <c r="J55"/>
  <c r="H55"/>
  <c r="J36"/>
  <c r="E136" i="123"/>
  <c r="D136"/>
  <c r="C136"/>
  <c r="E133"/>
  <c r="D133"/>
  <c r="C133"/>
  <c r="E130"/>
  <c r="D130"/>
  <c r="C130"/>
  <c r="E119"/>
  <c r="D119"/>
  <c r="C119"/>
  <c r="E78"/>
  <c r="E24" i="134" s="1"/>
  <c r="D78" i="123"/>
  <c r="D24" i="134" s="1"/>
  <c r="C78" i="123"/>
  <c r="C24" i="134" s="1"/>
  <c r="C18" i="132"/>
  <c r="D18"/>
  <c r="D23" s="1"/>
  <c r="E18"/>
  <c r="C22"/>
  <c r="D22"/>
  <c r="E22"/>
  <c r="E23" s="1"/>
  <c r="C28"/>
  <c r="D28"/>
  <c r="E28"/>
  <c r="C33"/>
  <c r="D33"/>
  <c r="E33"/>
  <c r="C40"/>
  <c r="D40"/>
  <c r="E40"/>
  <c r="C41"/>
  <c r="D41"/>
  <c r="E41"/>
  <c r="C44"/>
  <c r="D44"/>
  <c r="E44"/>
  <c r="C52"/>
  <c r="D52"/>
  <c r="E52"/>
  <c r="C56"/>
  <c r="D56"/>
  <c r="E56"/>
  <c r="C62"/>
  <c r="D62"/>
  <c r="E62"/>
  <c r="C63"/>
  <c r="D63"/>
  <c r="E63"/>
  <c r="G64"/>
  <c r="G65"/>
  <c r="G66"/>
  <c r="G67"/>
  <c r="G68"/>
  <c r="C69"/>
  <c r="D69"/>
  <c r="E69"/>
  <c r="F69"/>
  <c r="G70"/>
  <c r="G71"/>
  <c r="G74"/>
  <c r="G75" s="1"/>
  <c r="C75"/>
  <c r="D75"/>
  <c r="E75"/>
  <c r="F75"/>
  <c r="C88"/>
  <c r="D88"/>
  <c r="E88"/>
  <c r="F88"/>
  <c r="F92" s="1"/>
  <c r="G88"/>
  <c r="C91"/>
  <c r="C92" s="1"/>
  <c r="D91"/>
  <c r="D92"/>
  <c r="E91"/>
  <c r="F91"/>
  <c r="G91"/>
  <c r="G92" s="1"/>
  <c r="E92"/>
  <c r="C96"/>
  <c r="C97" s="1"/>
  <c r="D96"/>
  <c r="D97"/>
  <c r="E96"/>
  <c r="F96"/>
  <c r="F97" s="1"/>
  <c r="G96"/>
  <c r="G97" s="1"/>
  <c r="E97"/>
  <c r="C104"/>
  <c r="D104"/>
  <c r="E104"/>
  <c r="F104"/>
  <c r="G104"/>
  <c r="C115"/>
  <c r="D115"/>
  <c r="E115"/>
  <c r="F115"/>
  <c r="C118"/>
  <c r="D118"/>
  <c r="E118"/>
  <c r="F118"/>
  <c r="G118"/>
  <c r="C121"/>
  <c r="D121"/>
  <c r="E121"/>
  <c r="F121"/>
  <c r="G121"/>
  <c r="C124"/>
  <c r="D124"/>
  <c r="E124"/>
  <c r="F124"/>
  <c r="G124"/>
  <c r="E125"/>
  <c r="E130"/>
  <c r="C28" i="123"/>
  <c r="D28"/>
  <c r="E28"/>
  <c r="C39"/>
  <c r="C40" s="1"/>
  <c r="D39"/>
  <c r="E39"/>
  <c r="E40"/>
  <c r="E62" s="1"/>
  <c r="C43"/>
  <c r="D43"/>
  <c r="E43"/>
  <c r="C51"/>
  <c r="D51"/>
  <c r="E51"/>
  <c r="C55"/>
  <c r="D55"/>
  <c r="E55"/>
  <c r="C61"/>
  <c r="D61"/>
  <c r="E61"/>
  <c r="O9" i="139"/>
  <c r="O10"/>
  <c r="O11"/>
  <c r="O19"/>
  <c r="C72" i="123"/>
  <c r="C17" i="134" s="1"/>
  <c r="S17" s="1"/>
  <c r="J15" i="128" s="1"/>
  <c r="D72" i="123"/>
  <c r="D17" i="134" s="1"/>
  <c r="E72" i="123"/>
  <c r="E17" i="134" s="1"/>
  <c r="U17" s="1"/>
  <c r="L15" i="128" s="1"/>
  <c r="I17" i="134"/>
  <c r="C73" i="123"/>
  <c r="C18" i="134" s="1"/>
  <c r="S18" s="1"/>
  <c r="J16" i="128" s="1"/>
  <c r="K21" i="139" s="1"/>
  <c r="G18" i="134"/>
  <c r="D73" i="123"/>
  <c r="D18" i="134" s="1"/>
  <c r="T18" s="1"/>
  <c r="K16" i="128" s="1"/>
  <c r="L21" i="139" s="1"/>
  <c r="E73" i="123"/>
  <c r="E18" i="134" s="1"/>
  <c r="O21" i="139"/>
  <c r="O22"/>
  <c r="O20"/>
  <c r="O18"/>
  <c r="C96" i="123"/>
  <c r="D96"/>
  <c r="E96"/>
  <c r="C102"/>
  <c r="D102"/>
  <c r="E102"/>
  <c r="C108"/>
  <c r="C109"/>
  <c r="D108"/>
  <c r="D109"/>
  <c r="E108"/>
  <c r="E109"/>
  <c r="I7" i="94"/>
  <c r="I8"/>
  <c r="C9"/>
  <c r="D9"/>
  <c r="E9"/>
  <c r="I10"/>
  <c r="I12" s="1"/>
  <c r="I11"/>
  <c r="C12"/>
  <c r="D12"/>
  <c r="E12"/>
  <c r="S13"/>
  <c r="I13"/>
  <c r="P13"/>
  <c r="V13"/>
  <c r="I14"/>
  <c r="C15"/>
  <c r="D15"/>
  <c r="E15"/>
  <c r="F15"/>
  <c r="I16"/>
  <c r="I17"/>
  <c r="I18"/>
  <c r="I28"/>
  <c r="I29"/>
  <c r="I30"/>
  <c r="I31"/>
  <c r="I32"/>
  <c r="I33"/>
  <c r="I34"/>
  <c r="I35"/>
  <c r="I27"/>
  <c r="I20"/>
  <c r="I21"/>
  <c r="I22"/>
  <c r="I23"/>
  <c r="I24"/>
  <c r="I25"/>
  <c r="C19"/>
  <c r="D19"/>
  <c r="E19"/>
  <c r="F19"/>
  <c r="C24"/>
  <c r="C26" s="1"/>
  <c r="C36"/>
  <c r="C37"/>
  <c r="D24"/>
  <c r="E24"/>
  <c r="E26" s="1"/>
  <c r="E36"/>
  <c r="E37" s="1"/>
  <c r="D26"/>
  <c r="D36"/>
  <c r="D37"/>
  <c r="L38"/>
  <c r="C16" i="95"/>
  <c r="C65" i="123"/>
  <c r="C11" i="134" s="1"/>
  <c r="D16" i="95"/>
  <c r="D65" i="123"/>
  <c r="D11" i="134" s="1"/>
  <c r="T11" s="1"/>
  <c r="K7" i="128" s="1"/>
  <c r="L9" i="139" s="1"/>
  <c r="L12" s="1"/>
  <c r="E16" i="95"/>
  <c r="E65" i="123"/>
  <c r="E11" i="134" s="1"/>
  <c r="C58" i="95"/>
  <c r="C68" i="123"/>
  <c r="C21" i="134" s="1"/>
  <c r="D58" i="95"/>
  <c r="D68" i="123" s="1"/>
  <c r="D21" i="134" s="1"/>
  <c r="H21"/>
  <c r="E58" i="95"/>
  <c r="E68" i="123" s="1"/>
  <c r="E21" i="134" s="1"/>
  <c r="C60" i="95"/>
  <c r="F60"/>
  <c r="C8" i="97"/>
  <c r="D8"/>
  <c r="E8"/>
  <c r="C20"/>
  <c r="D20"/>
  <c r="E20"/>
  <c r="C29"/>
  <c r="D29"/>
  <c r="E29"/>
  <c r="C49"/>
  <c r="D49"/>
  <c r="E49"/>
  <c r="C52"/>
  <c r="D52"/>
  <c r="E52"/>
  <c r="C70" i="123"/>
  <c r="C15" i="134" s="1"/>
  <c r="S15" s="1"/>
  <c r="J13" i="128" s="1"/>
  <c r="K18" i="139" s="1"/>
  <c r="K28" s="1"/>
  <c r="E70" i="123"/>
  <c r="E15" i="134" s="1"/>
  <c r="C66" i="97"/>
  <c r="C68" s="1"/>
  <c r="C71" i="123" s="1"/>
  <c r="C16" i="134" s="1"/>
  <c r="D66" i="97"/>
  <c r="E66"/>
  <c r="E68" s="1"/>
  <c r="E71" i="123" s="1"/>
  <c r="E16" i="134" s="1"/>
  <c r="D68" i="97"/>
  <c r="D71" i="123" s="1"/>
  <c r="D16" i="134" s="1"/>
  <c r="T16" s="1"/>
  <c r="K14" i="128" s="1"/>
  <c r="L19" i="139" s="1"/>
  <c r="H16" i="134"/>
  <c r="C74" i="97"/>
  <c r="C74" i="123" s="1"/>
  <c r="C19" i="134" s="1"/>
  <c r="S19" s="1"/>
  <c r="J17" i="128" s="1"/>
  <c r="K22" i="139" s="1"/>
  <c r="D74" i="97"/>
  <c r="D74" i="123" s="1"/>
  <c r="D19" i="134" s="1"/>
  <c r="E74" i="97"/>
  <c r="E74" i="123" s="1"/>
  <c r="E19" i="134" s="1"/>
  <c r="U19" s="1"/>
  <c r="L17" i="128" s="1"/>
  <c r="M22" i="139" s="1"/>
  <c r="F74" i="97"/>
  <c r="F75" s="1"/>
  <c r="G75"/>
  <c r="E9" i="91"/>
  <c r="I9" s="1"/>
  <c r="I35" s="1"/>
  <c r="I10"/>
  <c r="I11"/>
  <c r="I12"/>
  <c r="F13"/>
  <c r="I14"/>
  <c r="E23"/>
  <c r="F23"/>
  <c r="I24"/>
  <c r="I26" s="1"/>
  <c r="I25"/>
  <c r="E26"/>
  <c r="I27"/>
  <c r="I29" s="1"/>
  <c r="I28"/>
  <c r="E29"/>
  <c r="I30"/>
  <c r="I32" s="1"/>
  <c r="I31"/>
  <c r="E32"/>
  <c r="I33"/>
  <c r="J6" i="134"/>
  <c r="O6"/>
  <c r="O14" s="1"/>
  <c r="O22" s="1"/>
  <c r="O27" s="1"/>
  <c r="P6"/>
  <c r="Q6"/>
  <c r="C7"/>
  <c r="D7"/>
  <c r="T7" s="1"/>
  <c r="K4" i="128" s="1"/>
  <c r="L5" i="139" s="1"/>
  <c r="E7" i="134"/>
  <c r="G7"/>
  <c r="H7"/>
  <c r="I7"/>
  <c r="J7"/>
  <c r="K7"/>
  <c r="L7"/>
  <c r="M7"/>
  <c r="O7"/>
  <c r="P7"/>
  <c r="Q7"/>
  <c r="R7"/>
  <c r="G8"/>
  <c r="I8"/>
  <c r="J8"/>
  <c r="K8"/>
  <c r="L8"/>
  <c r="M8"/>
  <c r="O8"/>
  <c r="P8"/>
  <c r="Q8"/>
  <c r="R8"/>
  <c r="K9"/>
  <c r="L9"/>
  <c r="M9"/>
  <c r="O9"/>
  <c r="P9"/>
  <c r="Q9"/>
  <c r="R9"/>
  <c r="G11"/>
  <c r="H11"/>
  <c r="I11"/>
  <c r="J11"/>
  <c r="K11"/>
  <c r="L11"/>
  <c r="M11"/>
  <c r="O11"/>
  <c r="P11"/>
  <c r="Q11"/>
  <c r="R11"/>
  <c r="J12"/>
  <c r="K12"/>
  <c r="L12"/>
  <c r="M12"/>
  <c r="O12"/>
  <c r="P12"/>
  <c r="Q12"/>
  <c r="R12"/>
  <c r="J13"/>
  <c r="K13"/>
  <c r="L13"/>
  <c r="M13"/>
  <c r="O13"/>
  <c r="P13"/>
  <c r="Q13"/>
  <c r="R13"/>
  <c r="G15"/>
  <c r="G20"/>
  <c r="H15"/>
  <c r="I15"/>
  <c r="I20" s="1"/>
  <c r="J15"/>
  <c r="K15"/>
  <c r="L15"/>
  <c r="M15"/>
  <c r="O15"/>
  <c r="P15"/>
  <c r="P20" s="1"/>
  <c r="Q15"/>
  <c r="R15"/>
  <c r="G16"/>
  <c r="I16"/>
  <c r="J16"/>
  <c r="K16"/>
  <c r="L16"/>
  <c r="M16"/>
  <c r="O16"/>
  <c r="P16"/>
  <c r="Q16"/>
  <c r="R16"/>
  <c r="G17"/>
  <c r="H17"/>
  <c r="J17"/>
  <c r="K17"/>
  <c r="L17"/>
  <c r="M17"/>
  <c r="O17"/>
  <c r="P17"/>
  <c r="Q17"/>
  <c r="R17"/>
  <c r="H18"/>
  <c r="I18"/>
  <c r="J18"/>
  <c r="K18"/>
  <c r="L18"/>
  <c r="M18"/>
  <c r="O18"/>
  <c r="P18"/>
  <c r="Q18"/>
  <c r="R18"/>
  <c r="G19"/>
  <c r="H19"/>
  <c r="I19"/>
  <c r="J19"/>
  <c r="K19"/>
  <c r="L19"/>
  <c r="L20" s="1"/>
  <c r="M19"/>
  <c r="O19"/>
  <c r="P19"/>
  <c r="Q19"/>
  <c r="R19"/>
  <c r="G21"/>
  <c r="I21"/>
  <c r="J21"/>
  <c r="K21"/>
  <c r="L21"/>
  <c r="M21"/>
  <c r="O21"/>
  <c r="P21"/>
  <c r="Q21"/>
  <c r="R21"/>
  <c r="C23"/>
  <c r="S23" s="1"/>
  <c r="J27" i="128" s="1"/>
  <c r="D23" i="134"/>
  <c r="E23"/>
  <c r="U23" s="1"/>
  <c r="L27" i="128" s="1"/>
  <c r="G23" i="134"/>
  <c r="H23"/>
  <c r="I23"/>
  <c r="J23"/>
  <c r="K23"/>
  <c r="L23"/>
  <c r="M23"/>
  <c r="N23"/>
  <c r="O23"/>
  <c r="P23"/>
  <c r="Q23"/>
  <c r="R23"/>
  <c r="C25"/>
  <c r="D25"/>
  <c r="T25" s="1"/>
  <c r="K32" i="128" s="1"/>
  <c r="E25" i="134"/>
  <c r="G25"/>
  <c r="H25"/>
  <c r="I25"/>
  <c r="J25"/>
  <c r="K25"/>
  <c r="L25"/>
  <c r="M25"/>
  <c r="O25"/>
  <c r="P25"/>
  <c r="Q25"/>
  <c r="R25"/>
  <c r="C30"/>
  <c r="D30"/>
  <c r="E30"/>
  <c r="G30"/>
  <c r="H30"/>
  <c r="I30"/>
  <c r="U30" s="1"/>
  <c r="J30"/>
  <c r="K30"/>
  <c r="L30"/>
  <c r="M30"/>
  <c r="O30"/>
  <c r="P30"/>
  <c r="Q30"/>
  <c r="R30"/>
  <c r="C3" i="92"/>
  <c r="D3"/>
  <c r="E3"/>
  <c r="C4"/>
  <c r="D4"/>
  <c r="E4"/>
  <c r="C5"/>
  <c r="D5"/>
  <c r="E5"/>
  <c r="C6"/>
  <c r="D6"/>
  <c r="E6"/>
  <c r="C7"/>
  <c r="D7"/>
  <c r="E7"/>
  <c r="C8"/>
  <c r="D8"/>
  <c r="E8"/>
  <c r="H9"/>
  <c r="J9"/>
  <c r="C10"/>
  <c r="D10"/>
  <c r="E10"/>
  <c r="C12"/>
  <c r="D12"/>
  <c r="E12"/>
  <c r="C13"/>
  <c r="D13"/>
  <c r="E13"/>
  <c r="H15"/>
  <c r="H16"/>
  <c r="H21"/>
  <c r="H22"/>
  <c r="H32"/>
  <c r="J15"/>
  <c r="J16" s="1"/>
  <c r="J21"/>
  <c r="J22" s="1"/>
  <c r="J32"/>
  <c r="J43"/>
  <c r="C17"/>
  <c r="C6" i="128" s="1"/>
  <c r="C18" i="139" s="1"/>
  <c r="D17" i="92"/>
  <c r="D6" i="128" s="1"/>
  <c r="D18" i="139" s="1"/>
  <c r="D18" i="92"/>
  <c r="D19"/>
  <c r="D20"/>
  <c r="E17"/>
  <c r="E6" i="128" s="1"/>
  <c r="C18" i="92"/>
  <c r="E18"/>
  <c r="C19"/>
  <c r="E19"/>
  <c r="C20"/>
  <c r="E20"/>
  <c r="C23"/>
  <c r="C9" i="128" s="1"/>
  <c r="D23" i="92"/>
  <c r="D9" i="128" s="1"/>
  <c r="D24" i="92"/>
  <c r="D10" i="128" s="1"/>
  <c r="D25" i="92"/>
  <c r="D13" i="128" s="1"/>
  <c r="D28" i="92"/>
  <c r="D14" i="128" s="1"/>
  <c r="D29" i="92"/>
  <c r="D15" i="128" s="1"/>
  <c r="D30" i="92"/>
  <c r="D16" i="128" s="1"/>
  <c r="E23" i="92"/>
  <c r="E9" i="128" s="1"/>
  <c r="C24" i="92"/>
  <c r="C10" i="128" s="1"/>
  <c r="E24" i="92"/>
  <c r="E10" i="128" s="1"/>
  <c r="C25" i="92"/>
  <c r="C13" i="128" s="1"/>
  <c r="E25" i="92"/>
  <c r="E13" i="128" s="1"/>
  <c r="C28" i="92"/>
  <c r="C14" i="128" s="1"/>
  <c r="E28" i="92"/>
  <c r="E14" i="128" s="1"/>
  <c r="C29" i="92"/>
  <c r="C15" i="128" s="1"/>
  <c r="E29" i="92"/>
  <c r="E15" i="128" s="1"/>
  <c r="C30" i="92"/>
  <c r="C16" i="128" s="1"/>
  <c r="E30" i="92"/>
  <c r="E16" i="128" s="1"/>
  <c r="H34" i="92"/>
  <c r="H43" s="1"/>
  <c r="H53" s="1"/>
  <c r="H58" s="1"/>
  <c r="H40"/>
  <c r="C44"/>
  <c r="D44"/>
  <c r="E44"/>
  <c r="C45"/>
  <c r="D45"/>
  <c r="E45"/>
  <c r="H46"/>
  <c r="J46"/>
  <c r="C47"/>
  <c r="C20" i="128" s="1"/>
  <c r="D47" i="92"/>
  <c r="D20" i="128" s="1"/>
  <c r="E47" i="92"/>
  <c r="C48"/>
  <c r="C21" i="128" s="1"/>
  <c r="C11" i="139" s="1"/>
  <c r="D48" i="92"/>
  <c r="D21" i="128" s="1"/>
  <c r="D11" i="139" s="1"/>
  <c r="E48" i="92"/>
  <c r="E21" i="128" s="1"/>
  <c r="E11" i="139" s="1"/>
  <c r="H49" i="92"/>
  <c r="J49"/>
  <c r="C50"/>
  <c r="C23" i="128" s="1"/>
  <c r="D50" i="92"/>
  <c r="D23" i="128" s="1"/>
  <c r="D22" i="139" s="1"/>
  <c r="E50" i="92"/>
  <c r="E23" i="128" s="1"/>
  <c r="C51" i="92"/>
  <c r="C24" i="128" s="1"/>
  <c r="C23" i="139" s="1"/>
  <c r="D51" i="92"/>
  <c r="D24" i="128" s="1"/>
  <c r="E51" i="92"/>
  <c r="E24" i="128" s="1"/>
  <c r="E23" i="139" s="1"/>
  <c r="H52" i="92"/>
  <c r="J52"/>
  <c r="C54"/>
  <c r="C27" i="128" s="1"/>
  <c r="C25" i="139" s="1"/>
  <c r="D54" i="92"/>
  <c r="D27" i="128" s="1"/>
  <c r="D25" i="139" s="1"/>
  <c r="D55" i="92"/>
  <c r="D28" i="128" s="1"/>
  <c r="D26" i="139" s="1"/>
  <c r="E54" i="92"/>
  <c r="E27" i="128" s="1"/>
  <c r="E25" i="139" s="1"/>
  <c r="C55" i="92"/>
  <c r="C28" i="128" s="1"/>
  <c r="C26" i="139" s="1"/>
  <c r="E55" i="92"/>
  <c r="E28" i="128" s="1"/>
  <c r="E26" i="139" s="1"/>
  <c r="C56" i="92"/>
  <c r="C30" i="128" s="1"/>
  <c r="D56" i="92"/>
  <c r="D30" i="128" s="1"/>
  <c r="E56" i="92"/>
  <c r="E30" i="128" s="1"/>
  <c r="C57" i="92"/>
  <c r="C32" i="128" s="1"/>
  <c r="D57" i="92"/>
  <c r="D32" i="128" s="1"/>
  <c r="E57" i="92"/>
  <c r="E32" i="128" s="1"/>
  <c r="F57" i="92"/>
  <c r="F32" i="128" s="1"/>
  <c r="O13" i="139"/>
  <c r="C15"/>
  <c r="D15"/>
  <c r="E15"/>
  <c r="F15"/>
  <c r="G15"/>
  <c r="O15"/>
  <c r="G16"/>
  <c r="G24"/>
  <c r="G28"/>
  <c r="G29" s="1"/>
  <c r="G27"/>
  <c r="K27"/>
  <c r="L27"/>
  <c r="M27"/>
  <c r="O27"/>
  <c r="J28" i="128"/>
  <c r="K28"/>
  <c r="L28"/>
  <c r="D70" i="123"/>
  <c r="D15" i="134" s="1"/>
  <c r="D40" i="123"/>
  <c r="D62" s="1"/>
  <c r="P14" i="134"/>
  <c r="P22" s="1"/>
  <c r="P27" s="1"/>
  <c r="Q20"/>
  <c r="Q14"/>
  <c r="Q22" s="1"/>
  <c r="Q27" s="1"/>
  <c r="R20"/>
  <c r="J20"/>
  <c r="H20"/>
  <c r="D60" i="95"/>
  <c r="R6" i="134"/>
  <c r="R14"/>
  <c r="R22" s="1"/>
  <c r="R27" s="1"/>
  <c r="O20"/>
  <c r="D103" i="123"/>
  <c r="D140" s="1"/>
  <c r="E103"/>
  <c r="E140"/>
  <c r="C103"/>
  <c r="C140" s="1"/>
  <c r="G9" i="134"/>
  <c r="G14"/>
  <c r="G22" s="1"/>
  <c r="G27" s="1"/>
  <c r="C63" i="123"/>
  <c r="C9" i="134" s="1"/>
  <c r="I9"/>
  <c r="I14"/>
  <c r="I22" s="1"/>
  <c r="I27" s="1"/>
  <c r="E63" i="123"/>
  <c r="E9" i="134" s="1"/>
  <c r="H35" i="91"/>
  <c r="J9" i="134"/>
  <c r="J14"/>
  <c r="J22" s="1"/>
  <c r="J27" s="1"/>
  <c r="C62" i="123"/>
  <c r="C8" i="134"/>
  <c r="S8" s="1"/>
  <c r="J5" i="128" s="1"/>
  <c r="K6" i="139" s="1"/>
  <c r="F76" i="132"/>
  <c r="F80" s="1"/>
  <c r="D76"/>
  <c r="D80" s="1"/>
  <c r="L6" i="134"/>
  <c r="C23" i="132"/>
  <c r="K6" i="134" s="1"/>
  <c r="C76" i="132"/>
  <c r="C80" s="1"/>
  <c r="D63" i="123"/>
  <c r="D9" i="134" s="1"/>
  <c r="H9"/>
  <c r="E8"/>
  <c r="U8" s="1"/>
  <c r="L5" i="128" s="1"/>
  <c r="M6" i="139" s="1"/>
  <c r="G40" i="92"/>
  <c r="F13"/>
  <c r="G51"/>
  <c r="F51"/>
  <c r="F24" i="128" s="1"/>
  <c r="F23" i="139" s="1"/>
  <c r="F139" i="123"/>
  <c r="G45" i="92"/>
  <c r="K45" s="1"/>
  <c r="F45"/>
  <c r="F133" i="123"/>
  <c r="F41" i="92"/>
  <c r="G41"/>
  <c r="K41" s="1"/>
  <c r="G12"/>
  <c r="K12" s="1"/>
  <c r="F38" i="94"/>
  <c r="F63" i="123" s="1"/>
  <c r="N25" i="139"/>
  <c r="N24"/>
  <c r="G50" i="92"/>
  <c r="K50" s="1"/>
  <c r="F50"/>
  <c r="F23" i="128" s="1"/>
  <c r="G19" i="92"/>
  <c r="K19" s="1"/>
  <c r="F25" i="134"/>
  <c r="F47" i="92"/>
  <c r="F20" i="128" s="1"/>
  <c r="C75" i="97"/>
  <c r="AL76" i="123"/>
  <c r="AL81" s="1"/>
  <c r="Q76"/>
  <c r="Q81" s="1"/>
  <c r="L76"/>
  <c r="L81" s="1"/>
  <c r="AG76"/>
  <c r="AG81"/>
  <c r="F23" i="134"/>
  <c r="V23" s="1"/>
  <c r="M32" i="128" s="1"/>
  <c r="D8" i="134"/>
  <c r="E76" i="132"/>
  <c r="E80"/>
  <c r="M6" i="134"/>
  <c r="E38" i="94"/>
  <c r="AR76" i="123"/>
  <c r="AR81" s="1"/>
  <c r="AN76"/>
  <c r="AN81" s="1"/>
  <c r="AJ76"/>
  <c r="AJ81" s="1"/>
  <c r="F125" i="132"/>
  <c r="F130" s="1"/>
  <c r="D125"/>
  <c r="D130" s="1"/>
  <c r="E13" i="91"/>
  <c r="E35" s="1"/>
  <c r="E60" i="95"/>
  <c r="K51" i="92" l="1"/>
  <c r="H23" i="139"/>
  <c r="H24" s="1"/>
  <c r="N32" i="92"/>
  <c r="H7" i="139"/>
  <c r="W22" i="134"/>
  <c r="Y14"/>
  <c r="Z22"/>
  <c r="AB14"/>
  <c r="G5" i="128"/>
  <c r="N26"/>
  <c r="N29" s="1"/>
  <c r="N33" s="1"/>
  <c r="N11"/>
  <c r="N43" i="92"/>
  <c r="G18" i="128" s="1"/>
  <c r="H9" i="139"/>
  <c r="L16" i="92"/>
  <c r="H4" i="139"/>
  <c r="H6" s="1"/>
  <c r="Q3" i="92"/>
  <c r="O9"/>
  <c r="P27" i="139"/>
  <c r="P15"/>
  <c r="P16" s="1"/>
  <c r="P30" s="1"/>
  <c r="G30"/>
  <c r="S21" i="134"/>
  <c r="J19" i="128" s="1"/>
  <c r="K13" i="139" s="1"/>
  <c r="K15" s="1"/>
  <c r="U11" i="134"/>
  <c r="L7" i="128" s="1"/>
  <c r="M9" i="139" s="1"/>
  <c r="M12" s="1"/>
  <c r="S11" i="134"/>
  <c r="J7" i="128" s="1"/>
  <c r="K9" i="139" s="1"/>
  <c r="K12" s="1"/>
  <c r="S30" i="134"/>
  <c r="U25"/>
  <c r="L32" i="128" s="1"/>
  <c r="S25" i="134"/>
  <c r="J32" i="128" s="1"/>
  <c r="U7" i="134"/>
  <c r="L4" i="128" s="1"/>
  <c r="M5" i="139" s="1"/>
  <c r="T19" i="134"/>
  <c r="K17" i="128" s="1"/>
  <c r="L22" i="139" s="1"/>
  <c r="U16" i="134"/>
  <c r="L14" i="128" s="1"/>
  <c r="M19" i="139" s="1"/>
  <c r="S16" i="134"/>
  <c r="J14" i="128" s="1"/>
  <c r="K19" i="139" s="1"/>
  <c r="U21" i="134"/>
  <c r="L19" i="128" s="1"/>
  <c r="M13" i="139" s="1"/>
  <c r="M15" s="1"/>
  <c r="T21" i="134"/>
  <c r="K19" i="128" s="1"/>
  <c r="L13" i="139" s="1"/>
  <c r="L15" s="1"/>
  <c r="U18" i="134"/>
  <c r="L16" i="128" s="1"/>
  <c r="M21" i="139" s="1"/>
  <c r="T17" i="134"/>
  <c r="K15" i="128" s="1"/>
  <c r="L20" i="139" s="1"/>
  <c r="L23" s="1"/>
  <c r="U6" i="134"/>
  <c r="U14" s="1"/>
  <c r="L10" i="128" s="1"/>
  <c r="T6" i="134"/>
  <c r="T14" s="1"/>
  <c r="K10" i="128" s="1"/>
  <c r="S6" i="134"/>
  <c r="J3" i="128" s="1"/>
  <c r="K4" i="139" s="1"/>
  <c r="K16" s="1"/>
  <c r="K30" s="1"/>
  <c r="U13" i="134"/>
  <c r="L9" i="128" s="1"/>
  <c r="M11" i="139" s="1"/>
  <c r="T13" i="134"/>
  <c r="K9" i="128" s="1"/>
  <c r="L11" i="139" s="1"/>
  <c r="N20" i="134"/>
  <c r="M20"/>
  <c r="K20"/>
  <c r="K3" i="128"/>
  <c r="K26" s="1"/>
  <c r="K33" s="1"/>
  <c r="T8" i="134"/>
  <c r="K5" i="128" s="1"/>
  <c r="L6" i="139" s="1"/>
  <c r="C20" i="134"/>
  <c r="K14"/>
  <c r="K22" s="1"/>
  <c r="K27" s="1"/>
  <c r="N14"/>
  <c r="N22" s="1"/>
  <c r="N27" s="1"/>
  <c r="V25"/>
  <c r="M31" i="128" s="1"/>
  <c r="N16" i="92"/>
  <c r="L53"/>
  <c r="L58"/>
  <c r="N58" s="1"/>
  <c r="N53"/>
  <c r="I43"/>
  <c r="I53" s="1"/>
  <c r="I58" s="1"/>
  <c r="E32"/>
  <c r="F56"/>
  <c r="F30" i="128" s="1"/>
  <c r="F26" i="139" s="1"/>
  <c r="F27" s="1"/>
  <c r="M14" i="134"/>
  <c r="C27" i="139"/>
  <c r="G69" i="132"/>
  <c r="G76" s="1"/>
  <c r="G80" s="1"/>
  <c r="L14" i="134"/>
  <c r="L22" s="1"/>
  <c r="L27" s="1"/>
  <c r="V18"/>
  <c r="M16" i="128" s="1"/>
  <c r="N21" i="139" s="1"/>
  <c r="V19" i="134"/>
  <c r="M17" i="128" s="1"/>
  <c r="N22" i="139" s="1"/>
  <c r="V12" i="134"/>
  <c r="F37" i="92"/>
  <c r="G37"/>
  <c r="K37" s="1"/>
  <c r="G35"/>
  <c r="K35" s="1"/>
  <c r="F35"/>
  <c r="C46"/>
  <c r="C19" i="128" s="1"/>
  <c r="C21" i="139" s="1"/>
  <c r="S7" i="134"/>
  <c r="J4" i="128" s="1"/>
  <c r="K5" i="139" s="1"/>
  <c r="X119" i="123"/>
  <c r="F119" s="1"/>
  <c r="D21" i="92"/>
  <c r="D7" i="128" s="1"/>
  <c r="D19" i="139" s="1"/>
  <c r="D20" s="1"/>
  <c r="K46" i="92"/>
  <c r="F130" i="123"/>
  <c r="G29" i="92"/>
  <c r="K29" s="1"/>
  <c r="F136" i="123"/>
  <c r="F20" i="92"/>
  <c r="F21" s="1"/>
  <c r="F7" i="128" s="1"/>
  <c r="F34" i="92"/>
  <c r="G36"/>
  <c r="K36" s="1"/>
  <c r="G38"/>
  <c r="K38" s="1"/>
  <c r="F27"/>
  <c r="K47"/>
  <c r="K49" s="1"/>
  <c r="G49"/>
  <c r="C21"/>
  <c r="C7" i="128" s="1"/>
  <c r="C19" i="139" s="1"/>
  <c r="C20" s="1"/>
  <c r="G25" i="92"/>
  <c r="K25" s="1"/>
  <c r="F9" i="134"/>
  <c r="V9" s="1"/>
  <c r="M6" i="128" s="1"/>
  <c r="N7" i="139" s="1"/>
  <c r="F44" i="92"/>
  <c r="F46" s="1"/>
  <c r="F19" i="128" s="1"/>
  <c r="F21" i="139" s="1"/>
  <c r="K52" i="92"/>
  <c r="F11"/>
  <c r="F15" s="1"/>
  <c r="F4" i="128" s="1"/>
  <c r="F5" i="139" s="1"/>
  <c r="M9" i="128"/>
  <c r="N10" i="139" s="1"/>
  <c r="C49" i="92"/>
  <c r="E52"/>
  <c r="X96" i="123"/>
  <c r="X103" s="1"/>
  <c r="K55" i="92"/>
  <c r="V30" i="134"/>
  <c r="F29" i="92"/>
  <c r="F15" i="128" s="1"/>
  <c r="F25" i="92"/>
  <c r="F13" i="128" s="1"/>
  <c r="F23" i="92"/>
  <c r="F9" i="128" s="1"/>
  <c r="AU39" i="123"/>
  <c r="AU40" s="1"/>
  <c r="G23" i="92"/>
  <c r="K23" s="1"/>
  <c r="G5"/>
  <c r="K5" s="1"/>
  <c r="F4"/>
  <c r="U24" i="134"/>
  <c r="L30" i="128"/>
  <c r="F18" i="123"/>
  <c r="F22"/>
  <c r="F55"/>
  <c r="F39"/>
  <c r="F22" i="128"/>
  <c r="D49" i="92"/>
  <c r="E21"/>
  <c r="E7" i="128" s="1"/>
  <c r="E19" i="139" s="1"/>
  <c r="D9" i="92"/>
  <c r="D3" i="128" s="1"/>
  <c r="D4" i="139" s="1"/>
  <c r="E9" i="92"/>
  <c r="E3" i="128" s="1"/>
  <c r="E4" i="139" s="1"/>
  <c r="F32" i="123"/>
  <c r="F40" s="1"/>
  <c r="F28"/>
  <c r="F61"/>
  <c r="F51"/>
  <c r="AU51"/>
  <c r="AU18"/>
  <c r="AU23" s="1"/>
  <c r="E54" i="97"/>
  <c r="C54"/>
  <c r="F53"/>
  <c r="F54" s="1"/>
  <c r="F70" i="123" s="1"/>
  <c r="F15" i="134" s="1"/>
  <c r="V15" s="1"/>
  <c r="C76" i="97"/>
  <c r="D75"/>
  <c r="E75"/>
  <c r="D54"/>
  <c r="Z76" i="123"/>
  <c r="Z81" s="1"/>
  <c r="T15" i="134"/>
  <c r="T20" s="1"/>
  <c r="D20"/>
  <c r="F16"/>
  <c r="V16" s="1"/>
  <c r="M14" i="128" s="1"/>
  <c r="N19" i="139" s="1"/>
  <c r="S20" i="134"/>
  <c r="T22"/>
  <c r="T27" s="1"/>
  <c r="T9"/>
  <c r="K6" i="128" s="1"/>
  <c r="L7" i="139" s="1"/>
  <c r="D14" i="134"/>
  <c r="D22" s="1"/>
  <c r="D27" s="1"/>
  <c r="I37" i="94"/>
  <c r="I15"/>
  <c r="I9"/>
  <c r="I19"/>
  <c r="C38"/>
  <c r="G38"/>
  <c r="H38"/>
  <c r="F25" i="128"/>
  <c r="F22" i="139"/>
  <c r="F24" s="1"/>
  <c r="M20"/>
  <c r="M23" s="1"/>
  <c r="L18" i="128"/>
  <c r="S24" i="134"/>
  <c r="J30" i="128"/>
  <c r="C10" i="139"/>
  <c r="C12" s="1"/>
  <c r="C22" i="128"/>
  <c r="V24" i="134"/>
  <c r="M30" i="128" s="1"/>
  <c r="N26" i="139" s="1"/>
  <c r="N27" s="1"/>
  <c r="F69" i="123"/>
  <c r="F6" i="92"/>
  <c r="F10" i="139"/>
  <c r="F12" s="1"/>
  <c r="G21" i="92"/>
  <c r="G22" s="1"/>
  <c r="E75" i="123"/>
  <c r="D75"/>
  <c r="E76"/>
  <c r="E81" s="1"/>
  <c r="E46" i="92"/>
  <c r="E19" i="128" s="1"/>
  <c r="E21" i="139" s="1"/>
  <c r="D46" i="92"/>
  <c r="D19" i="128" s="1"/>
  <c r="D21" i="139" s="1"/>
  <c r="O23"/>
  <c r="O28" s="1"/>
  <c r="C15" i="92"/>
  <c r="C4" i="128" s="1"/>
  <c r="C5" i="139" s="1"/>
  <c r="U76" i="123"/>
  <c r="U81" s="1"/>
  <c r="M19" i="128"/>
  <c r="N13" i="139" s="1"/>
  <c r="N15" s="1"/>
  <c r="M8" i="128"/>
  <c r="N9" i="139" s="1"/>
  <c r="V11" i="134"/>
  <c r="E18" i="139"/>
  <c r="E20" i="128"/>
  <c r="E10" i="139" s="1"/>
  <c r="E12" s="1"/>
  <c r="E49" i="92"/>
  <c r="T24" i="134"/>
  <c r="K30" i="128"/>
  <c r="G3" i="92"/>
  <c r="F96" i="123"/>
  <c r="F103" s="1"/>
  <c r="F52" i="92"/>
  <c r="K21"/>
  <c r="K22" s="1"/>
  <c r="F49"/>
  <c r="G15"/>
  <c r="F75" i="123"/>
  <c r="C75"/>
  <c r="V13" i="134"/>
  <c r="D69" i="123"/>
  <c r="C32" i="92"/>
  <c r="E22" i="139"/>
  <c r="E24" s="1"/>
  <c r="E25" i="128"/>
  <c r="D10" i="139"/>
  <c r="D12" s="1"/>
  <c r="D22" i="128"/>
  <c r="E15" i="92"/>
  <c r="C9"/>
  <c r="C3" i="128" s="1"/>
  <c r="C4" i="139" s="1"/>
  <c r="F8" i="92"/>
  <c r="S14" i="134"/>
  <c r="E12"/>
  <c r="U12" s="1"/>
  <c r="L8" i="128" s="1"/>
  <c r="M10" i="139" s="1"/>
  <c r="E69" i="123"/>
  <c r="C12" i="134"/>
  <c r="S12" s="1"/>
  <c r="J8" i="128" s="1"/>
  <c r="K10" i="139" s="1"/>
  <c r="C69" i="123"/>
  <c r="V10" i="134"/>
  <c r="M7" i="128"/>
  <c r="N8" i="139" s="1"/>
  <c r="K15" i="92"/>
  <c r="D76" i="123"/>
  <c r="D81" s="1"/>
  <c r="C17" i="128"/>
  <c r="C7" i="139" s="1"/>
  <c r="D17" i="128"/>
  <c r="D7" i="139" s="1"/>
  <c r="D15" i="92"/>
  <c r="D4" i="128" s="1"/>
  <c r="D5" i="139" s="1"/>
  <c r="T30" i="134"/>
  <c r="T23"/>
  <c r="K27" i="128" s="1"/>
  <c r="O12" i="139"/>
  <c r="O16" s="1"/>
  <c r="AB76" i="123"/>
  <c r="AB81" s="1"/>
  <c r="Y76"/>
  <c r="Y81" s="1"/>
  <c r="AU70"/>
  <c r="V17" i="134"/>
  <c r="M15" i="128" s="1"/>
  <c r="N20" i="139" s="1"/>
  <c r="K20"/>
  <c r="K23" s="1"/>
  <c r="J18" i="128"/>
  <c r="D27" i="139"/>
  <c r="C22"/>
  <c r="C24" s="1"/>
  <c r="C25" i="128"/>
  <c r="E14" i="134"/>
  <c r="E22" s="1"/>
  <c r="E27" s="1"/>
  <c r="U9"/>
  <c r="L6" i="128" s="1"/>
  <c r="M7" i="139" s="1"/>
  <c r="S9" i="134"/>
  <c r="J6" i="128" s="1"/>
  <c r="K7" i="139" s="1"/>
  <c r="C14" i="134"/>
  <c r="C22" s="1"/>
  <c r="C27" s="1"/>
  <c r="E27" i="139"/>
  <c r="D23"/>
  <c r="D24" s="1"/>
  <c r="D25" i="128"/>
  <c r="E17"/>
  <c r="E7" i="139" s="1"/>
  <c r="J53" i="92"/>
  <c r="J58" s="1"/>
  <c r="E20" i="134"/>
  <c r="U15"/>
  <c r="G52" i="92"/>
  <c r="G46"/>
  <c r="H21" i="139" s="1"/>
  <c r="H28" s="1"/>
  <c r="C76" i="123"/>
  <c r="C81" s="1"/>
  <c r="C52" i="92"/>
  <c r="D52"/>
  <c r="D32"/>
  <c r="D38" i="94"/>
  <c r="I26"/>
  <c r="I38" s="1"/>
  <c r="C125" i="132"/>
  <c r="C130" s="1"/>
  <c r="AH76" i="123"/>
  <c r="AH81" s="1"/>
  <c r="R76"/>
  <c r="R81" s="1"/>
  <c r="P76"/>
  <c r="P81" s="1"/>
  <c r="M76"/>
  <c r="M81" s="1"/>
  <c r="W140"/>
  <c r="O109"/>
  <c r="O140" s="1"/>
  <c r="X109"/>
  <c r="G39" i="92"/>
  <c r="K39" s="1"/>
  <c r="F39"/>
  <c r="W76" i="123"/>
  <c r="W81" s="1"/>
  <c r="G33" i="92"/>
  <c r="F33"/>
  <c r="G24"/>
  <c r="X76" i="123"/>
  <c r="X81" s="1"/>
  <c r="O16" i="92" l="1"/>
  <c r="Q9"/>
  <c r="AB22" i="134"/>
  <c r="Z27"/>
  <c r="AB27" s="1"/>
  <c r="W27"/>
  <c r="Y27" s="1"/>
  <c r="Y22"/>
  <c r="M22"/>
  <c r="M27" s="1"/>
  <c r="H16" i="139"/>
  <c r="H30" s="1"/>
  <c r="G26" i="128"/>
  <c r="G29" s="1"/>
  <c r="G33" s="1"/>
  <c r="K18"/>
  <c r="C8"/>
  <c r="L3"/>
  <c r="L26" s="1"/>
  <c r="U22" i="134"/>
  <c r="U27" s="1"/>
  <c r="K29" i="128"/>
  <c r="L4" i="139"/>
  <c r="L16" s="1"/>
  <c r="L30" s="1"/>
  <c r="C22" i="92"/>
  <c r="C6" i="139"/>
  <c r="C16" s="1"/>
  <c r="D8" i="128"/>
  <c r="E22" i="92"/>
  <c r="E20" i="139"/>
  <c r="K56" i="92"/>
  <c r="J26" i="128"/>
  <c r="J29" s="1"/>
  <c r="M18"/>
  <c r="E22"/>
  <c r="E8"/>
  <c r="D22" i="92"/>
  <c r="AU62" i="123"/>
  <c r="F23"/>
  <c r="F17" i="128"/>
  <c r="F7" i="139" s="1"/>
  <c r="F22" i="92"/>
  <c r="K13" i="128"/>
  <c r="L18" i="139" s="1"/>
  <c r="L28" s="1"/>
  <c r="F32" i="92"/>
  <c r="C16"/>
  <c r="D5" i="128"/>
  <c r="D6" i="139"/>
  <c r="D16" s="1"/>
  <c r="D30" s="1"/>
  <c r="F9" i="92"/>
  <c r="F3" i="128" s="1"/>
  <c r="F62" i="123"/>
  <c r="E28" i="139"/>
  <c r="E29" s="1"/>
  <c r="C5" i="128"/>
  <c r="AU76" i="123"/>
  <c r="D16" i="92"/>
  <c r="F7" i="134"/>
  <c r="V7" s="1"/>
  <c r="E76" i="97"/>
  <c r="M13" i="128"/>
  <c r="N18" i="139" s="1"/>
  <c r="F76" i="97"/>
  <c r="D76"/>
  <c r="F20" i="134"/>
  <c r="V20"/>
  <c r="N23" i="139"/>
  <c r="H39" i="94"/>
  <c r="O30" i="139"/>
  <c r="N12"/>
  <c r="C28"/>
  <c r="K29" s="1"/>
  <c r="E4" i="128"/>
  <c r="E16" i="92"/>
  <c r="E53" s="1"/>
  <c r="E58" s="1"/>
  <c r="F43"/>
  <c r="F18" i="128" s="1"/>
  <c r="F9" i="139" s="1"/>
  <c r="M11" i="128"/>
  <c r="F19" i="139"/>
  <c r="F20" s="1"/>
  <c r="F28" s="1"/>
  <c r="F8" i="128"/>
  <c r="J10"/>
  <c r="S22" i="134"/>
  <c r="S27" s="1"/>
  <c r="G9" i="92"/>
  <c r="G16" s="1"/>
  <c r="K3"/>
  <c r="K9" s="1"/>
  <c r="K16" s="1"/>
  <c r="K24"/>
  <c r="K32" s="1"/>
  <c r="G32"/>
  <c r="F109" i="123"/>
  <c r="F140" s="1"/>
  <c r="F145" s="1"/>
  <c r="X140"/>
  <c r="AU81"/>
  <c r="L13" i="128"/>
  <c r="M18" i="139" s="1"/>
  <c r="M28" s="1"/>
  <c r="U20" i="134"/>
  <c r="D28" i="139"/>
  <c r="D29" s="1"/>
  <c r="K33" i="92"/>
  <c r="K43" s="1"/>
  <c r="G43"/>
  <c r="Q16" l="1"/>
  <c r="O53"/>
  <c r="M4" i="139"/>
  <c r="M16" s="1"/>
  <c r="M30" s="1"/>
  <c r="J33" i="128"/>
  <c r="C26"/>
  <c r="C29" s="1"/>
  <c r="D26"/>
  <c r="D29" s="1"/>
  <c r="M29" i="139"/>
  <c r="C53" i="92"/>
  <c r="C58" s="1"/>
  <c r="C29" i="139"/>
  <c r="F6" i="134"/>
  <c r="V6" s="1"/>
  <c r="M3" i="128" s="1"/>
  <c r="D53" i="92"/>
  <c r="D58" s="1"/>
  <c r="N28" i="139"/>
  <c r="F16" i="92"/>
  <c r="M4" i="128"/>
  <c r="N5" i="139" s="1"/>
  <c r="F8" i="134"/>
  <c r="V8" s="1"/>
  <c r="F76" i="123"/>
  <c r="F81" s="1"/>
  <c r="L29" i="128"/>
  <c r="L33"/>
  <c r="K17" i="139"/>
  <c r="C30"/>
  <c r="G53" i="92"/>
  <c r="G58" s="1"/>
  <c r="K58" s="1"/>
  <c r="C17" i="139"/>
  <c r="E5"/>
  <c r="E6" s="1"/>
  <c r="E16" s="1"/>
  <c r="E5" i="128"/>
  <c r="E26" s="1"/>
  <c r="F5"/>
  <c r="F26" s="1"/>
  <c r="F29" s="1"/>
  <c r="F33" s="1"/>
  <c r="F4" i="139"/>
  <c r="F6" s="1"/>
  <c r="F16" s="1"/>
  <c r="F30" s="1"/>
  <c r="C33" i="128"/>
  <c r="K53" i="92"/>
  <c r="Q53" l="1"/>
  <c r="O58"/>
  <c r="Q58" s="1"/>
  <c r="D33" i="128"/>
  <c r="F53" i="92"/>
  <c r="F58" s="1"/>
  <c r="F14" i="134"/>
  <c r="F22" s="1"/>
  <c r="F27" s="1"/>
  <c r="V14"/>
  <c r="V22" s="1"/>
  <c r="V27" s="1"/>
  <c r="M5" i="128"/>
  <c r="N6" i="139" s="1"/>
  <c r="E29" i="128"/>
  <c r="E33"/>
  <c r="E17" i="139"/>
  <c r="M17"/>
  <c r="E30"/>
  <c r="N4"/>
  <c r="M26" i="128"/>
  <c r="M29" s="1"/>
  <c r="M33" s="1"/>
  <c r="N16" i="139" l="1"/>
  <c r="N30" s="1"/>
</calcChain>
</file>

<file path=xl/sharedStrings.xml><?xml version="1.0" encoding="utf-8"?>
<sst xmlns="http://schemas.openxmlformats.org/spreadsheetml/2006/main" count="1268" uniqueCount="626">
  <si>
    <t xml:space="preserve">   Jelzőrendszeres 50e, doborgazi tábor 70e rászoruló gy kar 75e, idősek otthoni ellátásért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</si>
  <si>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</si>
  <si>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</si>
  <si>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</si>
  <si>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</si>
  <si>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</si>
  <si>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</si>
  <si>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>MIND ÖSSZESEN</t>
  </si>
  <si>
    <t xml:space="preserve">          Felhalmozási kiadások</t>
  </si>
  <si>
    <t xml:space="preserve">                KIADÁSOK ÖSSZESEN</t>
  </si>
  <si>
    <t>KIADÁSOK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</si>
  <si>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</si>
  <si>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</si>
  <si>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</si>
  <si>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</si>
  <si>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</si>
  <si>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</si>
  <si>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</si>
  <si>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</si>
  <si>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</si>
  <si>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</si>
  <si>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</si>
  <si>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</si>
  <si>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</si>
  <si>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</si>
  <si>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</si>
  <si>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</si>
  <si>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</si>
  <si>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>ebből:</t>
  </si>
  <si>
    <t>2013. évi</t>
  </si>
  <si>
    <t xml:space="preserve">2013. évi </t>
  </si>
  <si>
    <t>Óvoda</t>
  </si>
  <si>
    <t>Eltérés</t>
  </si>
  <si>
    <t>Munkaadókat terhelő járulék</t>
  </si>
  <si>
    <t>Eredeti ei.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</si>
  <si>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</si>
  <si>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</si>
  <si>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</si>
  <si>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</si>
  <si>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</si>
  <si>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</si>
  <si>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</si>
  <si>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</si>
  <si>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</si>
  <si>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</si>
  <si>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</si>
  <si>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</si>
  <si>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</si>
  <si>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</si>
  <si>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</si>
  <si>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</si>
  <si>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</si>
  <si>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</si>
  <si>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</si>
  <si>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Művelődési Ház</t>
  </si>
  <si>
    <t>Ápolási díj</t>
  </si>
  <si>
    <t>Ft/fő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</si>
  <si>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</si>
  <si>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</si>
  <si>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</si>
  <si>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</si>
  <si>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</si>
  <si>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</si>
  <si>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Gyermekvédelmi támogatás</t>
  </si>
  <si>
    <t>Műv.ház</t>
  </si>
  <si>
    <t>Gyógyszer, vegyszer</t>
  </si>
  <si>
    <t>Bevételek</t>
  </si>
  <si>
    <t>Működési bevételek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</si>
  <si>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</si>
  <si>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</si>
  <si>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</si>
  <si>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</si>
  <si>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</si>
  <si>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</si>
  <si>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</si>
  <si>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</si>
  <si>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</si>
  <si>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</si>
  <si>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</si>
  <si>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</si>
  <si>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</si>
  <si>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</si>
  <si>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</si>
  <si>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</si>
  <si>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</si>
  <si>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</si>
  <si>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</si>
  <si>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</si>
  <si>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</si>
  <si>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</si>
  <si>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</si>
  <si>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</si>
  <si>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</si>
  <si>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</si>
  <si>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</si>
  <si>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</si>
  <si>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</si>
  <si>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</si>
  <si>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</si>
  <si>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</si>
  <si>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</si>
  <si>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</si>
  <si>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</si>
  <si>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</si>
  <si>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</si>
  <si>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</si>
  <si>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</si>
  <si>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</si>
  <si>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</si>
  <si>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</si>
  <si>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</si>
  <si>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</si>
  <si>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</si>
  <si>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</si>
  <si>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</si>
  <si>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</si>
  <si>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</si>
  <si>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</si>
  <si>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</si>
  <si>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</si>
  <si>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</si>
  <si>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</si>
  <si>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</si>
  <si>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</si>
  <si>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</si>
  <si>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</si>
  <si>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</si>
  <si>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</si>
  <si>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</si>
  <si>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</si>
  <si>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</si>
  <si>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</si>
  <si>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</si>
  <si>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</si>
  <si>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</si>
  <si>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</si>
  <si>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</si>
  <si>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</si>
  <si>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</si>
  <si>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</si>
  <si>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</si>
  <si>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</si>
  <si>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</si>
  <si>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</si>
  <si>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</si>
  <si>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</si>
  <si>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</si>
  <si>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</si>
  <si>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</si>
  <si>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</si>
  <si>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</si>
  <si>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</si>
  <si>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</si>
  <si>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</si>
  <si>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</si>
  <si>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</si>
  <si>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</si>
  <si>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</si>
  <si>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</si>
  <si>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</si>
  <si>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</si>
  <si>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</si>
  <si>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</si>
  <si>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</si>
  <si>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</si>
  <si>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</si>
  <si>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</si>
  <si>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</si>
  <si>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</si>
  <si>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</si>
  <si>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</si>
  <si>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</si>
  <si>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</si>
  <si>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</si>
  <si>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</si>
  <si>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</si>
  <si>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</si>
  <si>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</si>
  <si>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</si>
  <si>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</si>
  <si>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</si>
  <si>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</si>
  <si>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</si>
  <si>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</si>
  <si>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</si>
  <si>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</si>
  <si>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</si>
  <si>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</si>
  <si>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</si>
  <si>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</si>
  <si>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</si>
  <si>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</si>
  <si>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</si>
  <si>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</si>
  <si>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</si>
  <si>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</si>
  <si>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</si>
  <si>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</si>
  <si>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</si>
  <si>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</si>
  <si>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</si>
  <si>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</si>
  <si>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</si>
  <si>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</si>
  <si>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</si>
  <si>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</si>
  <si>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</si>
  <si>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</si>
  <si>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</si>
  <si>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</si>
  <si>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</si>
  <si>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</si>
  <si>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</si>
  <si>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</si>
  <si>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</si>
  <si>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</si>
  <si>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</si>
  <si>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</si>
  <si>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</si>
  <si>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</si>
  <si>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</si>
  <si>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</si>
  <si>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</si>
  <si>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</si>
  <si>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</si>
  <si>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</si>
  <si>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</si>
  <si>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</si>
  <si>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</si>
  <si>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</si>
  <si>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</si>
  <si>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</si>
  <si>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</si>
  <si>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</si>
  <si>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</si>
  <si>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</si>
  <si>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</si>
  <si>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</si>
  <si>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</si>
  <si>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</si>
  <si>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</si>
  <si>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</si>
  <si>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</si>
  <si>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</si>
  <si>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</si>
  <si>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</si>
  <si>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</si>
  <si>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Eredeti</t>
  </si>
  <si>
    <t>Módosított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</si>
  <si>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</si>
  <si>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</si>
  <si>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</si>
  <si>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</si>
  <si>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</si>
  <si>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</si>
  <si>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</si>
  <si>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</si>
  <si>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</si>
  <si>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</si>
  <si>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</si>
  <si>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</si>
  <si>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</si>
  <si>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</si>
  <si>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</si>
  <si>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</si>
  <si>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</si>
  <si>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</si>
  <si>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</si>
  <si>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</si>
  <si>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</si>
  <si>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</si>
  <si>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Közös Hivatal fennt-hoz átvett pénzeszköz Mudvar Önk-tól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</si>
  <si>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</si>
  <si>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</si>
  <si>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</si>
  <si>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</si>
  <si>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</si>
  <si>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</si>
  <si>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</si>
  <si>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</si>
  <si>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</si>
  <si>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</si>
  <si>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</si>
  <si>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</si>
  <si>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</si>
  <si>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</si>
  <si>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</si>
  <si>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</si>
  <si>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</si>
  <si>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</si>
  <si>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</si>
  <si>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</si>
  <si>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</si>
  <si>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</si>
  <si>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</si>
  <si>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</si>
  <si>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</si>
  <si>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</si>
  <si>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</si>
  <si>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</si>
  <si>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</si>
  <si>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</si>
  <si>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</si>
  <si>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</si>
  <si>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</si>
  <si>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</si>
  <si>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</si>
  <si>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</si>
  <si>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</si>
  <si>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</si>
  <si>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</si>
  <si>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</si>
  <si>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</si>
  <si>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</si>
  <si>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</si>
  <si>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</si>
  <si>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</si>
  <si>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</si>
  <si>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</si>
  <si>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</si>
  <si>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</si>
  <si>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</si>
  <si>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</si>
  <si>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</si>
  <si>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</si>
  <si>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</si>
  <si>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</si>
  <si>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</si>
  <si>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</si>
  <si>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</si>
  <si>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</si>
  <si>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</si>
  <si>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</si>
  <si>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</si>
  <si>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</si>
  <si>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</si>
  <si>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</si>
  <si>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</si>
  <si>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</si>
  <si>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</si>
  <si>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</si>
  <si>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Mód.-tt ei.</t>
  </si>
  <si>
    <t xml:space="preserve"> 2014. évi</t>
  </si>
  <si>
    <t>Mód-tt ei.</t>
  </si>
  <si>
    <t>Mód.ei.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</si>
  <si>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</si>
  <si>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</si>
  <si>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</si>
  <si>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</si>
  <si>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</si>
  <si>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</si>
  <si>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</si>
  <si>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</si>
  <si>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</si>
  <si>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</si>
  <si>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</si>
  <si>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</si>
  <si>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</si>
  <si>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</si>
  <si>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</si>
  <si>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</si>
  <si>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</si>
  <si>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</si>
  <si>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Szolgáltatások ellenértéke (igazg.szolg.díj, vendégétkezés)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</si>
  <si>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</si>
  <si>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</si>
  <si>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</si>
  <si>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</si>
  <si>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</si>
  <si>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</si>
  <si>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</si>
  <si>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</si>
  <si>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</si>
  <si>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</si>
  <si>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</si>
  <si>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</si>
  <si>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</si>
  <si>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</si>
  <si>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</si>
  <si>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</si>
  <si>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</si>
  <si>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</si>
  <si>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</si>
  <si>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</si>
  <si>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</si>
  <si>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</si>
  <si>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</si>
  <si>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</si>
  <si>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</si>
  <si>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</si>
  <si>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Mód-tt</t>
  </si>
  <si>
    <t>Tény</t>
  </si>
  <si>
    <t>önként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</si>
  <si>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</si>
  <si>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</si>
  <si>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</si>
  <si>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</si>
  <si>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</si>
  <si>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</si>
  <si>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</si>
  <si>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</si>
  <si>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</si>
  <si>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</si>
  <si>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</si>
  <si>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</si>
  <si>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</si>
  <si>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</si>
  <si>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</si>
  <si>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</si>
  <si>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</si>
  <si>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</si>
  <si>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</si>
  <si>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</si>
  <si>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</si>
  <si>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</si>
  <si>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</si>
  <si>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</si>
  <si>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</si>
  <si>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</si>
  <si>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</si>
  <si>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</si>
  <si>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</si>
  <si>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</si>
  <si>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</si>
  <si>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</si>
  <si>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</si>
  <si>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</si>
  <si>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tényleges</t>
  </si>
  <si>
    <t>Arany János Tehetséggondozó Program</t>
  </si>
  <si>
    <t>Felsőoktatásban résztvevők támogatása</t>
  </si>
  <si>
    <t>8. osztályos tanulók támogatása (16. fő)</t>
  </si>
  <si>
    <t xml:space="preserve">                Tankönyv támogatás</t>
  </si>
  <si>
    <t>K471</t>
  </si>
  <si>
    <t>K472</t>
  </si>
  <si>
    <t>Beiskolázási segély, táboroztatás</t>
  </si>
  <si>
    <t>Szakmai tev-t segítő szolgáltatások  (közszolg.,száml.szellemi)</t>
  </si>
  <si>
    <t>Egyéb szolgáltatások (száll.,posta, hull.,munkaeü., bank)</t>
  </si>
  <si>
    <t>Vendégétkezés</t>
  </si>
  <si>
    <t>Újrónafő részére értékesített készétel</t>
  </si>
  <si>
    <t>Bölcsőde részére értékesített készétel</t>
  </si>
  <si>
    <t>Iskolai étkezési díjak</t>
  </si>
  <si>
    <t>Óvodai étkezési díjak</t>
  </si>
  <si>
    <t>Alkalmazottak térítése</t>
  </si>
  <si>
    <t>Ruházati költségtérítés  (2013. SZÉP kártya)</t>
  </si>
  <si>
    <t>Táppénz hozzájárulás  (2012. SZÉP kártya kif.adó)</t>
  </si>
  <si>
    <t>Közcélú foglalkoztatás</t>
  </si>
  <si>
    <t>Fordítot áfa</t>
  </si>
  <si>
    <t>plussz küzfoglalk.</t>
  </si>
  <si>
    <t>Pályázat (IKSZT)</t>
  </si>
  <si>
    <t xml:space="preserve">              Testvértelepülési támogatás</t>
  </si>
  <si>
    <t xml:space="preserve">                 Költségvetési  főösszeg</t>
  </si>
  <si>
    <t xml:space="preserve">                   beszámítás</t>
  </si>
  <si>
    <t>Közös Hivatal fennt-hoz átvett pénzeszköz …... Önk-tól</t>
  </si>
  <si>
    <t>Gyermekétkeztetés támogatás (üzemeltetés)</t>
  </si>
  <si>
    <t>Üdülőhelyi feladatok támogatása</t>
  </si>
  <si>
    <t>V.</t>
  </si>
  <si>
    <t>Önkormányzatok felhalmozási támogatása</t>
  </si>
  <si>
    <t xml:space="preserve">  Nagytérségi Hulladékgazdálkodási projekt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</si>
  <si>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</si>
  <si>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</si>
  <si>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</si>
  <si>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</si>
  <si>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</si>
  <si>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</si>
  <si>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</si>
  <si>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</si>
  <si>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</si>
  <si>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</si>
  <si>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</si>
  <si>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</si>
  <si>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Levél</t>
  </si>
  <si>
    <t>Közép- és felős oktatási tanulók szoc.t.</t>
  </si>
  <si>
    <t>Nyugdíjasok karácsonyi juttatása</t>
  </si>
  <si>
    <t>Pénzeszköz átadás Közös Hivatal</t>
  </si>
  <si>
    <t>Nem veszélyes hulladék kezelése, ártalmatlanítása</t>
  </si>
  <si>
    <t>Út, autópálya építése</t>
  </si>
  <si>
    <t>Televiziós műsor szolgáltatása és támogatása</t>
  </si>
  <si>
    <t>Egyéb kiadói tevékenység</t>
  </si>
  <si>
    <t>Iskolai intézményi étkeztetés</t>
  </si>
  <si>
    <t>Az önkormányzati vagyonnal való gazdálkodással kapcsolatos feladatok</t>
  </si>
  <si>
    <t>Állat egészségügy</t>
  </si>
  <si>
    <t>Zöldterület kezelés</t>
  </si>
  <si>
    <t>Egyéb kommunikációs szolgáltatások  (telefondíj, műsoridő)</t>
  </si>
  <si>
    <t>Bérleti és lízingdíj</t>
  </si>
  <si>
    <t>Egyéb anyag, készletbeszerzés (kisértékű tárgyi eszk.,virágosítás)</t>
  </si>
  <si>
    <t>Egyéb szolgáltatások (lomtalanítás, Hír-Levél nyomtatás, gyepmesteri szolg., tüo kész ell. Postaktg., biztosítási díj)</t>
  </si>
  <si>
    <t>Család és nővédelmi eü. Gondozás</t>
  </si>
  <si>
    <t>Szakmai tevékenységet segítő szolgáltatások  (gyermekorvos)</t>
  </si>
  <si>
    <t>Ifjuság-egészségügyi gondozás</t>
  </si>
  <si>
    <t>Foglalkoztatottak egyéb személyi juttatása (biztosítási díj,megbízási díj)</t>
  </si>
  <si>
    <t>Nemzetközi kulúrális együttműködés</t>
  </si>
  <si>
    <t>Könyvtári szolgáltatások</t>
  </si>
  <si>
    <t>Közművelődés-közösségi és társadalmi részvétel fejlesztése</t>
  </si>
  <si>
    <t>Alapilletmények, pótlékok, illetmények-, keresetkieg. Részmunkaidős</t>
  </si>
  <si>
    <t>Jutalom részmunkaidős</t>
  </si>
  <si>
    <t>Szabadidősport-tevékenység és támogatása</t>
  </si>
  <si>
    <t>Köztemető fenntartás és működtetés</t>
  </si>
  <si>
    <t>Béren kívüli juttatások részmunkaidős</t>
  </si>
  <si>
    <t>Közvilágítás</t>
  </si>
  <si>
    <t>Fizikoterápiás szolgáltatás</t>
  </si>
  <si>
    <t>Tűz és katasztrófavédelmi tevékenység</t>
  </si>
  <si>
    <t>Köznevelési int. Tanulók nappali nevelésének, oktatásának szakmai feladatai 1-4. évf.</t>
  </si>
  <si>
    <t>Köznevelési int. 1.4. évf. tanulók nevelésével, oktatásával összefüggő működtetési feladatok</t>
  </si>
  <si>
    <t>Köznevelési int. 5-8.évf. tanulók nevelésével, oktatásával összefüggő működtetési feladatok</t>
  </si>
  <si>
    <t>Tüzelőanyag</t>
  </si>
  <si>
    <t>Város-, községgazdálkodási egyéb szolgáltatások</t>
  </si>
  <si>
    <t>Kiemelt állami és önkormányzati rendezvények</t>
  </si>
  <si>
    <t>Háziorvosi alapellátás</t>
  </si>
  <si>
    <t>K3113</t>
  </si>
  <si>
    <t>Egyéb szakmai anyag</t>
  </si>
  <si>
    <t>Önkormányzatok és önkormányzati hivatalok jogalkotó és általános igazgatási tevékenysége</t>
  </si>
  <si>
    <t>Alapilletmények, pótlékok, illetmény-, keresetkiegészítés részmunkaidős</t>
  </si>
  <si>
    <t>Idegenforgalmi adó</t>
  </si>
  <si>
    <t>Kommunális adó</t>
  </si>
  <si>
    <t xml:space="preserve">                                         háziorvosi szolgálat</t>
  </si>
  <si>
    <t>Polgárőr Egyesület</t>
  </si>
  <si>
    <t>Tűzoltó Egyesület</t>
  </si>
  <si>
    <t>Szolgáltatások ellenértéke</t>
  </si>
  <si>
    <t>Értékesítési és forgalmi adók (iparűzési adó)</t>
  </si>
  <si>
    <t>Egyéb adók  (talajterhelési díj)</t>
  </si>
  <si>
    <t>Egyéb szociális pébzeli ellátások, támogatások</t>
  </si>
  <si>
    <t>Hallgatói és oktatói ösztöndíjak, egyéb juttatások</t>
  </si>
  <si>
    <t>Civil szervezetek működési támogatása</t>
  </si>
  <si>
    <t>Civil szervezetek programtámogatása</t>
  </si>
  <si>
    <t>Fejezeti és általános tartalékok elszámolása</t>
  </si>
  <si>
    <t>K 502</t>
  </si>
  <si>
    <t>Szennyvíz gyűjtése, tisztítása</t>
  </si>
  <si>
    <t>Az önkormányzati vagyonnal való gazd. Kapcsolatos feladatok</t>
  </si>
  <si>
    <t>Köznevelési intézményben 1-4. évfolyamán tanulók nevelésével, oktatásával összefüggő működtetési feladatok</t>
  </si>
  <si>
    <t>Köznevelési intézmény 5-8. évfolyamán tanulók nevelésével, oktatásával összefüggő működtetési feladatok</t>
  </si>
  <si>
    <t>Önkormányzatok elszámolásai a központi költségvetéssel</t>
  </si>
  <si>
    <t>ÖSSZESEN</t>
  </si>
  <si>
    <t>B</t>
  </si>
  <si>
    <t>Szakmai anyag ( tempera, krepp papír, barkácsoláshoz)</t>
  </si>
  <si>
    <t>Játékok</t>
  </si>
  <si>
    <t>K917</t>
  </si>
  <si>
    <t>Pénzügyi lízing kiadásai</t>
  </si>
  <si>
    <t>Kerékpárutak üzemeltetése, fenntartása</t>
  </si>
  <si>
    <t>Város- és községgazdálkodás egyéb szolgáltatások</t>
  </si>
  <si>
    <t>018010 Önkormányzatok elszámolásai a központi költségvetéssel</t>
  </si>
  <si>
    <t>K914</t>
  </si>
  <si>
    <t>Államháztartáson belüli megelőlegzések visszafizetése</t>
  </si>
  <si>
    <t>Állampolgársági ügyletek</t>
  </si>
  <si>
    <t>Önkormányzatok funkcióira nem sorolható bevételei áh.-n kívülről</t>
  </si>
  <si>
    <t>Egyéb működési célú peszk. Átadás áh. Belülre</t>
  </si>
  <si>
    <t>Fejlesztési célú peszk. Átadás áh. Belülre</t>
  </si>
  <si>
    <t>Tagdíjak</t>
  </si>
  <si>
    <t>Levéli Általános Iskola Diákjaiért Alapítvány</t>
  </si>
  <si>
    <t>Csiga Biga Palota Alapítvány</t>
  </si>
  <si>
    <t>HungaRocky Táncegyesület</t>
  </si>
  <si>
    <t>Notebook óvoda</t>
  </si>
  <si>
    <t>Árokfelújítás, útfelújítás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</si>
  <si>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</si>
  <si>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</si>
  <si>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</si>
  <si>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</si>
  <si>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Út felújítás</t>
  </si>
  <si>
    <t>Járda felújítás</t>
  </si>
  <si>
    <t>Rendezési terv</t>
  </si>
  <si>
    <t>Terv  2017.</t>
  </si>
  <si>
    <t>Laptop 8 db (KT és bizottsági tagok)</t>
  </si>
  <si>
    <t>Erő- és munkagépek utakhoz</t>
  </si>
  <si>
    <t>Térelválasztó ponyva tornateremhez</t>
  </si>
  <si>
    <t>Temető járda bejárat - urnafal térkövezés</t>
  </si>
  <si>
    <t>Temető térkövezés (járda( mellé világítás kiépítése</t>
  </si>
  <si>
    <t>Fő út 25. esőcsatornázás szomszéd felöl</t>
  </si>
  <si>
    <t>Stihl fűrész, stihl nagy damilos kasza</t>
  </si>
  <si>
    <t>Települési támogatás, lakásfenntartási támogatás, temetési segély</t>
  </si>
  <si>
    <t>Köztemetés, ápolási támogatás</t>
  </si>
  <si>
    <t>Fagyasztóláda kultúr</t>
  </si>
  <si>
    <t>Hangosítási eszközök</t>
  </si>
  <si>
    <t>Hangosítás temetőhöz</t>
  </si>
  <si>
    <t>Egyéb tárgyi eszközk Iskola 5-8. évf</t>
  </si>
  <si>
    <t>018030 Támogatási célú finanszírozási műveletek</t>
  </si>
  <si>
    <t>011130 Önkormányzati jogalkotás</t>
  </si>
  <si>
    <t>Igazgatási, szolgáltatási díj</t>
  </si>
  <si>
    <t>Hűtőszekrény jogalkotás</t>
  </si>
  <si>
    <t>2017. évi</t>
  </si>
  <si>
    <t xml:space="preserve"> 2017. évi</t>
  </si>
  <si>
    <t>2017. terv</t>
  </si>
  <si>
    <t>2017. évi terv</t>
  </si>
  <si>
    <t xml:space="preserve">2017. évi </t>
  </si>
  <si>
    <t>I. mód</t>
  </si>
  <si>
    <t>2017. első félév</t>
  </si>
  <si>
    <t>teljesítés</t>
  </si>
  <si>
    <t>2017. I. mód.</t>
  </si>
  <si>
    <t>2017. I. félév</t>
  </si>
  <si>
    <t>Teljesítés</t>
  </si>
  <si>
    <t>I. ei. Mód.</t>
  </si>
  <si>
    <t>Települési Arculati Kézikönyv</t>
  </si>
  <si>
    <t xml:space="preserve">  Kultúrház melletti betonelemes kerítésrendszer építése</t>
  </si>
  <si>
    <t xml:space="preserve">  Iskola közben térköves közforgalmi parkoló építése</t>
  </si>
  <si>
    <t>Laptop polgárőr</t>
  </si>
  <si>
    <t>Fagyasztó Kultúrház</t>
  </si>
  <si>
    <t>Hűtőgép</t>
  </si>
  <si>
    <t>Ez a 2 tétel az egyéb tárgyi eszköz beszerzéséhez tartozik, javítása már megtörtént. Így az előirányzat az egyéb tárgyi eszközöknél található</t>
  </si>
  <si>
    <t>Kamerarendszer</t>
  </si>
  <si>
    <t>Közlekedési tábla</t>
  </si>
  <si>
    <t>Iskola ebédlő 20 db szék</t>
  </si>
  <si>
    <t>Átcsoportosítás informatika eszközök beszerzésére</t>
  </si>
  <si>
    <t>Fémpolc 5 polccal Kultúrház</t>
  </si>
  <si>
    <t>Vérnyomásmérő eü</t>
  </si>
  <si>
    <t>Router önkormányzat</t>
  </si>
  <si>
    <t>Pavilon 2 db</t>
  </si>
  <si>
    <t>Porszívó önkormányzat</t>
  </si>
  <si>
    <t>Pulzoximeter eü.</t>
  </si>
  <si>
    <t>Árokfedés</t>
  </si>
  <si>
    <t>Újhelyi Imre tér felújítás</t>
  </si>
  <si>
    <t>Forgatási célú belföldi értékpapírok vásárlása</t>
  </si>
  <si>
    <t>I. ei. Mód</t>
  </si>
  <si>
    <t>VI.</t>
  </si>
  <si>
    <t xml:space="preserve">              Kiegészítő támogatás</t>
  </si>
  <si>
    <t xml:space="preserve">Működési célú központosított előirányzatok  </t>
  </si>
  <si>
    <t>Helyi önkormányzatok kiegészítő támogatása    (kompenzáció)</t>
  </si>
  <si>
    <t>Elkülünített állami pénzalapok (közfoglalkoztatás)</t>
  </si>
  <si>
    <t>Késedelmi és önellenőrzési pótlék</t>
  </si>
  <si>
    <t>Más pénzügyi műveletek bevételei</t>
  </si>
  <si>
    <t>2017. évi I. módosított ei.</t>
  </si>
  <si>
    <t>2017. évi teljesítés</t>
  </si>
  <si>
    <t>B411</t>
  </si>
  <si>
    <t>2017. évi I. módosított előirányzat</t>
  </si>
  <si>
    <t>2017. I. félévi teljesítés</t>
  </si>
  <si>
    <t>Késedelmi, és önellenőrzési pótlék</t>
  </si>
  <si>
    <t>módosítot ei</t>
  </si>
  <si>
    <t>2017. évi módosított előirányzat</t>
  </si>
  <si>
    <t>Módosított ei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</si>
</sst>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</numFmts>
  <fonts count="13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indexed="8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Times"/>
      <family val="1"/>
      <charset val="238"/>
    </font>
    <font>
      <sz val="11"/>
      <color indexed="8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sz val="14"/>
      <color indexed="10"/>
      <name val="Times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"/>
      <family val="1"/>
      <charset val="238"/>
    </font>
    <font>
      <b/>
      <sz val="11"/>
      <color indexed="1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4"/>
      <color indexed="10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sz val="10"/>
      <color indexed="60"/>
      <name val="Arial CE"/>
      <charset val="238"/>
    </font>
    <font>
      <b/>
      <sz val="11"/>
      <name val="Times"/>
      <charset val="238"/>
    </font>
    <font>
      <sz val="10"/>
      <color indexed="10"/>
      <name val="Times"/>
      <charset val="238"/>
    </font>
    <font>
      <sz val="10"/>
      <color indexed="10"/>
      <name val="Arial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4"/>
      <name val="Arial CE"/>
      <charset val="238"/>
    </font>
    <font>
      <i/>
      <sz val="12"/>
      <name val="Times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1"/>
      <name val="Times New Roman"/>
      <family val="1"/>
      <charset val="238"/>
    </font>
    <font>
      <b/>
      <sz val="14"/>
      <color rgb="FFFF0000"/>
      <name val="Times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06" fillId="0" borderId="0"/>
    <xf numFmtId="0" fontId="1" fillId="0" borderId="0"/>
    <xf numFmtId="0" fontId="120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</cellStyleXfs>
  <cellXfs count="850">
    <xf numFmtId="0" fontId="0" fillId="0" borderId="0" xfId="0"/>
    <xf numFmtId="0" fontId="6" fillId="0" borderId="10" xfId="0" applyFont="1" applyBorder="1"/>
    <xf numFmtId="0" fontId="9" fillId="0" borderId="10" xfId="0" applyFont="1" applyBorder="1"/>
    <xf numFmtId="3" fontId="28" fillId="0" borderId="10" xfId="0" applyNumberFormat="1" applyFont="1" applyBorder="1"/>
    <xf numFmtId="0" fontId="28" fillId="0" borderId="10" xfId="0" applyFont="1" applyBorder="1"/>
    <xf numFmtId="0" fontId="3" fillId="0" borderId="10" xfId="0" applyFont="1" applyBorder="1"/>
    <xf numFmtId="164" fontId="9" fillId="24" borderId="10" xfId="26" applyNumberFormat="1" applyFont="1" applyFill="1" applyBorder="1"/>
    <xf numFmtId="0" fontId="27" fillId="25" borderId="10" xfId="0" applyFont="1" applyFill="1" applyBorder="1"/>
    <xf numFmtId="0" fontId="31" fillId="0" borderId="10" xfId="0" applyFont="1" applyBorder="1"/>
    <xf numFmtId="164" fontId="31" fillId="24" borderId="10" xfId="26" applyNumberFormat="1" applyFont="1" applyFill="1" applyBorder="1"/>
    <xf numFmtId="164" fontId="7" fillId="24" borderId="10" xfId="26" applyNumberFormat="1" applyFont="1" applyFill="1" applyBorder="1"/>
    <xf numFmtId="164" fontId="29" fillId="24" borderId="10" xfId="26" applyNumberFormat="1" applyFont="1" applyFill="1" applyBorder="1"/>
    <xf numFmtId="0" fontId="4" fillId="24" borderId="10" xfId="0" applyFont="1" applyFill="1" applyBorder="1"/>
    <xf numFmtId="3" fontId="5" fillId="24" borderId="10" xfId="0" applyNumberFormat="1" applyFont="1" applyFill="1" applyBorder="1" applyAlignment="1" applyProtection="1">
      <alignment horizontal="right" vertical="center" wrapText="1"/>
    </xf>
    <xf numFmtId="3" fontId="37" fillId="24" borderId="10" xfId="0" applyNumberFormat="1" applyFont="1" applyFill="1" applyBorder="1" applyAlignment="1" applyProtection="1">
      <alignment horizontal="right" vertical="center" wrapText="1"/>
    </xf>
    <xf numFmtId="0" fontId="3" fillId="24" borderId="10" xfId="0" applyFont="1" applyFill="1" applyBorder="1" applyAlignment="1">
      <alignment horizontal="right"/>
    </xf>
    <xf numFmtId="0" fontId="37" fillId="24" borderId="10" xfId="0" applyFont="1" applyFill="1" applyBorder="1"/>
    <xf numFmtId="3" fontId="4" fillId="24" borderId="10" xfId="0" applyNumberFormat="1" applyFont="1" applyFill="1" applyBorder="1"/>
    <xf numFmtId="3" fontId="6" fillId="24" borderId="10" xfId="0" applyNumberFormat="1" applyFont="1" applyFill="1" applyBorder="1" applyAlignment="1" applyProtection="1">
      <alignment horizontal="right" vertical="center" wrapText="1"/>
    </xf>
    <xf numFmtId="3" fontId="4" fillId="24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24" borderId="10" xfId="26" applyNumberFormat="1" applyFont="1" applyFill="1" applyBorder="1"/>
    <xf numFmtId="164" fontId="5" fillId="24" borderId="10" xfId="26" applyNumberFormat="1" applyFont="1" applyFill="1" applyBorder="1"/>
    <xf numFmtId="164" fontId="7" fillId="25" borderId="10" xfId="26" applyNumberFormat="1" applyFont="1" applyFill="1" applyBorder="1"/>
    <xf numFmtId="166" fontId="5" fillId="25" borderId="10" xfId="0" applyNumberFormat="1" applyFont="1" applyFill="1" applyBorder="1"/>
    <xf numFmtId="166" fontId="8" fillId="25" borderId="10" xfId="0" applyNumberFormat="1" applyFont="1" applyFill="1" applyBorder="1"/>
    <xf numFmtId="164" fontId="29" fillId="25" borderId="10" xfId="26" applyNumberFormat="1" applyFont="1" applyFill="1" applyBorder="1"/>
    <xf numFmtId="0" fontId="7" fillId="25" borderId="10" xfId="0" applyFont="1" applyFill="1" applyBorder="1"/>
    <xf numFmtId="0" fontId="9" fillId="24" borderId="10" xfId="0" applyFont="1" applyFill="1" applyBorder="1"/>
    <xf numFmtId="164" fontId="9" fillId="0" borderId="10" xfId="26" applyNumberFormat="1" applyFont="1" applyBorder="1"/>
    <xf numFmtId="0" fontId="3" fillId="0" borderId="10" xfId="41" applyFont="1" applyBorder="1"/>
    <xf numFmtId="0" fontId="9" fillId="0" borderId="10" xfId="41" applyFont="1" applyBorder="1"/>
    <xf numFmtId="0" fontId="9" fillId="24" borderId="10" xfId="41" applyFont="1" applyFill="1" applyBorder="1"/>
    <xf numFmtId="0" fontId="3" fillId="24" borderId="10" xfId="41" applyFont="1" applyFill="1" applyBorder="1"/>
    <xf numFmtId="0" fontId="9" fillId="0" borderId="10" xfId="41" applyFont="1" applyFill="1" applyBorder="1" applyAlignment="1">
      <alignment horizontal="left"/>
    </xf>
    <xf numFmtId="0" fontId="9" fillId="0" borderId="10" xfId="41" applyFont="1" applyFill="1" applyBorder="1"/>
    <xf numFmtId="0" fontId="36" fillId="25" borderId="10" xfId="41" applyFont="1" applyFill="1" applyBorder="1"/>
    <xf numFmtId="3" fontId="28" fillId="0" borderId="10" xfId="0" applyNumberFormat="1" applyFont="1" applyFill="1" applyBorder="1"/>
    <xf numFmtId="3" fontId="28" fillId="24" borderId="10" xfId="0" applyNumberFormat="1" applyFont="1" applyFill="1" applyBorder="1"/>
    <xf numFmtId="0" fontId="7" fillId="0" borderId="10" xfId="0" applyFont="1" applyBorder="1"/>
    <xf numFmtId="164" fontId="28" fillId="24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164" fontId="31" fillId="0" borderId="10" xfId="26" applyNumberFormat="1" applyFont="1" applyBorder="1"/>
    <xf numFmtId="0" fontId="31" fillId="0" borderId="0" xfId="0" applyFont="1"/>
    <xf numFmtId="166" fontId="28" fillId="25" borderId="10" xfId="0" applyNumberFormat="1" applyFont="1" applyFill="1" applyBorder="1"/>
    <xf numFmtId="164" fontId="31" fillId="0" borderId="0" xfId="0" applyNumberFormat="1" applyFont="1"/>
    <xf numFmtId="164" fontId="31" fillId="0" borderId="0" xfId="26" applyNumberFormat="1" applyFont="1"/>
    <xf numFmtId="164" fontId="27" fillId="24" borderId="10" xfId="26" applyNumberFormat="1" applyFont="1" applyFill="1" applyBorder="1"/>
    <xf numFmtId="164" fontId="27" fillId="27" borderId="10" xfId="26" applyNumberFormat="1" applyFont="1" applyFill="1" applyBorder="1"/>
    <xf numFmtId="0" fontId="29" fillId="25" borderId="15" xfId="0" applyFont="1" applyFill="1" applyBorder="1" applyAlignment="1">
      <alignment horizontal="center"/>
    </xf>
    <xf numFmtId="0" fontId="29" fillId="25" borderId="14" xfId="0" applyFont="1" applyFill="1" applyBorder="1" applyAlignment="1">
      <alignment horizontal="center"/>
    </xf>
    <xf numFmtId="164" fontId="7" fillId="27" borderId="10" xfId="26" applyNumberFormat="1" applyFont="1" applyFill="1" applyBorder="1"/>
    <xf numFmtId="164" fontId="29" fillId="27" borderId="10" xfId="26" applyNumberFormat="1" applyFont="1" applyFill="1" applyBorder="1"/>
    <xf numFmtId="166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10" xfId="0" applyNumberFormat="1" applyFont="1" applyFill="1" applyBorder="1" applyAlignment="1">
      <alignment horizontal="left" vertical="center" wrapText="1"/>
    </xf>
    <xf numFmtId="0" fontId="9" fillId="0" borderId="13" xfId="0" applyFont="1" applyBorder="1"/>
    <xf numFmtId="0" fontId="9" fillId="0" borderId="16" xfId="0" applyFont="1" applyFill="1" applyBorder="1"/>
    <xf numFmtId="166" fontId="9" fillId="0" borderId="13" xfId="0" applyNumberFormat="1" applyFont="1" applyFill="1" applyBorder="1" applyAlignment="1" applyProtection="1">
      <alignment vertical="center" wrapText="1"/>
    </xf>
    <xf numFmtId="164" fontId="8" fillId="26" borderId="10" xfId="26" applyNumberFormat="1" applyFont="1" applyFill="1" applyBorder="1"/>
    <xf numFmtId="0" fontId="9" fillId="24" borderId="10" xfId="0" applyFont="1" applyFill="1" applyBorder="1" applyAlignment="1" applyProtection="1">
      <alignment horizontal="left" vertical="center" wrapText="1"/>
      <protection locked="0"/>
    </xf>
    <xf numFmtId="0" fontId="8" fillId="24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9" fillId="0" borderId="13" xfId="0" applyFont="1" applyFill="1" applyBorder="1"/>
    <xf numFmtId="0" fontId="8" fillId="24" borderId="13" xfId="0" applyFont="1" applyFill="1" applyBorder="1"/>
    <xf numFmtId="0" fontId="9" fillId="24" borderId="13" xfId="0" applyFont="1" applyFill="1" applyBorder="1"/>
    <xf numFmtId="164" fontId="8" fillId="25" borderId="10" xfId="26" applyNumberFormat="1" applyFont="1" applyFill="1" applyBorder="1" applyAlignment="1">
      <alignment horizontal="center"/>
    </xf>
    <xf numFmtId="164" fontId="7" fillId="24" borderId="0" xfId="26" applyNumberFormat="1" applyFont="1" applyFill="1" applyBorder="1"/>
    <xf numFmtId="164" fontId="0" fillId="0" borderId="0" xfId="0" applyNumberFormat="1"/>
    <xf numFmtId="164" fontId="29" fillId="28" borderId="10" xfId="26" applyNumberFormat="1" applyFont="1" applyFill="1" applyBorder="1"/>
    <xf numFmtId="164" fontId="48" fillId="28" borderId="10" xfId="26" applyNumberFormat="1" applyFont="1" applyFill="1" applyBorder="1"/>
    <xf numFmtId="0" fontId="35" fillId="24" borderId="10" xfId="0" applyFont="1" applyFill="1" applyBorder="1" applyAlignment="1">
      <alignment horizontal="center"/>
    </xf>
    <xf numFmtId="164" fontId="3" fillId="0" borderId="0" xfId="0" applyNumberFormat="1" applyFont="1"/>
    <xf numFmtId="0" fontId="35" fillId="29" borderId="10" xfId="0" applyFont="1" applyFill="1" applyBorder="1" applyAlignment="1">
      <alignment horizontal="center"/>
    </xf>
    <xf numFmtId="164" fontId="29" fillId="27" borderId="10" xfId="26" applyNumberFormat="1" applyFont="1" applyFill="1" applyBorder="1" applyAlignment="1"/>
    <xf numFmtId="164" fontId="9" fillId="24" borderId="10" xfId="41" applyNumberFormat="1" applyFont="1" applyFill="1" applyBorder="1"/>
    <xf numFmtId="164" fontId="29" fillId="25" borderId="10" xfId="41" applyNumberFormat="1" applyFont="1" applyFill="1" applyBorder="1"/>
    <xf numFmtId="164" fontId="8" fillId="25" borderId="10" xfId="27" applyNumberFormat="1" applyFont="1" applyFill="1" applyBorder="1"/>
    <xf numFmtId="166" fontId="28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0" applyNumberFormat="1" applyFont="1" applyFill="1" applyBorder="1" applyAlignment="1" applyProtection="1">
      <alignment vertical="center" wrapText="1"/>
      <protection locked="0"/>
    </xf>
    <xf numFmtId="166" fontId="27" fillId="0" borderId="10" xfId="0" applyNumberFormat="1" applyFont="1" applyFill="1" applyBorder="1" applyAlignment="1" applyProtection="1">
      <alignment vertical="center" wrapText="1"/>
      <protection locked="0"/>
    </xf>
    <xf numFmtId="166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20" xfId="0" applyNumberFormat="1" applyFont="1" applyFill="1" applyBorder="1" applyAlignment="1" applyProtection="1">
      <alignment horizontal="right" vertical="center" wrapText="1"/>
    </xf>
    <xf numFmtId="166" fontId="27" fillId="0" borderId="21" xfId="0" applyNumberFormat="1" applyFont="1" applyFill="1" applyBorder="1" applyAlignment="1">
      <alignment horizontal="right" vertical="center" wrapText="1" indent="1"/>
    </xf>
    <xf numFmtId="166" fontId="27" fillId="0" borderId="16" xfId="0" applyNumberFormat="1" applyFont="1" applyFill="1" applyBorder="1" applyAlignment="1" applyProtection="1">
      <alignment horizontal="right" vertical="center" wrapText="1"/>
    </xf>
    <xf numFmtId="166" fontId="27" fillId="0" borderId="22" xfId="0" applyNumberFormat="1" applyFont="1" applyFill="1" applyBorder="1" applyAlignment="1">
      <alignment horizontal="right" vertical="center" wrapText="1" indent="1"/>
    </xf>
    <xf numFmtId="0" fontId="7" fillId="24" borderId="0" xfId="0" applyFont="1" applyFill="1" applyAlignment="1">
      <alignment horizontal="left"/>
    </xf>
    <xf numFmtId="0" fontId="31" fillId="24" borderId="0" xfId="0" applyFont="1" applyFill="1"/>
    <xf numFmtId="164" fontId="7" fillId="24" borderId="0" xfId="26" applyNumberFormat="1" applyFont="1" applyFill="1" applyAlignment="1">
      <alignment horizontal="center"/>
    </xf>
    <xf numFmtId="164" fontId="46" fillId="24" borderId="0" xfId="26" applyNumberFormat="1" applyFont="1" applyFill="1"/>
    <xf numFmtId="164" fontId="31" fillId="24" borderId="0" xfId="26" applyNumberFormat="1" applyFont="1" applyFill="1"/>
    <xf numFmtId="164" fontId="28" fillId="0" borderId="10" xfId="26" applyNumberFormat="1" applyFont="1" applyBorder="1"/>
    <xf numFmtId="166" fontId="31" fillId="0" borderId="14" xfId="0" applyNumberFormat="1" applyFont="1" applyFill="1" applyBorder="1" applyAlignment="1" applyProtection="1">
      <alignment vertical="center" wrapText="1"/>
      <protection locked="0"/>
    </xf>
    <xf numFmtId="166" fontId="31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20" xfId="0" applyNumberFormat="1" applyFont="1" applyFill="1" applyBorder="1" applyAlignment="1" applyProtection="1">
      <alignment horizontal="right" vertical="center" wrapText="1"/>
    </xf>
    <xf numFmtId="164" fontId="7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5" borderId="13" xfId="0" applyFont="1" applyFill="1" applyBorder="1"/>
    <xf numFmtId="164" fontId="8" fillId="27" borderId="10" xfId="26" applyNumberFormat="1" applyFont="1" applyFill="1" applyBorder="1"/>
    <xf numFmtId="0" fontId="27" fillId="27" borderId="10" xfId="0" applyFont="1" applyFill="1" applyBorder="1"/>
    <xf numFmtId="0" fontId="27" fillId="27" borderId="13" xfId="0" applyFont="1" applyFill="1" applyBorder="1"/>
    <xf numFmtId="164" fontId="9" fillId="27" borderId="10" xfId="26" applyNumberFormat="1" applyFont="1" applyFill="1" applyBorder="1"/>
    <xf numFmtId="166" fontId="8" fillId="27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27" borderId="10" xfId="0" applyFont="1" applyFill="1" applyBorder="1" applyAlignment="1">
      <alignment horizontal="center"/>
    </xf>
    <xf numFmtId="164" fontId="8" fillId="27" borderId="10" xfId="26" applyNumberFormat="1" applyFont="1" applyFill="1" applyBorder="1" applyAlignment="1"/>
    <xf numFmtId="0" fontId="8" fillId="27" borderId="10" xfId="0" applyFont="1" applyFill="1" applyBorder="1"/>
    <xf numFmtId="164" fontId="35" fillId="27" borderId="10" xfId="26" applyNumberFormat="1" applyFont="1" applyFill="1" applyBorder="1"/>
    <xf numFmtId="0" fontId="8" fillId="27" borderId="13" xfId="0" applyFont="1" applyFill="1" applyBorder="1"/>
    <xf numFmtId="0" fontId="29" fillId="27" borderId="10" xfId="0" applyFont="1" applyFill="1" applyBorder="1" applyAlignment="1">
      <alignment horizontal="center"/>
    </xf>
    <xf numFmtId="0" fontId="29" fillId="27" borderId="13" xfId="0" applyFont="1" applyFill="1" applyBorder="1"/>
    <xf numFmtId="164" fontId="8" fillId="27" borderId="10" xfId="26" applyNumberFormat="1" applyFont="1" applyFill="1" applyBorder="1" applyAlignment="1" applyProtection="1">
      <alignment vertical="center" wrapText="1"/>
    </xf>
    <xf numFmtId="0" fontId="29" fillId="27" borderId="10" xfId="0" applyFont="1" applyFill="1" applyBorder="1"/>
    <xf numFmtId="166" fontId="29" fillId="25" borderId="10" xfId="0" applyNumberFormat="1" applyFont="1" applyFill="1" applyBorder="1" applyAlignment="1">
      <alignment horizontal="center" vertical="center" wrapText="1"/>
    </xf>
    <xf numFmtId="164" fontId="30" fillId="24" borderId="10" xfId="26" applyNumberFormat="1" applyFont="1" applyFill="1" applyBorder="1"/>
    <xf numFmtId="164" fontId="8" fillId="24" borderId="10" xfId="26" applyNumberFormat="1" applyFont="1" applyFill="1" applyBorder="1"/>
    <xf numFmtId="164" fontId="35" fillId="24" borderId="10" xfId="26" applyNumberFormat="1" applyFont="1" applyFill="1" applyBorder="1"/>
    <xf numFmtId="164" fontId="30" fillId="24" borderId="10" xfId="26" applyNumberFormat="1" applyFont="1" applyFill="1" applyBorder="1" applyAlignment="1" applyProtection="1">
      <alignment vertical="center" wrapText="1"/>
    </xf>
    <xf numFmtId="164" fontId="9" fillId="24" borderId="10" xfId="26" applyNumberFormat="1" applyFont="1" applyFill="1" applyBorder="1" applyAlignment="1" applyProtection="1">
      <alignment vertical="center" wrapText="1"/>
    </xf>
    <xf numFmtId="0" fontId="8" fillId="27" borderId="10" xfId="41" applyFont="1" applyFill="1" applyBorder="1" applyAlignment="1">
      <alignment horizontal="left"/>
    </xf>
    <xf numFmtId="3" fontId="8" fillId="27" borderId="14" xfId="41" applyNumberFormat="1" applyFont="1" applyFill="1" applyBorder="1" applyAlignment="1">
      <alignment horizontal="center"/>
    </xf>
    <xf numFmtId="3" fontId="8" fillId="27" borderId="10" xfId="41" applyNumberFormat="1" applyFont="1" applyFill="1" applyBorder="1" applyAlignment="1"/>
    <xf numFmtId="0" fontId="8" fillId="27" borderId="14" xfId="41" applyFont="1" applyFill="1" applyBorder="1" applyAlignment="1">
      <alignment horizontal="center"/>
    </xf>
    <xf numFmtId="0" fontId="8" fillId="27" borderId="10" xfId="41" applyFont="1" applyFill="1" applyBorder="1"/>
    <xf numFmtId="164" fontId="89" fillId="24" borderId="10" xfId="41" applyNumberFormat="1" applyFont="1" applyFill="1" applyBorder="1"/>
    <xf numFmtId="164" fontId="36" fillId="24" borderId="10" xfId="41" applyNumberFormat="1" applyFont="1" applyFill="1" applyBorder="1"/>
    <xf numFmtId="164" fontId="56" fillId="27" borderId="10" xfId="26" applyNumberFormat="1" applyFont="1" applyFill="1" applyBorder="1"/>
    <xf numFmtId="3" fontId="38" fillId="27" borderId="10" xfId="0" applyNumberFormat="1" applyFont="1" applyFill="1" applyBorder="1"/>
    <xf numFmtId="3" fontId="8" fillId="27" borderId="10" xfId="0" applyNumberFormat="1" applyFont="1" applyFill="1" applyBorder="1"/>
    <xf numFmtId="164" fontId="54" fillId="24" borderId="10" xfId="26" applyNumberFormat="1" applyFont="1" applyFill="1" applyBorder="1"/>
    <xf numFmtId="164" fontId="34" fillId="24" borderId="10" xfId="26" applyNumberFormat="1" applyFont="1" applyFill="1" applyBorder="1"/>
    <xf numFmtId="16" fontId="28" fillId="0" borderId="10" xfId="0" applyNumberFormat="1" applyFont="1" applyBorder="1"/>
    <xf numFmtId="164" fontId="36" fillId="27" borderId="10" xfId="26" applyNumberFormat="1" applyFont="1" applyFill="1" applyBorder="1"/>
    <xf numFmtId="0" fontId="29" fillId="27" borderId="13" xfId="0" applyFont="1" applyFill="1" applyBorder="1" applyAlignment="1">
      <alignment horizontal="left"/>
    </xf>
    <xf numFmtId="164" fontId="28" fillId="27" borderId="10" xfId="26" applyNumberFormat="1" applyFont="1" applyFill="1" applyBorder="1"/>
    <xf numFmtId="16" fontId="29" fillId="27" borderId="10" xfId="0" applyNumberFormat="1" applyFont="1" applyFill="1" applyBorder="1"/>
    <xf numFmtId="0" fontId="28" fillId="24" borderId="13" xfId="0" applyFont="1" applyFill="1" applyBorder="1"/>
    <xf numFmtId="0" fontId="6" fillId="27" borderId="10" xfId="0" applyFont="1" applyFill="1" applyBorder="1"/>
    <xf numFmtId="0" fontId="36" fillId="27" borderId="10" xfId="0" applyFont="1" applyFill="1" applyBorder="1"/>
    <xf numFmtId="0" fontId="57" fillId="0" borderId="0" xfId="0" applyFont="1"/>
    <xf numFmtId="0" fontId="90" fillId="26" borderId="16" xfId="0" applyFont="1" applyFill="1" applyBorder="1" applyAlignment="1"/>
    <xf numFmtId="0" fontId="48" fillId="26" borderId="15" xfId="0" applyFont="1" applyFill="1" applyBorder="1" applyAlignment="1"/>
    <xf numFmtId="0" fontId="48" fillId="26" borderId="16" xfId="0" applyFont="1" applyFill="1" applyBorder="1" applyAlignment="1"/>
    <xf numFmtId="0" fontId="48" fillId="26" borderId="14" xfId="0" applyFont="1" applyFill="1" applyBorder="1" applyAlignment="1"/>
    <xf numFmtId="0" fontId="27" fillId="0" borderId="10" xfId="0" applyFont="1" applyBorder="1"/>
    <xf numFmtId="0" fontId="27" fillId="24" borderId="13" xfId="0" applyFont="1" applyFill="1" applyBorder="1"/>
    <xf numFmtId="0" fontId="28" fillId="0" borderId="0" xfId="0" applyFont="1" applyBorder="1"/>
    <xf numFmtId="164" fontId="27" fillId="28" borderId="10" xfId="26" applyNumberFormat="1" applyFont="1" applyFill="1" applyBorder="1"/>
    <xf numFmtId="164" fontId="27" fillId="0" borderId="10" xfId="26" applyNumberFormat="1" applyFont="1" applyBorder="1"/>
    <xf numFmtId="164" fontId="28" fillId="28" borderId="10" xfId="26" applyNumberFormat="1" applyFont="1" applyFill="1" applyBorder="1"/>
    <xf numFmtId="164" fontId="27" fillId="25" borderId="10" xfId="26" applyNumberFormat="1" applyFont="1" applyFill="1" applyBorder="1"/>
    <xf numFmtId="164" fontId="36" fillId="25" borderId="10" xfId="26" applyNumberFormat="1" applyFont="1" applyFill="1" applyBorder="1"/>
    <xf numFmtId="164" fontId="28" fillId="25" borderId="10" xfId="26" applyNumberFormat="1" applyFont="1" applyFill="1" applyBorder="1"/>
    <xf numFmtId="164" fontId="29" fillId="26" borderId="10" xfId="26" applyNumberFormat="1" applyFont="1" applyFill="1" applyBorder="1"/>
    <xf numFmtId="0" fontId="36" fillId="27" borderId="15" xfId="0" applyFont="1" applyFill="1" applyBorder="1"/>
    <xf numFmtId="0" fontId="29" fillId="27" borderId="23" xfId="0" applyFont="1" applyFill="1" applyBorder="1"/>
    <xf numFmtId="0" fontId="36" fillId="24" borderId="0" xfId="0" applyFont="1" applyFill="1" applyBorder="1"/>
    <xf numFmtId="0" fontId="29" fillId="24" borderId="0" xfId="0" applyFont="1" applyFill="1" applyBorder="1"/>
    <xf numFmtId="164" fontId="28" fillId="24" borderId="10" xfId="26" applyNumberFormat="1" applyFont="1" applyFill="1" applyBorder="1" applyAlignment="1">
      <alignment horizontal="center"/>
    </xf>
    <xf numFmtId="164" fontId="27" fillId="24" borderId="10" xfId="26" applyNumberFormat="1" applyFont="1" applyFill="1" applyBorder="1" applyAlignment="1">
      <alignment horizontal="center"/>
    </xf>
    <xf numFmtId="164" fontId="27" fillId="27" borderId="10" xfId="26" applyNumberFormat="1" applyFont="1" applyFill="1" applyBorder="1" applyAlignment="1">
      <alignment horizontal="center"/>
    </xf>
    <xf numFmtId="164" fontId="29" fillId="27" borderId="10" xfId="26" applyNumberFormat="1" applyFont="1" applyFill="1" applyBorder="1" applyAlignment="1">
      <alignment horizontal="center"/>
    </xf>
    <xf numFmtId="164" fontId="36" fillId="27" borderId="10" xfId="26" applyNumberFormat="1" applyFont="1" applyFill="1" applyBorder="1" applyAlignment="1">
      <alignment horizontal="center"/>
    </xf>
    <xf numFmtId="16" fontId="9" fillId="0" borderId="10" xfId="0" applyNumberFormat="1" applyFont="1" applyBorder="1"/>
    <xf numFmtId="164" fontId="8" fillId="24" borderId="10" xfId="26" applyNumberFormat="1" applyFont="1" applyFill="1" applyBorder="1" applyAlignment="1">
      <alignment horizontal="left"/>
    </xf>
    <xf numFmtId="0" fontId="8" fillId="0" borderId="13" xfId="0" applyFont="1" applyFill="1" applyBorder="1"/>
    <xf numFmtId="164" fontId="8" fillId="27" borderId="10" xfId="26" applyNumberFormat="1" applyFont="1" applyFill="1" applyBorder="1" applyAlignment="1">
      <alignment horizontal="left"/>
    </xf>
    <xf numFmtId="164" fontId="57" fillId="24" borderId="10" xfId="26" applyNumberFormat="1" applyFont="1" applyFill="1" applyBorder="1"/>
    <xf numFmtId="0" fontId="29" fillId="26" borderId="10" xfId="0" applyFont="1" applyFill="1" applyBorder="1"/>
    <xf numFmtId="0" fontId="39" fillId="24" borderId="10" xfId="0" applyFont="1" applyFill="1" applyBorder="1"/>
    <xf numFmtId="16" fontId="8" fillId="24" borderId="10" xfId="0" applyNumberFormat="1" applyFont="1" applyFill="1" applyBorder="1" applyAlignment="1">
      <alignment horizontal="left"/>
    </xf>
    <xf numFmtId="16" fontId="8" fillId="27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27" borderId="10" xfId="0" applyFont="1" applyFill="1" applyBorder="1" applyAlignment="1">
      <alignment horizontal="left"/>
    </xf>
    <xf numFmtId="164" fontId="51" fillId="27" borderId="10" xfId="26" applyNumberFormat="1" applyFont="1" applyFill="1" applyBorder="1"/>
    <xf numFmtId="0" fontId="51" fillId="27" borderId="10" xfId="0" applyFont="1" applyFill="1" applyBorder="1"/>
    <xf numFmtId="16" fontId="9" fillId="24" borderId="10" xfId="0" applyNumberFormat="1" applyFont="1" applyFill="1" applyBorder="1"/>
    <xf numFmtId="0" fontId="28" fillId="0" borderId="10" xfId="0" applyFont="1" applyBorder="1" applyAlignment="1">
      <alignment horizontal="left"/>
    </xf>
    <xf numFmtId="164" fontId="59" fillId="27" borderId="10" xfId="26" applyNumberFormat="1" applyFont="1" applyFill="1" applyBorder="1"/>
    <xf numFmtId="164" fontId="60" fillId="27" borderId="10" xfId="26" applyNumberFormat="1" applyFont="1" applyFill="1" applyBorder="1"/>
    <xf numFmtId="164" fontId="61" fillId="24" borderId="10" xfId="26" applyNumberFormat="1" applyFont="1" applyFill="1" applyBorder="1"/>
    <xf numFmtId="164" fontId="62" fillId="27" borderId="10" xfId="26" applyNumberFormat="1" applyFont="1" applyFill="1" applyBorder="1"/>
    <xf numFmtId="164" fontId="63" fillId="27" borderId="10" xfId="26" applyNumberFormat="1" applyFont="1" applyFill="1" applyBorder="1"/>
    <xf numFmtId="164" fontId="60" fillId="25" borderId="10" xfId="26" applyNumberFormat="1" applyFont="1" applyFill="1" applyBorder="1"/>
    <xf numFmtId="164" fontId="63" fillId="25" borderId="10" xfId="26" applyNumberFormat="1" applyFont="1" applyFill="1" applyBorder="1"/>
    <xf numFmtId="164" fontId="59" fillId="24" borderId="10" xfId="26" applyNumberFormat="1" applyFont="1" applyFill="1" applyBorder="1"/>
    <xf numFmtId="0" fontId="62" fillId="24" borderId="13" xfId="0" applyFont="1" applyFill="1" applyBorder="1"/>
    <xf numFmtId="0" fontId="62" fillId="0" borderId="13" xfId="0" applyFont="1" applyBorder="1"/>
    <xf numFmtId="164" fontId="38" fillId="27" borderId="10" xfId="26" applyNumberFormat="1" applyFont="1" applyFill="1" applyBorder="1"/>
    <xf numFmtId="164" fontId="40" fillId="27" borderId="10" xfId="26" applyNumberFormat="1" applyFont="1" applyFill="1" applyBorder="1"/>
    <xf numFmtId="164" fontId="31" fillId="25" borderId="10" xfId="26" applyNumberFormat="1" applyFont="1" applyFill="1" applyBorder="1"/>
    <xf numFmtId="164" fontId="91" fillId="26" borderId="10" xfId="26" applyNumberFormat="1" applyFont="1" applyFill="1" applyBorder="1"/>
    <xf numFmtId="164" fontId="67" fillId="0" borderId="10" xfId="26" applyNumberFormat="1" applyFont="1" applyBorder="1"/>
    <xf numFmtId="164" fontId="67" fillId="24" borderId="10" xfId="26" applyNumberFormat="1" applyFont="1" applyFill="1" applyBorder="1"/>
    <xf numFmtId="164" fontId="62" fillId="24" borderId="10" xfId="26" applyNumberFormat="1" applyFont="1" applyFill="1" applyBorder="1"/>
    <xf numFmtId="164" fontId="68" fillId="27" borderId="10" xfId="26" applyNumberFormat="1" applyFont="1" applyFill="1" applyBorder="1"/>
    <xf numFmtId="164" fontId="64" fillId="24" borderId="10" xfId="26" applyNumberFormat="1" applyFont="1" applyFill="1" applyBorder="1"/>
    <xf numFmtId="164" fontId="67" fillId="27" borderId="10" xfId="26" applyNumberFormat="1" applyFont="1" applyFill="1" applyBorder="1"/>
    <xf numFmtId="164" fontId="62" fillId="25" borderId="10" xfId="26" applyNumberFormat="1" applyFont="1" applyFill="1" applyBorder="1"/>
    <xf numFmtId="166" fontId="67" fillId="27" borderId="10" xfId="0" applyNumberFormat="1" applyFont="1" applyFill="1" applyBorder="1" applyAlignment="1">
      <alignment horizontal="center" vertical="center" wrapText="1"/>
    </xf>
    <xf numFmtId="166" fontId="27" fillId="27" borderId="10" xfId="0" applyNumberFormat="1" applyFont="1" applyFill="1" applyBorder="1" applyAlignment="1" applyProtection="1">
      <alignment vertical="center" wrapText="1"/>
      <protection locked="0"/>
    </xf>
    <xf numFmtId="166" fontId="63" fillId="27" borderId="15" xfId="0" applyNumberFormat="1" applyFont="1" applyFill="1" applyBorder="1" applyAlignment="1">
      <alignment horizontal="center" vertical="center" wrapText="1"/>
    </xf>
    <xf numFmtId="166" fontId="63" fillId="27" borderId="16" xfId="0" applyNumberFormat="1" applyFont="1" applyFill="1" applyBorder="1" applyAlignment="1">
      <alignment horizontal="center" vertical="center" wrapText="1"/>
    </xf>
    <xf numFmtId="166" fontId="63" fillId="27" borderId="14" xfId="0" applyNumberFormat="1" applyFont="1" applyFill="1" applyBorder="1" applyAlignment="1">
      <alignment horizontal="center" vertical="center" wrapText="1"/>
    </xf>
    <xf numFmtId="166" fontId="55" fillId="27" borderId="10" xfId="0" applyNumberFormat="1" applyFont="1" applyFill="1" applyBorder="1" applyAlignment="1">
      <alignment vertical="center" wrapText="1"/>
    </xf>
    <xf numFmtId="0" fontId="55" fillId="27" borderId="15" xfId="0" applyFont="1" applyFill="1" applyBorder="1" applyAlignment="1"/>
    <xf numFmtId="0" fontId="55" fillId="27" borderId="16" xfId="0" applyFont="1" applyFill="1" applyBorder="1" applyAlignment="1"/>
    <xf numFmtId="0" fontId="55" fillId="27" borderId="14" xfId="0" applyFont="1" applyFill="1" applyBorder="1" applyAlignment="1"/>
    <xf numFmtId="166" fontId="27" fillId="27" borderId="25" xfId="0" applyNumberFormat="1" applyFont="1" applyFill="1" applyBorder="1" applyAlignment="1" applyProtection="1">
      <alignment horizontal="right" vertical="center" wrapText="1"/>
    </xf>
    <xf numFmtId="166" fontId="27" fillId="0" borderId="26" xfId="0" applyNumberFormat="1" applyFont="1" applyFill="1" applyBorder="1" applyAlignment="1">
      <alignment horizontal="left" vertical="center" wrapText="1" indent="1"/>
    </xf>
    <xf numFmtId="166" fontId="27" fillId="0" borderId="27" xfId="0" applyNumberFormat="1" applyFont="1" applyFill="1" applyBorder="1" applyAlignment="1">
      <alignment horizontal="left" vertical="center" wrapText="1" indent="1"/>
    </xf>
    <xf numFmtId="164" fontId="66" fillId="24" borderId="10" xfId="26" applyNumberFormat="1" applyFont="1" applyFill="1" applyBorder="1" applyAlignment="1">
      <alignment horizontal="left"/>
    </xf>
    <xf numFmtId="0" fontId="65" fillId="0" borderId="10" xfId="0" applyFont="1" applyBorder="1" applyAlignment="1">
      <alignment horizontal="left"/>
    </xf>
    <xf numFmtId="16" fontId="66" fillId="24" borderId="10" xfId="0" applyNumberFormat="1" applyFont="1" applyFill="1" applyBorder="1" applyAlignment="1">
      <alignment horizontal="left"/>
    </xf>
    <xf numFmtId="16" fontId="28" fillId="24" borderId="10" xfId="0" applyNumberFormat="1" applyFont="1" applyFill="1" applyBorder="1"/>
    <xf numFmtId="166" fontId="28" fillId="0" borderId="13" xfId="0" applyNumberFormat="1" applyFont="1" applyFill="1" applyBorder="1" applyAlignment="1" applyProtection="1">
      <alignment vertical="center" wrapText="1"/>
      <protection locked="0"/>
    </xf>
    <xf numFmtId="166" fontId="27" fillId="0" borderId="26" xfId="0" applyNumberFormat="1" applyFont="1" applyFill="1" applyBorder="1" applyAlignment="1" applyProtection="1">
      <alignment horizontal="right" vertical="center" wrapText="1"/>
    </xf>
    <xf numFmtId="166" fontId="27" fillId="0" borderId="27" xfId="0" applyNumberFormat="1" applyFont="1" applyFill="1" applyBorder="1" applyAlignment="1" applyProtection="1">
      <alignment horizontal="right" vertical="center" wrapText="1"/>
    </xf>
    <xf numFmtId="0" fontId="65" fillId="26" borderId="10" xfId="0" applyFont="1" applyFill="1" applyBorder="1" applyAlignment="1">
      <alignment horizontal="left"/>
    </xf>
    <xf numFmtId="166" fontId="6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65" fillId="27" borderId="10" xfId="0" applyFont="1" applyFill="1" applyBorder="1" applyAlignment="1">
      <alignment horizontal="left"/>
    </xf>
    <xf numFmtId="166" fontId="27" fillId="27" borderId="28" xfId="0" applyNumberFormat="1" applyFont="1" applyFill="1" applyBorder="1" applyAlignment="1">
      <alignment horizontal="left" vertical="center" wrapText="1" indent="1"/>
    </xf>
    <xf numFmtId="166" fontId="27" fillId="27" borderId="18" xfId="0" applyNumberFormat="1" applyFont="1" applyFill="1" applyBorder="1" applyAlignment="1">
      <alignment vertical="center" wrapText="1"/>
    </xf>
    <xf numFmtId="166" fontId="27" fillId="27" borderId="28" xfId="0" applyNumberFormat="1" applyFont="1" applyFill="1" applyBorder="1" applyAlignment="1">
      <alignment vertical="center" wrapText="1"/>
    </xf>
    <xf numFmtId="166" fontId="27" fillId="27" borderId="29" xfId="0" applyNumberFormat="1" applyFont="1" applyFill="1" applyBorder="1" applyAlignment="1">
      <alignment horizontal="left" vertical="center" wrapText="1" indent="1"/>
    </xf>
    <xf numFmtId="0" fontId="27" fillId="26" borderId="30" xfId="0" applyFont="1" applyFill="1" applyBorder="1"/>
    <xf numFmtId="166" fontId="27" fillId="26" borderId="31" xfId="0" applyNumberFormat="1" applyFont="1" applyFill="1" applyBorder="1"/>
    <xf numFmtId="0" fontId="27" fillId="26" borderId="31" xfId="0" applyFont="1" applyFill="1" applyBorder="1"/>
    <xf numFmtId="166" fontId="27" fillId="27" borderId="20" xfId="0" applyNumberFormat="1" applyFont="1" applyFill="1" applyBorder="1" applyAlignment="1">
      <alignment vertical="center" wrapText="1"/>
    </xf>
    <xf numFmtId="166" fontId="27" fillId="27" borderId="26" xfId="0" applyNumberFormat="1" applyFont="1" applyFill="1" applyBorder="1" applyAlignment="1">
      <alignment vertical="center" wrapText="1"/>
    </xf>
    <xf numFmtId="166" fontId="27" fillId="27" borderId="21" xfId="0" applyNumberFormat="1" applyFont="1" applyFill="1" applyBorder="1" applyAlignment="1">
      <alignment horizontal="left" vertical="center" wrapText="1" indent="1"/>
    </xf>
    <xf numFmtId="164" fontId="66" fillId="27" borderId="10" xfId="26" applyNumberFormat="1" applyFont="1" applyFill="1" applyBorder="1" applyAlignment="1">
      <alignment horizontal="left"/>
    </xf>
    <xf numFmtId="166" fontId="31" fillId="27" borderId="10" xfId="0" applyNumberFormat="1" applyFont="1" applyFill="1" applyBorder="1" applyAlignment="1" applyProtection="1">
      <alignment vertical="center" wrapText="1"/>
      <protection locked="0"/>
    </xf>
    <xf numFmtId="16" fontId="66" fillId="27" borderId="10" xfId="0" applyNumberFormat="1" applyFont="1" applyFill="1" applyBorder="1" applyAlignment="1">
      <alignment horizontal="left"/>
    </xf>
    <xf numFmtId="0" fontId="66" fillId="27" borderId="10" xfId="0" applyFont="1" applyFill="1" applyBorder="1" applyAlignment="1">
      <alignment horizontal="left"/>
    </xf>
    <xf numFmtId="166" fontId="27" fillId="27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7" fillId="27" borderId="10" xfId="0" applyNumberFormat="1" applyFont="1" applyFill="1" applyBorder="1" applyAlignment="1" applyProtection="1">
      <alignment vertical="center" wrapText="1"/>
      <protection locked="0"/>
    </xf>
    <xf numFmtId="166" fontId="61" fillId="24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31" fillId="27" borderId="14" xfId="0" applyNumberFormat="1" applyFont="1" applyFill="1" applyBorder="1" applyAlignment="1" applyProtection="1">
      <alignment vertical="center" wrapText="1"/>
      <protection locked="0"/>
    </xf>
    <xf numFmtId="166" fontId="27" fillId="27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27" borderId="13" xfId="0" applyNumberFormat="1" applyFont="1" applyFill="1" applyBorder="1" applyAlignment="1" applyProtection="1">
      <alignment vertical="center" wrapText="1"/>
      <protection locked="0"/>
    </xf>
    <xf numFmtId="166" fontId="27" fillId="27" borderId="19" xfId="0" applyNumberFormat="1" applyFont="1" applyFill="1" applyBorder="1" applyAlignment="1" applyProtection="1">
      <alignment horizontal="left" vertical="center" wrapText="1" indent="1"/>
      <protection locked="0"/>
    </xf>
    <xf numFmtId="166" fontId="67" fillId="27" borderId="14" xfId="0" applyNumberFormat="1" applyFont="1" applyFill="1" applyBorder="1" applyAlignment="1" applyProtection="1">
      <alignment vertical="center" wrapText="1"/>
      <protection locked="0"/>
    </xf>
    <xf numFmtId="166" fontId="61" fillId="24" borderId="14" xfId="0" applyNumberFormat="1" applyFont="1" applyFill="1" applyBorder="1" applyAlignment="1" applyProtection="1">
      <alignment vertical="center" wrapText="1"/>
      <protection locked="0"/>
    </xf>
    <xf numFmtId="166" fontId="67" fillId="27" borderId="10" xfId="0" applyNumberFormat="1" applyFont="1" applyFill="1" applyBorder="1" applyAlignment="1" applyProtection="1">
      <alignment vertical="center" wrapText="1"/>
      <protection locked="0"/>
    </xf>
    <xf numFmtId="166" fontId="61" fillId="27" borderId="20" xfId="0" applyNumberFormat="1" applyFont="1" applyFill="1" applyBorder="1" applyAlignment="1">
      <alignment vertical="center" wrapText="1"/>
    </xf>
    <xf numFmtId="166" fontId="91" fillId="26" borderId="31" xfId="0" applyNumberFormat="1" applyFont="1" applyFill="1" applyBorder="1"/>
    <xf numFmtId="166" fontId="61" fillId="0" borderId="20" xfId="0" applyNumberFormat="1" applyFont="1" applyFill="1" applyBorder="1" applyAlignment="1" applyProtection="1">
      <alignment horizontal="right" vertical="center" wrapText="1"/>
    </xf>
    <xf numFmtId="166" fontId="67" fillId="0" borderId="10" xfId="0" applyNumberFormat="1" applyFont="1" applyFill="1" applyBorder="1" applyAlignment="1" applyProtection="1">
      <alignment vertical="center" wrapText="1"/>
      <protection locked="0"/>
    </xf>
    <xf numFmtId="166" fontId="61" fillId="24" borderId="18" xfId="0" applyNumberFormat="1" applyFont="1" applyFill="1" applyBorder="1" applyAlignment="1">
      <alignment vertical="center" wrapText="1"/>
    </xf>
    <xf numFmtId="0" fontId="69" fillId="0" borderId="0" xfId="0" applyFont="1"/>
    <xf numFmtId="0" fontId="6" fillId="28" borderId="10" xfId="0" applyFont="1" applyFill="1" applyBorder="1"/>
    <xf numFmtId="0" fontId="29" fillId="28" borderId="13" xfId="0" applyFont="1" applyFill="1" applyBorder="1"/>
    <xf numFmtId="0" fontId="29" fillId="27" borderId="15" xfId="0" applyFont="1" applyFill="1" applyBorder="1" applyAlignment="1"/>
    <xf numFmtId="0" fontId="28" fillId="27" borderId="15" xfId="0" applyFont="1" applyFill="1" applyBorder="1" applyAlignment="1"/>
    <xf numFmtId="0" fontId="29" fillId="27" borderId="14" xfId="0" applyFont="1" applyFill="1" applyBorder="1" applyAlignment="1"/>
    <xf numFmtId="0" fontId="29" fillId="27" borderId="16" xfId="0" applyFont="1" applyFill="1" applyBorder="1" applyAlignment="1">
      <alignment horizontal="center"/>
    </xf>
    <xf numFmtId="0" fontId="29" fillId="26" borderId="10" xfId="41" applyFont="1" applyFill="1" applyBorder="1"/>
    <xf numFmtId="3" fontId="29" fillId="27" borderId="15" xfId="41" applyNumberFormat="1" applyFont="1" applyFill="1" applyBorder="1" applyAlignment="1"/>
    <xf numFmtId="0" fontId="28" fillId="27" borderId="10" xfId="0" applyFont="1" applyFill="1" applyBorder="1"/>
    <xf numFmtId="3" fontId="29" fillId="27" borderId="16" xfId="41" applyNumberFormat="1" applyFont="1" applyFill="1" applyBorder="1" applyAlignment="1">
      <alignment horizontal="center"/>
    </xf>
    <xf numFmtId="0" fontId="27" fillId="27" borderId="10" xfId="0" applyFont="1" applyFill="1" applyBorder="1" applyAlignment="1">
      <alignment horizontal="center"/>
    </xf>
    <xf numFmtId="3" fontId="29" fillId="27" borderId="14" xfId="41" applyNumberFormat="1" applyFont="1" applyFill="1" applyBorder="1" applyAlignment="1">
      <alignment horizontal="center"/>
    </xf>
    <xf numFmtId="0" fontId="8" fillId="26" borderId="15" xfId="0" applyFont="1" applyFill="1" applyBorder="1" applyAlignment="1"/>
    <xf numFmtId="0" fontId="8" fillId="26" borderId="16" xfId="0" applyFont="1" applyFill="1" applyBorder="1" applyAlignment="1"/>
    <xf numFmtId="0" fontId="91" fillId="26" borderId="16" xfId="0" applyFont="1" applyFill="1" applyBorder="1" applyAlignment="1"/>
    <xf numFmtId="0" fontId="8" fillId="26" borderId="14" xfId="0" applyFont="1" applyFill="1" applyBorder="1" applyAlignment="1"/>
    <xf numFmtId="0" fontId="91" fillId="26" borderId="15" xfId="41" applyFont="1" applyFill="1" applyBorder="1" applyAlignment="1"/>
    <xf numFmtId="0" fontId="91" fillId="26" borderId="16" xfId="41" applyFont="1" applyFill="1" applyBorder="1" applyAlignment="1"/>
    <xf numFmtId="0" fontId="91" fillId="26" borderId="14" xfId="41" applyFont="1" applyFill="1" applyBorder="1" applyAlignment="1"/>
    <xf numFmtId="0" fontId="27" fillId="27" borderId="16" xfId="0" applyFont="1" applyFill="1" applyBorder="1" applyAlignment="1">
      <alignment horizontal="center"/>
    </xf>
    <xf numFmtId="166" fontId="29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27" borderId="14" xfId="0" applyFont="1" applyFill="1" applyBorder="1" applyAlignment="1">
      <alignment horizontal="center"/>
    </xf>
    <xf numFmtId="0" fontId="40" fillId="27" borderId="10" xfId="0" applyFont="1" applyFill="1" applyBorder="1" applyAlignment="1">
      <alignment horizontal="center" vertical="center" wrapText="1"/>
    </xf>
    <xf numFmtId="164" fontId="7" fillId="24" borderId="10" xfId="26" applyNumberFormat="1" applyFont="1" applyFill="1" applyBorder="1" applyAlignment="1">
      <alignment horizontal="right"/>
    </xf>
    <xf numFmtId="3" fontId="9" fillId="27" borderId="10" xfId="0" applyNumberFormat="1" applyFont="1" applyFill="1" applyBorder="1" applyAlignment="1" applyProtection="1">
      <alignment horizontal="right" vertical="center" wrapText="1"/>
    </xf>
    <xf numFmtId="3" fontId="8" fillId="24" borderId="10" xfId="0" applyNumberFormat="1" applyFont="1" applyFill="1" applyBorder="1"/>
    <xf numFmtId="3" fontId="39" fillId="24" borderId="10" xfId="0" applyNumberFormat="1" applyFont="1" applyFill="1" applyBorder="1" applyAlignment="1" applyProtection="1">
      <alignment horizontal="right" vertical="center" wrapText="1"/>
    </xf>
    <xf numFmtId="3" fontId="45" fillId="24" borderId="10" xfId="0" applyNumberFormat="1" applyFont="1" applyFill="1" applyBorder="1" applyAlignment="1" applyProtection="1">
      <alignment horizontal="right" vertical="center" wrapText="1"/>
    </xf>
    <xf numFmtId="3" fontId="8" fillId="24" borderId="10" xfId="0" applyNumberFormat="1" applyFont="1" applyFill="1" applyBorder="1" applyAlignment="1" applyProtection="1">
      <alignment horizontal="right" vertical="center" wrapText="1"/>
      <protection locked="0"/>
    </xf>
    <xf numFmtId="3" fontId="41" fillId="24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27" borderId="10" xfId="0" applyNumberFormat="1" applyFont="1" applyFill="1" applyBorder="1" applyAlignment="1" applyProtection="1">
      <alignment horizontal="right" vertical="center" wrapText="1"/>
    </xf>
    <xf numFmtId="3" fontId="37" fillId="27" borderId="10" xfId="0" applyNumberFormat="1" applyFont="1" applyFill="1" applyBorder="1" applyAlignment="1" applyProtection="1">
      <alignment horizontal="right" vertical="center" wrapText="1"/>
    </xf>
    <xf numFmtId="166" fontId="8" fillId="27" borderId="10" xfId="0" applyNumberFormat="1" applyFont="1" applyFill="1" applyBorder="1" applyAlignment="1" applyProtection="1">
      <alignment horizontal="right" vertical="center" wrapText="1"/>
    </xf>
    <xf numFmtId="166" fontId="31" fillId="27" borderId="10" xfId="0" applyNumberFormat="1" applyFont="1" applyFill="1" applyBorder="1" applyAlignment="1" applyProtection="1">
      <alignment horizontal="right" vertical="center" wrapText="1"/>
    </xf>
    <xf numFmtId="3" fontId="42" fillId="27" borderId="10" xfId="0" applyNumberFormat="1" applyFont="1" applyFill="1" applyBorder="1" applyAlignment="1" applyProtection="1">
      <alignment horizontal="right" vertical="center" wrapText="1"/>
    </xf>
    <xf numFmtId="164" fontId="9" fillId="27" borderId="10" xfId="26" applyNumberFormat="1" applyFont="1" applyFill="1" applyBorder="1" applyAlignment="1">
      <alignment horizontal="right"/>
    </xf>
    <xf numFmtId="3" fontId="8" fillId="27" borderId="10" xfId="0" applyNumberFormat="1" applyFont="1" applyFill="1" applyBorder="1" applyAlignment="1" applyProtection="1">
      <alignment horizontal="right" vertical="center" wrapText="1"/>
    </xf>
    <xf numFmtId="3" fontId="8" fillId="27" borderId="10" xfId="0" applyNumberFormat="1" applyFont="1" applyFill="1" applyBorder="1" applyAlignment="1" applyProtection="1">
      <alignment horizontal="right" vertical="center" wrapText="1"/>
      <protection locked="0"/>
    </xf>
    <xf numFmtId="164" fontId="33" fillId="27" borderId="10" xfId="26" applyNumberFormat="1" applyFont="1" applyFill="1" applyBorder="1" applyAlignment="1">
      <alignment horizontal="right"/>
    </xf>
    <xf numFmtId="3" fontId="33" fillId="27" borderId="10" xfId="0" applyNumberFormat="1" applyFont="1" applyFill="1" applyBorder="1"/>
    <xf numFmtId="3" fontId="33" fillId="27" borderId="10" xfId="0" applyNumberFormat="1" applyFont="1" applyFill="1" applyBorder="1" applyAlignment="1" applyProtection="1">
      <alignment horizontal="right" vertical="center" wrapText="1"/>
    </xf>
    <xf numFmtId="3" fontId="33" fillId="27" borderId="10" xfId="0" applyNumberFormat="1" applyFont="1" applyFill="1" applyBorder="1" applyAlignment="1" applyProtection="1">
      <alignment horizontal="right" vertical="center" wrapText="1"/>
      <protection locked="0"/>
    </xf>
    <xf numFmtId="166" fontId="8" fillId="27" borderId="10" xfId="0" applyNumberFormat="1" applyFont="1" applyFill="1" applyBorder="1"/>
    <xf numFmtId="166" fontId="28" fillId="27" borderId="10" xfId="0" applyNumberFormat="1" applyFont="1" applyFill="1" applyBorder="1"/>
    <xf numFmtId="164" fontId="5" fillId="27" borderId="10" xfId="26" applyNumberFormat="1" applyFont="1" applyFill="1" applyBorder="1"/>
    <xf numFmtId="164" fontId="6" fillId="27" borderId="10" xfId="26" applyNumberFormat="1" applyFont="1" applyFill="1" applyBorder="1"/>
    <xf numFmtId="0" fontId="72" fillId="26" borderId="16" xfId="0" applyFont="1" applyFill="1" applyBorder="1" applyAlignment="1"/>
    <xf numFmtId="165" fontId="8" fillId="27" borderId="10" xfId="27" applyNumberFormat="1" applyFont="1" applyFill="1" applyBorder="1" applyAlignment="1"/>
    <xf numFmtId="165" fontId="8" fillId="27" borderId="10" xfId="27" applyNumberFormat="1" applyFont="1" applyFill="1" applyBorder="1" applyAlignment="1">
      <alignment horizontal="center"/>
    </xf>
    <xf numFmtId="164" fontId="27" fillId="24" borderId="10" xfId="27" applyNumberFormat="1" applyFont="1" applyFill="1" applyBorder="1"/>
    <xf numFmtId="164" fontId="28" fillId="24" borderId="10" xfId="27" applyNumberFormat="1" applyFont="1" applyFill="1" applyBorder="1"/>
    <xf numFmtId="164" fontId="36" fillId="27" borderId="10" xfId="27" applyNumberFormat="1" applyFont="1" applyFill="1" applyBorder="1"/>
    <xf numFmtId="0" fontId="5" fillId="27" borderId="10" xfId="0" applyFont="1" applyFill="1" applyBorder="1"/>
    <xf numFmtId="164" fontId="28" fillId="27" borderId="10" xfId="27" applyNumberFormat="1" applyFont="1" applyFill="1" applyBorder="1"/>
    <xf numFmtId="164" fontId="27" fillId="27" borderId="10" xfId="27" applyNumberFormat="1" applyFont="1" applyFill="1" applyBorder="1"/>
    <xf numFmtId="164" fontId="29" fillId="27" borderId="10" xfId="27" applyNumberFormat="1" applyFont="1" applyFill="1" applyBorder="1"/>
    <xf numFmtId="164" fontId="8" fillId="27" borderId="10" xfId="27" applyNumberFormat="1" applyFont="1" applyFill="1" applyBorder="1"/>
    <xf numFmtId="164" fontId="9" fillId="27" borderId="10" xfId="27" applyNumberFormat="1" applyFont="1" applyFill="1" applyBorder="1"/>
    <xf numFmtId="0" fontId="5" fillId="24" borderId="10" xfId="0" applyFont="1" applyFill="1" applyBorder="1"/>
    <xf numFmtId="164" fontId="53" fillId="24" borderId="10" xfId="27" applyNumberFormat="1" applyFont="1" applyFill="1" applyBorder="1"/>
    <xf numFmtId="164" fontId="36" fillId="25" borderId="10" xfId="27" applyNumberFormat="1" applyFont="1" applyFill="1" applyBorder="1"/>
    <xf numFmtId="164" fontId="28" fillId="25" borderId="10" xfId="27" applyNumberFormat="1" applyFont="1" applyFill="1" applyBorder="1"/>
    <xf numFmtId="164" fontId="29" fillId="25" borderId="10" xfId="27" applyNumberFormat="1" applyFont="1" applyFill="1" applyBorder="1"/>
    <xf numFmtId="164" fontId="8" fillId="24" borderId="10" xfId="27" applyNumberFormat="1" applyFont="1" applyFill="1" applyBorder="1"/>
    <xf numFmtId="164" fontId="47" fillId="24" borderId="10" xfId="27" applyNumberFormat="1" applyFont="1" applyFill="1" applyBorder="1"/>
    <xf numFmtId="164" fontId="34" fillId="24" borderId="10" xfId="27" applyNumberFormat="1" applyFont="1" applyFill="1" applyBorder="1"/>
    <xf numFmtId="164" fontId="29" fillId="24" borderId="10" xfId="27" applyNumberFormat="1" applyFont="1" applyFill="1" applyBorder="1"/>
    <xf numFmtId="164" fontId="58" fillId="25" borderId="10" xfId="27" applyNumberFormat="1" applyFont="1" applyFill="1" applyBorder="1"/>
    <xf numFmtId="164" fontId="8" fillId="27" borderId="15" xfId="27" applyNumberFormat="1" applyFont="1" applyFill="1" applyBorder="1"/>
    <xf numFmtId="164" fontId="29" fillId="27" borderId="15" xfId="27" applyNumberFormat="1" applyFont="1" applyFill="1" applyBorder="1"/>
    <xf numFmtId="164" fontId="8" fillId="24" borderId="0" xfId="27" applyNumberFormat="1" applyFont="1" applyFill="1" applyBorder="1"/>
    <xf numFmtId="164" fontId="29" fillId="24" borderId="0" xfId="27" applyNumberFormat="1" applyFont="1" applyFill="1" applyBorder="1"/>
    <xf numFmtId="164" fontId="27" fillId="24" borderId="0" xfId="27" applyNumberFormat="1" applyFont="1" applyFill="1" applyBorder="1"/>
    <xf numFmtId="164" fontId="92" fillId="24" borderId="10" xfId="27" applyNumberFormat="1" applyFont="1" applyFill="1" applyBorder="1"/>
    <xf numFmtId="164" fontId="89" fillId="24" borderId="10" xfId="27" applyNumberFormat="1" applyFont="1" applyFill="1" applyBorder="1"/>
    <xf numFmtId="164" fontId="27" fillId="28" borderId="10" xfId="27" applyNumberFormat="1" applyFont="1" applyFill="1" applyBorder="1"/>
    <xf numFmtId="164" fontId="7" fillId="26" borderId="10" xfId="26" applyNumberFormat="1" applyFont="1" applyFill="1" applyBorder="1"/>
    <xf numFmtId="4" fontId="53" fillId="24" borderId="10" xfId="0" applyNumberFormat="1" applyFont="1" applyFill="1" applyBorder="1" applyAlignment="1" applyProtection="1">
      <alignment horizontal="right" vertical="center" wrapText="1"/>
    </xf>
    <xf numFmtId="0" fontId="73" fillId="0" borderId="0" xfId="0" applyFont="1"/>
    <xf numFmtId="3" fontId="4" fillId="27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27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7" borderId="10" xfId="0" applyFont="1" applyFill="1" applyBorder="1" applyAlignment="1" applyProtection="1">
      <alignment horizontal="left" vertical="center" wrapText="1"/>
      <protection locked="0"/>
    </xf>
    <xf numFmtId="164" fontId="43" fillId="27" borderId="10" xfId="26" applyNumberFormat="1" applyFont="1" applyFill="1" applyBorder="1" applyAlignment="1">
      <alignment horizontal="right"/>
    </xf>
    <xf numFmtId="3" fontId="44" fillId="27" borderId="10" xfId="0" applyNumberFormat="1" applyFont="1" applyFill="1" applyBorder="1" applyAlignment="1" applyProtection="1">
      <alignment horizontal="right" vertical="center" wrapText="1"/>
    </xf>
    <xf numFmtId="3" fontId="59" fillId="27" borderId="10" xfId="0" applyNumberFormat="1" applyFont="1" applyFill="1" applyBorder="1"/>
    <xf numFmtId="3" fontId="59" fillId="27" borderId="10" xfId="0" applyNumberFormat="1" applyFont="1" applyFill="1" applyBorder="1" applyAlignment="1" applyProtection="1">
      <alignment horizontal="right" vertical="center" wrapText="1"/>
    </xf>
    <xf numFmtId="3" fontId="59" fillId="27" borderId="10" xfId="0" applyNumberFormat="1" applyFont="1" applyFill="1" applyBorder="1" applyAlignment="1" applyProtection="1">
      <alignment horizontal="right" vertical="center" wrapText="1"/>
      <protection locked="0"/>
    </xf>
    <xf numFmtId="0" fontId="40" fillId="24" borderId="10" xfId="0" applyFont="1" applyFill="1" applyBorder="1" applyAlignment="1">
      <alignment horizontal="center" vertical="center" wrapText="1"/>
    </xf>
    <xf numFmtId="0" fontId="62" fillId="27" borderId="0" xfId="0" applyFont="1" applyFill="1" applyAlignment="1">
      <alignment horizontal="center"/>
    </xf>
    <xf numFmtId="0" fontId="7" fillId="27" borderId="0" xfId="0" applyFont="1" applyFill="1"/>
    <xf numFmtId="16" fontId="64" fillId="27" borderId="0" xfId="0" applyNumberFormat="1" applyFont="1" applyFill="1" applyAlignment="1">
      <alignment horizontal="center"/>
    </xf>
    <xf numFmtId="0" fontId="9" fillId="0" borderId="10" xfId="0" applyFont="1" applyFill="1" applyBorder="1"/>
    <xf numFmtId="0" fontId="66" fillId="27" borderId="0" xfId="0" applyFont="1" applyFill="1" applyAlignment="1">
      <alignment horizontal="center"/>
    </xf>
    <xf numFmtId="3" fontId="93" fillId="26" borderId="10" xfId="0" applyNumberFormat="1" applyFont="1" applyFill="1" applyBorder="1" applyAlignment="1" applyProtection="1">
      <alignment horizontal="right" vertical="center" wrapText="1"/>
    </xf>
    <xf numFmtId="0" fontId="74" fillId="24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28" fillId="0" borderId="0" xfId="0" applyFont="1"/>
    <xf numFmtId="0" fontId="67" fillId="0" borderId="0" xfId="0" applyFont="1"/>
    <xf numFmtId="164" fontId="93" fillId="26" borderId="10" xfId="26" applyNumberFormat="1" applyFont="1" applyFill="1" applyBorder="1"/>
    <xf numFmtId="0" fontId="59" fillId="0" borderId="10" xfId="0" applyFont="1" applyFill="1" applyBorder="1"/>
    <xf numFmtId="164" fontId="75" fillId="24" borderId="10" xfId="26" applyNumberFormat="1" applyFont="1" applyFill="1" applyBorder="1" applyAlignment="1">
      <alignment horizontal="right"/>
    </xf>
    <xf numFmtId="164" fontId="75" fillId="27" borderId="10" xfId="26" applyNumberFormat="1" applyFont="1" applyFill="1" applyBorder="1" applyAlignment="1">
      <alignment horizontal="right"/>
    </xf>
    <xf numFmtId="0" fontId="94" fillId="24" borderId="10" xfId="0" applyFont="1" applyFill="1" applyBorder="1" applyAlignment="1" applyProtection="1">
      <alignment horizontal="left" vertical="center" wrapText="1"/>
      <protection locked="0"/>
    </xf>
    <xf numFmtId="16" fontId="67" fillId="0" borderId="0" xfId="0" applyNumberFormat="1" applyFont="1"/>
    <xf numFmtId="0" fontId="62" fillId="24" borderId="10" xfId="0" applyFont="1" applyFill="1" applyBorder="1" applyAlignment="1" applyProtection="1">
      <alignment horizontal="left" vertical="center" wrapText="1"/>
      <protection locked="0"/>
    </xf>
    <xf numFmtId="3" fontId="62" fillId="27" borderId="10" xfId="0" applyNumberFormat="1" applyFont="1" applyFill="1" applyBorder="1" applyAlignment="1" applyProtection="1">
      <alignment horizontal="right" vertical="center" wrapText="1"/>
    </xf>
    <xf numFmtId="164" fontId="76" fillId="24" borderId="10" xfId="26" applyNumberFormat="1" applyFont="1" applyFill="1" applyBorder="1" applyAlignment="1">
      <alignment horizontal="center" vertical="center" wrapText="1"/>
    </xf>
    <xf numFmtId="164" fontId="66" fillId="27" borderId="0" xfId="26" applyNumberFormat="1" applyFont="1" applyFill="1"/>
    <xf numFmtId="0" fontId="8" fillId="27" borderId="10" xfId="0" applyFont="1" applyFill="1" applyBorder="1" applyAlignment="1"/>
    <xf numFmtId="164" fontId="30" fillId="27" borderId="10" xfId="26" applyNumberFormat="1" applyFont="1" applyFill="1" applyBorder="1"/>
    <xf numFmtId="164" fontId="77" fillId="24" borderId="10" xfId="26" applyNumberFormat="1" applyFont="1" applyFill="1" applyBorder="1"/>
    <xf numFmtId="164" fontId="78" fillId="27" borderId="10" xfId="26" applyNumberFormat="1" applyFont="1" applyFill="1" applyBorder="1"/>
    <xf numFmtId="164" fontId="97" fillId="24" borderId="10" xfId="26" applyNumberFormat="1" applyFont="1" applyFill="1" applyBorder="1"/>
    <xf numFmtId="164" fontId="60" fillId="24" borderId="10" xfId="26" applyNumberFormat="1" applyFont="1" applyFill="1" applyBorder="1"/>
    <xf numFmtId="164" fontId="79" fillId="24" borderId="10" xfId="26" applyNumberFormat="1" applyFont="1" applyFill="1" applyBorder="1"/>
    <xf numFmtId="164" fontId="80" fillId="27" borderId="10" xfId="26" applyNumberFormat="1" applyFont="1" applyFill="1" applyBorder="1"/>
    <xf numFmtId="164" fontId="63" fillId="24" borderId="10" xfId="26" applyNumberFormat="1" applyFont="1" applyFill="1" applyBorder="1"/>
    <xf numFmtId="3" fontId="67" fillId="24" borderId="10" xfId="0" applyNumberFormat="1" applyFont="1" applyFill="1" applyBorder="1"/>
    <xf numFmtId="3" fontId="27" fillId="24" borderId="10" xfId="0" applyNumberFormat="1" applyFont="1" applyFill="1" applyBorder="1"/>
    <xf numFmtId="166" fontId="98" fillId="30" borderId="10" xfId="0" applyNumberFormat="1" applyFont="1" applyFill="1" applyBorder="1"/>
    <xf numFmtId="164" fontId="35" fillId="24" borderId="10" xfId="26" applyNumberFormat="1" applyFont="1" applyFill="1" applyBorder="1" applyAlignment="1" applyProtection="1">
      <alignment vertical="center" wrapText="1"/>
      <protection locked="0"/>
    </xf>
    <xf numFmtId="164" fontId="35" fillId="24" borderId="10" xfId="26" applyNumberFormat="1" applyFont="1" applyFill="1" applyBorder="1" applyAlignment="1" applyProtection="1">
      <alignment vertical="center" wrapText="1"/>
    </xf>
    <xf numFmtId="164" fontId="8" fillId="24" borderId="10" xfId="26" applyNumberFormat="1" applyFont="1" applyFill="1" applyBorder="1" applyAlignment="1" applyProtection="1">
      <alignment vertical="center" wrapText="1"/>
    </xf>
    <xf numFmtId="164" fontId="9" fillId="27" borderId="10" xfId="26" applyNumberFormat="1" applyFont="1" applyFill="1" applyBorder="1" applyAlignment="1" applyProtection="1">
      <alignment vertical="center" wrapText="1"/>
    </xf>
    <xf numFmtId="164" fontId="92" fillId="24" borderId="10" xfId="41" applyNumberFormat="1" applyFont="1" applyFill="1" applyBorder="1"/>
    <xf numFmtId="164" fontId="8" fillId="24" borderId="10" xfId="41" applyNumberFormat="1" applyFont="1" applyFill="1" applyBorder="1"/>
    <xf numFmtId="164" fontId="89" fillId="24" borderId="10" xfId="26" applyNumberFormat="1" applyFont="1" applyFill="1" applyBorder="1"/>
    <xf numFmtId="164" fontId="9" fillId="26" borderId="10" xfId="26" applyNumberFormat="1" applyFont="1" applyFill="1" applyBorder="1"/>
    <xf numFmtId="164" fontId="36" fillId="27" borderId="10" xfId="26" applyNumberFormat="1" applyFont="1" applyFill="1" applyBorder="1" applyAlignment="1"/>
    <xf numFmtId="164" fontId="36" fillId="27" borderId="10" xfId="26" applyNumberFormat="1" applyFont="1" applyFill="1" applyBorder="1" applyAlignment="1" applyProtection="1">
      <alignment vertical="center" wrapText="1"/>
    </xf>
    <xf numFmtId="0" fontId="8" fillId="24" borderId="10" xfId="0" applyFont="1" applyFill="1" applyBorder="1" applyAlignment="1">
      <alignment horizontal="center"/>
    </xf>
    <xf numFmtId="0" fontId="99" fillId="0" borderId="10" xfId="0" applyFont="1" applyBorder="1"/>
    <xf numFmtId="164" fontId="100" fillId="24" borderId="10" xfId="26" applyNumberFormat="1" applyFont="1" applyFill="1" applyBorder="1"/>
    <xf numFmtId="164" fontId="99" fillId="24" borderId="10" xfId="26" applyNumberFormat="1" applyFont="1" applyFill="1" applyBorder="1"/>
    <xf numFmtId="164" fontId="9" fillId="25" borderId="10" xfId="26" applyNumberFormat="1" applyFont="1" applyFill="1" applyBorder="1" applyAlignment="1">
      <alignment vertical="center" wrapText="1"/>
    </xf>
    <xf numFmtId="164" fontId="8" fillId="25" borderId="10" xfId="26" applyNumberFormat="1" applyFont="1" applyFill="1" applyBorder="1" applyAlignment="1">
      <alignment vertical="center" wrapText="1"/>
    </xf>
    <xf numFmtId="165" fontId="8" fillId="28" borderId="10" xfId="27" applyNumberFormat="1" applyFont="1" applyFill="1" applyBorder="1"/>
    <xf numFmtId="164" fontId="66" fillId="0" borderId="0" xfId="26" applyNumberFormat="1" applyFont="1"/>
    <xf numFmtId="165" fontId="33" fillId="28" borderId="10" xfId="27" applyNumberFormat="1" applyFont="1" applyFill="1" applyBorder="1"/>
    <xf numFmtId="164" fontId="82" fillId="24" borderId="10" xfId="41" applyNumberFormat="1" applyFont="1" applyFill="1" applyBorder="1"/>
    <xf numFmtId="164" fontId="33" fillId="27" borderId="10" xfId="26" applyNumberFormat="1" applyFont="1" applyFill="1" applyBorder="1"/>
    <xf numFmtId="164" fontId="101" fillId="27" borderId="10" xfId="27" applyNumberFormat="1" applyFont="1" applyFill="1" applyBorder="1"/>
    <xf numFmtId="164" fontId="102" fillId="27" borderId="10" xfId="27" applyNumberFormat="1" applyFont="1" applyFill="1" applyBorder="1"/>
    <xf numFmtId="164" fontId="83" fillId="24" borderId="10" xfId="26" applyNumberFormat="1" applyFont="1" applyFill="1" applyBorder="1"/>
    <xf numFmtId="164" fontId="51" fillId="24" borderId="10" xfId="26" applyNumberFormat="1" applyFont="1" applyFill="1" applyBorder="1"/>
    <xf numFmtId="164" fontId="33" fillId="24" borderId="10" xfId="26" applyNumberFormat="1" applyFont="1" applyFill="1" applyBorder="1"/>
    <xf numFmtId="164" fontId="83" fillId="27" borderId="10" xfId="26" applyNumberFormat="1" applyFont="1" applyFill="1" applyBorder="1"/>
    <xf numFmtId="164" fontId="33" fillId="28" borderId="10" xfId="26" applyNumberFormat="1" applyFont="1" applyFill="1" applyBorder="1"/>
    <xf numFmtId="164" fontId="82" fillId="27" borderId="10" xfId="27" applyNumberFormat="1" applyFont="1" applyFill="1" applyBorder="1"/>
    <xf numFmtId="164" fontId="32" fillId="0" borderId="10" xfId="26" applyNumberFormat="1" applyFont="1" applyBorder="1"/>
    <xf numFmtId="164" fontId="83" fillId="24" borderId="10" xfId="27" applyNumberFormat="1" applyFont="1" applyFill="1" applyBorder="1"/>
    <xf numFmtId="164" fontId="83" fillId="27" borderId="10" xfId="27" applyNumberFormat="1" applyFont="1" applyFill="1" applyBorder="1"/>
    <xf numFmtId="164" fontId="84" fillId="25" borderId="10" xfId="27" applyNumberFormat="1" applyFont="1" applyFill="1" applyBorder="1"/>
    <xf numFmtId="164" fontId="84" fillId="25" borderId="10" xfId="26" applyNumberFormat="1" applyFont="1" applyFill="1" applyBorder="1"/>
    <xf numFmtId="164" fontId="36" fillId="24" borderId="10" xfId="26" applyNumberFormat="1" applyFont="1" applyFill="1" applyBorder="1"/>
    <xf numFmtId="164" fontId="83" fillId="24" borderId="10" xfId="26" applyNumberFormat="1" applyFont="1" applyFill="1" applyBorder="1" applyAlignment="1">
      <alignment horizontal="center"/>
    </xf>
    <xf numFmtId="0" fontId="28" fillId="26" borderId="10" xfId="0" applyFont="1" applyFill="1" applyBorder="1" applyAlignment="1">
      <alignment horizontal="left"/>
    </xf>
    <xf numFmtId="0" fontId="81" fillId="26" borderId="13" xfId="0" applyFont="1" applyFill="1" applyBorder="1"/>
    <xf numFmtId="164" fontId="85" fillId="26" borderId="10" xfId="26" applyNumberFormat="1" applyFont="1" applyFill="1" applyBorder="1"/>
    <xf numFmtId="0" fontId="9" fillId="26" borderId="10" xfId="0" applyFont="1" applyFill="1" applyBorder="1"/>
    <xf numFmtId="164" fontId="33" fillId="26" borderId="10" xfId="26" applyNumberFormat="1" applyFont="1" applyFill="1" applyBorder="1"/>
    <xf numFmtId="164" fontId="8" fillId="24" borderId="10" xfId="26" applyNumberFormat="1" applyFont="1" applyFill="1" applyBorder="1" applyAlignment="1">
      <alignment horizontal="center"/>
    </xf>
    <xf numFmtId="164" fontId="33" fillId="24" borderId="10" xfId="26" applyNumberFormat="1" applyFont="1" applyFill="1" applyBorder="1" applyAlignment="1">
      <alignment horizontal="center"/>
    </xf>
    <xf numFmtId="164" fontId="103" fillId="27" borderId="10" xfId="26" applyNumberFormat="1" applyFont="1" applyFill="1" applyBorder="1"/>
    <xf numFmtId="164" fontId="29" fillId="27" borderId="10" xfId="26" applyNumberFormat="1" applyFont="1" applyFill="1" applyBorder="1" applyAlignment="1">
      <alignment horizontal="left"/>
    </xf>
    <xf numFmtId="164" fontId="61" fillId="27" borderId="10" xfId="26" applyNumberFormat="1" applyFont="1" applyFill="1" applyBorder="1"/>
    <xf numFmtId="164" fontId="104" fillId="27" borderId="10" xfId="26" applyNumberFormat="1" applyFont="1" applyFill="1" applyBorder="1"/>
    <xf numFmtId="0" fontId="94" fillId="24" borderId="10" xfId="0" applyFont="1" applyFill="1" applyBorder="1"/>
    <xf numFmtId="0" fontId="107" fillId="24" borderId="10" xfId="0" applyFont="1" applyFill="1" applyBorder="1"/>
    <xf numFmtId="164" fontId="108" fillId="27" borderId="10" xfId="26" applyNumberFormat="1" applyFont="1" applyFill="1" applyBorder="1" applyAlignment="1"/>
    <xf numFmtId="164" fontId="110" fillId="27" borderId="10" xfId="26" applyNumberFormat="1" applyFont="1" applyFill="1" applyBorder="1" applyAlignment="1"/>
    <xf numFmtId="164" fontId="110" fillId="27" borderId="10" xfId="26" applyNumberFormat="1" applyFont="1" applyFill="1" applyBorder="1" applyAlignment="1" applyProtection="1">
      <alignment vertical="center" wrapText="1"/>
    </xf>
    <xf numFmtId="3" fontId="29" fillId="27" borderId="14" xfId="41" applyNumberFormat="1" applyFont="1" applyFill="1" applyBorder="1" applyAlignment="1">
      <alignment horizontal="right"/>
    </xf>
    <xf numFmtId="164" fontId="35" fillId="24" borderId="10" xfId="41" applyNumberFormat="1" applyFont="1" applyFill="1" applyBorder="1"/>
    <xf numFmtId="164" fontId="30" fillId="24" borderId="10" xfId="41" applyNumberFormat="1" applyFont="1" applyFill="1" applyBorder="1"/>
    <xf numFmtId="164" fontId="36" fillId="25" borderId="10" xfId="41" applyNumberFormat="1" applyFont="1" applyFill="1" applyBorder="1" applyAlignment="1">
      <alignment horizontal="right"/>
    </xf>
    <xf numFmtId="164" fontId="29" fillId="25" borderId="10" xfId="41" applyNumberFormat="1" applyFont="1" applyFill="1" applyBorder="1" applyAlignment="1">
      <alignment horizontal="right"/>
    </xf>
    <xf numFmtId="49" fontId="111" fillId="0" borderId="10" xfId="0" applyNumberFormat="1" applyFont="1" applyFill="1" applyBorder="1"/>
    <xf numFmtId="1" fontId="109" fillId="24" borderId="10" xfId="26" applyNumberFormat="1" applyFont="1" applyFill="1" applyBorder="1"/>
    <xf numFmtId="49" fontId="28" fillId="24" borderId="10" xfId="0" applyNumberFormat="1" applyFont="1" applyFill="1" applyBorder="1"/>
    <xf numFmtId="0" fontId="112" fillId="0" borderId="13" xfId="0" applyFont="1" applyBorder="1"/>
    <xf numFmtId="164" fontId="32" fillId="0" borderId="10" xfId="26" applyNumberFormat="1" applyFont="1" applyBorder="1" applyAlignment="1">
      <alignment horizontal="center"/>
    </xf>
    <xf numFmtId="1" fontId="113" fillId="24" borderId="10" xfId="26" applyNumberFormat="1" applyFont="1" applyFill="1" applyBorder="1"/>
    <xf numFmtId="0" fontId="114" fillId="0" borderId="0" xfId="0" applyFont="1"/>
    <xf numFmtId="0" fontId="63" fillId="27" borderId="15" xfId="0" applyFont="1" applyFill="1" applyBorder="1" applyAlignment="1"/>
    <xf numFmtId="0" fontId="50" fillId="0" borderId="0" xfId="0" applyFont="1"/>
    <xf numFmtId="0" fontId="63" fillId="27" borderId="16" xfId="0" applyFont="1" applyFill="1" applyBorder="1" applyAlignment="1">
      <alignment horizontal="center"/>
    </xf>
    <xf numFmtId="165" fontId="62" fillId="27" borderId="10" xfId="27" applyNumberFormat="1" applyFont="1" applyFill="1" applyBorder="1" applyAlignment="1">
      <alignment horizontal="center"/>
    </xf>
    <xf numFmtId="165" fontId="62" fillId="27" borderId="10" xfId="27" applyNumberFormat="1" applyFont="1" applyFill="1" applyBorder="1" applyAlignment="1"/>
    <xf numFmtId="0" fontId="63" fillId="27" borderId="14" xfId="0" applyFont="1" applyFill="1" applyBorder="1" applyAlignment="1"/>
    <xf numFmtId="164" fontId="67" fillId="24" borderId="10" xfId="27" applyNumberFormat="1" applyFont="1" applyFill="1" applyBorder="1"/>
    <xf numFmtId="164" fontId="75" fillId="0" borderId="10" xfId="26" applyNumberFormat="1" applyFont="1" applyBorder="1"/>
    <xf numFmtId="0" fontId="115" fillId="0" borderId="10" xfId="0" applyFont="1" applyBorder="1"/>
    <xf numFmtId="0" fontId="71" fillId="27" borderId="10" xfId="0" applyFont="1" applyFill="1" applyBorder="1"/>
    <xf numFmtId="164" fontId="67" fillId="27" borderId="10" xfId="27" applyNumberFormat="1" applyFont="1" applyFill="1" applyBorder="1"/>
    <xf numFmtId="164" fontId="88" fillId="27" borderId="10" xfId="27" applyNumberFormat="1" applyFont="1" applyFill="1" applyBorder="1"/>
    <xf numFmtId="0" fontId="115" fillId="0" borderId="0" xfId="0" applyFont="1"/>
    <xf numFmtId="164" fontId="62" fillId="27" borderId="10" xfId="27" applyNumberFormat="1" applyFont="1" applyFill="1" applyBorder="1"/>
    <xf numFmtId="164" fontId="87" fillId="27" borderId="10" xfId="27" applyNumberFormat="1" applyFont="1" applyFill="1" applyBorder="1"/>
    <xf numFmtId="0" fontId="62" fillId="27" borderId="10" xfId="0" applyFont="1" applyFill="1" applyBorder="1"/>
    <xf numFmtId="0" fontId="63" fillId="27" borderId="13" xfId="0" applyFont="1" applyFill="1" applyBorder="1" applyAlignment="1">
      <alignment horizontal="left"/>
    </xf>
    <xf numFmtId="164" fontId="88" fillId="24" borderId="10" xfId="27" applyNumberFormat="1" applyFont="1" applyFill="1" applyBorder="1"/>
    <xf numFmtId="0" fontId="62" fillId="27" borderId="13" xfId="0" applyFont="1" applyFill="1" applyBorder="1"/>
    <xf numFmtId="0" fontId="67" fillId="27" borderId="10" xfId="0" applyFont="1" applyFill="1" applyBorder="1"/>
    <xf numFmtId="0" fontId="67" fillId="27" borderId="13" xfId="0" applyFont="1" applyFill="1" applyBorder="1"/>
    <xf numFmtId="164" fontId="67" fillId="25" borderId="10" xfId="27" applyNumberFormat="1" applyFont="1" applyFill="1" applyBorder="1"/>
    <xf numFmtId="164" fontId="59" fillId="27" borderId="10" xfId="27" applyNumberFormat="1" applyFont="1" applyFill="1" applyBorder="1"/>
    <xf numFmtId="16" fontId="61" fillId="0" borderId="10" xfId="0" applyNumberFormat="1" applyFont="1" applyBorder="1"/>
    <xf numFmtId="0" fontId="61" fillId="0" borderId="13" xfId="0" applyFont="1" applyBorder="1"/>
    <xf numFmtId="164" fontId="87" fillId="24" borderId="10" xfId="26" applyNumberFormat="1" applyFont="1" applyFill="1" applyBorder="1"/>
    <xf numFmtId="0" fontId="63" fillId="27" borderId="10" xfId="0" applyFont="1" applyFill="1" applyBorder="1"/>
    <xf numFmtId="0" fontId="63" fillId="27" borderId="13" xfId="0" applyFont="1" applyFill="1" applyBorder="1"/>
    <xf numFmtId="164" fontId="88" fillId="24" borderId="10" xfId="26" applyNumberFormat="1" applyFont="1" applyFill="1" applyBorder="1"/>
    <xf numFmtId="0" fontId="61" fillId="0" borderId="10" xfId="0" applyFont="1" applyBorder="1"/>
    <xf numFmtId="0" fontId="59" fillId="0" borderId="10" xfId="0" applyFont="1" applyBorder="1"/>
    <xf numFmtId="0" fontId="75" fillId="0" borderId="0" xfId="0" applyFont="1"/>
    <xf numFmtId="0" fontId="59" fillId="0" borderId="13" xfId="0" applyFont="1" applyBorder="1"/>
    <xf numFmtId="0" fontId="64" fillId="0" borderId="0" xfId="0" applyFont="1"/>
    <xf numFmtId="0" fontId="86" fillId="0" borderId="0" xfId="0" applyFont="1"/>
    <xf numFmtId="0" fontId="87" fillId="24" borderId="13" xfId="0" applyFont="1" applyFill="1" applyBorder="1"/>
    <xf numFmtId="0" fontId="59" fillId="24" borderId="13" xfId="0" applyFont="1" applyFill="1" applyBorder="1"/>
    <xf numFmtId="164" fontId="62" fillId="28" borderId="10" xfId="26" applyNumberFormat="1" applyFont="1" applyFill="1" applyBorder="1"/>
    <xf numFmtId="164" fontId="63" fillId="28" borderId="10" xfId="26" applyNumberFormat="1" applyFont="1" applyFill="1" applyBorder="1"/>
    <xf numFmtId="0" fontId="115" fillId="24" borderId="0" xfId="0" applyFont="1" applyFill="1"/>
    <xf numFmtId="164" fontId="64" fillId="24" borderId="0" xfId="26" applyNumberFormat="1" applyFont="1" applyFill="1" applyAlignment="1">
      <alignment horizontal="center"/>
    </xf>
    <xf numFmtId="164" fontId="64" fillId="24" borderId="0" xfId="26" applyNumberFormat="1" applyFont="1" applyFill="1"/>
    <xf numFmtId="164" fontId="75" fillId="24" borderId="0" xfId="26" applyNumberFormat="1" applyFont="1" applyFill="1"/>
    <xf numFmtId="0" fontId="64" fillId="24" borderId="0" xfId="0" applyFont="1" applyFill="1" applyAlignment="1">
      <alignment horizontal="center"/>
    </xf>
    <xf numFmtId="0" fontId="50" fillId="24" borderId="0" xfId="0" applyFont="1" applyFill="1"/>
    <xf numFmtId="0" fontId="75" fillId="24" borderId="0" xfId="0" applyFont="1" applyFill="1"/>
    <xf numFmtId="16" fontId="111" fillId="24" borderId="10" xfId="0" applyNumberFormat="1" applyFont="1" applyFill="1" applyBorder="1"/>
    <xf numFmtId="0" fontId="111" fillId="24" borderId="13" xfId="0" applyFont="1" applyFill="1" applyBorder="1"/>
    <xf numFmtId="164" fontId="108" fillId="25" borderId="10" xfId="26" applyNumberFormat="1" applyFont="1" applyFill="1" applyBorder="1"/>
    <xf numFmtId="164" fontId="107" fillId="24" borderId="10" xfId="26" applyNumberFormat="1" applyFont="1" applyFill="1" applyBorder="1"/>
    <xf numFmtId="164" fontId="107" fillId="27" borderId="10" xfId="26" applyNumberFormat="1" applyFont="1" applyFill="1" applyBorder="1"/>
    <xf numFmtId="0" fontId="116" fillId="0" borderId="0" xfId="0" applyFont="1"/>
    <xf numFmtId="164" fontId="112" fillId="27" borderId="10" xfId="27" applyNumberFormat="1" applyFont="1" applyFill="1" applyBorder="1"/>
    <xf numFmtId="164" fontId="115" fillId="27" borderId="0" xfId="0" applyNumberFormat="1" applyFont="1" applyFill="1"/>
    <xf numFmtId="0" fontId="115" fillId="27" borderId="0" xfId="0" applyFont="1" applyFill="1"/>
    <xf numFmtId="0" fontId="50" fillId="27" borderId="0" xfId="0" applyFont="1" applyFill="1"/>
    <xf numFmtId="0" fontId="61" fillId="0" borderId="15" xfId="0" applyFont="1" applyBorder="1"/>
    <xf numFmtId="0" fontId="61" fillId="24" borderId="23" xfId="0" applyFont="1" applyFill="1" applyBorder="1"/>
    <xf numFmtId="164" fontId="61" fillId="24" borderId="15" xfId="26" applyNumberFormat="1" applyFont="1" applyFill="1" applyBorder="1"/>
    <xf numFmtId="164" fontId="63" fillId="24" borderId="15" xfId="26" applyNumberFormat="1" applyFont="1" applyFill="1" applyBorder="1"/>
    <xf numFmtId="164" fontId="63" fillId="25" borderId="15" xfId="26" applyNumberFormat="1" applyFont="1" applyFill="1" applyBorder="1"/>
    <xf numFmtId="164" fontId="75" fillId="0" borderId="15" xfId="26" applyNumberFormat="1" applyFont="1" applyBorder="1"/>
    <xf numFmtId="164" fontId="50" fillId="0" borderId="12" xfId="0" applyNumberFormat="1" applyFont="1" applyBorder="1"/>
    <xf numFmtId="0" fontId="50" fillId="0" borderId="12" xfId="0" applyFont="1" applyBorder="1"/>
    <xf numFmtId="0" fontId="31" fillId="0" borderId="14" xfId="0" applyFont="1" applyBorder="1"/>
    <xf numFmtId="164" fontId="67" fillId="24" borderId="14" xfId="26" applyNumberFormat="1" applyFont="1" applyFill="1" applyBorder="1"/>
    <xf numFmtId="164" fontId="83" fillId="24" borderId="14" xfId="26" applyNumberFormat="1" applyFont="1" applyFill="1" applyBorder="1"/>
    <xf numFmtId="164" fontId="27" fillId="24" borderId="14" xfId="26" applyNumberFormat="1" applyFont="1" applyFill="1" applyBorder="1"/>
    <xf numFmtId="164" fontId="84" fillId="25" borderId="14" xfId="26" applyNumberFormat="1" applyFont="1" applyFill="1" applyBorder="1"/>
    <xf numFmtId="0" fontId="36" fillId="24" borderId="10" xfId="0" applyFont="1" applyFill="1" applyBorder="1"/>
    <xf numFmtId="0" fontId="63" fillId="24" borderId="10" xfId="0" applyFont="1" applyFill="1" applyBorder="1"/>
    <xf numFmtId="164" fontId="50" fillId="24" borderId="10" xfId="0" applyNumberFormat="1" applyFont="1" applyFill="1" applyBorder="1"/>
    <xf numFmtId="0" fontId="50" fillId="24" borderId="10" xfId="0" applyFont="1" applyFill="1" applyBorder="1"/>
    <xf numFmtId="0" fontId="60" fillId="24" borderId="10" xfId="0" applyFont="1" applyFill="1" applyBorder="1"/>
    <xf numFmtId="164" fontId="32" fillId="0" borderId="0" xfId="26" applyNumberFormat="1" applyFont="1" applyBorder="1" applyAlignment="1">
      <alignment horizontal="center"/>
    </xf>
    <xf numFmtId="0" fontId="59" fillId="0" borderId="33" xfId="0" applyFont="1" applyBorder="1"/>
    <xf numFmtId="0" fontId="75" fillId="0" borderId="10" xfId="0" applyFont="1" applyBorder="1"/>
    <xf numFmtId="164" fontId="64" fillId="0" borderId="10" xfId="26" applyNumberFormat="1" applyFont="1" applyBorder="1" applyAlignment="1">
      <alignment horizontal="center"/>
    </xf>
    <xf numFmtId="164" fontId="61" fillId="24" borderId="10" xfId="27" applyNumberFormat="1" applyFont="1" applyFill="1" applyBorder="1"/>
    <xf numFmtId="0" fontId="50" fillId="0" borderId="10" xfId="0" applyFont="1" applyBorder="1"/>
    <xf numFmtId="0" fontId="0" fillId="0" borderId="14" xfId="0" applyBorder="1" applyAlignment="1"/>
    <xf numFmtId="164" fontId="8" fillId="24" borderId="10" xfId="26" applyNumberFormat="1" applyFont="1" applyFill="1" applyBorder="1" applyAlignment="1"/>
    <xf numFmtId="164" fontId="50" fillId="0" borderId="10" xfId="0" applyNumberFormat="1" applyFont="1" applyBorder="1"/>
    <xf numFmtId="164" fontId="66" fillId="0" borderId="10" xfId="26" applyNumberFormat="1" applyFont="1" applyBorder="1"/>
    <xf numFmtId="164" fontId="31" fillId="0" borderId="10" xfId="0" applyNumberFormat="1" applyFont="1" applyBorder="1"/>
    <xf numFmtId="0" fontId="115" fillId="27" borderId="10" xfId="0" applyFont="1" applyFill="1" applyBorder="1"/>
    <xf numFmtId="164" fontId="66" fillId="27" borderId="10" xfId="26" applyNumberFormat="1" applyFont="1" applyFill="1" applyBorder="1"/>
    <xf numFmtId="0" fontId="50" fillId="27" borderId="10" xfId="0" applyFont="1" applyFill="1" applyBorder="1"/>
    <xf numFmtId="0" fontId="75" fillId="27" borderId="0" xfId="0" applyFont="1" applyFill="1"/>
    <xf numFmtId="164" fontId="115" fillId="27" borderId="10" xfId="0" applyNumberFormat="1" applyFont="1" applyFill="1" applyBorder="1"/>
    <xf numFmtId="164" fontId="50" fillId="27" borderId="10" xfId="0" applyNumberFormat="1" applyFont="1" applyFill="1" applyBorder="1"/>
    <xf numFmtId="1" fontId="65" fillId="0" borderId="10" xfId="26" applyNumberFormat="1" applyFont="1" applyBorder="1" applyAlignment="1">
      <alignment horizontal="right"/>
    </xf>
    <xf numFmtId="1" fontId="65" fillId="0" borderId="10" xfId="26" applyNumberFormat="1" applyFont="1" applyBorder="1"/>
    <xf numFmtId="0" fontId="73" fillId="27" borderId="10" xfId="0" applyFont="1" applyFill="1" applyBorder="1"/>
    <xf numFmtId="164" fontId="73" fillId="27" borderId="10" xfId="0" applyNumberFormat="1" applyFont="1" applyFill="1" applyBorder="1"/>
    <xf numFmtId="0" fontId="0" fillId="0" borderId="0" xfId="0" applyBorder="1"/>
    <xf numFmtId="164" fontId="63" fillId="25" borderId="10" xfId="41" applyNumberFormat="1" applyFont="1" applyFill="1" applyBorder="1"/>
    <xf numFmtId="164" fontId="63" fillId="26" borderId="10" xfId="41" applyNumberFormat="1" applyFont="1" applyFill="1" applyBorder="1"/>
    <xf numFmtId="164" fontId="36" fillId="25" borderId="10" xfId="26" applyNumberFormat="1" applyFont="1" applyFill="1" applyBorder="1" applyAlignment="1"/>
    <xf numFmtId="164" fontId="110" fillId="25" borderId="10" xfId="26" applyNumberFormat="1" applyFont="1" applyFill="1" applyBorder="1"/>
    <xf numFmtId="164" fontId="108" fillId="27" borderId="10" xfId="26" applyNumberFormat="1" applyFont="1" applyFill="1" applyBorder="1"/>
    <xf numFmtId="166" fontId="67" fillId="24" borderId="10" xfId="0" applyNumberFormat="1" applyFont="1" applyFill="1" applyBorder="1" applyAlignment="1" applyProtection="1">
      <alignment vertical="center" wrapText="1"/>
      <protection locked="0"/>
    </xf>
    <xf numFmtId="166" fontId="31" fillId="24" borderId="10" xfId="0" applyNumberFormat="1" applyFont="1" applyFill="1" applyBorder="1" applyAlignment="1" applyProtection="1">
      <alignment vertical="center" wrapText="1"/>
      <protection locked="0"/>
    </xf>
    <xf numFmtId="166" fontId="67" fillId="24" borderId="14" xfId="0" applyNumberFormat="1" applyFont="1" applyFill="1" applyBorder="1" applyAlignment="1" applyProtection="1">
      <alignment vertical="center" wrapText="1"/>
      <protection locked="0"/>
    </xf>
    <xf numFmtId="0" fontId="67" fillId="24" borderId="0" xfId="0" applyFont="1" applyFill="1" applyBorder="1" applyAlignment="1"/>
    <xf numFmtId="164" fontId="67" fillId="24" borderId="0" xfId="27" applyNumberFormat="1" applyFont="1" applyFill="1" applyBorder="1"/>
    <xf numFmtId="164" fontId="61" fillId="24" borderId="0" xfId="27" applyNumberFormat="1" applyFont="1" applyFill="1" applyBorder="1"/>
    <xf numFmtId="164" fontId="62" fillId="27" borderId="0" xfId="27" applyNumberFormat="1" applyFont="1" applyFill="1" applyBorder="1"/>
    <xf numFmtId="164" fontId="67" fillId="27" borderId="0" xfId="27" applyNumberFormat="1" applyFont="1" applyFill="1" applyBorder="1"/>
    <xf numFmtId="164" fontId="59" fillId="27" borderId="0" xfId="27" applyNumberFormat="1" applyFont="1" applyFill="1" applyBorder="1"/>
    <xf numFmtId="164" fontId="8" fillId="27" borderId="0" xfId="26" applyNumberFormat="1" applyFont="1" applyFill="1" applyBorder="1"/>
    <xf numFmtId="164" fontId="8" fillId="24" borderId="0" xfId="26" applyNumberFormat="1" applyFont="1" applyFill="1" applyBorder="1"/>
    <xf numFmtId="164" fontId="27" fillId="24" borderId="0" xfId="26" applyNumberFormat="1" applyFont="1" applyFill="1" applyBorder="1"/>
    <xf numFmtId="164" fontId="67" fillId="27" borderId="0" xfId="26" applyNumberFormat="1" applyFont="1" applyFill="1" applyBorder="1"/>
    <xf numFmtId="164" fontId="61" fillId="24" borderId="0" xfId="26" applyNumberFormat="1" applyFont="1" applyFill="1" applyBorder="1"/>
    <xf numFmtId="164" fontId="33" fillId="24" borderId="0" xfId="26" applyNumberFormat="1" applyFont="1" applyFill="1" applyBorder="1"/>
    <xf numFmtId="164" fontId="67" fillId="24" borderId="0" xfId="26" applyNumberFormat="1" applyFont="1" applyFill="1" applyBorder="1"/>
    <xf numFmtId="164" fontId="28" fillId="24" borderId="0" xfId="26" applyNumberFormat="1" applyFont="1" applyFill="1" applyBorder="1"/>
    <xf numFmtId="0" fontId="50" fillId="0" borderId="0" xfId="0" applyFont="1" applyBorder="1"/>
    <xf numFmtId="164" fontId="87" fillId="27" borderId="0" xfId="26" applyNumberFormat="1" applyFont="1" applyFill="1" applyBorder="1"/>
    <xf numFmtId="164" fontId="59" fillId="27" borderId="0" xfId="26" applyNumberFormat="1" applyFont="1" applyFill="1" applyBorder="1"/>
    <xf numFmtId="164" fontId="28" fillId="27" borderId="0" xfId="26" applyNumberFormat="1" applyFont="1" applyFill="1" applyBorder="1"/>
    <xf numFmtId="164" fontId="9" fillId="27" borderId="0" xfId="26" applyNumberFormat="1" applyFont="1" applyFill="1" applyBorder="1"/>
    <xf numFmtId="164" fontId="33" fillId="27" borderId="0" xfId="26" applyNumberFormat="1" applyFont="1" applyFill="1" applyBorder="1"/>
    <xf numFmtId="0" fontId="69" fillId="24" borderId="0" xfId="0" applyFont="1" applyFill="1" applyBorder="1"/>
    <xf numFmtId="0" fontId="115" fillId="0" borderId="0" xfId="0" applyFont="1" applyBorder="1"/>
    <xf numFmtId="0" fontId="88" fillId="27" borderId="10" xfId="0" applyFont="1" applyFill="1" applyBorder="1" applyAlignment="1"/>
    <xf numFmtId="0" fontId="67" fillId="27" borderId="10" xfId="0" applyFont="1" applyFill="1" applyBorder="1" applyAlignment="1"/>
    <xf numFmtId="164" fontId="61" fillId="27" borderId="10" xfId="27" applyNumberFormat="1" applyFont="1" applyFill="1" applyBorder="1"/>
    <xf numFmtId="164" fontId="67" fillId="24" borderId="15" xfId="26" applyNumberFormat="1" applyFont="1" applyFill="1" applyBorder="1"/>
    <xf numFmtId="0" fontId="69" fillId="0" borderId="27" xfId="0" applyFont="1" applyBorder="1"/>
    <xf numFmtId="164" fontId="67" fillId="28" borderId="10" xfId="26" applyNumberFormat="1" applyFont="1" applyFill="1" applyBorder="1"/>
    <xf numFmtId="0" fontId="115" fillId="0" borderId="27" xfId="0" applyFont="1" applyBorder="1"/>
    <xf numFmtId="0" fontId="50" fillId="0" borderId="27" xfId="0" applyFont="1" applyBorder="1"/>
    <xf numFmtId="0" fontId="115" fillId="0" borderId="34" xfId="0" applyFont="1" applyBorder="1"/>
    <xf numFmtId="0" fontId="50" fillId="0" borderId="34" xfId="0" applyFont="1" applyBorder="1"/>
    <xf numFmtId="0" fontId="88" fillId="24" borderId="0" xfId="0" applyFont="1" applyFill="1" applyBorder="1" applyAlignment="1">
      <alignment horizontal="center"/>
    </xf>
    <xf numFmtId="164" fontId="63" fillId="27" borderId="10" xfId="26" applyNumberFormat="1" applyFont="1" applyFill="1" applyBorder="1" applyAlignment="1"/>
    <xf numFmtId="164" fontId="108" fillId="27" borderId="10" xfId="26" applyNumberFormat="1" applyFont="1" applyFill="1" applyBorder="1" applyAlignment="1" applyProtection="1">
      <alignment vertical="center" wrapText="1"/>
    </xf>
    <xf numFmtId="164" fontId="63" fillId="27" borderId="10" xfId="26" applyNumberFormat="1" applyFont="1" applyFill="1" applyBorder="1" applyAlignment="1" applyProtection="1">
      <alignment vertical="center" wrapText="1"/>
    </xf>
    <xf numFmtId="164" fontId="62" fillId="27" borderId="10" xfId="26" applyNumberFormat="1" applyFont="1" applyFill="1" applyBorder="1" applyAlignment="1"/>
    <xf numFmtId="164" fontId="63" fillId="25" borderId="10" xfId="26" applyNumberFormat="1" applyFont="1" applyFill="1" applyBorder="1" applyAlignment="1">
      <alignment vertical="center" wrapText="1"/>
    </xf>
    <xf numFmtId="165" fontId="29" fillId="31" borderId="10" xfId="27" applyNumberFormat="1" applyFont="1" applyFill="1" applyBorder="1"/>
    <xf numFmtId="164" fontId="32" fillId="24" borderId="10" xfId="26" applyNumberFormat="1" applyFont="1" applyFill="1" applyBorder="1"/>
    <xf numFmtId="164" fontId="87" fillId="27" borderId="10" xfId="26" applyNumberFormat="1" applyFont="1" applyFill="1" applyBorder="1"/>
    <xf numFmtId="164" fontId="111" fillId="24" borderId="10" xfId="26" applyNumberFormat="1" applyFont="1" applyFill="1" applyBorder="1"/>
    <xf numFmtId="0" fontId="29" fillId="24" borderId="10" xfId="0" applyFont="1" applyFill="1" applyBorder="1" applyAlignment="1">
      <alignment horizontal="center"/>
    </xf>
    <xf numFmtId="164" fontId="110" fillId="27" borderId="10" xfId="26" applyNumberFormat="1" applyFont="1" applyFill="1" applyBorder="1"/>
    <xf numFmtId="0" fontId="61" fillId="24" borderId="23" xfId="0" applyFont="1" applyFill="1" applyBorder="1" applyAlignment="1">
      <alignment wrapText="1"/>
    </xf>
    <xf numFmtId="0" fontId="114" fillId="0" borderId="10" xfId="0" applyFont="1" applyBorder="1"/>
    <xf numFmtId="164" fontId="49" fillId="0" borderId="10" xfId="26" applyNumberFormat="1" applyFont="1" applyBorder="1"/>
    <xf numFmtId="0" fontId="107" fillId="24" borderId="13" xfId="0" applyFont="1" applyFill="1" applyBorder="1"/>
    <xf numFmtId="1" fontId="118" fillId="24" borderId="10" xfId="26" applyNumberFormat="1" applyFont="1" applyFill="1" applyBorder="1"/>
    <xf numFmtId="1" fontId="119" fillId="24" borderId="10" xfId="26" applyNumberFormat="1" applyFont="1" applyFill="1" applyBorder="1"/>
    <xf numFmtId="164" fontId="118" fillId="0" borderId="10" xfId="26" applyNumberFormat="1" applyFont="1" applyBorder="1"/>
    <xf numFmtId="166" fontId="107" fillId="24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8" fillId="24" borderId="10" xfId="26" applyNumberFormat="1" applyFont="1" applyFill="1" applyBorder="1" applyAlignment="1"/>
    <xf numFmtId="0" fontId="66" fillId="24" borderId="0" xfId="0" applyFont="1" applyFill="1" applyBorder="1" applyAlignment="1"/>
    <xf numFmtId="0" fontId="65" fillId="24" borderId="0" xfId="0" applyFont="1" applyFill="1" applyBorder="1"/>
    <xf numFmtId="164" fontId="66" fillId="24" borderId="0" xfId="26" applyNumberFormat="1" applyFont="1" applyFill="1" applyBorder="1"/>
    <xf numFmtId="164" fontId="65" fillId="24" borderId="0" xfId="26" applyNumberFormat="1" applyFont="1" applyFill="1" applyBorder="1"/>
    <xf numFmtId="0" fontId="31" fillId="24" borderId="0" xfId="0" applyFont="1" applyFill="1" applyBorder="1"/>
    <xf numFmtId="164" fontId="96" fillId="24" borderId="0" xfId="26" applyNumberFormat="1" applyFont="1" applyFill="1" applyBorder="1"/>
    <xf numFmtId="164" fontId="64" fillId="24" borderId="0" xfId="26" applyNumberFormat="1" applyFont="1" applyFill="1" applyBorder="1"/>
    <xf numFmtId="164" fontId="95" fillId="24" borderId="0" xfId="26" applyNumberFormat="1" applyFont="1" applyFill="1" applyBorder="1"/>
    <xf numFmtId="164" fontId="49" fillId="0" borderId="0" xfId="26" applyNumberFormat="1" applyFont="1" applyBorder="1"/>
    <xf numFmtId="164" fontId="49" fillId="26" borderId="0" xfId="26" applyNumberFormat="1" applyFont="1" applyFill="1" applyBorder="1"/>
    <xf numFmtId="164" fontId="0" fillId="0" borderId="0" xfId="26" applyNumberFormat="1" applyFont="1" applyBorder="1"/>
    <xf numFmtId="164" fontId="95" fillId="26" borderId="0" xfId="26" applyNumberFormat="1" applyFont="1" applyFill="1" applyBorder="1"/>
    <xf numFmtId="3" fontId="111" fillId="0" borderId="10" xfId="0" applyNumberFormat="1" applyFont="1" applyBorder="1"/>
    <xf numFmtId="1" fontId="108" fillId="24" borderId="10" xfId="26" applyNumberFormat="1" applyFont="1" applyFill="1" applyBorder="1" applyAlignment="1">
      <alignment horizontal="center"/>
    </xf>
    <xf numFmtId="164" fontId="8" fillId="24" borderId="13" xfId="26" applyNumberFormat="1" applyFont="1" applyFill="1" applyBorder="1"/>
    <xf numFmtId="0" fontId="115" fillId="0" borderId="13" xfId="0" applyFont="1" applyBorder="1"/>
    <xf numFmtId="164" fontId="64" fillId="0" borderId="13" xfId="26" applyNumberFormat="1" applyFont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/>
    </xf>
    <xf numFmtId="0" fontId="71" fillId="30" borderId="14" xfId="41" applyFont="1" applyFill="1" applyBorder="1" applyAlignment="1">
      <alignment horizontal="center" textRotation="45"/>
    </xf>
    <xf numFmtId="0" fontId="29" fillId="27" borderId="16" xfId="0" applyFont="1" applyFill="1" applyBorder="1" applyAlignment="1">
      <alignment horizontal="center"/>
    </xf>
    <xf numFmtId="164" fontId="36" fillId="0" borderId="10" xfId="26" applyNumberFormat="1" applyFont="1" applyBorder="1"/>
    <xf numFmtId="3" fontId="29" fillId="27" borderId="10" xfId="0" applyNumberFormat="1" applyFont="1" applyFill="1" applyBorder="1" applyAlignment="1">
      <alignment horizontal="center"/>
    </xf>
    <xf numFmtId="0" fontId="36" fillId="27" borderId="10" xfId="0" applyFont="1" applyFill="1" applyBorder="1" applyAlignment="1">
      <alignment horizontal="center"/>
    </xf>
    <xf numFmtId="164" fontId="108" fillId="24" borderId="10" xfId="26" applyNumberFormat="1" applyFont="1" applyFill="1" applyBorder="1"/>
    <xf numFmtId="164" fontId="36" fillId="32" borderId="10" xfId="26" applyNumberFormat="1" applyFont="1" applyFill="1" applyBorder="1" applyAlignment="1"/>
    <xf numFmtId="0" fontId="124" fillId="24" borderId="13" xfId="0" applyFont="1" applyFill="1" applyBorder="1"/>
    <xf numFmtId="164" fontId="111" fillId="0" borderId="10" xfId="26" applyNumberFormat="1" applyFont="1" applyBorder="1"/>
    <xf numFmtId="164" fontId="108" fillId="0" borderId="10" xfId="26" applyNumberFormat="1" applyFont="1" applyBorder="1"/>
    <xf numFmtId="164" fontId="29" fillId="32" borderId="10" xfId="26" applyNumberFormat="1" applyFont="1" applyFill="1" applyBorder="1" applyAlignment="1"/>
    <xf numFmtId="164" fontId="27" fillId="32" borderId="10" xfId="26" applyNumberFormat="1" applyFont="1" applyFill="1" applyBorder="1" applyAlignment="1"/>
    <xf numFmtId="164" fontId="108" fillId="32" borderId="10" xfId="26" applyNumberFormat="1" applyFont="1" applyFill="1" applyBorder="1" applyAlignment="1"/>
    <xf numFmtId="0" fontId="28" fillId="0" borderId="15" xfId="0" applyFont="1" applyBorder="1"/>
    <xf numFmtId="0" fontId="28" fillId="24" borderId="23" xfId="0" applyFont="1" applyFill="1" applyBorder="1"/>
    <xf numFmtId="0" fontId="29" fillId="27" borderId="10" xfId="0" applyFont="1" applyFill="1" applyBorder="1" applyAlignment="1">
      <alignment horizontal="center" vertical="center" wrapText="1"/>
    </xf>
    <xf numFmtId="164" fontId="112" fillId="27" borderId="10" xfId="26" applyNumberFormat="1" applyFont="1" applyFill="1" applyBorder="1"/>
    <xf numFmtId="164" fontId="112" fillId="27" borderId="10" xfId="26" applyNumberFormat="1" applyFont="1" applyFill="1" applyBorder="1" applyAlignment="1">
      <alignment horizontal="right"/>
    </xf>
    <xf numFmtId="164" fontId="110" fillId="27" borderId="10" xfId="26" applyNumberFormat="1" applyFont="1" applyFill="1" applyBorder="1" applyAlignment="1">
      <alignment horizontal="right"/>
    </xf>
    <xf numFmtId="164" fontId="63" fillId="27" borderId="13" xfId="0" applyNumberFormat="1" applyFont="1" applyFill="1" applyBorder="1"/>
    <xf numFmtId="0" fontId="28" fillId="27" borderId="37" xfId="0" applyFont="1" applyFill="1" applyBorder="1" applyAlignment="1"/>
    <xf numFmtId="0" fontId="27" fillId="27" borderId="34" xfId="0" applyFont="1" applyFill="1" applyBorder="1" applyAlignment="1"/>
    <xf numFmtId="0" fontId="27" fillId="27" borderId="36" xfId="0" applyFont="1" applyFill="1" applyBorder="1" applyAlignment="1"/>
    <xf numFmtId="164" fontId="27" fillId="24" borderId="11" xfId="27" applyNumberFormat="1" applyFont="1" applyFill="1" applyBorder="1"/>
    <xf numFmtId="164" fontId="28" fillId="24" borderId="11" xfId="27" applyNumberFormat="1" applyFont="1" applyFill="1" applyBorder="1"/>
    <xf numFmtId="164" fontId="27" fillId="27" borderId="11" xfId="27" applyNumberFormat="1" applyFont="1" applyFill="1" applyBorder="1"/>
    <xf numFmtId="164" fontId="8" fillId="27" borderId="11" xfId="27" applyNumberFormat="1" applyFont="1" applyFill="1" applyBorder="1"/>
    <xf numFmtId="164" fontId="47" fillId="24" borderId="11" xfId="27" applyNumberFormat="1" applyFont="1" applyFill="1" applyBorder="1"/>
    <xf numFmtId="164" fontId="27" fillId="28" borderId="11" xfId="27" applyNumberFormat="1" applyFont="1" applyFill="1" applyBorder="1"/>
    <xf numFmtId="0" fontId="69" fillId="0" borderId="10" xfId="0" applyFont="1" applyBorder="1"/>
    <xf numFmtId="164" fontId="108" fillId="24" borderId="10" xfId="27" applyNumberFormat="1" applyFont="1" applyFill="1" applyBorder="1"/>
    <xf numFmtId="164" fontId="36" fillId="24" borderId="10" xfId="27" applyNumberFormat="1" applyFont="1" applyFill="1" applyBorder="1"/>
    <xf numFmtId="164" fontId="36" fillId="32" borderId="10" xfId="27" applyNumberFormat="1" applyFont="1" applyFill="1" applyBorder="1"/>
    <xf numFmtId="164" fontId="101" fillId="32" borderId="10" xfId="27" applyNumberFormat="1" applyFont="1" applyFill="1" applyBorder="1"/>
    <xf numFmtId="0" fontId="27" fillId="33" borderId="10" xfId="0" applyFont="1" applyFill="1" applyBorder="1"/>
    <xf numFmtId="0" fontId="27" fillId="33" borderId="13" xfId="0" applyFont="1" applyFill="1" applyBorder="1"/>
    <xf numFmtId="164" fontId="28" fillId="33" borderId="10" xfId="27" applyNumberFormat="1" applyFont="1" applyFill="1" applyBorder="1"/>
    <xf numFmtId="164" fontId="27" fillId="33" borderId="10" xfId="27" applyNumberFormat="1" applyFont="1" applyFill="1" applyBorder="1"/>
    <xf numFmtId="164" fontId="29" fillId="33" borderId="10" xfId="27" applyNumberFormat="1" applyFont="1" applyFill="1" applyBorder="1"/>
    <xf numFmtId="164" fontId="7" fillId="32" borderId="10" xfId="26" applyNumberFormat="1" applyFont="1" applyFill="1" applyBorder="1"/>
    <xf numFmtId="164" fontId="111" fillId="32" borderId="10" xfId="26" applyNumberFormat="1" applyFont="1" applyFill="1" applyBorder="1"/>
    <xf numFmtId="164" fontId="27" fillId="32" borderId="10" xfId="26" applyNumberFormat="1" applyFont="1" applyFill="1" applyBorder="1"/>
    <xf numFmtId="164" fontId="117" fillId="34" borderId="10" xfId="26" applyNumberFormat="1" applyFont="1" applyFill="1" applyBorder="1"/>
    <xf numFmtId="164" fontId="111" fillId="27" borderId="10" xfId="26" applyNumberFormat="1" applyFont="1" applyFill="1" applyBorder="1"/>
    <xf numFmtId="164" fontId="117" fillId="33" borderId="10" xfId="26" applyNumberFormat="1" applyFont="1" applyFill="1" applyBorder="1"/>
    <xf numFmtId="0" fontId="112" fillId="0" borderId="13" xfId="0" applyFont="1" applyFill="1" applyBorder="1"/>
    <xf numFmtId="164" fontId="112" fillId="33" borderId="10" xfId="26" applyNumberFormat="1" applyFont="1" applyFill="1" applyBorder="1"/>
    <xf numFmtId="164" fontId="111" fillId="33" borderId="10" xfId="26" applyNumberFormat="1" applyFont="1" applyFill="1" applyBorder="1"/>
    <xf numFmtId="0" fontId="29" fillId="25" borderId="37" xfId="0" applyFont="1" applyFill="1" applyBorder="1" applyAlignment="1">
      <alignment horizontal="center"/>
    </xf>
    <xf numFmtId="0" fontId="29" fillId="25" borderId="36" xfId="0" applyFont="1" applyFill="1" applyBorder="1" applyAlignment="1">
      <alignment horizontal="center"/>
    </xf>
    <xf numFmtId="164" fontId="29" fillId="28" borderId="11" xfId="26" applyNumberFormat="1" applyFont="1" applyFill="1" applyBorder="1"/>
    <xf numFmtId="164" fontId="29" fillId="27" borderId="11" xfId="26" applyNumberFormat="1" applyFont="1" applyFill="1" applyBorder="1"/>
    <xf numFmtId="164" fontId="29" fillId="26" borderId="11" xfId="26" applyNumberFormat="1" applyFont="1" applyFill="1" applyBorder="1"/>
    <xf numFmtId="0" fontId="0" fillId="0" borderId="10" xfId="0" applyBorder="1"/>
    <xf numFmtId="164" fontId="29" fillId="32" borderId="10" xfId="26" applyNumberFormat="1" applyFont="1" applyFill="1" applyBorder="1"/>
    <xf numFmtId="164" fontId="28" fillId="32" borderId="10" xfId="26" applyNumberFormat="1" applyFont="1" applyFill="1" applyBorder="1"/>
    <xf numFmtId="164" fontId="36" fillId="32" borderId="10" xfId="26" applyNumberFormat="1" applyFont="1" applyFill="1" applyBorder="1"/>
    <xf numFmtId="164" fontId="31" fillId="32" borderId="10" xfId="26" applyNumberFormat="1" applyFont="1" applyFill="1" applyBorder="1"/>
    <xf numFmtId="164" fontId="29" fillId="34" borderId="11" xfId="26" applyNumberFormat="1" applyFont="1" applyFill="1" applyBorder="1"/>
    <xf numFmtId="164" fontId="108" fillId="32" borderId="10" xfId="26" applyNumberFormat="1" applyFont="1" applyFill="1" applyBorder="1"/>
    <xf numFmtId="0" fontId="28" fillId="33" borderId="10" xfId="0" applyFont="1" applyFill="1" applyBorder="1"/>
    <xf numFmtId="0" fontId="9" fillId="33" borderId="13" xfId="0" applyFont="1" applyFill="1" applyBorder="1"/>
    <xf numFmtId="164" fontId="27" fillId="33" borderId="10" xfId="26" applyNumberFormat="1" applyFont="1" applyFill="1" applyBorder="1"/>
    <xf numFmtId="164" fontId="31" fillId="33" borderId="10" xfId="26" applyNumberFormat="1" applyFont="1" applyFill="1" applyBorder="1"/>
    <xf numFmtId="164" fontId="28" fillId="33" borderId="10" xfId="26" applyNumberFormat="1" applyFont="1" applyFill="1" applyBorder="1"/>
    <xf numFmtId="164" fontId="108" fillId="33" borderId="10" xfId="26" applyNumberFormat="1" applyFont="1" applyFill="1" applyBorder="1"/>
    <xf numFmtId="164" fontId="7" fillId="33" borderId="10" xfId="26" applyNumberFormat="1" applyFont="1" applyFill="1" applyBorder="1"/>
    <xf numFmtId="164" fontId="29" fillId="33" borderId="11" xfId="26" applyNumberFormat="1" applyFont="1" applyFill="1" applyBorder="1"/>
    <xf numFmtId="164" fontId="110" fillId="33" borderId="10" xfId="26" applyNumberFormat="1" applyFont="1" applyFill="1" applyBorder="1"/>
    <xf numFmtId="164" fontId="110" fillId="34" borderId="10" xfId="26" applyNumberFormat="1" applyFont="1" applyFill="1" applyBorder="1"/>
    <xf numFmtId="166" fontId="61" fillId="24" borderId="27" xfId="0" applyNumberFormat="1" applyFont="1" applyFill="1" applyBorder="1" applyAlignment="1">
      <alignment vertical="center" wrapText="1"/>
    </xf>
    <xf numFmtId="166" fontId="27" fillId="0" borderId="10" xfId="0" applyNumberFormat="1" applyFont="1" applyFill="1" applyBorder="1" applyAlignment="1" applyProtection="1">
      <alignment horizontal="right" vertical="center" wrapText="1"/>
    </xf>
    <xf numFmtId="166" fontId="112" fillId="33" borderId="10" xfId="0" applyNumberFormat="1" applyFont="1" applyFill="1" applyBorder="1" applyAlignment="1" applyProtection="1">
      <alignment vertical="center" wrapText="1"/>
      <protection locked="0"/>
    </xf>
    <xf numFmtId="166" fontId="112" fillId="33" borderId="10" xfId="0" applyNumberFormat="1" applyFont="1" applyFill="1" applyBorder="1" applyAlignment="1">
      <alignment vertical="center" wrapText="1"/>
    </xf>
    <xf numFmtId="166" fontId="112" fillId="33" borderId="10" xfId="0" applyNumberFormat="1" applyFont="1" applyFill="1" applyBorder="1" applyAlignment="1" applyProtection="1">
      <alignment horizontal="right" vertical="center" wrapText="1"/>
    </xf>
    <xf numFmtId="166" fontId="112" fillId="27" borderId="10" xfId="0" applyNumberFormat="1" applyFont="1" applyFill="1" applyBorder="1" applyAlignment="1" applyProtection="1">
      <alignment vertical="center" wrapText="1"/>
      <protection locked="0"/>
    </xf>
    <xf numFmtId="166" fontId="112" fillId="27" borderId="20" xfId="0" applyNumberFormat="1" applyFont="1" applyFill="1" applyBorder="1" applyAlignment="1">
      <alignment vertical="center" wrapText="1"/>
    </xf>
    <xf numFmtId="166" fontId="112" fillId="27" borderId="24" xfId="0" applyNumberFormat="1" applyFont="1" applyFill="1" applyBorder="1" applyAlignment="1" applyProtection="1">
      <alignment horizontal="right" vertical="center" wrapText="1"/>
    </xf>
    <xf numFmtId="166" fontId="112" fillId="27" borderId="14" xfId="0" applyNumberFormat="1" applyFont="1" applyFill="1" applyBorder="1" applyAlignment="1" applyProtection="1">
      <alignment vertical="center" wrapText="1"/>
      <protection locked="0"/>
    </xf>
    <xf numFmtId="166" fontId="112" fillId="27" borderId="17" xfId="0" applyNumberFormat="1" applyFont="1" applyFill="1" applyBorder="1" applyAlignment="1" applyProtection="1">
      <alignment vertical="center" wrapText="1"/>
      <protection locked="0"/>
    </xf>
    <xf numFmtId="166" fontId="112" fillId="27" borderId="18" xfId="0" applyNumberFormat="1" applyFont="1" applyFill="1" applyBorder="1" applyAlignment="1">
      <alignment vertical="center" wrapText="1"/>
    </xf>
    <xf numFmtId="166" fontId="112" fillId="24" borderId="14" xfId="0" applyNumberFormat="1" applyFont="1" applyFill="1" applyBorder="1" applyAlignment="1" applyProtection="1">
      <alignment vertical="center" wrapText="1"/>
      <protection locked="0"/>
    </xf>
    <xf numFmtId="166" fontId="112" fillId="24" borderId="10" xfId="0" applyNumberFormat="1" applyFont="1" applyFill="1" applyBorder="1" applyAlignment="1" applyProtection="1">
      <alignment vertical="center" wrapText="1"/>
      <protection locked="0"/>
    </xf>
    <xf numFmtId="166" fontId="112" fillId="27" borderId="20" xfId="0" applyNumberFormat="1" applyFont="1" applyFill="1" applyBorder="1" applyAlignment="1" applyProtection="1">
      <alignment horizontal="right" vertical="center" wrapText="1"/>
    </xf>
    <xf numFmtId="166" fontId="112" fillId="33" borderId="14" xfId="0" applyNumberFormat="1" applyFont="1" applyFill="1" applyBorder="1" applyAlignment="1" applyProtection="1">
      <alignment vertical="center" wrapText="1"/>
      <protection locked="0"/>
    </xf>
    <xf numFmtId="166" fontId="112" fillId="33" borderId="26" xfId="0" applyNumberFormat="1" applyFont="1" applyFill="1" applyBorder="1" applyAlignment="1">
      <alignment vertical="center" wrapText="1"/>
    </xf>
    <xf numFmtId="166" fontId="112" fillId="33" borderId="26" xfId="0" applyNumberFormat="1" applyFont="1" applyFill="1" applyBorder="1" applyAlignment="1" applyProtection="1">
      <alignment horizontal="right" vertical="center" wrapText="1"/>
    </xf>
    <xf numFmtId="166" fontId="112" fillId="33" borderId="15" xfId="0" applyNumberFormat="1" applyFont="1" applyFill="1" applyBorder="1" applyAlignment="1" applyProtection="1">
      <alignment vertical="center" wrapText="1"/>
      <protection locked="0"/>
    </xf>
    <xf numFmtId="166" fontId="112" fillId="33" borderId="13" xfId="0" applyNumberFormat="1" applyFont="1" applyFill="1" applyBorder="1" applyAlignment="1" applyProtection="1">
      <alignment vertical="center" wrapText="1"/>
      <protection locked="0"/>
    </xf>
    <xf numFmtId="166" fontId="112" fillId="33" borderId="28" xfId="0" applyNumberFormat="1" applyFont="1" applyFill="1" applyBorder="1" applyAlignment="1">
      <alignment vertical="center" wrapText="1"/>
    </xf>
    <xf numFmtId="166" fontId="129" fillId="26" borderId="31" xfId="0" applyNumberFormat="1" applyFont="1" applyFill="1" applyBorder="1"/>
    <xf numFmtId="166" fontId="129" fillId="26" borderId="10" xfId="0" applyNumberFormat="1" applyFont="1" applyFill="1" applyBorder="1"/>
    <xf numFmtId="164" fontId="31" fillId="25" borderId="15" xfId="26" applyNumberFormat="1" applyFont="1" applyFill="1" applyBorder="1"/>
    <xf numFmtId="164" fontId="108" fillId="25" borderId="10" xfId="26" applyNumberFormat="1" applyFont="1" applyFill="1" applyBorder="1" applyAlignment="1">
      <alignment horizontal="center"/>
    </xf>
    <xf numFmtId="164" fontId="9" fillId="25" borderId="10" xfId="26" applyNumberFormat="1" applyFont="1" applyFill="1" applyBorder="1"/>
    <xf numFmtId="164" fontId="108" fillId="25" borderId="15" xfId="26" applyNumberFormat="1" applyFont="1" applyFill="1" applyBorder="1"/>
    <xf numFmtId="164" fontId="107" fillId="25" borderId="10" xfId="26" applyNumberFormat="1" applyFont="1" applyFill="1" applyBorder="1"/>
    <xf numFmtId="164" fontId="34" fillId="27" borderId="10" xfId="26" applyNumberFormat="1" applyFont="1" applyFill="1" applyBorder="1"/>
    <xf numFmtId="164" fontId="8" fillId="25" borderId="11" xfId="26" applyNumberFormat="1" applyFont="1" applyFill="1" applyBorder="1" applyAlignment="1">
      <alignment horizontal="center"/>
    </xf>
    <xf numFmtId="164" fontId="8" fillId="25" borderId="12" xfId="26" applyNumberFormat="1" applyFont="1" applyFill="1" applyBorder="1" applyAlignment="1">
      <alignment horizontal="center"/>
    </xf>
    <xf numFmtId="164" fontId="8" fillId="25" borderId="13" xfId="26" applyNumberFormat="1" applyFont="1" applyFill="1" applyBorder="1" applyAlignment="1">
      <alignment horizontal="center"/>
    </xf>
    <xf numFmtId="0" fontId="8" fillId="25" borderId="15" xfId="0" applyFont="1" applyFill="1" applyBorder="1" applyAlignment="1">
      <alignment horizontal="center"/>
    </xf>
    <xf numFmtId="0" fontId="8" fillId="25" borderId="14" xfId="0" applyFont="1" applyFill="1" applyBorder="1" applyAlignment="1">
      <alignment horizontal="center"/>
    </xf>
    <xf numFmtId="0" fontId="0" fillId="25" borderId="15" xfId="0" applyFill="1" applyBorder="1" applyAlignment="1">
      <alignment horizontal="center"/>
    </xf>
    <xf numFmtId="0" fontId="0" fillId="25" borderId="14" xfId="0" applyFill="1" applyBorder="1" applyAlignment="1">
      <alignment horizontal="center"/>
    </xf>
    <xf numFmtId="0" fontId="8" fillId="25" borderId="11" xfId="0" applyFont="1" applyFill="1" applyBorder="1" applyAlignment="1">
      <alignment horizontal="center"/>
    </xf>
    <xf numFmtId="0" fontId="8" fillId="25" borderId="12" xfId="0" applyFont="1" applyFill="1" applyBorder="1" applyAlignment="1">
      <alignment horizontal="center"/>
    </xf>
    <xf numFmtId="0" fontId="8" fillId="25" borderId="13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 wrapText="1"/>
    </xf>
    <xf numFmtId="0" fontId="127" fillId="0" borderId="10" xfId="0" applyFont="1" applyBorder="1" applyAlignment="1">
      <alignment horizontal="center" wrapText="1"/>
    </xf>
    <xf numFmtId="166" fontId="67" fillId="27" borderId="10" xfId="0" applyNumberFormat="1" applyFont="1" applyFill="1" applyBorder="1" applyAlignment="1">
      <alignment horizontal="center" vertical="center" wrapText="1"/>
    </xf>
    <xf numFmtId="0" fontId="65" fillId="27" borderId="10" xfId="0" applyFont="1" applyFill="1" applyBorder="1" applyAlignment="1">
      <alignment horizontal="left"/>
    </xf>
    <xf numFmtId="166" fontId="70" fillId="27" borderId="10" xfId="0" applyNumberFormat="1" applyFont="1" applyFill="1" applyBorder="1" applyAlignment="1">
      <alignment horizontal="center" vertical="center" wrapText="1"/>
    </xf>
    <xf numFmtId="166" fontId="29" fillId="27" borderId="35" xfId="0" applyNumberFormat="1" applyFont="1" applyFill="1" applyBorder="1" applyAlignment="1">
      <alignment horizontal="center" vertical="center" wrapText="1"/>
    </xf>
    <xf numFmtId="166" fontId="29" fillId="27" borderId="34" xfId="0" applyNumberFormat="1" applyFont="1" applyFill="1" applyBorder="1" applyAlignment="1">
      <alignment horizontal="center" vertical="center" wrapText="1"/>
    </xf>
    <xf numFmtId="166" fontId="29" fillId="27" borderId="36" xfId="0" applyNumberFormat="1" applyFont="1" applyFill="1" applyBorder="1" applyAlignment="1">
      <alignment horizontal="center" vertical="center" wrapText="1"/>
    </xf>
    <xf numFmtId="166" fontId="63" fillId="27" borderId="13" xfId="0" applyNumberFormat="1" applyFont="1" applyFill="1" applyBorder="1" applyAlignment="1">
      <alignment horizontal="center" vertical="center" wrapText="1"/>
    </xf>
    <xf numFmtId="166" fontId="27" fillId="27" borderId="15" xfId="0" applyNumberFormat="1" applyFont="1" applyFill="1" applyBorder="1" applyAlignment="1">
      <alignment horizontal="center" vertical="center" wrapText="1"/>
    </xf>
    <xf numFmtId="0" fontId="126" fillId="0" borderId="16" xfId="0" applyFont="1" applyBorder="1" applyAlignment="1">
      <alignment horizontal="center" vertical="center" wrapText="1"/>
    </xf>
    <xf numFmtId="0" fontId="126" fillId="0" borderId="14" xfId="0" applyFont="1" applyBorder="1" applyAlignment="1">
      <alignment horizontal="center" vertical="center" wrapText="1"/>
    </xf>
    <xf numFmtId="0" fontId="128" fillId="0" borderId="34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30" borderId="15" xfId="0" applyFont="1" applyFill="1" applyBorder="1" applyAlignment="1">
      <alignment horizontal="center" textRotation="45"/>
    </xf>
    <xf numFmtId="0" fontId="5" fillId="30" borderId="14" xfId="0" applyFont="1" applyFill="1" applyBorder="1" applyAlignment="1">
      <alignment horizontal="center" textRotation="45"/>
    </xf>
    <xf numFmtId="0" fontId="90" fillId="26" borderId="15" xfId="0" applyFont="1" applyFill="1" applyBorder="1" applyAlignment="1">
      <alignment horizontal="center"/>
    </xf>
    <xf numFmtId="0" fontId="90" fillId="26" borderId="14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8" fillId="25" borderId="10" xfId="0" applyFont="1" applyFill="1" applyBorder="1" applyAlignment="1">
      <alignment horizontal="center"/>
    </xf>
    <xf numFmtId="0" fontId="29" fillId="25" borderId="11" xfId="0" applyFont="1" applyFill="1" applyBorder="1" applyAlignment="1">
      <alignment horizontal="center"/>
    </xf>
    <xf numFmtId="3" fontId="8" fillId="25" borderId="11" xfId="0" applyNumberFormat="1" applyFont="1" applyFill="1" applyBorder="1" applyAlignment="1">
      <alignment horizontal="center"/>
    </xf>
    <xf numFmtId="3" fontId="8" fillId="25" borderId="13" xfId="0" applyNumberFormat="1" applyFont="1" applyFill="1" applyBorder="1" applyAlignment="1">
      <alignment horizontal="center"/>
    </xf>
    <xf numFmtId="3" fontId="8" fillId="27" borderId="11" xfId="0" applyNumberFormat="1" applyFont="1" applyFill="1" applyBorder="1" applyAlignment="1">
      <alignment horizontal="center"/>
    </xf>
    <xf numFmtId="3" fontId="8" fillId="27" borderId="13" xfId="0" applyNumberFormat="1" applyFont="1" applyFill="1" applyBorder="1" applyAlignment="1">
      <alignment horizontal="center"/>
    </xf>
    <xf numFmtId="0" fontId="39" fillId="28" borderId="11" xfId="0" applyFont="1" applyFill="1" applyBorder="1" applyAlignment="1">
      <alignment horizontal="center"/>
    </xf>
    <xf numFmtId="0" fontId="39" fillId="28" borderId="13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25" borderId="23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29" fillId="25" borderId="33" xfId="0" applyFont="1" applyFill="1" applyBorder="1" applyAlignment="1">
      <alignment horizontal="center"/>
    </xf>
    <xf numFmtId="0" fontId="105" fillId="26" borderId="15" xfId="0" applyFont="1" applyFill="1" applyBorder="1" applyAlignment="1">
      <alignment horizontal="center" vertical="center" wrapText="1"/>
    </xf>
    <xf numFmtId="0" fontId="105" fillId="26" borderId="14" xfId="0" applyFont="1" applyFill="1" applyBorder="1" applyAlignment="1">
      <alignment horizontal="center" vertical="center" wrapText="1"/>
    </xf>
    <xf numFmtId="0" fontId="38" fillId="27" borderId="11" xfId="0" applyFont="1" applyFill="1" applyBorder="1" applyAlignment="1">
      <alignment horizontal="center" vertical="center" wrapText="1"/>
    </xf>
    <xf numFmtId="0" fontId="38" fillId="27" borderId="12" xfId="0" applyFont="1" applyFill="1" applyBorder="1" applyAlignment="1">
      <alignment horizontal="center" vertical="center" wrapText="1"/>
    </xf>
    <xf numFmtId="0" fontId="38" fillId="27" borderId="13" xfId="0" applyFont="1" applyFill="1" applyBorder="1" applyAlignment="1">
      <alignment horizontal="center" vertical="center" wrapText="1"/>
    </xf>
    <xf numFmtId="0" fontId="29" fillId="27" borderId="15" xfId="0" applyFont="1" applyFill="1" applyBorder="1" applyAlignment="1">
      <alignment horizontal="center" vertical="center" wrapText="1"/>
    </xf>
    <xf numFmtId="0" fontId="29" fillId="27" borderId="16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textRotation="45"/>
    </xf>
    <xf numFmtId="0" fontId="7" fillId="30" borderId="16" xfId="0" applyFont="1" applyFill="1" applyBorder="1" applyAlignment="1">
      <alignment horizontal="center" textRotation="45"/>
    </xf>
    <xf numFmtId="0" fontId="7" fillId="30" borderId="14" xfId="0" applyFont="1" applyFill="1" applyBorder="1" applyAlignment="1">
      <alignment horizontal="center" textRotation="45"/>
    </xf>
    <xf numFmtId="166" fontId="91" fillId="26" borderId="15" xfId="0" applyNumberFormat="1" applyFont="1" applyFill="1" applyBorder="1" applyAlignment="1">
      <alignment horizontal="center" vertical="center" wrapText="1"/>
    </xf>
    <xf numFmtId="166" fontId="91" fillId="26" borderId="16" xfId="0" applyNumberFormat="1" applyFont="1" applyFill="1" applyBorder="1" applyAlignment="1">
      <alignment horizontal="center" vertical="center" wrapText="1"/>
    </xf>
    <xf numFmtId="166" fontId="91" fillId="26" borderId="14" xfId="0" applyNumberFormat="1" applyFont="1" applyFill="1" applyBorder="1" applyAlignment="1">
      <alignment horizontal="center" vertical="center" wrapText="1"/>
    </xf>
    <xf numFmtId="166" fontId="29" fillId="27" borderId="10" xfId="0" applyNumberFormat="1" applyFont="1" applyFill="1" applyBorder="1" applyAlignment="1" applyProtection="1">
      <alignment horizontal="center" vertical="center" wrapText="1"/>
    </xf>
    <xf numFmtId="166" fontId="27" fillId="27" borderId="10" xfId="0" applyNumberFormat="1" applyFont="1" applyFill="1" applyBorder="1" applyAlignment="1" applyProtection="1">
      <alignment horizontal="center" vertical="center" wrapText="1"/>
    </xf>
    <xf numFmtId="166" fontId="29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7" xfId="0" applyBorder="1" applyAlignment="1">
      <alignment wrapText="1"/>
    </xf>
    <xf numFmtId="0" fontId="123" fillId="0" borderId="10" xfId="0" applyFont="1" applyBorder="1" applyAlignment="1">
      <alignment horizontal="center"/>
    </xf>
    <xf numFmtId="166" fontId="29" fillId="27" borderId="15" xfId="0" applyNumberFormat="1" applyFont="1" applyFill="1" applyBorder="1" applyAlignment="1" applyProtection="1">
      <alignment horizontal="center" vertical="center" wrapText="1"/>
    </xf>
    <xf numFmtId="166" fontId="29" fillId="27" borderId="16" xfId="0" applyNumberFormat="1" applyFont="1" applyFill="1" applyBorder="1" applyAlignment="1" applyProtection="1">
      <alignment horizontal="center" vertical="center" wrapText="1"/>
    </xf>
    <xf numFmtId="166" fontId="29" fillId="27" borderId="14" xfId="0" applyNumberFormat="1" applyFont="1" applyFill="1" applyBorder="1" applyAlignment="1" applyProtection="1">
      <alignment horizontal="center" vertical="center" wrapText="1"/>
    </xf>
    <xf numFmtId="0" fontId="8" fillId="27" borderId="37" xfId="41" applyFont="1" applyFill="1" applyBorder="1" applyAlignment="1">
      <alignment horizontal="center"/>
    </xf>
    <xf numFmtId="0" fontId="8" fillId="27" borderId="32" xfId="41" applyFont="1" applyFill="1" applyBorder="1" applyAlignment="1">
      <alignment horizontal="center"/>
    </xf>
    <xf numFmtId="0" fontId="8" fillId="27" borderId="23" xfId="41" applyFont="1" applyFill="1" applyBorder="1" applyAlignment="1">
      <alignment horizontal="center"/>
    </xf>
    <xf numFmtId="0" fontId="8" fillId="27" borderId="36" xfId="41" applyFont="1" applyFill="1" applyBorder="1" applyAlignment="1">
      <alignment horizontal="center"/>
    </xf>
    <xf numFmtId="0" fontId="8" fillId="27" borderId="38" xfId="41" applyFont="1" applyFill="1" applyBorder="1" applyAlignment="1">
      <alignment horizontal="center"/>
    </xf>
    <xf numFmtId="0" fontId="8" fillId="27" borderId="33" xfId="41" applyFont="1" applyFill="1" applyBorder="1" applyAlignment="1">
      <alignment horizontal="center"/>
    </xf>
    <xf numFmtId="0" fontId="71" fillId="30" borderId="15" xfId="41" applyFont="1" applyFill="1" applyBorder="1" applyAlignment="1">
      <alignment horizontal="center" textRotation="45"/>
    </xf>
    <xf numFmtId="0" fontId="71" fillId="30" borderId="16" xfId="41" applyFont="1" applyFill="1" applyBorder="1" applyAlignment="1">
      <alignment horizontal="center" textRotation="45"/>
    </xf>
    <xf numFmtId="0" fontId="71" fillId="30" borderId="14" xfId="41" applyFont="1" applyFill="1" applyBorder="1" applyAlignment="1">
      <alignment horizontal="center" textRotation="45"/>
    </xf>
    <xf numFmtId="0" fontId="29" fillId="27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66" fillId="24" borderId="0" xfId="0" applyFont="1" applyFill="1" applyBorder="1" applyAlignment="1">
      <alignment horizontal="center"/>
    </xf>
    <xf numFmtId="164" fontId="66" fillId="24" borderId="0" xfId="26" applyNumberFormat="1" applyFont="1" applyFill="1" applyBorder="1" applyAlignment="1">
      <alignment horizontal="center"/>
    </xf>
    <xf numFmtId="0" fontId="65" fillId="24" borderId="0" xfId="0" applyFont="1" applyFill="1" applyBorder="1" applyAlignment="1">
      <alignment horizontal="center"/>
    </xf>
    <xf numFmtId="0" fontId="121" fillId="0" borderId="39" xfId="42" applyFont="1" applyBorder="1" applyAlignment="1">
      <alignment wrapText="1"/>
    </xf>
    <xf numFmtId="0" fontId="122" fillId="0" borderId="40" xfId="42" applyFont="1" applyBorder="1" applyAlignment="1">
      <alignment wrapText="1"/>
    </xf>
    <xf numFmtId="0" fontId="122" fillId="0" borderId="41" xfId="42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30" borderId="15" xfId="0" applyFont="1" applyFill="1" applyBorder="1" applyAlignment="1">
      <alignment horizontal="center"/>
    </xf>
    <xf numFmtId="0" fontId="8" fillId="30" borderId="16" xfId="0" applyFont="1" applyFill="1" applyBorder="1" applyAlignment="1">
      <alignment horizontal="center"/>
    </xf>
    <xf numFmtId="0" fontId="8" fillId="30" borderId="14" xfId="0" applyFont="1" applyFill="1" applyBorder="1" applyAlignment="1">
      <alignment horizontal="center"/>
    </xf>
    <xf numFmtId="0" fontId="29" fillId="27" borderId="14" xfId="0" applyFont="1" applyFill="1" applyBorder="1" applyAlignment="1">
      <alignment horizontal="center"/>
    </xf>
    <xf numFmtId="0" fontId="29" fillId="27" borderId="16" xfId="0" applyFont="1" applyFill="1" applyBorder="1" applyAlignment="1">
      <alignment horizontal="center"/>
    </xf>
    <xf numFmtId="0" fontId="8" fillId="27" borderId="15" xfId="0" applyFont="1" applyFill="1" applyBorder="1" applyAlignment="1">
      <alignment horizontal="center"/>
    </xf>
    <xf numFmtId="0" fontId="8" fillId="27" borderId="16" xfId="0" applyFont="1" applyFill="1" applyBorder="1" applyAlignment="1">
      <alignment horizontal="center"/>
    </xf>
    <xf numFmtId="0" fontId="8" fillId="27" borderId="14" xfId="0" applyFont="1" applyFill="1" applyBorder="1" applyAlignment="1">
      <alignment horizontal="center"/>
    </xf>
    <xf numFmtId="0" fontId="29" fillId="27" borderId="11" xfId="0" applyFont="1" applyFill="1" applyBorder="1" applyAlignment="1">
      <alignment horizontal="center"/>
    </xf>
    <xf numFmtId="0" fontId="29" fillId="27" borderId="13" xfId="0" applyFont="1" applyFill="1" applyBorder="1" applyAlignment="1">
      <alignment horizontal="center"/>
    </xf>
    <xf numFmtId="164" fontId="32" fillId="31" borderId="15" xfId="26" applyNumberFormat="1" applyFont="1" applyFill="1" applyBorder="1" applyAlignment="1">
      <alignment horizontal="center" wrapText="1"/>
    </xf>
    <xf numFmtId="164" fontId="32" fillId="31" borderId="16" xfId="26" applyNumberFormat="1" applyFont="1" applyFill="1" applyBorder="1" applyAlignment="1">
      <alignment horizontal="center" wrapText="1"/>
    </xf>
    <xf numFmtId="164" fontId="32" fillId="31" borderId="14" xfId="26" applyNumberFormat="1" applyFont="1" applyFill="1" applyBorder="1" applyAlignment="1">
      <alignment horizontal="center" wrapText="1"/>
    </xf>
    <xf numFmtId="164" fontId="32" fillId="31" borderId="10" xfId="26" applyNumberFormat="1" applyFont="1" applyFill="1" applyBorder="1" applyAlignment="1">
      <alignment horizontal="center" wrapText="1"/>
    </xf>
    <xf numFmtId="0" fontId="0" fillId="31" borderId="15" xfId="0" applyFill="1" applyBorder="1" applyAlignment="1">
      <alignment horizontal="center" wrapText="1"/>
    </xf>
    <xf numFmtId="0" fontId="0" fillId="31" borderId="16" xfId="0" applyFill="1" applyBorder="1" applyAlignment="1">
      <alignment horizontal="center" wrapText="1"/>
    </xf>
    <xf numFmtId="0" fontId="0" fillId="31" borderId="14" xfId="0" applyFill="1" applyBorder="1" applyAlignment="1">
      <alignment horizontal="center" wrapText="1"/>
    </xf>
    <xf numFmtId="0" fontId="7" fillId="24" borderId="0" xfId="0" applyFont="1" applyFill="1" applyAlignment="1">
      <alignment horizontal="center"/>
    </xf>
    <xf numFmtId="0" fontId="0" fillId="31" borderId="16" xfId="0" applyFill="1" applyBorder="1" applyAlignment="1">
      <alignment horizontal="center"/>
    </xf>
    <xf numFmtId="0" fontId="0" fillId="31" borderId="14" xfId="0" applyFill="1" applyBorder="1" applyAlignment="1">
      <alignment horizontal="center"/>
    </xf>
    <xf numFmtId="164" fontId="111" fillId="31" borderId="15" xfId="26" applyNumberFormat="1" applyFont="1" applyFill="1" applyBorder="1" applyAlignment="1">
      <alignment wrapText="1"/>
    </xf>
    <xf numFmtId="164" fontId="111" fillId="31" borderId="16" xfId="26" applyNumberFormat="1" applyFont="1" applyFill="1" applyBorder="1" applyAlignment="1">
      <alignment wrapText="1"/>
    </xf>
    <xf numFmtId="164" fontId="111" fillId="31" borderId="14" xfId="26" applyNumberFormat="1" applyFont="1" applyFill="1" applyBorder="1" applyAlignment="1">
      <alignment wrapText="1"/>
    </xf>
    <xf numFmtId="164" fontId="32" fillId="0" borderId="0" xfId="26" applyNumberFormat="1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4" fontId="7" fillId="31" borderId="15" xfId="26" applyNumberFormat="1" applyFont="1" applyFill="1" applyBorder="1" applyAlignment="1">
      <alignment horizontal="center" wrapText="1"/>
    </xf>
    <xf numFmtId="164" fontId="7" fillId="31" borderId="16" xfId="26" applyNumberFormat="1" applyFont="1" applyFill="1" applyBorder="1" applyAlignment="1">
      <alignment horizontal="center" wrapText="1"/>
    </xf>
    <xf numFmtId="164" fontId="7" fillId="31" borderId="14" xfId="26" applyNumberFormat="1" applyFont="1" applyFill="1" applyBorder="1" applyAlignment="1">
      <alignment horizontal="center" wrapText="1"/>
    </xf>
    <xf numFmtId="0" fontId="50" fillId="31" borderId="16" xfId="0" applyFont="1" applyFill="1" applyBorder="1" applyAlignment="1">
      <alignment horizontal="center" wrapText="1"/>
    </xf>
    <xf numFmtId="0" fontId="50" fillId="31" borderId="14" xfId="0" applyFont="1" applyFill="1" applyBorder="1" applyAlignment="1">
      <alignment horizontal="center" wrapText="1"/>
    </xf>
    <xf numFmtId="0" fontId="7" fillId="30" borderId="15" xfId="0" applyFont="1" applyFill="1" applyBorder="1" applyAlignment="1">
      <alignment horizontal="center" textRotation="255"/>
    </xf>
    <xf numFmtId="0" fontId="64" fillId="30" borderId="16" xfId="0" applyFont="1" applyFill="1" applyBorder="1" applyAlignment="1">
      <alignment horizontal="center" textRotation="255"/>
    </xf>
    <xf numFmtId="0" fontId="64" fillId="30" borderId="14" xfId="0" applyFont="1" applyFill="1" applyBorder="1" applyAlignment="1">
      <alignment horizontal="center" textRotation="255"/>
    </xf>
    <xf numFmtId="165" fontId="63" fillId="27" borderId="10" xfId="27" applyNumberFormat="1" applyFont="1" applyFill="1" applyBorder="1" applyAlignment="1">
      <alignment horizontal="center"/>
    </xf>
    <xf numFmtId="165" fontId="62" fillId="27" borderId="10" xfId="27" applyNumberFormat="1" applyFont="1" applyFill="1" applyBorder="1" applyAlignment="1">
      <alignment horizontal="center"/>
    </xf>
    <xf numFmtId="164" fontId="31" fillId="0" borderId="10" xfId="26" applyNumberFormat="1" applyFont="1" applyBorder="1" applyAlignment="1">
      <alignment horizontal="left"/>
    </xf>
    <xf numFmtId="164" fontId="32" fillId="0" borderId="10" xfId="26" applyNumberFormat="1" applyFont="1" applyBorder="1" applyAlignment="1">
      <alignment horizontal="center"/>
    </xf>
    <xf numFmtId="0" fontId="125" fillId="0" borderId="16" xfId="0" applyFont="1" applyBorder="1" applyAlignment="1">
      <alignment horizontal="center" vertical="center" wrapText="1"/>
    </xf>
    <xf numFmtId="0" fontId="125" fillId="0" borderId="14" xfId="0" applyFont="1" applyBorder="1" applyAlignment="1">
      <alignment horizontal="center" vertical="center" wrapText="1"/>
    </xf>
    <xf numFmtId="165" fontId="8" fillId="27" borderId="10" xfId="27" applyNumberFormat="1" applyFont="1" applyFill="1" applyBorder="1" applyAlignment="1">
      <alignment horizontal="center"/>
    </xf>
    <xf numFmtId="0" fontId="7" fillId="30" borderId="16" xfId="0" applyFont="1" applyFill="1" applyBorder="1" applyAlignment="1">
      <alignment horizontal="center" textRotation="255"/>
    </xf>
    <xf numFmtId="0" fontId="7" fillId="30" borderId="14" xfId="0" applyFont="1" applyFill="1" applyBorder="1" applyAlignment="1">
      <alignment horizontal="center" textRotation="255"/>
    </xf>
    <xf numFmtId="165" fontId="29" fillId="27" borderId="10" xfId="27" applyNumberFormat="1" applyFont="1" applyFill="1" applyBorder="1" applyAlignment="1">
      <alignment horizont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/>
    <cellStyle name="Normál_Pénzátad." xfId="41"/>
    <cellStyle name="Normál_Szoc.jutt.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dvar2014/Ktgv%20Mudvar%202014.%20rende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 refreshError="1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 refreshError="1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 refreshError="1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N33"/>
  <sheetViews>
    <sheetView view="pageBreakPreview" zoomScale="60" workbookViewId="0">
      <selection activeCell="S28" sqref="S28"/>
    </sheetView>
  </sheetViews>
  <sheetFormatPr defaultRowHeight="12.75"/>
  <cols>
    <col min="1" max="1" width="6.28515625" customWidth="1"/>
    <col min="2" max="2" width="44.7109375" customWidth="1"/>
    <col min="3" max="3" width="14.5703125" hidden="1" customWidth="1"/>
    <col min="4" max="4" width="13.140625" hidden="1" customWidth="1"/>
    <col min="5" max="5" width="14" hidden="1" customWidth="1"/>
    <col min="6" max="7" width="20.7109375" customWidth="1"/>
    <col min="8" max="8" width="7" customWidth="1"/>
    <col min="9" max="9" width="47" customWidth="1"/>
    <col min="10" max="10" width="14.42578125" hidden="1" customWidth="1"/>
    <col min="11" max="12" width="14.5703125" hidden="1" customWidth="1"/>
    <col min="13" max="14" width="21.5703125" customWidth="1"/>
  </cols>
  <sheetData>
    <row r="1" spans="1:14" ht="24.95" customHeight="1">
      <c r="A1" s="718"/>
      <c r="B1" s="723" t="s">
        <v>62</v>
      </c>
      <c r="C1" s="720" t="s">
        <v>29</v>
      </c>
      <c r="D1" s="721"/>
      <c r="E1" s="722"/>
      <c r="F1" s="49" t="s">
        <v>578</v>
      </c>
      <c r="G1" s="49" t="s">
        <v>577</v>
      </c>
      <c r="H1" s="716"/>
      <c r="I1" s="723" t="s">
        <v>10</v>
      </c>
      <c r="J1" s="713" t="s">
        <v>29</v>
      </c>
      <c r="K1" s="714"/>
      <c r="L1" s="715"/>
      <c r="M1" s="49" t="s">
        <v>578</v>
      </c>
      <c r="N1" s="613" t="s">
        <v>577</v>
      </c>
    </row>
    <row r="2" spans="1:14" ht="24.95" customHeight="1">
      <c r="A2" s="719"/>
      <c r="B2" s="723"/>
      <c r="C2" s="66" t="s">
        <v>34</v>
      </c>
      <c r="D2" s="66" t="s">
        <v>343</v>
      </c>
      <c r="E2" s="66" t="s">
        <v>46</v>
      </c>
      <c r="F2" s="50" t="s">
        <v>379</v>
      </c>
      <c r="G2" s="50" t="s">
        <v>364</v>
      </c>
      <c r="H2" s="717"/>
      <c r="I2" s="723"/>
      <c r="J2" s="66" t="s">
        <v>34</v>
      </c>
      <c r="K2" s="66" t="s">
        <v>364</v>
      </c>
      <c r="L2" s="66" t="s">
        <v>46</v>
      </c>
      <c r="M2" s="50" t="s">
        <v>379</v>
      </c>
      <c r="N2" s="613" t="s">
        <v>625</v>
      </c>
    </row>
    <row r="3" spans="1:14" ht="24.95" customHeight="1">
      <c r="A3" s="167" t="s">
        <v>276</v>
      </c>
      <c r="B3" s="2" t="s">
        <v>269</v>
      </c>
      <c r="C3" s="93">
        <f>SUM('Bevétel össz.'!C9)</f>
        <v>0</v>
      </c>
      <c r="D3" s="93">
        <f>SUM('Bevétel össz.'!D9)</f>
        <v>0</v>
      </c>
      <c r="E3" s="93">
        <f>SUM('Bevétel össz.'!E9)</f>
        <v>0</v>
      </c>
      <c r="F3" s="487">
        <f>SUM('Bevétel össz.'!F9)</f>
        <v>51060731</v>
      </c>
      <c r="G3" s="487">
        <f>'Bevétel össz.'!N9</f>
        <v>52177632</v>
      </c>
      <c r="H3" s="102" t="s">
        <v>117</v>
      </c>
      <c r="I3" s="109" t="s">
        <v>2</v>
      </c>
      <c r="J3" s="201" t="e">
        <f>SUM('Kiadás ktgvszervenként'!S6)</f>
        <v>#REF!</v>
      </c>
      <c r="K3" s="201" t="e">
        <f>SUM('Kiadás ktgvszervenként'!T6)</f>
        <v>#REF!</v>
      </c>
      <c r="L3" s="201" t="e">
        <f>SUM('Kiadás ktgvszervenként'!U6)</f>
        <v>#REF!</v>
      </c>
      <c r="M3" s="186">
        <f>SUM('Kiadás ktgvszervenként'!V6)</f>
        <v>73110890</v>
      </c>
      <c r="N3" s="186">
        <f>'Kiadás ktgvszervenként'!Y6</f>
        <v>74621053</v>
      </c>
    </row>
    <row r="4" spans="1:14" ht="24.95" customHeight="1">
      <c r="A4" s="167" t="s">
        <v>277</v>
      </c>
      <c r="B4" s="2" t="s">
        <v>365</v>
      </c>
      <c r="C4" s="196">
        <f>SUM('Bevétel össz.'!C15)</f>
        <v>0</v>
      </c>
      <c r="D4" s="196">
        <f>SUM('Bevétel össz.'!D15)</f>
        <v>0</v>
      </c>
      <c r="E4" s="196">
        <f>SUM('Bevétel össz.'!E15)</f>
        <v>0</v>
      </c>
      <c r="F4" s="487">
        <f>SUM('Bevétel össz.'!F15)</f>
        <v>17500808</v>
      </c>
      <c r="G4" s="487">
        <f>'Bevétel össz.'!N15</f>
        <v>17500808</v>
      </c>
      <c r="H4" s="102" t="s">
        <v>122</v>
      </c>
      <c r="I4" s="109" t="s">
        <v>33</v>
      </c>
      <c r="J4" s="201" t="e">
        <f>SUM('Kiadás ktgvszervenként'!S7)</f>
        <v>#REF!</v>
      </c>
      <c r="K4" s="201" t="e">
        <f>SUM('Kiadás ktgvszervenként'!T7)</f>
        <v>#REF!</v>
      </c>
      <c r="L4" s="201" t="e">
        <f>SUM('Kiadás ktgvszervenként'!U7)</f>
        <v>#REF!</v>
      </c>
      <c r="M4" s="186">
        <f>SUM('Kiadás ktgvszervenként'!V7)</f>
        <v>16468326</v>
      </c>
      <c r="N4" s="186">
        <f>'Kiadás ktgvszervenként'!Y7</f>
        <v>16762264</v>
      </c>
    </row>
    <row r="5" spans="1:14" ht="24.95" customHeight="1">
      <c r="A5" s="169" t="s">
        <v>268</v>
      </c>
      <c r="B5" s="109" t="s">
        <v>380</v>
      </c>
      <c r="C5" s="182">
        <f>SUM(C3:C4)</f>
        <v>0</v>
      </c>
      <c r="D5" s="102">
        <f>SUM(D3:D4)</f>
        <v>0</v>
      </c>
      <c r="E5" s="182">
        <f>SUM(E3:E4)</f>
        <v>0</v>
      </c>
      <c r="F5" s="186">
        <f>SUM(F3:F4)</f>
        <v>68561539</v>
      </c>
      <c r="G5" s="186">
        <f>G3+G4</f>
        <v>69678440</v>
      </c>
      <c r="H5" s="102" t="s">
        <v>182</v>
      </c>
      <c r="I5" s="109" t="s">
        <v>3</v>
      </c>
      <c r="J5" s="201" t="e">
        <f>SUM('Kiadás ktgvszervenként'!S8)</f>
        <v>#REF!</v>
      </c>
      <c r="K5" s="201" t="e">
        <f>SUM('Kiadás ktgvszervenként'!T8)</f>
        <v>#REF!</v>
      </c>
      <c r="L5" s="201" t="e">
        <f>SUM('Kiadás ktgvszervenként'!U8)</f>
        <v>#REF!</v>
      </c>
      <c r="M5" s="186">
        <f>SUM('Kiadás ktgvszervenként'!V8)</f>
        <v>79595591</v>
      </c>
      <c r="N5" s="186">
        <f>'Kiadás ktgvszervenként'!Y8</f>
        <v>79607646</v>
      </c>
    </row>
    <row r="6" spans="1:14" ht="24.95" customHeight="1">
      <c r="A6" s="167" t="s">
        <v>281</v>
      </c>
      <c r="B6" s="2" t="s">
        <v>366</v>
      </c>
      <c r="C6" s="196">
        <f>SUM('Bevétel össz.'!C17)</f>
        <v>0</v>
      </c>
      <c r="D6" s="196">
        <f>SUM('Bevétel össz.'!D17)</f>
        <v>0</v>
      </c>
      <c r="E6" s="196">
        <f>SUM('Bevétel össz.'!E17)</f>
        <v>0</v>
      </c>
      <c r="F6" s="188">
        <f>SUM('Bevétel össz.'!F17)</f>
        <v>0</v>
      </c>
      <c r="G6" s="188"/>
      <c r="H6" s="102" t="s">
        <v>214</v>
      </c>
      <c r="I6" s="109" t="s">
        <v>4</v>
      </c>
      <c r="J6" s="201" t="e">
        <f>SUM('Kiadás ktgvszervenként'!S9)</f>
        <v>#REF!</v>
      </c>
      <c r="K6" s="201" t="e">
        <f>SUM('Kiadás ktgvszervenként'!T9)</f>
        <v>#REF!</v>
      </c>
      <c r="L6" s="201" t="e">
        <f>SUM('Kiadás ktgvszervenként'!U9)</f>
        <v>#REF!</v>
      </c>
      <c r="M6" s="186">
        <f>SUM('Kiadás ktgvszervenként'!V9)</f>
        <v>5304740</v>
      </c>
      <c r="N6" s="186">
        <f>'Kiadás ktgvszervenként'!Y9</f>
        <v>5304740</v>
      </c>
    </row>
    <row r="7" spans="1:14" ht="24.95" customHeight="1">
      <c r="A7" s="173" t="s">
        <v>279</v>
      </c>
      <c r="B7" s="2" t="s">
        <v>367</v>
      </c>
      <c r="C7" s="196">
        <f>SUM('Bevétel össz.'!C21)</f>
        <v>0</v>
      </c>
      <c r="D7" s="196">
        <f>SUM('Bevétel össz.'!D21)</f>
        <v>0</v>
      </c>
      <c r="E7" s="196">
        <f>SUM('Bevétel össz.'!E21)</f>
        <v>0</v>
      </c>
      <c r="F7" s="188">
        <f>SUM('Bevétel össz.'!F21)</f>
        <v>0</v>
      </c>
      <c r="G7" s="188"/>
      <c r="H7" s="485" t="s">
        <v>525</v>
      </c>
      <c r="I7" s="486" t="s">
        <v>216</v>
      </c>
      <c r="J7" s="184" t="e">
        <f>SUM('Kiadás ktgvszervenként'!S11)</f>
        <v>#REF!</v>
      </c>
      <c r="K7" s="197" t="e">
        <f>SUM('Kiadás ktgvszervenként'!T11)</f>
        <v>#REF!</v>
      </c>
      <c r="L7" s="184" t="e">
        <f>SUM('Kiadás ktgvszervenként'!U11)</f>
        <v>#REF!</v>
      </c>
      <c r="M7" s="487">
        <f>SUM('Kiadás ktgvszervenként'!F10)</f>
        <v>8959858</v>
      </c>
      <c r="N7" s="187">
        <f>'Kiadás ktgvszervenként'!Y10</f>
        <v>10554524</v>
      </c>
    </row>
    <row r="8" spans="1:14" ht="24.95" customHeight="1">
      <c r="A8" s="174" t="s">
        <v>280</v>
      </c>
      <c r="B8" s="109" t="s">
        <v>369</v>
      </c>
      <c r="C8" s="102">
        <f>SUM(C6:C7)</f>
        <v>0</v>
      </c>
      <c r="D8" s="102">
        <f>SUM(D6:D7)</f>
        <v>0</v>
      </c>
      <c r="E8" s="182">
        <f>SUM(E6:E7)</f>
        <v>0</v>
      </c>
      <c r="F8" s="186">
        <f>SUM(F6:F7)</f>
        <v>0</v>
      </c>
      <c r="G8" s="186"/>
      <c r="H8" s="180" t="s">
        <v>217</v>
      </c>
      <c r="I8" s="55" t="s">
        <v>253</v>
      </c>
      <c r="J8" s="184" t="e">
        <f>SUM('Kiadás ktgvszervenként'!S12)</f>
        <v>#REF!</v>
      </c>
      <c r="K8" s="197" t="e">
        <f>SUM('Kiadás ktgvszervenként'!T12)</f>
        <v>#REF!</v>
      </c>
      <c r="L8" s="184" t="e">
        <f>SUM('Kiadás ktgvszervenként'!U12)</f>
        <v>#REF!</v>
      </c>
      <c r="M8" s="487">
        <f>SUM('Kiadás ktgvszervenként'!F11)</f>
        <v>12763568</v>
      </c>
      <c r="N8" s="187">
        <f>'Kiadás ktgvszervenként'!Y11</f>
        <v>12793568</v>
      </c>
    </row>
    <row r="9" spans="1:14" ht="24.95" customHeight="1">
      <c r="A9" s="175" t="s">
        <v>283</v>
      </c>
      <c r="B9" s="190" t="s">
        <v>386</v>
      </c>
      <c r="C9" s="196">
        <f>SUM('Bevétel össz.'!C23)</f>
        <v>0</v>
      </c>
      <c r="D9" s="196">
        <f>SUM('Bevétel össz.'!D23)</f>
        <v>0</v>
      </c>
      <c r="E9" s="196">
        <f>SUM('Bevétel össz.'!E23)</f>
        <v>0</v>
      </c>
      <c r="F9" s="487">
        <f>SUM('Bevétel össz.'!F23)</f>
        <v>2300000</v>
      </c>
      <c r="G9" s="487">
        <f>'Bevétel össz.'!N23</f>
        <v>2300000</v>
      </c>
      <c r="H9" s="166" t="s">
        <v>219</v>
      </c>
      <c r="I9" s="55" t="s">
        <v>372</v>
      </c>
      <c r="J9" s="184" t="e">
        <f>SUM('Kiadás ktgvszervenként'!S13)</f>
        <v>#REF!</v>
      </c>
      <c r="K9" s="197" t="e">
        <f>SUM('Kiadás ktgvszervenként'!T13)</f>
        <v>#REF!</v>
      </c>
      <c r="L9" s="184" t="e">
        <f>SUM('Kiadás ktgvszervenként'!U13)</f>
        <v>#REF!</v>
      </c>
      <c r="M9" s="487">
        <f>SUM('Kiadás ktgvszervenként'!F12)</f>
        <v>0</v>
      </c>
      <c r="N9" s="187"/>
    </row>
    <row r="10" spans="1:14" ht="24.95" customHeight="1">
      <c r="A10" s="175" t="s">
        <v>285</v>
      </c>
      <c r="B10" s="190" t="s">
        <v>387</v>
      </c>
      <c r="C10" s="196">
        <f>SUM('Bevétel össz.'!C24)</f>
        <v>0</v>
      </c>
      <c r="D10" s="196">
        <f>SUM('Bevétel össz.'!D24)</f>
        <v>0</v>
      </c>
      <c r="E10" s="196">
        <f>SUM('Bevétel össz.'!E24)</f>
        <v>0</v>
      </c>
      <c r="F10" s="487">
        <f>SUM('Bevétel össz.'!F24)</f>
        <v>7000000</v>
      </c>
      <c r="G10" s="487">
        <f>'Bevétel össz.'!N24</f>
        <v>7000000</v>
      </c>
      <c r="H10" s="166" t="s">
        <v>221</v>
      </c>
      <c r="I10" s="55" t="s">
        <v>255</v>
      </c>
      <c r="J10" s="184" t="e">
        <f>SUM('Kiadás ktgvszervenként'!S14)</f>
        <v>#REF!</v>
      </c>
      <c r="K10" s="197" t="e">
        <f>SUM('Kiadás ktgvszervenként'!T14)</f>
        <v>#REF!</v>
      </c>
      <c r="L10" s="184" t="e">
        <f>SUM('Kiadás ktgvszervenként'!U14)</f>
        <v>#REF!</v>
      </c>
      <c r="M10" s="487">
        <f>SUM('Kiadás ktgvszervenként'!F13)</f>
        <v>14891870</v>
      </c>
      <c r="N10" s="187">
        <f>'Kiadás ktgvszervenként'!Y13</f>
        <v>16894698</v>
      </c>
    </row>
    <row r="11" spans="1:14" ht="24.95" customHeight="1">
      <c r="A11" s="1" t="s">
        <v>532</v>
      </c>
      <c r="B11" s="435" t="s">
        <v>512</v>
      </c>
      <c r="C11" s="162"/>
      <c r="D11" s="161"/>
      <c r="E11" s="161"/>
      <c r="F11" s="708">
        <f>SUM(Önkormányzat!F114)</f>
        <v>1500000</v>
      </c>
      <c r="G11" s="487">
        <f>'Bevétel össz.'!N25</f>
        <v>131000000</v>
      </c>
      <c r="H11" s="102" t="s">
        <v>225</v>
      </c>
      <c r="I11" s="109" t="s">
        <v>375</v>
      </c>
      <c r="J11" s="102"/>
      <c r="K11" s="102"/>
      <c r="L11" s="102"/>
      <c r="M11" s="52">
        <f>SUM(M7:M10)</f>
        <v>36615296</v>
      </c>
      <c r="N11" s="52">
        <f>N7+N8+N9+N10</f>
        <v>40242790</v>
      </c>
    </row>
    <row r="12" spans="1:14" ht="24.95" customHeight="1">
      <c r="A12" s="1" t="s">
        <v>532</v>
      </c>
      <c r="B12" s="435" t="s">
        <v>513</v>
      </c>
      <c r="C12" s="162"/>
      <c r="D12" s="161"/>
      <c r="E12" s="161"/>
      <c r="F12" s="708">
        <f>SUM(Önkormányzat!F113)</f>
        <v>4100000</v>
      </c>
      <c r="G12" s="487">
        <f>'Bevétel össz.'!N26</f>
        <v>4100000</v>
      </c>
      <c r="H12" s="102"/>
      <c r="I12" s="109"/>
      <c r="J12" s="102"/>
      <c r="K12" s="102"/>
      <c r="L12" s="102"/>
      <c r="M12" s="52"/>
      <c r="N12" s="52"/>
    </row>
    <row r="13" spans="1:14" ht="24.95" customHeight="1">
      <c r="A13" s="175" t="s">
        <v>287</v>
      </c>
      <c r="B13" s="191" t="s">
        <v>388</v>
      </c>
      <c r="C13" s="196">
        <f>SUM('Bevétel össz.'!C25)</f>
        <v>0</v>
      </c>
      <c r="D13" s="196">
        <f>SUM('Bevétel össz.'!D25)</f>
        <v>0</v>
      </c>
      <c r="E13" s="196">
        <f>SUM('Bevétel össz.'!E25)</f>
        <v>0</v>
      </c>
      <c r="F13" s="487">
        <f>SUM('Bevétel össz.'!F25)</f>
        <v>131000000</v>
      </c>
      <c r="G13" s="487">
        <f>'Bevétel össz.'!N27</f>
        <v>1500000</v>
      </c>
      <c r="H13" s="178" t="s">
        <v>196</v>
      </c>
      <c r="I13" s="179" t="s">
        <v>5</v>
      </c>
      <c r="J13" s="201" t="e">
        <f>SUM('Kiadás ktgvszervenként'!S15)</f>
        <v>#REF!</v>
      </c>
      <c r="K13" s="201" t="e">
        <f>SUM('Kiadás ktgvszervenként'!T15)</f>
        <v>#REF!</v>
      </c>
      <c r="L13" s="201" t="e">
        <f>SUM('Kiadás ktgvszervenként'!U15)</f>
        <v>#REF!</v>
      </c>
      <c r="M13" s="186">
        <f>SUM('Kiadás ktgvszervenként'!V15)</f>
        <v>9326194</v>
      </c>
      <c r="N13" s="186">
        <f>'Kiadás ktgvszervenként'!Y15</f>
        <v>18371590</v>
      </c>
    </row>
    <row r="14" spans="1:14" ht="24.95" customHeight="1">
      <c r="A14" s="175" t="s">
        <v>289</v>
      </c>
      <c r="B14" s="62" t="s">
        <v>291</v>
      </c>
      <c r="C14" s="196">
        <f>SUM('Bevétel össz.'!C28)</f>
        <v>0</v>
      </c>
      <c r="D14" s="196">
        <f>SUM('Bevétel össz.'!D28)</f>
        <v>0</v>
      </c>
      <c r="E14" s="196">
        <f>SUM('Bevétel össz.'!E28)</f>
        <v>0</v>
      </c>
      <c r="F14" s="487">
        <f>SUM('Bevétel össz.'!F28)</f>
        <v>5500000</v>
      </c>
      <c r="G14" s="487">
        <f>'Bevétel össz.'!N28</f>
        <v>5500000</v>
      </c>
      <c r="H14" s="178" t="s">
        <v>202</v>
      </c>
      <c r="I14" s="179" t="s">
        <v>38</v>
      </c>
      <c r="J14" s="201" t="e">
        <f>SUM('Kiadás ktgvszervenként'!S16)</f>
        <v>#REF!</v>
      </c>
      <c r="K14" s="201" t="e">
        <f>SUM('Kiadás ktgvszervenként'!T16)</f>
        <v>#REF!</v>
      </c>
      <c r="L14" s="201" t="e">
        <f>SUM('Kiadás ktgvszervenként'!U16)</f>
        <v>#REF!</v>
      </c>
      <c r="M14" s="186">
        <f>SUM('Kiadás ktgvszervenként'!V16)</f>
        <v>19161760</v>
      </c>
      <c r="N14" s="186">
        <f>'Kiadás ktgvszervenként'!Y16</f>
        <v>22051034.129999999</v>
      </c>
    </row>
    <row r="15" spans="1:14" ht="24.95" customHeight="1">
      <c r="A15" s="175" t="s">
        <v>290</v>
      </c>
      <c r="B15" s="191" t="s">
        <v>389</v>
      </c>
      <c r="C15" s="196">
        <f>SUM('Bevétel össz.'!C29)</f>
        <v>0</v>
      </c>
      <c r="D15" s="196">
        <f>SUM('Bevétel össz.'!D29)</f>
        <v>0</v>
      </c>
      <c r="E15" s="196">
        <f>SUM('Bevétel össz.'!E29)</f>
        <v>0</v>
      </c>
      <c r="F15" s="487">
        <f>SUM('Bevétel össz.'!F29)</f>
        <v>200000</v>
      </c>
      <c r="G15" s="487">
        <f>'Bevétel össz.'!N29</f>
        <v>200000</v>
      </c>
      <c r="H15" s="2" t="s">
        <v>204</v>
      </c>
      <c r="I15" s="55" t="s">
        <v>260</v>
      </c>
      <c r="J15" s="184" t="e">
        <f>SUM('Kiadás ktgvszervenként'!S17)</f>
        <v>#REF!</v>
      </c>
      <c r="K15" s="184" t="e">
        <f>SUM('Kiadás ktgvszervenként'!T17)</f>
        <v>#REF!</v>
      </c>
      <c r="L15" s="184" t="e">
        <f>SUM('Kiadás ktgvszervenként'!U17)</f>
        <v>#REF!</v>
      </c>
      <c r="M15" s="187">
        <f>SUM('Kiadás ktgvszervenként'!V17)</f>
        <v>0</v>
      </c>
      <c r="N15" s="187"/>
    </row>
    <row r="16" spans="1:14" ht="24.95" customHeight="1">
      <c r="A16" s="175"/>
      <c r="B16" s="168" t="s">
        <v>293</v>
      </c>
      <c r="C16" s="196">
        <f>SUM('Bevétel össz.'!C30)</f>
        <v>0</v>
      </c>
      <c r="D16" s="196">
        <f>SUM('Bevétel össz.'!D30)</f>
        <v>0</v>
      </c>
      <c r="E16" s="196">
        <f>SUM('Bevétel össz.'!E30)</f>
        <v>0</v>
      </c>
      <c r="F16" s="487">
        <f>SUM('Bevétel össz.'!F30)</f>
        <v>15000</v>
      </c>
      <c r="G16" s="487">
        <f>'Bevétel össz.'!N30</f>
        <v>15000</v>
      </c>
      <c r="H16" s="2" t="s">
        <v>205</v>
      </c>
      <c r="I16" s="55" t="s">
        <v>261</v>
      </c>
      <c r="J16" s="184" t="e">
        <f>SUM('Kiadás ktgvszervenként'!S18)</f>
        <v>#REF!</v>
      </c>
      <c r="K16" s="184" t="e">
        <f>SUM('Kiadás ktgvszervenként'!T18)</f>
        <v>#REF!</v>
      </c>
      <c r="L16" s="184" t="e">
        <f>SUM('Kiadás ktgvszervenként'!U18)</f>
        <v>#REF!</v>
      </c>
      <c r="M16" s="187">
        <f>SUM('Kiadás ktgvszervenként'!V18)</f>
        <v>0</v>
      </c>
      <c r="N16" s="187"/>
    </row>
    <row r="17" spans="1:14" ht="24.95" customHeight="1">
      <c r="A17" s="174" t="s">
        <v>294</v>
      </c>
      <c r="B17" s="109" t="s">
        <v>368</v>
      </c>
      <c r="C17" s="182">
        <f>SUM(C9:C16)</f>
        <v>0</v>
      </c>
      <c r="D17" s="185">
        <f>SUM(D9:D16)</f>
        <v>0</v>
      </c>
      <c r="E17" s="182">
        <f>SUM(E9:E16)</f>
        <v>0</v>
      </c>
      <c r="F17" s="186">
        <f>SUM(F9:F16)</f>
        <v>151615000</v>
      </c>
      <c r="G17" s="186">
        <f>G9+G10+G11+G12+G13+G14+G15+G16</f>
        <v>151615000</v>
      </c>
      <c r="H17" s="2" t="s">
        <v>206</v>
      </c>
      <c r="I17" s="55" t="s">
        <v>262</v>
      </c>
      <c r="J17" s="184" t="e">
        <f>SUM('Kiadás ktgvszervenként'!S19)</f>
        <v>#REF!</v>
      </c>
      <c r="K17" s="184" t="e">
        <f>SUM('Kiadás ktgvszervenként'!T19)</f>
        <v>#REF!</v>
      </c>
      <c r="L17" s="184" t="e">
        <f>SUM('Kiadás ktgvszervenként'!U19)</f>
        <v>#REF!</v>
      </c>
      <c r="M17" s="187">
        <f>SUM('Kiadás ktgvszervenként'!V19)</f>
        <v>0</v>
      </c>
      <c r="N17" s="187"/>
    </row>
    <row r="18" spans="1:14" ht="24.95" customHeight="1">
      <c r="A18" s="169" t="s">
        <v>296</v>
      </c>
      <c r="B18" s="109" t="s">
        <v>67</v>
      </c>
      <c r="C18" s="182" t="e">
        <f>SUM('Bevétel össz.'!C43)</f>
        <v>#REF!</v>
      </c>
      <c r="D18" s="185" t="e">
        <f>SUM('Bevétel össz.'!D43)</f>
        <v>#REF!</v>
      </c>
      <c r="E18" s="182" t="e">
        <f>SUM('Bevétel össz.'!E43)</f>
        <v>#REF!</v>
      </c>
      <c r="F18" s="186">
        <f>SUM('Bevétel össz.'!F43)</f>
        <v>16187234</v>
      </c>
      <c r="G18" s="186">
        <f>'Bevétel össz.'!N43</f>
        <v>16187234</v>
      </c>
      <c r="H18" s="102" t="s">
        <v>208</v>
      </c>
      <c r="I18" s="109" t="s">
        <v>376</v>
      </c>
      <c r="J18" s="102" t="e">
        <f>SUM(J15:J17)</f>
        <v>#REF!</v>
      </c>
      <c r="K18" s="102" t="e">
        <f>SUM(K15:K17)</f>
        <v>#REF!</v>
      </c>
      <c r="L18" s="102" t="e">
        <f>SUM(L15:L17)</f>
        <v>#REF!</v>
      </c>
      <c r="M18" s="52">
        <f>SUM(M15:M17)</f>
        <v>0</v>
      </c>
      <c r="N18" s="52"/>
    </row>
    <row r="19" spans="1:14" ht="24.95" customHeight="1">
      <c r="A19" s="169" t="s">
        <v>370</v>
      </c>
      <c r="B19" s="109" t="s">
        <v>371</v>
      </c>
      <c r="C19" s="182">
        <f>SUM('Bevétel össz.'!C46)</f>
        <v>0</v>
      </c>
      <c r="D19" s="185">
        <f>SUM('Bevétel össz.'!D46)</f>
        <v>0</v>
      </c>
      <c r="E19" s="182">
        <f>SUM('Bevétel össz.'!E46)</f>
        <v>0</v>
      </c>
      <c r="F19" s="186">
        <f>SUM('Bevétel össz.'!F46)</f>
        <v>4018000</v>
      </c>
      <c r="G19" s="186">
        <f>'Bevétel össz.'!N46</f>
        <v>4018000</v>
      </c>
      <c r="H19" s="4" t="s">
        <v>223</v>
      </c>
      <c r="I19" s="55" t="s">
        <v>35</v>
      </c>
      <c r="J19" s="196" t="e">
        <f>SUM('Kiadás ktgvszervenként'!S21)</f>
        <v>#REF!</v>
      </c>
      <c r="K19" s="196" t="e">
        <f>SUM('Kiadás ktgvszervenként'!T21)</f>
        <v>#REF!</v>
      </c>
      <c r="L19" s="196" t="e">
        <f>SUM('Kiadás ktgvszervenként'!U21)</f>
        <v>#REF!</v>
      </c>
      <c r="M19" s="487">
        <f>SUM('Kiadás ktgvszervenként'!V21)</f>
        <v>1020204</v>
      </c>
      <c r="N19" s="188">
        <f>'Kiadás ktgvszervenként'!Y21</f>
        <v>10194731</v>
      </c>
    </row>
    <row r="20" spans="1:14" ht="24.95" customHeight="1">
      <c r="A20" s="176" t="s">
        <v>319</v>
      </c>
      <c r="B20" s="55" t="s">
        <v>381</v>
      </c>
      <c r="C20" s="189">
        <f>SUM('Bevétel össz.'!C47)</f>
        <v>0</v>
      </c>
      <c r="D20" s="189">
        <f>SUM('Bevétel össz.'!D47)</f>
        <v>0</v>
      </c>
      <c r="E20" s="198">
        <f>SUM('Bevétel össz.'!E47)</f>
        <v>0</v>
      </c>
      <c r="F20" s="188">
        <f>SUM('Bevétel össz.'!F47)</f>
        <v>0</v>
      </c>
      <c r="G20" s="188"/>
      <c r="H20" s="6"/>
      <c r="I20" s="172"/>
      <c r="J20" s="10"/>
      <c r="K20" s="10"/>
      <c r="L20" s="10"/>
      <c r="M20" s="25"/>
      <c r="N20" s="25"/>
    </row>
    <row r="21" spans="1:14" ht="24.95" customHeight="1">
      <c r="A21" s="176" t="s">
        <v>321</v>
      </c>
      <c r="B21" s="55" t="s">
        <v>382</v>
      </c>
      <c r="C21" s="189">
        <f>SUM('Bevétel össz.'!C48)</f>
        <v>0</v>
      </c>
      <c r="D21" s="189">
        <f>SUM('Bevétel össz.'!D48)</f>
        <v>0</v>
      </c>
      <c r="E21" s="198">
        <f>SUM('Bevétel össz.'!E48)</f>
        <v>0</v>
      </c>
      <c r="F21" s="188">
        <f>SUM('Bevétel össz.'!F48)</f>
        <v>0</v>
      </c>
      <c r="G21" s="188"/>
      <c r="H21" s="6"/>
      <c r="I21" s="2"/>
      <c r="J21" s="9"/>
      <c r="K21" s="10"/>
      <c r="L21" s="9"/>
      <c r="M21" s="25"/>
      <c r="N21" s="25"/>
    </row>
    <row r="22" spans="1:14" ht="24.95" customHeight="1">
      <c r="A22" s="177" t="s">
        <v>323</v>
      </c>
      <c r="B22" s="111" t="s">
        <v>383</v>
      </c>
      <c r="C22" s="185">
        <f>SUM(C20:C21)</f>
        <v>0</v>
      </c>
      <c r="D22" s="185">
        <f>SUM(D20:D21)</f>
        <v>0</v>
      </c>
      <c r="E22" s="182">
        <f>SUM(E20:E21)</f>
        <v>0</v>
      </c>
      <c r="F22" s="183">
        <f>SUM(F20:F21)</f>
        <v>0</v>
      </c>
      <c r="G22" s="183"/>
      <c r="H22" s="6"/>
      <c r="I22" s="2"/>
      <c r="J22" s="9"/>
      <c r="K22" s="10"/>
      <c r="L22" s="9"/>
      <c r="M22" s="25"/>
      <c r="N22" s="25"/>
    </row>
    <row r="23" spans="1:14" ht="24.95" customHeight="1">
      <c r="A23" s="176" t="s">
        <v>327</v>
      </c>
      <c r="B23" s="55" t="s">
        <v>328</v>
      </c>
      <c r="C23" s="200">
        <f>SUM('Bevétel össz.'!C50)</f>
        <v>0</v>
      </c>
      <c r="D23" s="9">
        <f>SUM('Bevétel össz.'!D50)</f>
        <v>0</v>
      </c>
      <c r="E23" s="10">
        <f>SUM('Bevétel össz.'!E50)</f>
        <v>0</v>
      </c>
      <c r="F23" s="154">
        <f>SUM('Bevétel össz.'!F50)</f>
        <v>0</v>
      </c>
      <c r="G23" s="154"/>
      <c r="H23" s="6"/>
      <c r="I23" s="2"/>
      <c r="J23" s="9"/>
      <c r="K23" s="10"/>
      <c r="L23" s="9"/>
      <c r="M23" s="25"/>
      <c r="N23" s="25"/>
    </row>
    <row r="24" spans="1:14" ht="24.95" customHeight="1">
      <c r="A24" s="176" t="s">
        <v>329</v>
      </c>
      <c r="B24" s="55" t="s">
        <v>385</v>
      </c>
      <c r="C24" s="200">
        <f>SUM('Bevétel össz.'!C51)</f>
        <v>0</v>
      </c>
      <c r="D24" s="9">
        <f>SUM('Bevétel össz.'!D51)</f>
        <v>0</v>
      </c>
      <c r="E24" s="10">
        <f>SUM('Bevétel össz.'!E51)</f>
        <v>0</v>
      </c>
      <c r="F24" s="154">
        <f>SUM('Bevétel össz.'!F51)</f>
        <v>2989980</v>
      </c>
      <c r="G24" s="154">
        <f>'Bevétel össz.'!L51</f>
        <v>2989980</v>
      </c>
      <c r="H24" s="6"/>
      <c r="I24" s="2"/>
      <c r="J24" s="9"/>
      <c r="K24" s="10"/>
      <c r="L24" s="9"/>
      <c r="M24" s="25"/>
      <c r="N24" s="25"/>
    </row>
    <row r="25" spans="1:14" ht="24.95" customHeight="1">
      <c r="A25" s="177" t="s">
        <v>324</v>
      </c>
      <c r="B25" s="111" t="s">
        <v>384</v>
      </c>
      <c r="C25" s="199">
        <f>SUM(C23:C24)</f>
        <v>0</v>
      </c>
      <c r="D25" s="192">
        <f>SUM(D23:D24)</f>
        <v>0</v>
      </c>
      <c r="E25" s="199">
        <f>SUM(E23:E24)</f>
        <v>0</v>
      </c>
      <c r="F25" s="193">
        <f>SUM(F23:F24)</f>
        <v>2989980</v>
      </c>
      <c r="G25" s="193">
        <f>G24</f>
        <v>2989980</v>
      </c>
      <c r="H25" s="170"/>
      <c r="I25" s="2"/>
      <c r="J25" s="9"/>
      <c r="K25" s="10"/>
      <c r="L25" s="9"/>
      <c r="M25" s="25"/>
      <c r="N25" s="25"/>
    </row>
    <row r="26" spans="1:14" ht="24.95" customHeight="1">
      <c r="A26" s="169"/>
      <c r="B26" s="115" t="s">
        <v>373</v>
      </c>
      <c r="C26" s="102" t="e">
        <f>SUM(C25,C22,C17,C8,C5,C18,C19)</f>
        <v>#REF!</v>
      </c>
      <c r="D26" s="182" t="e">
        <f>SUM(D25,D22,D17,D8,D5,D18,D19)</f>
        <v>#REF!</v>
      </c>
      <c r="E26" s="102" t="e">
        <f>SUM(E25,E22,E17,E8,E5,E18,E19)</f>
        <v>#REF!</v>
      </c>
      <c r="F26" s="418">
        <f>SUM(F25,F22,F17,F8,F5,F18,F19)</f>
        <v>243371753</v>
      </c>
      <c r="G26" s="418">
        <f>G5+G17+G18+G19+G25</f>
        <v>244488654</v>
      </c>
      <c r="H26" s="102"/>
      <c r="I26" s="115" t="s">
        <v>374</v>
      </c>
      <c r="J26" s="102" t="e">
        <f>SUM(J3:J6,J10:J14,J18,J19)</f>
        <v>#REF!</v>
      </c>
      <c r="K26" s="182" t="e">
        <f>SUM(K3:K6,K10:K14,K18,K19)</f>
        <v>#REF!</v>
      </c>
      <c r="L26" s="102" t="e">
        <f>SUM(L3:L6,L10:L14,L18,L19)</f>
        <v>#REF!</v>
      </c>
      <c r="M26" s="418">
        <f>SUM(M3+M4+M5+M6+M11+M13+M14+M19)</f>
        <v>240603001</v>
      </c>
      <c r="N26" s="418">
        <f>N3+N4+N5+N6+N11+N13+N14+N18+N19</f>
        <v>267155848.13</v>
      </c>
    </row>
    <row r="27" spans="1:14" ht="24.95" customHeight="1">
      <c r="A27" s="181" t="s">
        <v>334</v>
      </c>
      <c r="B27" s="65" t="s">
        <v>333</v>
      </c>
      <c r="C27" s="200">
        <f>SUM('Bevétel össz.'!C54)</f>
        <v>0</v>
      </c>
      <c r="D27" s="9">
        <f>SUM('Bevétel össz.'!D54)</f>
        <v>0</v>
      </c>
      <c r="E27" s="10">
        <f>SUM('Bevétel össz.'!E54)</f>
        <v>0</v>
      </c>
      <c r="F27" s="194">
        <f>SUM('Bevétel össz.'!F54)</f>
        <v>0</v>
      </c>
      <c r="G27" s="154">
        <f>'Bevétel össz.'!N54</f>
        <v>39690015</v>
      </c>
      <c r="H27" s="2" t="s">
        <v>264</v>
      </c>
      <c r="I27" s="65" t="s">
        <v>265</v>
      </c>
      <c r="J27" s="200" t="e">
        <f>SUM('Kiadás ktgvszervenként'!S23)</f>
        <v>#REF!</v>
      </c>
      <c r="K27" s="200" t="e">
        <f>SUM('Kiadás ktgvszervenként'!T23)</f>
        <v>#REF!</v>
      </c>
      <c r="L27" s="200" t="e">
        <f>SUM('Kiadás ktgvszervenként'!U23)</f>
        <v>#REF!</v>
      </c>
      <c r="M27" s="202"/>
      <c r="N27" s="25">
        <f>'Kiadás ktgvszervenként'!Y26</f>
        <v>49999665</v>
      </c>
    </row>
    <row r="28" spans="1:14" ht="24.95" customHeight="1">
      <c r="A28" s="181" t="s">
        <v>335</v>
      </c>
      <c r="B28" s="65" t="s">
        <v>336</v>
      </c>
      <c r="C28" s="200" t="e">
        <f>SUM('Bevétel össz.'!C55)</f>
        <v>#REF!</v>
      </c>
      <c r="D28" s="9" t="e">
        <f>SUM('Bevétel össz.'!D55)</f>
        <v>#REF!</v>
      </c>
      <c r="E28" s="10" t="e">
        <f>SUM('Bevétel össz.'!E55)</f>
        <v>#REF!</v>
      </c>
      <c r="F28" s="154">
        <f>SUM('Bevétel össz.'!F55)</f>
        <v>0</v>
      </c>
      <c r="G28" s="154">
        <f>'Bevétel össz.'!L55</f>
        <v>35178735</v>
      </c>
      <c r="H28" s="2"/>
      <c r="I28" s="65"/>
      <c r="J28" s="200" t="e">
        <f>SUM('Kiadás ktgvszervenként'!#REF!)</f>
        <v>#REF!</v>
      </c>
      <c r="K28" s="200" t="e">
        <f>SUM('Kiadás ktgvszervenként'!#REF!)</f>
        <v>#REF!</v>
      </c>
      <c r="L28" s="200" t="e">
        <f>SUM('Kiadás ktgvszervenként'!#REF!)</f>
        <v>#REF!</v>
      </c>
      <c r="M28" s="202"/>
      <c r="N28" s="202"/>
    </row>
    <row r="29" spans="1:14" ht="24.95" customHeight="1">
      <c r="A29" s="411"/>
      <c r="B29" s="412" t="s">
        <v>450</v>
      </c>
      <c r="C29" s="58" t="e">
        <f>SUM(C26:C28)</f>
        <v>#REF!</v>
      </c>
      <c r="D29" s="413" t="e">
        <f>SUM(D26:D28)</f>
        <v>#REF!</v>
      </c>
      <c r="E29" s="58" t="e">
        <f>SUM(E26:E28)</f>
        <v>#REF!</v>
      </c>
      <c r="F29" s="195">
        <f>SUM(F26:F28)</f>
        <v>243371753</v>
      </c>
      <c r="G29" s="195">
        <f>G26+G27+G28</f>
        <v>319357404</v>
      </c>
      <c r="H29" s="414"/>
      <c r="I29" s="412" t="s">
        <v>450</v>
      </c>
      <c r="J29" s="58" t="e">
        <f>SUM(J26:J28)</f>
        <v>#REF!</v>
      </c>
      <c r="K29" s="415" t="e">
        <f>SUM(K26:K28)</f>
        <v>#REF!</v>
      </c>
      <c r="L29" s="58" t="e">
        <f>SUM(L26:L28)</f>
        <v>#REF!</v>
      </c>
      <c r="M29" s="195">
        <f>SUM(M26:M28)</f>
        <v>240603001</v>
      </c>
      <c r="N29" s="195">
        <f>N26+N27</f>
        <v>317155513.13</v>
      </c>
    </row>
    <row r="30" spans="1:14" ht="24.95" customHeight="1">
      <c r="A30" s="181" t="s">
        <v>337</v>
      </c>
      <c r="B30" s="65" t="s">
        <v>52</v>
      </c>
      <c r="C30" s="200" t="e">
        <f>SUM('Bevétel össz.'!C56)</f>
        <v>#REF!</v>
      </c>
      <c r="D30" s="9" t="e">
        <f>SUM('Bevétel össz.'!D56)</f>
        <v>#REF!</v>
      </c>
      <c r="E30" s="10" t="e">
        <f>SUM('Bevétel össz.'!E56)</f>
        <v>#REF!</v>
      </c>
      <c r="F30" s="709">
        <f>SUM('Bevétel össz.'!F56)</f>
        <v>58666315</v>
      </c>
      <c r="G30" s="709">
        <f>'Bevétel össz.'!N56</f>
        <v>58666315</v>
      </c>
      <c r="H30" s="2" t="s">
        <v>252</v>
      </c>
      <c r="I30" s="65" t="s">
        <v>52</v>
      </c>
      <c r="J30" s="200" t="e">
        <f>SUM('Kiadás ktgvszervenként'!C24)</f>
        <v>#REF!</v>
      </c>
      <c r="K30" s="200" t="e">
        <f>SUM('Kiadás ktgvszervenként'!D24)</f>
        <v>#REF!</v>
      </c>
      <c r="L30" s="200" t="e">
        <f>SUM('Kiadás ktgvszervenként'!E24)</f>
        <v>#REF!</v>
      </c>
      <c r="M30" s="487">
        <f>SUM('Kiadás ktgvszervenként'!V24)</f>
        <v>58666315</v>
      </c>
      <c r="N30" s="538">
        <f>'Kiadás ktgvszervenként'!Y24</f>
        <v>58666315</v>
      </c>
    </row>
    <row r="31" spans="1:14" ht="24.95" customHeight="1">
      <c r="A31" s="181"/>
      <c r="B31" s="65"/>
      <c r="C31" s="200"/>
      <c r="D31" s="9"/>
      <c r="E31" s="10"/>
      <c r="F31" s="194"/>
      <c r="G31" s="707"/>
      <c r="H31" s="495" t="s">
        <v>540</v>
      </c>
      <c r="I31" s="496" t="s">
        <v>541</v>
      </c>
      <c r="J31" s="497"/>
      <c r="K31" s="498"/>
      <c r="L31" s="498"/>
      <c r="M31" s="710">
        <f>'Kiadás ktgvszervenként'!V25</f>
        <v>1539676</v>
      </c>
      <c r="N31" s="538">
        <f>'Kiadás ktgvszervenként'!Z25</f>
        <v>931223</v>
      </c>
    </row>
    <row r="32" spans="1:14" ht="24.95" customHeight="1">
      <c r="A32" s="181" t="s">
        <v>338</v>
      </c>
      <c r="B32" s="65" t="s">
        <v>339</v>
      </c>
      <c r="C32" s="200">
        <f>SUM('Bevétel össz.'!C57)</f>
        <v>0</v>
      </c>
      <c r="D32" s="9">
        <f>SUM('Bevétel össz.'!D57)</f>
        <v>0</v>
      </c>
      <c r="E32" s="10">
        <f>SUM('Bevétel össz.'!E57)</f>
        <v>0</v>
      </c>
      <c r="F32" s="194">
        <f>SUM('Bevétel össz.'!F57)</f>
        <v>0</v>
      </c>
      <c r="G32" s="194"/>
      <c r="H32" s="4" t="s">
        <v>535</v>
      </c>
      <c r="I32" s="139" t="s">
        <v>536</v>
      </c>
      <c r="J32" s="200" t="e">
        <f>SUM('Kiadás ktgvszervenként'!S25)</f>
        <v>#REF!</v>
      </c>
      <c r="K32" s="200" t="e">
        <f>SUM('Kiadás ktgvszervenként'!T25)</f>
        <v>#REF!</v>
      </c>
      <c r="L32" s="200" t="e">
        <f>SUM('Kiadás ktgvszervenként'!U25)</f>
        <v>#REF!</v>
      </c>
      <c r="M32" s="711">
        <f>'Kiadás ktgvszervenként'!V23</f>
        <v>1229076</v>
      </c>
      <c r="N32" s="538">
        <f>'Kiadás ktgvszervenként'!Y23</f>
        <v>1270668</v>
      </c>
    </row>
    <row r="33" spans="1:14" ht="24.95" customHeight="1">
      <c r="A33" s="419"/>
      <c r="B33" s="109" t="s">
        <v>377</v>
      </c>
      <c r="C33" s="48" t="e">
        <f>SUM(C26:C32)</f>
        <v>#REF!</v>
      </c>
      <c r="D33" s="420" t="e">
        <f>SUM(D26:D32)</f>
        <v>#REF!</v>
      </c>
      <c r="E33" s="48" t="e">
        <f>SUM(E26:E32)</f>
        <v>#REF!</v>
      </c>
      <c r="F33" s="712">
        <f>SUM(F29:F30)</f>
        <v>302038068</v>
      </c>
      <c r="G33" s="712">
        <f>G29+G30</f>
        <v>378023719</v>
      </c>
      <c r="H33" s="52"/>
      <c r="I33" s="109" t="s">
        <v>378</v>
      </c>
      <c r="J33" s="102" t="e">
        <f>SUM(J26:J32)</f>
        <v>#REF!</v>
      </c>
      <c r="K33" s="182" t="e">
        <f>SUM(K26:K32)</f>
        <v>#REF!</v>
      </c>
      <c r="L33" s="102" t="e">
        <f>SUM(L26:L32)</f>
        <v>#REF!</v>
      </c>
      <c r="M33" s="712">
        <f>SUM(M29:M32)</f>
        <v>302038068</v>
      </c>
      <c r="N33" s="712">
        <f>N29+N30+N31+N32</f>
        <v>378023719.13</v>
      </c>
    </row>
  </sheetData>
  <mergeCells count="6">
    <mergeCell ref="J1:L1"/>
    <mergeCell ref="H1:H2"/>
    <mergeCell ref="A1:A2"/>
    <mergeCell ref="C1:E1"/>
    <mergeCell ref="I1:I2"/>
    <mergeCell ref="B1:B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&amp;LLevél Községi Önkormányzat&amp;CKöltségvetési mérleg 2017.&amp;R1.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9"/>
  <dimension ref="A1:I132"/>
  <sheetViews>
    <sheetView tabSelected="1" view="pageLayout" topLeftCell="A90" workbookViewId="0">
      <selection activeCell="I115" sqref="I115"/>
    </sheetView>
  </sheetViews>
  <sheetFormatPr defaultRowHeight="12.75"/>
  <cols>
    <col min="1" max="1" width="5.425781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1.28515625" customWidth="1"/>
    <col min="7" max="7" width="11.5703125" customWidth="1"/>
    <col min="8" max="9" width="21.28515625" customWidth="1"/>
  </cols>
  <sheetData>
    <row r="1" spans="1:9" ht="20.25" customHeight="1">
      <c r="A1" s="837" t="s">
        <v>235</v>
      </c>
      <c r="B1" s="144"/>
      <c r="C1" s="849" t="s">
        <v>29</v>
      </c>
      <c r="D1" s="849"/>
      <c r="E1" s="849"/>
      <c r="F1" s="257"/>
      <c r="G1" s="635" t="s">
        <v>80</v>
      </c>
      <c r="H1" s="768" t="s">
        <v>617</v>
      </c>
      <c r="I1" s="768" t="s">
        <v>618</v>
      </c>
    </row>
    <row r="2" spans="1:9" ht="20.25">
      <c r="A2" s="847"/>
      <c r="B2" s="143" t="s">
        <v>403</v>
      </c>
      <c r="C2" s="849"/>
      <c r="D2" s="849"/>
      <c r="E2" s="849"/>
      <c r="F2" s="260" t="s">
        <v>581</v>
      </c>
      <c r="G2" s="636" t="s">
        <v>83</v>
      </c>
      <c r="H2" s="844"/>
      <c r="I2" s="844"/>
    </row>
    <row r="3" spans="1:9" ht="20.25">
      <c r="A3" s="847"/>
      <c r="B3" s="301"/>
      <c r="C3" s="846" t="s">
        <v>211</v>
      </c>
      <c r="D3" s="846"/>
      <c r="E3" s="846" t="s">
        <v>46</v>
      </c>
      <c r="F3" s="260" t="s">
        <v>47</v>
      </c>
      <c r="G3" s="636" t="s">
        <v>84</v>
      </c>
      <c r="H3" s="844"/>
      <c r="I3" s="844"/>
    </row>
    <row r="4" spans="1:9" ht="20.25">
      <c r="A4" s="848"/>
      <c r="B4" s="146"/>
      <c r="C4" s="302" t="s">
        <v>247</v>
      </c>
      <c r="D4" s="303" t="s">
        <v>248</v>
      </c>
      <c r="E4" s="846"/>
      <c r="F4" s="259"/>
      <c r="G4" s="637" t="s">
        <v>85</v>
      </c>
      <c r="H4" s="845"/>
      <c r="I4" s="845"/>
    </row>
    <row r="5" spans="1:9" ht="18">
      <c r="A5" s="1" t="s">
        <v>90</v>
      </c>
      <c r="B5" s="55" t="s">
        <v>91</v>
      </c>
      <c r="C5" s="304"/>
      <c r="D5" s="305"/>
      <c r="E5" s="304"/>
      <c r="F5" s="306">
        <v>32351441</v>
      </c>
      <c r="G5" s="638"/>
      <c r="H5" s="645">
        <v>32351441</v>
      </c>
      <c r="I5" s="645">
        <v>16920898</v>
      </c>
    </row>
    <row r="6" spans="1:9" ht="18">
      <c r="A6" s="1" t="s">
        <v>90</v>
      </c>
      <c r="B6" s="55" t="s">
        <v>511</v>
      </c>
      <c r="C6" s="304"/>
      <c r="D6" s="305"/>
      <c r="E6" s="304"/>
      <c r="F6" s="306"/>
      <c r="G6" s="638"/>
      <c r="H6" s="645"/>
      <c r="I6" s="645"/>
    </row>
    <row r="7" spans="1:9" ht="18">
      <c r="A7" s="1" t="s">
        <v>92</v>
      </c>
      <c r="B7" s="55" t="s">
        <v>93</v>
      </c>
      <c r="C7" s="304"/>
      <c r="D7" s="305"/>
      <c r="E7" s="304"/>
      <c r="F7" s="306">
        <v>2566586</v>
      </c>
      <c r="G7" s="638"/>
      <c r="H7" s="645">
        <v>2566586</v>
      </c>
      <c r="I7" s="645">
        <v>0</v>
      </c>
    </row>
    <row r="8" spans="1:9" ht="18">
      <c r="A8" s="1" t="s">
        <v>92</v>
      </c>
      <c r="B8" s="55" t="s">
        <v>494</v>
      </c>
      <c r="C8" s="304"/>
      <c r="D8" s="305"/>
      <c r="E8" s="304"/>
      <c r="F8" s="306"/>
      <c r="G8" s="638"/>
      <c r="H8" s="645"/>
      <c r="I8" s="645"/>
    </row>
    <row r="9" spans="1:9" ht="18">
      <c r="A9" s="1" t="s">
        <v>94</v>
      </c>
      <c r="B9" s="55" t="s">
        <v>95</v>
      </c>
      <c r="C9" s="304"/>
      <c r="D9" s="305"/>
      <c r="E9" s="304"/>
      <c r="F9" s="306"/>
      <c r="G9" s="638"/>
      <c r="H9" s="645"/>
      <c r="I9" s="645"/>
    </row>
    <row r="10" spans="1:9" ht="18">
      <c r="A10" s="1" t="s">
        <v>96</v>
      </c>
      <c r="B10" s="55" t="s">
        <v>97</v>
      </c>
      <c r="C10" s="304"/>
      <c r="D10" s="305"/>
      <c r="E10" s="304"/>
      <c r="F10" s="306">
        <v>450000</v>
      </c>
      <c r="G10" s="638"/>
      <c r="H10" s="645">
        <v>450000</v>
      </c>
      <c r="I10" s="645"/>
    </row>
    <row r="11" spans="1:9" ht="18">
      <c r="A11" s="1" t="s">
        <v>98</v>
      </c>
      <c r="B11" s="55" t="s">
        <v>99</v>
      </c>
      <c r="C11" s="304"/>
      <c r="D11" s="305"/>
      <c r="E11" s="304"/>
      <c r="F11" s="306"/>
      <c r="G11" s="638"/>
      <c r="H11" s="645"/>
      <c r="I11" s="645"/>
    </row>
    <row r="12" spans="1:9" ht="18">
      <c r="A12" s="1" t="s">
        <v>100</v>
      </c>
      <c r="B12" s="55" t="s">
        <v>101</v>
      </c>
      <c r="C12" s="304"/>
      <c r="D12" s="305"/>
      <c r="E12" s="304"/>
      <c r="F12" s="306">
        <v>1564590</v>
      </c>
      <c r="G12" s="638"/>
      <c r="H12" s="645">
        <v>1564590</v>
      </c>
      <c r="I12" s="645">
        <v>943151</v>
      </c>
    </row>
    <row r="13" spans="1:9" ht="18">
      <c r="A13" s="1" t="s">
        <v>100</v>
      </c>
      <c r="B13" s="55" t="s">
        <v>497</v>
      </c>
      <c r="C13" s="304"/>
      <c r="D13" s="305"/>
      <c r="E13" s="304"/>
      <c r="F13" s="306"/>
      <c r="G13" s="638"/>
      <c r="H13" s="645"/>
      <c r="I13" s="645"/>
    </row>
    <row r="14" spans="1:9" ht="18">
      <c r="A14" s="1" t="s">
        <v>102</v>
      </c>
      <c r="B14" s="55" t="s">
        <v>443</v>
      </c>
      <c r="C14" s="304"/>
      <c r="D14" s="305"/>
      <c r="E14" s="304"/>
      <c r="F14" s="396"/>
      <c r="G14" s="638"/>
      <c r="H14" s="645"/>
      <c r="I14" s="645"/>
    </row>
    <row r="15" spans="1:9" ht="18">
      <c r="A15" s="1" t="s">
        <v>104</v>
      </c>
      <c r="B15" s="55" t="s">
        <v>105</v>
      </c>
      <c r="C15" s="304"/>
      <c r="D15" s="305"/>
      <c r="E15" s="304"/>
      <c r="F15" s="306">
        <v>255000</v>
      </c>
      <c r="G15" s="638"/>
      <c r="H15" s="645">
        <v>255000</v>
      </c>
      <c r="I15" s="645">
        <v>77930</v>
      </c>
    </row>
    <row r="16" spans="1:9" ht="18">
      <c r="A16" s="1" t="s">
        <v>106</v>
      </c>
      <c r="B16" s="55" t="s">
        <v>107</v>
      </c>
      <c r="C16" s="304"/>
      <c r="D16" s="305"/>
      <c r="E16" s="304"/>
      <c r="F16" s="306"/>
      <c r="G16" s="638"/>
      <c r="H16" s="645"/>
      <c r="I16" s="645"/>
    </row>
    <row r="17" spans="1:9" ht="18">
      <c r="A17" s="1" t="s">
        <v>108</v>
      </c>
      <c r="B17" s="55" t="s">
        <v>142</v>
      </c>
      <c r="C17" s="304"/>
      <c r="D17" s="305"/>
      <c r="E17" s="304"/>
      <c r="F17" s="306"/>
      <c r="G17" s="638"/>
      <c r="H17" s="645">
        <v>104114</v>
      </c>
      <c r="I17" s="645">
        <v>104114</v>
      </c>
    </row>
    <row r="18" spans="1:9" ht="18">
      <c r="A18" s="307" t="s">
        <v>115</v>
      </c>
      <c r="B18" s="111" t="s">
        <v>114</v>
      </c>
      <c r="C18" s="308">
        <f>SUM(C5:C17)</f>
        <v>0</v>
      </c>
      <c r="D18" s="309">
        <f>SUM(D5:D17)</f>
        <v>0</v>
      </c>
      <c r="E18" s="308">
        <f>SUM(E5:E17)</f>
        <v>0</v>
      </c>
      <c r="F18" s="310">
        <f>SUM(F5:F17)</f>
        <v>37187617</v>
      </c>
      <c r="G18" s="310">
        <f t="shared" ref="G18:I18" si="0">SUM(G5:G17)</f>
        <v>0</v>
      </c>
      <c r="H18" s="310">
        <f t="shared" si="0"/>
        <v>37291731</v>
      </c>
      <c r="I18" s="310">
        <f t="shared" si="0"/>
        <v>18046093</v>
      </c>
    </row>
    <row r="19" spans="1:9" ht="18">
      <c r="A19" s="1" t="s">
        <v>109</v>
      </c>
      <c r="B19" s="55" t="s">
        <v>112</v>
      </c>
      <c r="C19" s="304"/>
      <c r="D19" s="305"/>
      <c r="E19" s="304"/>
      <c r="F19" s="306"/>
      <c r="G19" s="639"/>
      <c r="H19" s="646"/>
      <c r="I19" s="646"/>
    </row>
    <row r="20" spans="1:9" ht="18">
      <c r="A20" s="1" t="s">
        <v>110</v>
      </c>
      <c r="B20" s="55" t="s">
        <v>113</v>
      </c>
      <c r="C20" s="304"/>
      <c r="D20" s="305"/>
      <c r="E20" s="304"/>
      <c r="F20" s="306">
        <v>450000</v>
      </c>
      <c r="G20" s="639"/>
      <c r="H20" s="646">
        <v>345886</v>
      </c>
      <c r="I20" s="646">
        <v>153000</v>
      </c>
    </row>
    <row r="21" spans="1:9" ht="18">
      <c r="A21" s="1" t="s">
        <v>111</v>
      </c>
      <c r="B21" s="55" t="s">
        <v>143</v>
      </c>
      <c r="C21" s="304"/>
      <c r="D21" s="304"/>
      <c r="E21" s="304"/>
      <c r="F21" s="306"/>
      <c r="G21" s="639"/>
      <c r="H21" s="646"/>
      <c r="I21" s="646"/>
    </row>
    <row r="22" spans="1:9" ht="18">
      <c r="A22" s="307" t="s">
        <v>116</v>
      </c>
      <c r="B22" s="111" t="s">
        <v>48</v>
      </c>
      <c r="C22" s="308">
        <f>SUM(C19:C21)</f>
        <v>0</v>
      </c>
      <c r="D22" s="309">
        <f>SUM(D19:D21)</f>
        <v>0</v>
      </c>
      <c r="E22" s="308">
        <f>SUM(E19:E21)</f>
        <v>0</v>
      </c>
      <c r="F22" s="310">
        <f>SUM(F19:F21)</f>
        <v>450000</v>
      </c>
      <c r="G22" s="310">
        <f t="shared" ref="G22:I22" si="1">SUM(G19:G21)</f>
        <v>0</v>
      </c>
      <c r="H22" s="310">
        <f t="shared" si="1"/>
        <v>345886</v>
      </c>
      <c r="I22" s="310">
        <f t="shared" si="1"/>
        <v>153000</v>
      </c>
    </row>
    <row r="23" spans="1:9" ht="18">
      <c r="A23" s="103" t="s">
        <v>117</v>
      </c>
      <c r="B23" s="113" t="s">
        <v>124</v>
      </c>
      <c r="C23" s="311">
        <f>SUM(C18,C22)</f>
        <v>0</v>
      </c>
      <c r="D23" s="312">
        <f>SUM(D18,D22)</f>
        <v>0</v>
      </c>
      <c r="E23" s="311">
        <f>SUM(E18,E22)</f>
        <v>0</v>
      </c>
      <c r="F23" s="310">
        <f>SUM(F18,F22)</f>
        <v>37637617</v>
      </c>
      <c r="G23" s="310">
        <f t="shared" ref="G23:I23" si="2">SUM(G18,G22)</f>
        <v>0</v>
      </c>
      <c r="H23" s="310">
        <f t="shared" si="2"/>
        <v>37637617</v>
      </c>
      <c r="I23" s="310">
        <f t="shared" si="2"/>
        <v>18199093</v>
      </c>
    </row>
    <row r="24" spans="1:9" ht="18">
      <c r="A24" s="1" t="s">
        <v>118</v>
      </c>
      <c r="B24" s="63" t="s">
        <v>49</v>
      </c>
      <c r="C24" s="304"/>
      <c r="D24" s="305"/>
      <c r="E24" s="304"/>
      <c r="F24" s="306">
        <v>7879966</v>
      </c>
      <c r="G24" s="638"/>
      <c r="H24" s="645">
        <v>7879966</v>
      </c>
      <c r="I24" s="645">
        <v>3689023</v>
      </c>
    </row>
    <row r="25" spans="1:9" ht="18">
      <c r="A25" s="1" t="s">
        <v>119</v>
      </c>
      <c r="B25" s="63" t="s">
        <v>50</v>
      </c>
      <c r="C25" s="304"/>
      <c r="D25" s="305"/>
      <c r="E25" s="304"/>
      <c r="F25" s="397">
        <v>258471</v>
      </c>
      <c r="G25" s="638"/>
      <c r="H25" s="645">
        <v>258471</v>
      </c>
      <c r="I25" s="645">
        <v>153112</v>
      </c>
    </row>
    <row r="26" spans="1:9" ht="18">
      <c r="A26" s="1" t="s">
        <v>120</v>
      </c>
      <c r="B26" s="63" t="s">
        <v>444</v>
      </c>
      <c r="C26" s="304"/>
      <c r="D26" s="305"/>
      <c r="E26" s="304"/>
      <c r="F26" s="396"/>
      <c r="G26" s="638"/>
      <c r="H26" s="645"/>
      <c r="I26" s="645">
        <v>2690</v>
      </c>
    </row>
    <row r="27" spans="1:9" ht="18">
      <c r="A27" s="1" t="s">
        <v>121</v>
      </c>
      <c r="B27" s="63" t="s">
        <v>45</v>
      </c>
      <c r="C27" s="304"/>
      <c r="D27" s="305"/>
      <c r="E27" s="305"/>
      <c r="F27" s="397">
        <v>276932</v>
      </c>
      <c r="G27" s="638"/>
      <c r="H27" s="645">
        <v>276932</v>
      </c>
      <c r="I27" s="645">
        <v>164046</v>
      </c>
    </row>
    <row r="28" spans="1:9" ht="18">
      <c r="A28" s="109" t="s">
        <v>122</v>
      </c>
      <c r="B28" s="136" t="s">
        <v>123</v>
      </c>
      <c r="C28" s="312">
        <f>SUM(C24:C27)</f>
        <v>0</v>
      </c>
      <c r="D28" s="311">
        <f>SUM(D24:D27)</f>
        <v>0</v>
      </c>
      <c r="E28" s="312">
        <f>SUM(E24:E27)</f>
        <v>0</v>
      </c>
      <c r="F28" s="310">
        <f>SUM(F24:F27)</f>
        <v>8415369</v>
      </c>
      <c r="G28" s="310">
        <f t="shared" ref="G28:I28" si="3">SUM(G24:G27)</f>
        <v>0</v>
      </c>
      <c r="H28" s="310">
        <f t="shared" si="3"/>
        <v>8415369</v>
      </c>
      <c r="I28" s="310">
        <f t="shared" si="3"/>
        <v>4008871</v>
      </c>
    </row>
    <row r="29" spans="1:9" ht="18">
      <c r="A29" s="1" t="s">
        <v>126</v>
      </c>
      <c r="B29" s="63" t="s">
        <v>65</v>
      </c>
      <c r="C29" s="304"/>
      <c r="D29" s="305"/>
      <c r="E29" s="304"/>
      <c r="F29" s="306">
        <v>15748</v>
      </c>
      <c r="G29" s="638"/>
      <c r="H29" s="645">
        <v>15748</v>
      </c>
      <c r="I29" s="645"/>
    </row>
    <row r="30" spans="1:9" ht="18">
      <c r="A30" s="1" t="s">
        <v>127</v>
      </c>
      <c r="B30" s="55" t="s">
        <v>128</v>
      </c>
      <c r="C30" s="304"/>
      <c r="D30" s="305"/>
      <c r="E30" s="304"/>
      <c r="F30" s="306">
        <v>233070</v>
      </c>
      <c r="G30" s="638"/>
      <c r="H30" s="645">
        <v>233070</v>
      </c>
      <c r="I30" s="645">
        <v>43102</v>
      </c>
    </row>
    <row r="31" spans="1:9" ht="18">
      <c r="A31" s="1" t="s">
        <v>129</v>
      </c>
      <c r="B31" s="55" t="s">
        <v>533</v>
      </c>
      <c r="C31" s="304"/>
      <c r="D31" s="305"/>
      <c r="E31" s="304"/>
      <c r="F31" s="306">
        <v>118110</v>
      </c>
      <c r="G31" s="638"/>
      <c r="H31" s="645">
        <v>259246</v>
      </c>
      <c r="I31" s="645">
        <v>9490</v>
      </c>
    </row>
    <row r="32" spans="1:9" ht="18">
      <c r="A32" s="1" t="s">
        <v>129</v>
      </c>
      <c r="B32" s="55" t="s">
        <v>534</v>
      </c>
      <c r="C32" s="304"/>
      <c r="D32" s="305"/>
      <c r="E32" s="304"/>
      <c r="F32" s="306">
        <v>141732</v>
      </c>
      <c r="G32" s="638"/>
      <c r="H32" s="645"/>
      <c r="I32" s="645"/>
    </row>
    <row r="33" spans="1:9" ht="18">
      <c r="A33" s="313" t="s">
        <v>129</v>
      </c>
      <c r="B33" s="64" t="s">
        <v>130</v>
      </c>
      <c r="C33" s="305">
        <f>SUM(C29:C30)</f>
        <v>0</v>
      </c>
      <c r="D33" s="304">
        <f>SUM(D29:D30)</f>
        <v>0</v>
      </c>
      <c r="E33" s="305">
        <f>SUM(E29:E30)</f>
        <v>0</v>
      </c>
      <c r="F33" s="310">
        <f>SUM(F29:F32)</f>
        <v>508660</v>
      </c>
      <c r="G33" s="310">
        <f t="shared" ref="G33:H33" si="4">SUM(G29:G32)</f>
        <v>0</v>
      </c>
      <c r="H33" s="310">
        <f t="shared" si="4"/>
        <v>508064</v>
      </c>
      <c r="I33" s="310">
        <f>SUM(I29:I32)</f>
        <v>52592</v>
      </c>
    </row>
    <row r="34" spans="1:9" ht="18">
      <c r="A34" s="1" t="s">
        <v>134</v>
      </c>
      <c r="B34" s="55" t="s">
        <v>42</v>
      </c>
      <c r="C34" s="304"/>
      <c r="D34" s="305"/>
      <c r="E34" s="304"/>
      <c r="F34" s="306"/>
      <c r="G34" s="638"/>
      <c r="H34" s="645"/>
      <c r="I34" s="645"/>
    </row>
    <row r="35" spans="1:9" ht="18">
      <c r="A35" s="1" t="s">
        <v>135</v>
      </c>
      <c r="B35" s="55" t="s">
        <v>131</v>
      </c>
      <c r="C35" s="304"/>
      <c r="D35" s="305"/>
      <c r="E35" s="304"/>
      <c r="F35" s="306">
        <v>181102</v>
      </c>
      <c r="G35" s="638"/>
      <c r="H35" s="645">
        <v>181102</v>
      </c>
      <c r="I35" s="645"/>
    </row>
    <row r="36" spans="1:9" ht="18">
      <c r="A36" s="1" t="s">
        <v>136</v>
      </c>
      <c r="B36" s="55" t="s">
        <v>132</v>
      </c>
      <c r="C36" s="304"/>
      <c r="D36" s="305"/>
      <c r="E36" s="304"/>
      <c r="F36" s="306">
        <v>0</v>
      </c>
      <c r="G36" s="638"/>
      <c r="H36" s="645"/>
      <c r="I36" s="645"/>
    </row>
    <row r="37" spans="1:9" ht="18">
      <c r="A37" s="1" t="s">
        <v>137</v>
      </c>
      <c r="B37" s="55" t="s">
        <v>43</v>
      </c>
      <c r="C37" s="304"/>
      <c r="D37" s="305"/>
      <c r="E37" s="304"/>
      <c r="F37" s="306"/>
      <c r="G37" s="638"/>
      <c r="H37" s="645"/>
      <c r="I37" s="645"/>
    </row>
    <row r="38" spans="1:9" ht="18">
      <c r="A38" s="1" t="s">
        <v>138</v>
      </c>
      <c r="B38" s="63" t="s">
        <v>51</v>
      </c>
      <c r="C38" s="304"/>
      <c r="D38" s="305"/>
      <c r="E38" s="304"/>
      <c r="F38" s="306">
        <v>206692</v>
      </c>
      <c r="G38" s="638"/>
      <c r="H38" s="645">
        <v>206692</v>
      </c>
      <c r="I38" s="645">
        <v>25000</v>
      </c>
    </row>
    <row r="39" spans="1:9" ht="18">
      <c r="A39" s="1" t="s">
        <v>139</v>
      </c>
      <c r="B39" s="55" t="s">
        <v>133</v>
      </c>
      <c r="C39" s="304"/>
      <c r="D39" s="305"/>
      <c r="E39" s="304"/>
      <c r="F39" s="306">
        <v>545668</v>
      </c>
      <c r="G39" s="638"/>
      <c r="H39" s="645">
        <v>538626</v>
      </c>
      <c r="I39" s="645">
        <v>142690</v>
      </c>
    </row>
    <row r="40" spans="1:9" ht="15">
      <c r="A40" s="1" t="s">
        <v>140</v>
      </c>
      <c r="B40" s="62" t="s">
        <v>141</v>
      </c>
      <c r="C40" s="305">
        <f>SUM(C34:C39)</f>
        <v>0</v>
      </c>
      <c r="D40" s="304">
        <f>SUM(D34:D39)</f>
        <v>0</v>
      </c>
      <c r="E40" s="305">
        <f>SUM(E34:E39)</f>
        <v>0</v>
      </c>
      <c r="F40" s="309">
        <f>SUM(F34:F39)</f>
        <v>933462</v>
      </c>
      <c r="G40" s="309">
        <f t="shared" ref="G40:I40" si="5">SUM(G34:G39)</f>
        <v>0</v>
      </c>
      <c r="H40" s="309">
        <f t="shared" si="5"/>
        <v>926420</v>
      </c>
      <c r="I40" s="309">
        <f t="shared" si="5"/>
        <v>167690</v>
      </c>
    </row>
    <row r="41" spans="1:9" ht="18">
      <c r="A41" s="103" t="s">
        <v>125</v>
      </c>
      <c r="B41" s="111" t="s">
        <v>144</v>
      </c>
      <c r="C41" s="311">
        <f>SUM(C40,C33)</f>
        <v>0</v>
      </c>
      <c r="D41" s="312">
        <f>SUM(D40,D33)</f>
        <v>0</v>
      </c>
      <c r="E41" s="311">
        <f>SUM(E40,E33)</f>
        <v>0</v>
      </c>
      <c r="F41" s="310">
        <f>SUM(F40,F33)</f>
        <v>1442122</v>
      </c>
      <c r="G41" s="310">
        <f t="shared" ref="G41:I41" si="6">SUM(G40,G33)</f>
        <v>0</v>
      </c>
      <c r="H41" s="310">
        <f t="shared" si="6"/>
        <v>1434484</v>
      </c>
      <c r="I41" s="310">
        <f t="shared" si="6"/>
        <v>220282</v>
      </c>
    </row>
    <row r="42" spans="1:9" ht="18">
      <c r="A42" s="1" t="s">
        <v>145</v>
      </c>
      <c r="B42" s="55" t="s">
        <v>146</v>
      </c>
      <c r="C42" s="304"/>
      <c r="D42" s="305"/>
      <c r="E42" s="304"/>
      <c r="F42" s="647"/>
      <c r="G42" s="638"/>
      <c r="H42" s="645">
        <v>2084</v>
      </c>
      <c r="I42" s="645">
        <v>1488</v>
      </c>
    </row>
    <row r="43" spans="1:9" ht="18">
      <c r="A43" s="1" t="s">
        <v>147</v>
      </c>
      <c r="B43" s="55" t="s">
        <v>399</v>
      </c>
      <c r="C43" s="304"/>
      <c r="D43" s="305"/>
      <c r="E43" s="304"/>
      <c r="F43" s="647">
        <v>102362</v>
      </c>
      <c r="G43" s="638"/>
      <c r="H43" s="645">
        <v>102362</v>
      </c>
      <c r="I43" s="645">
        <v>46512</v>
      </c>
    </row>
    <row r="44" spans="1:9" ht="18">
      <c r="A44" s="103" t="s">
        <v>148</v>
      </c>
      <c r="B44" s="104" t="s">
        <v>149</v>
      </c>
      <c r="C44" s="309">
        <f>SUM(C42:C43)</f>
        <v>0</v>
      </c>
      <c r="D44" s="309">
        <f>SUM(D42:D43)</f>
        <v>0</v>
      </c>
      <c r="E44" s="309">
        <f>SUM(E42:E43)</f>
        <v>0</v>
      </c>
      <c r="F44" s="310">
        <f>SUM(F42:F43)</f>
        <v>102362</v>
      </c>
      <c r="G44" s="310">
        <f t="shared" ref="G44:I44" si="7">SUM(G42:G43)</f>
        <v>0</v>
      </c>
      <c r="H44" s="310">
        <f t="shared" si="7"/>
        <v>104446</v>
      </c>
      <c r="I44" s="310">
        <f t="shared" si="7"/>
        <v>48000</v>
      </c>
    </row>
    <row r="45" spans="1:9" ht="18">
      <c r="A45" s="1" t="s">
        <v>150</v>
      </c>
      <c r="B45" s="55" t="s">
        <v>400</v>
      </c>
      <c r="C45" s="304"/>
      <c r="D45" s="305"/>
      <c r="E45" s="304"/>
      <c r="F45" s="647">
        <v>1031495</v>
      </c>
      <c r="G45" s="638"/>
      <c r="H45" s="645">
        <v>1031495</v>
      </c>
      <c r="I45" s="645">
        <v>469705</v>
      </c>
    </row>
    <row r="46" spans="1:9" ht="18">
      <c r="A46" s="1" t="s">
        <v>161</v>
      </c>
      <c r="B46" s="55" t="s">
        <v>162</v>
      </c>
      <c r="C46" s="304"/>
      <c r="D46" s="305"/>
      <c r="E46" s="304"/>
      <c r="F46" s="647">
        <v>6532503</v>
      </c>
      <c r="G46" s="638"/>
      <c r="H46" s="645">
        <v>6532503</v>
      </c>
      <c r="I46" s="645">
        <v>3406700</v>
      </c>
    </row>
    <row r="47" spans="1:9" ht="18">
      <c r="A47" s="1" t="s">
        <v>151</v>
      </c>
      <c r="B47" s="55" t="s">
        <v>152</v>
      </c>
      <c r="C47" s="304"/>
      <c r="D47" s="305"/>
      <c r="E47" s="304"/>
      <c r="F47" s="647"/>
      <c r="G47" s="638"/>
      <c r="H47" s="645"/>
      <c r="I47" s="645"/>
    </row>
    <row r="48" spans="1:9" ht="18">
      <c r="A48" s="1" t="s">
        <v>153</v>
      </c>
      <c r="B48" s="55" t="s">
        <v>154</v>
      </c>
      <c r="C48" s="304"/>
      <c r="D48" s="305"/>
      <c r="E48" s="304"/>
      <c r="F48" s="647">
        <v>811022</v>
      </c>
      <c r="G48" s="638"/>
      <c r="H48" s="645">
        <v>811022</v>
      </c>
      <c r="I48" s="645">
        <v>55400</v>
      </c>
    </row>
    <row r="49" spans="1:9" ht="18">
      <c r="A49" s="1" t="s">
        <v>155</v>
      </c>
      <c r="B49" s="55" t="s">
        <v>156</v>
      </c>
      <c r="C49" s="304"/>
      <c r="D49" s="305"/>
      <c r="E49" s="304"/>
      <c r="F49" s="647"/>
      <c r="G49" s="638"/>
      <c r="H49" s="645"/>
      <c r="I49" s="645"/>
    </row>
    <row r="50" spans="1:9" ht="18">
      <c r="A50" s="1" t="s">
        <v>157</v>
      </c>
      <c r="B50" s="55" t="s">
        <v>435</v>
      </c>
      <c r="C50" s="304"/>
      <c r="D50" s="305"/>
      <c r="E50" s="304"/>
      <c r="F50" s="647"/>
      <c r="G50" s="638"/>
      <c r="H50" s="645"/>
      <c r="I50" s="645"/>
    </row>
    <row r="51" spans="1:9" ht="18">
      <c r="A51" s="1" t="s">
        <v>158</v>
      </c>
      <c r="B51" s="55" t="s">
        <v>436</v>
      </c>
      <c r="C51" s="304"/>
      <c r="D51" s="305"/>
      <c r="E51" s="304"/>
      <c r="F51" s="647">
        <v>809841</v>
      </c>
      <c r="G51" s="638"/>
      <c r="H51" s="645">
        <v>809841</v>
      </c>
      <c r="I51" s="645">
        <v>161643</v>
      </c>
    </row>
    <row r="52" spans="1:9" ht="18">
      <c r="A52" s="103" t="s">
        <v>159</v>
      </c>
      <c r="B52" s="104" t="s">
        <v>160</v>
      </c>
      <c r="C52" s="308">
        <f>SUM(C45:C51)</f>
        <v>0</v>
      </c>
      <c r="D52" s="309">
        <f>SUM(D45:D51)</f>
        <v>0</v>
      </c>
      <c r="E52" s="308">
        <f>SUM(E45:E51)</f>
        <v>0</v>
      </c>
      <c r="F52" s="310">
        <f>SUM(F45:F51)</f>
        <v>9184861</v>
      </c>
      <c r="G52" s="310">
        <f t="shared" ref="G52:I52" si="8">SUM(G45:G51)</f>
        <v>0</v>
      </c>
      <c r="H52" s="310">
        <f t="shared" si="8"/>
        <v>9184861</v>
      </c>
      <c r="I52" s="310">
        <f t="shared" si="8"/>
        <v>4093448</v>
      </c>
    </row>
    <row r="53" spans="1:9" ht="18">
      <c r="A53" s="1" t="s">
        <v>163</v>
      </c>
      <c r="B53" s="55" t="s">
        <v>166</v>
      </c>
      <c r="C53" s="304"/>
      <c r="D53" s="305"/>
      <c r="E53" s="304"/>
      <c r="F53" s="647">
        <v>39370</v>
      </c>
      <c r="G53" s="638"/>
      <c r="H53" s="304">
        <v>39370</v>
      </c>
      <c r="I53" s="304">
        <v>0</v>
      </c>
    </row>
    <row r="54" spans="1:9" ht="18">
      <c r="A54" s="1" t="s">
        <v>164</v>
      </c>
      <c r="B54" s="55" t="s">
        <v>167</v>
      </c>
      <c r="C54" s="304"/>
      <c r="D54" s="305"/>
      <c r="E54" s="304"/>
      <c r="F54" s="647"/>
      <c r="G54" s="638"/>
      <c r="H54" s="304"/>
      <c r="I54" s="304"/>
    </row>
    <row r="55" spans="1:9" ht="18">
      <c r="A55" s="1" t="s">
        <v>165</v>
      </c>
      <c r="B55" s="55" t="s">
        <v>44</v>
      </c>
      <c r="C55" s="304"/>
      <c r="D55" s="305"/>
      <c r="E55" s="304"/>
      <c r="F55" s="647"/>
      <c r="G55" s="638"/>
      <c r="H55" s="304"/>
      <c r="I55" s="304"/>
    </row>
    <row r="56" spans="1:9" ht="18">
      <c r="A56" s="103" t="s">
        <v>168</v>
      </c>
      <c r="B56" s="104" t="s">
        <v>169</v>
      </c>
      <c r="C56" s="308">
        <f>SUM(C53:C55)</f>
        <v>0</v>
      </c>
      <c r="D56" s="309">
        <f>SUM(D53:D55)</f>
        <v>0</v>
      </c>
      <c r="E56" s="308">
        <f>SUM(E53:E55)</f>
        <v>0</v>
      </c>
      <c r="F56" s="310">
        <f>SUM(F53:F55)</f>
        <v>39370</v>
      </c>
      <c r="G56" s="310">
        <f t="shared" ref="G56:I56" si="9">SUM(G53:G55)</f>
        <v>0</v>
      </c>
      <c r="H56" s="310">
        <f t="shared" si="9"/>
        <v>39370</v>
      </c>
      <c r="I56" s="310">
        <f t="shared" si="9"/>
        <v>0</v>
      </c>
    </row>
    <row r="57" spans="1:9" ht="18">
      <c r="A57" s="1" t="s">
        <v>170</v>
      </c>
      <c r="B57" s="55" t="s">
        <v>175</v>
      </c>
      <c r="C57" s="304"/>
      <c r="D57" s="305"/>
      <c r="E57" s="304"/>
      <c r="F57" s="647">
        <v>2907553</v>
      </c>
      <c r="G57" s="638"/>
      <c r="H57" s="645">
        <v>2907553</v>
      </c>
      <c r="I57" s="645">
        <v>1113472</v>
      </c>
    </row>
    <row r="58" spans="1:9" ht="18">
      <c r="A58" s="1" t="s">
        <v>171</v>
      </c>
      <c r="B58" s="55" t="s">
        <v>176</v>
      </c>
      <c r="C58" s="304"/>
      <c r="D58" s="305"/>
      <c r="E58" s="304"/>
      <c r="F58" s="647"/>
      <c r="G58" s="638"/>
      <c r="H58" s="645"/>
      <c r="I58" s="645"/>
    </row>
    <row r="59" spans="1:9" ht="18">
      <c r="A59" s="1" t="s">
        <v>172</v>
      </c>
      <c r="B59" s="55" t="s">
        <v>177</v>
      </c>
      <c r="C59" s="304"/>
      <c r="D59" s="305"/>
      <c r="E59" s="304"/>
      <c r="F59" s="647"/>
      <c r="G59" s="638"/>
      <c r="H59" s="645">
        <v>3</v>
      </c>
      <c r="I59" s="645">
        <v>3</v>
      </c>
    </row>
    <row r="60" spans="1:9" ht="18">
      <c r="A60" s="1" t="s">
        <v>173</v>
      </c>
      <c r="B60" s="63" t="s">
        <v>178</v>
      </c>
      <c r="C60" s="304"/>
      <c r="D60" s="305"/>
      <c r="E60" s="304"/>
      <c r="F60" s="647"/>
      <c r="G60" s="638"/>
      <c r="H60" s="645"/>
      <c r="I60" s="645"/>
    </row>
    <row r="61" spans="1:9" ht="18">
      <c r="A61" s="1" t="s">
        <v>174</v>
      </c>
      <c r="B61" s="55" t="s">
        <v>179</v>
      </c>
      <c r="C61" s="304"/>
      <c r="D61" s="305"/>
      <c r="E61" s="304"/>
      <c r="F61" s="648"/>
      <c r="G61" s="638"/>
      <c r="H61" s="645">
        <v>5551</v>
      </c>
      <c r="I61" s="645">
        <v>1979</v>
      </c>
    </row>
    <row r="62" spans="1:9" ht="18">
      <c r="A62" s="649" t="s">
        <v>180</v>
      </c>
      <c r="B62" s="650" t="s">
        <v>181</v>
      </c>
      <c r="C62" s="651">
        <f>SUM(C57:C61)</f>
        <v>0</v>
      </c>
      <c r="D62" s="652">
        <f>SUM(D57:D61)</f>
        <v>0</v>
      </c>
      <c r="E62" s="652">
        <f>SUM(E57:E61)</f>
        <v>0</v>
      </c>
      <c r="F62" s="653">
        <f>SUM(F57:F61)</f>
        <v>2907553</v>
      </c>
      <c r="G62" s="653">
        <f t="shared" ref="G62:I62" si="10">SUM(G57:G61)</f>
        <v>0</v>
      </c>
      <c r="H62" s="653">
        <f t="shared" si="10"/>
        <v>2913107</v>
      </c>
      <c r="I62" s="653">
        <f t="shared" si="10"/>
        <v>1115454</v>
      </c>
    </row>
    <row r="63" spans="1:9" ht="18">
      <c r="A63" s="115" t="s">
        <v>182</v>
      </c>
      <c r="B63" s="113" t="s">
        <v>183</v>
      </c>
      <c r="C63" s="311">
        <f>SUM(C41,C44,C52,C56,C62)</f>
        <v>0</v>
      </c>
      <c r="D63" s="312">
        <f>SUM(D41,D44,D52,D56,D62)</f>
        <v>0</v>
      </c>
      <c r="E63" s="311">
        <f>SUM(E41,E44,E52,E56,E62)</f>
        <v>0</v>
      </c>
      <c r="F63" s="310">
        <f>SUM(F41,F44,F52,F56,F62)</f>
        <v>13676268</v>
      </c>
      <c r="G63" s="310">
        <f t="shared" ref="G63:I63" si="11">SUM(G41,G44,G52,G56,G62)</f>
        <v>0</v>
      </c>
      <c r="H63" s="310">
        <f t="shared" si="11"/>
        <v>13676268</v>
      </c>
      <c r="I63" s="310">
        <f t="shared" si="11"/>
        <v>5477184</v>
      </c>
    </row>
    <row r="64" spans="1:9" ht="18">
      <c r="A64" s="138" t="s">
        <v>214</v>
      </c>
      <c r="B64" s="113" t="s">
        <v>256</v>
      </c>
      <c r="C64" s="311"/>
      <c r="D64" s="311"/>
      <c r="E64" s="311"/>
      <c r="F64" s="310"/>
      <c r="G64" s="640">
        <f>SUM([1]Szoc.jutt.!G35)</f>
        <v>0</v>
      </c>
      <c r="H64" s="309"/>
      <c r="I64" s="309"/>
    </row>
    <row r="65" spans="1:9" ht="18">
      <c r="A65" s="134" t="s">
        <v>217</v>
      </c>
      <c r="B65" s="100" t="s">
        <v>253</v>
      </c>
      <c r="C65" s="318"/>
      <c r="D65" s="318"/>
      <c r="E65" s="318"/>
      <c r="F65" s="315"/>
      <c r="G65" s="638">
        <f>SUM([1]Pénze.átadás!G20)</f>
        <v>0</v>
      </c>
      <c r="H65" s="304"/>
      <c r="I65" s="304"/>
    </row>
    <row r="66" spans="1:9" ht="18">
      <c r="A66" s="134" t="s">
        <v>219</v>
      </c>
      <c r="B66" s="100" t="s">
        <v>254</v>
      </c>
      <c r="C66" s="318"/>
      <c r="D66" s="318"/>
      <c r="E66" s="318"/>
      <c r="F66" s="315"/>
      <c r="G66" s="638">
        <f>SUM([1]Pénze.átadás!G23)</f>
        <v>0</v>
      </c>
      <c r="H66" s="304"/>
      <c r="I66" s="304"/>
    </row>
    <row r="67" spans="1:9" ht="18">
      <c r="A67" s="134" t="s">
        <v>221</v>
      </c>
      <c r="B67" s="100" t="s">
        <v>255</v>
      </c>
      <c r="C67" s="318"/>
      <c r="D67" s="318"/>
      <c r="E67" s="318"/>
      <c r="F67" s="315"/>
      <c r="G67" s="638">
        <f>SUM([1]Pénze.átadás!G31)</f>
        <v>0</v>
      </c>
      <c r="H67" s="304"/>
      <c r="I67" s="304"/>
    </row>
    <row r="68" spans="1:9" ht="18">
      <c r="A68" s="134" t="s">
        <v>223</v>
      </c>
      <c r="B68" s="100" t="s">
        <v>224</v>
      </c>
      <c r="C68" s="318"/>
      <c r="D68" s="318"/>
      <c r="E68" s="318"/>
      <c r="F68" s="315"/>
      <c r="G68" s="638">
        <f>SUM([1]Pénze.átadás!G35)</f>
        <v>0</v>
      </c>
      <c r="H68" s="304"/>
      <c r="I68" s="304"/>
    </row>
    <row r="69" spans="1:9" ht="18">
      <c r="A69" s="115" t="s">
        <v>225</v>
      </c>
      <c r="B69" s="113" t="s">
        <v>226</v>
      </c>
      <c r="C69" s="311">
        <f>SUM(C65:C68)</f>
        <v>0</v>
      </c>
      <c r="D69" s="311">
        <f>SUM(D65:D68)</f>
        <v>0</v>
      </c>
      <c r="E69" s="311">
        <f>SUM(E65:E68)</f>
        <v>0</v>
      </c>
      <c r="F69" s="310">
        <f>SUM(F65:F68)</f>
        <v>0</v>
      </c>
      <c r="G69" s="640">
        <f>SUM(G65:G68)</f>
        <v>0</v>
      </c>
      <c r="H69" s="309"/>
      <c r="I69" s="309"/>
    </row>
    <row r="70" spans="1:9" ht="18">
      <c r="A70" s="115" t="s">
        <v>196</v>
      </c>
      <c r="B70" s="113" t="s">
        <v>257</v>
      </c>
      <c r="C70" s="311"/>
      <c r="D70" s="311"/>
      <c r="E70" s="311"/>
      <c r="F70" s="310">
        <v>399999</v>
      </c>
      <c r="G70" s="640">
        <f>SUM('[1]Ber.-felú.'!G31)</f>
        <v>0</v>
      </c>
      <c r="H70" s="310">
        <v>399999</v>
      </c>
      <c r="I70" s="310"/>
    </row>
    <row r="71" spans="1:9" ht="18">
      <c r="A71" s="115" t="s">
        <v>202</v>
      </c>
      <c r="B71" s="113" t="s">
        <v>258</v>
      </c>
      <c r="C71" s="311"/>
      <c r="D71" s="311"/>
      <c r="E71" s="311"/>
      <c r="F71" s="310"/>
      <c r="G71" s="640">
        <f>SUM('[1]Ber.-felú.'!G37)</f>
        <v>0</v>
      </c>
      <c r="H71" s="309"/>
      <c r="I71" s="309"/>
    </row>
    <row r="72" spans="1:9" ht="14.25">
      <c r="A72" s="4" t="s">
        <v>204</v>
      </c>
      <c r="B72" s="100" t="s">
        <v>260</v>
      </c>
      <c r="C72" s="305"/>
      <c r="D72" s="305"/>
      <c r="E72" s="305"/>
      <c r="F72" s="305"/>
      <c r="G72" s="639"/>
      <c r="H72" s="305"/>
      <c r="I72" s="305"/>
    </row>
    <row r="73" spans="1:9" ht="14.25">
      <c r="A73" s="4" t="s">
        <v>205</v>
      </c>
      <c r="B73" s="100" t="s">
        <v>261</v>
      </c>
      <c r="C73" s="305"/>
      <c r="D73" s="305"/>
      <c r="E73" s="305"/>
      <c r="F73" s="305"/>
      <c r="G73" s="639"/>
      <c r="H73" s="305"/>
      <c r="I73" s="305"/>
    </row>
    <row r="74" spans="1:9" ht="14.25">
      <c r="A74" s="4" t="s">
        <v>206</v>
      </c>
      <c r="B74" s="100" t="s">
        <v>262</v>
      </c>
      <c r="C74" s="305"/>
      <c r="D74" s="305"/>
      <c r="E74" s="305"/>
      <c r="F74" s="305"/>
      <c r="G74" s="639">
        <f>SUM('[1]Ber.-felú.'!G43)</f>
        <v>0</v>
      </c>
      <c r="H74" s="305"/>
      <c r="I74" s="305"/>
    </row>
    <row r="75" spans="1:9" ht="18">
      <c r="A75" s="115" t="s">
        <v>208</v>
      </c>
      <c r="B75" s="113" t="s">
        <v>259</v>
      </c>
      <c r="C75" s="311">
        <f>SUM(C72:C74)</f>
        <v>0</v>
      </c>
      <c r="D75" s="311">
        <f>SUM(D72:D74)</f>
        <v>0</v>
      </c>
      <c r="E75" s="311">
        <f>SUM(E72:E74)</f>
        <v>0</v>
      </c>
      <c r="F75" s="310">
        <f>SUM(F72:F74)</f>
        <v>0</v>
      </c>
      <c r="G75" s="640">
        <f>SUM(G72:G74)</f>
        <v>0</v>
      </c>
      <c r="H75" s="309"/>
      <c r="I75" s="309"/>
    </row>
    <row r="76" spans="1:9" ht="18">
      <c r="A76" s="115"/>
      <c r="B76" s="113" t="s">
        <v>263</v>
      </c>
      <c r="C76" s="311">
        <f>SUM(C23,C28,C63,C64,C69,C70,C71,C75)</f>
        <v>0</v>
      </c>
      <c r="D76" s="311">
        <f>SUM(D23,D28,D63,D64,D69,D70,D71,D75)</f>
        <v>0</v>
      </c>
      <c r="E76" s="311">
        <f>SUM(E23,E28,E63,E64,E69,E70,E71,E75)</f>
        <v>0</v>
      </c>
      <c r="F76" s="310">
        <f>SUM(F23,F28,F63,F64,F69,F70,F71,F75)</f>
        <v>60129253</v>
      </c>
      <c r="G76" s="310">
        <f t="shared" ref="G76:I76" si="12">SUM(G23,G28,G63,G64,G69,G70,G71,G75)</f>
        <v>0</v>
      </c>
      <c r="H76" s="310">
        <f t="shared" si="12"/>
        <v>60129253</v>
      </c>
      <c r="I76" s="310">
        <f t="shared" si="12"/>
        <v>27685148</v>
      </c>
    </row>
    <row r="77" spans="1:9" ht="18">
      <c r="A77" s="4" t="s">
        <v>264</v>
      </c>
      <c r="B77" s="139" t="s">
        <v>265</v>
      </c>
      <c r="C77" s="319"/>
      <c r="D77" s="320"/>
      <c r="E77" s="321"/>
      <c r="F77" s="317"/>
      <c r="G77" s="638"/>
      <c r="H77" s="304"/>
      <c r="I77" s="304"/>
    </row>
    <row r="78" spans="1:9" ht="18">
      <c r="A78" s="4"/>
      <c r="B78" s="139"/>
      <c r="C78" s="319"/>
      <c r="D78" s="319"/>
      <c r="E78" s="319"/>
      <c r="F78" s="322"/>
      <c r="G78" s="642"/>
      <c r="H78" s="319"/>
      <c r="I78" s="319"/>
    </row>
    <row r="79" spans="1:9" ht="18">
      <c r="A79" s="4" t="s">
        <v>266</v>
      </c>
      <c r="B79" s="139" t="s">
        <v>267</v>
      </c>
      <c r="C79" s="319"/>
      <c r="D79" s="320"/>
      <c r="E79" s="321"/>
      <c r="F79" s="317"/>
      <c r="G79" s="638"/>
      <c r="H79" s="304"/>
      <c r="I79" s="304"/>
    </row>
    <row r="80" spans="1:9" ht="18">
      <c r="A80" s="157"/>
      <c r="B80" s="158" t="s">
        <v>331</v>
      </c>
      <c r="C80" s="323">
        <f>SUM(C76:C79)</f>
        <v>0</v>
      </c>
      <c r="D80" s="323">
        <f>SUM(D76:D79)</f>
        <v>0</v>
      </c>
      <c r="E80" s="323">
        <f>SUM(E76:E79)</f>
        <v>0</v>
      </c>
      <c r="F80" s="324">
        <f>SUM(F76:F79)</f>
        <v>60129253</v>
      </c>
      <c r="G80" s="324">
        <f t="shared" ref="G80:I80" si="13">SUM(G76:G79)</f>
        <v>0</v>
      </c>
      <c r="H80" s="324">
        <f t="shared" si="13"/>
        <v>60129253</v>
      </c>
      <c r="I80" s="324">
        <f t="shared" si="13"/>
        <v>27685148</v>
      </c>
    </row>
    <row r="81" spans="1:9" ht="18">
      <c r="A81" s="159"/>
      <c r="B81" s="160"/>
      <c r="C81" s="325"/>
      <c r="D81" s="325"/>
      <c r="E81" s="325"/>
      <c r="F81" s="326"/>
      <c r="G81" s="327"/>
      <c r="H81" s="304"/>
      <c r="I81" s="304"/>
    </row>
    <row r="82" spans="1:9" ht="18">
      <c r="A82" s="8" t="s">
        <v>348</v>
      </c>
      <c r="B82" s="2" t="s">
        <v>354</v>
      </c>
      <c r="C82" s="304"/>
      <c r="D82" s="305"/>
      <c r="E82" s="304"/>
      <c r="F82" s="315"/>
      <c r="G82" s="638"/>
      <c r="H82" s="304"/>
      <c r="I82" s="304"/>
    </row>
    <row r="83" spans="1:9" ht="18">
      <c r="A83" s="8" t="s">
        <v>349</v>
      </c>
      <c r="B83" s="55" t="s">
        <v>355</v>
      </c>
      <c r="C83" s="304"/>
      <c r="D83" s="305"/>
      <c r="E83" s="304"/>
      <c r="F83" s="315"/>
      <c r="G83" s="638"/>
      <c r="H83" s="304"/>
      <c r="I83" s="304"/>
    </row>
    <row r="84" spans="1:9" ht="18">
      <c r="A84" s="8" t="s">
        <v>350</v>
      </c>
      <c r="B84" s="55" t="s">
        <v>356</v>
      </c>
      <c r="C84" s="304"/>
      <c r="D84" s="305"/>
      <c r="E84" s="304"/>
      <c r="F84" s="315"/>
      <c r="G84" s="638"/>
      <c r="H84" s="304"/>
      <c r="I84" s="304"/>
    </row>
    <row r="85" spans="1:9" ht="18">
      <c r="A85" s="8" t="s">
        <v>351</v>
      </c>
      <c r="B85" s="55" t="s">
        <v>357</v>
      </c>
      <c r="C85" s="304"/>
      <c r="D85" s="305"/>
      <c r="E85" s="304"/>
      <c r="F85" s="315"/>
      <c r="G85" s="638"/>
      <c r="H85" s="304"/>
      <c r="I85" s="304"/>
    </row>
    <row r="86" spans="1:9" ht="18">
      <c r="A86" s="8" t="s">
        <v>352</v>
      </c>
      <c r="B86" s="55" t="s">
        <v>358</v>
      </c>
      <c r="C86" s="304"/>
      <c r="D86" s="305"/>
      <c r="E86" s="304"/>
      <c r="F86" s="315"/>
      <c r="G86" s="638"/>
      <c r="H86" s="304"/>
      <c r="I86" s="304"/>
    </row>
    <row r="87" spans="1:9" ht="18">
      <c r="A87" s="8" t="s">
        <v>353</v>
      </c>
      <c r="B87" s="55" t="s">
        <v>359</v>
      </c>
      <c r="C87" s="304"/>
      <c r="D87" s="305"/>
      <c r="E87" s="304"/>
      <c r="F87" s="315"/>
      <c r="G87" s="638"/>
      <c r="H87" s="304"/>
      <c r="I87" s="304"/>
    </row>
    <row r="88" spans="1:9" ht="18">
      <c r="A88" s="109" t="s">
        <v>276</v>
      </c>
      <c r="B88" s="111" t="s">
        <v>269</v>
      </c>
      <c r="C88" s="308">
        <f>SUM(C82:C87)</f>
        <v>0</v>
      </c>
      <c r="D88" s="309">
        <f>SUM(D82:D87)</f>
        <v>0</v>
      </c>
      <c r="E88" s="308">
        <f>SUM(E82:E87)</f>
        <v>0</v>
      </c>
      <c r="F88" s="310">
        <f>SUM(F82:F87)</f>
        <v>0</v>
      </c>
      <c r="G88" s="640">
        <f>SUM(G82:G87)</f>
        <v>0</v>
      </c>
      <c r="H88" s="309"/>
      <c r="I88" s="309"/>
    </row>
    <row r="89" spans="1:9" ht="15">
      <c r="A89" s="1"/>
      <c r="B89" s="55" t="s">
        <v>401</v>
      </c>
      <c r="C89" s="304"/>
      <c r="D89" s="305"/>
      <c r="E89" s="304"/>
      <c r="F89" s="77"/>
      <c r="G89" s="638"/>
      <c r="H89" s="304"/>
      <c r="I89" s="304"/>
    </row>
    <row r="90" spans="1:9" ht="15">
      <c r="A90" s="1"/>
      <c r="B90" s="55"/>
      <c r="C90" s="304"/>
      <c r="D90" s="304"/>
      <c r="E90" s="304"/>
      <c r="F90" s="77"/>
      <c r="G90" s="638"/>
      <c r="H90" s="304"/>
      <c r="I90" s="304"/>
    </row>
    <row r="91" spans="1:9" ht="15">
      <c r="A91" s="109" t="s">
        <v>277</v>
      </c>
      <c r="B91" s="111" t="s">
        <v>270</v>
      </c>
      <c r="C91" s="312">
        <f>SUM(C89:C90)</f>
        <v>0</v>
      </c>
      <c r="D91" s="311">
        <f>SUM(D89:D90)</f>
        <v>0</v>
      </c>
      <c r="E91" s="312">
        <f>SUM(E89:E90)</f>
        <v>0</v>
      </c>
      <c r="F91" s="311">
        <f>SUM(F89:F90)</f>
        <v>0</v>
      </c>
      <c r="G91" s="641">
        <f>SUM(G89:G90)</f>
        <v>0</v>
      </c>
      <c r="H91" s="311"/>
      <c r="I91" s="311"/>
    </row>
    <row r="92" spans="1:9" ht="18">
      <c r="A92" s="115" t="s">
        <v>268</v>
      </c>
      <c r="B92" s="113" t="s">
        <v>274</v>
      </c>
      <c r="C92" s="311">
        <f>SUM(C91,C88)</f>
        <v>0</v>
      </c>
      <c r="D92" s="311">
        <f>SUM(D91,D88)</f>
        <v>0</v>
      </c>
      <c r="E92" s="311">
        <f>SUM(E91,E88)</f>
        <v>0</v>
      </c>
      <c r="F92" s="310">
        <f>SUM(F88,F91)</f>
        <v>0</v>
      </c>
      <c r="G92" s="640">
        <f>SUM(G88,G91)</f>
        <v>0</v>
      </c>
      <c r="H92" s="309"/>
      <c r="I92" s="309"/>
    </row>
    <row r="93" spans="1:9" ht="15">
      <c r="A93" s="109" t="s">
        <v>281</v>
      </c>
      <c r="B93" s="111" t="s">
        <v>275</v>
      </c>
      <c r="C93" s="311"/>
      <c r="D93" s="311"/>
      <c r="E93" s="311"/>
      <c r="F93" s="311"/>
      <c r="G93" s="640"/>
      <c r="H93" s="309"/>
      <c r="I93" s="309"/>
    </row>
    <row r="94" spans="1:9" ht="18">
      <c r="A94" s="1"/>
      <c r="B94" s="55" t="s">
        <v>402</v>
      </c>
      <c r="C94" s="304"/>
      <c r="D94" s="305"/>
      <c r="E94" s="304"/>
      <c r="F94" s="315"/>
      <c r="G94" s="638"/>
      <c r="H94" s="304"/>
      <c r="I94" s="304"/>
    </row>
    <row r="95" spans="1:9" ht="15">
      <c r="A95" s="1"/>
      <c r="B95" s="55"/>
      <c r="C95" s="304"/>
      <c r="D95" s="304"/>
      <c r="E95" s="304"/>
      <c r="F95" s="77"/>
      <c r="G95" s="638"/>
      <c r="H95" s="304"/>
      <c r="I95" s="304"/>
    </row>
    <row r="96" spans="1:9" ht="15">
      <c r="A96" s="109" t="s">
        <v>279</v>
      </c>
      <c r="B96" s="111" t="s">
        <v>278</v>
      </c>
      <c r="C96" s="312">
        <f>SUM(C94:C95)</f>
        <v>0</v>
      </c>
      <c r="D96" s="311">
        <f>SUM(D94:D95)</f>
        <v>0</v>
      </c>
      <c r="E96" s="311">
        <f>SUM(E94:E95)</f>
        <v>0</v>
      </c>
      <c r="F96" s="311">
        <f>SUM(F94:F95)</f>
        <v>0</v>
      </c>
      <c r="G96" s="641">
        <f>SUM(G94:G95)</f>
        <v>0</v>
      </c>
      <c r="H96" s="311"/>
      <c r="I96" s="311"/>
    </row>
    <row r="97" spans="1:9" ht="18">
      <c r="A97" s="115" t="s">
        <v>280</v>
      </c>
      <c r="B97" s="113" t="s">
        <v>282</v>
      </c>
      <c r="C97" s="311">
        <f>SUM(C93,C96)</f>
        <v>0</v>
      </c>
      <c r="D97" s="312">
        <f>SUM(D93,D96)</f>
        <v>0</v>
      </c>
      <c r="E97" s="311">
        <f>SUM(E93,E96)</f>
        <v>0</v>
      </c>
      <c r="F97" s="310">
        <f>SUM(F93,F96)</f>
        <v>0</v>
      </c>
      <c r="G97" s="641">
        <f>SUM(G93,G96)</f>
        <v>0</v>
      </c>
      <c r="H97" s="311"/>
      <c r="I97" s="311"/>
    </row>
    <row r="98" spans="1:9" ht="15">
      <c r="A98" s="1" t="s">
        <v>283</v>
      </c>
      <c r="B98" s="64" t="s">
        <v>284</v>
      </c>
      <c r="C98" s="304"/>
      <c r="D98" s="304"/>
      <c r="E98" s="304"/>
      <c r="F98" s="77"/>
      <c r="G98" s="638"/>
      <c r="H98" s="304"/>
      <c r="I98" s="304"/>
    </row>
    <row r="99" spans="1:9" ht="18">
      <c r="A99" s="1" t="s">
        <v>285</v>
      </c>
      <c r="B99" s="64" t="s">
        <v>286</v>
      </c>
      <c r="C99" s="304"/>
      <c r="D99" s="305"/>
      <c r="E99" s="304"/>
      <c r="F99" s="315"/>
      <c r="G99" s="638"/>
      <c r="H99" s="304"/>
      <c r="I99" s="304"/>
    </row>
    <row r="100" spans="1:9" ht="18">
      <c r="A100" s="1" t="s">
        <v>287</v>
      </c>
      <c r="B100" s="55" t="s">
        <v>288</v>
      </c>
      <c r="C100" s="304"/>
      <c r="D100" s="305"/>
      <c r="E100" s="304"/>
      <c r="F100" s="315"/>
      <c r="G100" s="638"/>
      <c r="H100" s="304"/>
      <c r="I100" s="304"/>
    </row>
    <row r="101" spans="1:9" ht="18">
      <c r="A101" s="1" t="s">
        <v>289</v>
      </c>
      <c r="B101" s="62" t="s">
        <v>291</v>
      </c>
      <c r="C101" s="304"/>
      <c r="D101" s="305"/>
      <c r="E101" s="304"/>
      <c r="F101" s="315"/>
      <c r="G101" s="638"/>
      <c r="H101" s="304"/>
      <c r="I101" s="304"/>
    </row>
    <row r="102" spans="1:9" ht="18">
      <c r="A102" s="1" t="s">
        <v>290</v>
      </c>
      <c r="B102" s="55" t="s">
        <v>292</v>
      </c>
      <c r="C102" s="304"/>
      <c r="D102" s="305"/>
      <c r="E102" s="304"/>
      <c r="F102" s="315"/>
      <c r="G102" s="638"/>
      <c r="H102" s="304"/>
      <c r="I102" s="304"/>
    </row>
    <row r="103" spans="1:9" ht="18">
      <c r="A103" s="1"/>
      <c r="B103" s="63" t="s">
        <v>293</v>
      </c>
      <c r="C103" s="304"/>
      <c r="D103" s="305"/>
      <c r="E103" s="304"/>
      <c r="F103" s="315"/>
      <c r="G103" s="638"/>
      <c r="H103" s="304"/>
      <c r="I103" s="304"/>
    </row>
    <row r="104" spans="1:9" ht="18">
      <c r="A104" s="115" t="s">
        <v>294</v>
      </c>
      <c r="B104" s="113" t="s">
        <v>295</v>
      </c>
      <c r="C104" s="312">
        <f>SUM(C99:C103)</f>
        <v>0</v>
      </c>
      <c r="D104" s="311">
        <f>SUM(D99:D103)</f>
        <v>0</v>
      </c>
      <c r="E104" s="312">
        <f>SUM(E99:E103)</f>
        <v>0</v>
      </c>
      <c r="F104" s="310">
        <f>SUM(F99:F103)</f>
        <v>0</v>
      </c>
      <c r="G104" s="640">
        <f>SUM(G99:G103)</f>
        <v>0</v>
      </c>
      <c r="H104" s="309"/>
      <c r="I104" s="309"/>
    </row>
    <row r="105" spans="1:9" ht="18">
      <c r="A105" s="1" t="s">
        <v>298</v>
      </c>
      <c r="B105" s="63" t="s">
        <v>437</v>
      </c>
      <c r="C105" s="304"/>
      <c r="D105" s="305"/>
      <c r="E105" s="304"/>
      <c r="F105" s="407"/>
      <c r="G105" s="638"/>
      <c r="H105" s="304"/>
      <c r="I105" s="304"/>
    </row>
    <row r="106" spans="1:9" ht="18" hidden="1">
      <c r="A106" s="1" t="s">
        <v>299</v>
      </c>
      <c r="B106" s="63" t="s">
        <v>438</v>
      </c>
      <c r="C106" s="304"/>
      <c r="D106" s="305"/>
      <c r="E106" s="304"/>
      <c r="F106" s="407"/>
      <c r="G106" s="638"/>
      <c r="H106" s="304"/>
      <c r="I106" s="304"/>
    </row>
    <row r="107" spans="1:9" ht="18" hidden="1">
      <c r="A107" s="1" t="s">
        <v>300</v>
      </c>
      <c r="B107" s="63" t="s">
        <v>439</v>
      </c>
      <c r="C107" s="304"/>
      <c r="D107" s="305"/>
      <c r="E107" s="304"/>
      <c r="F107" s="407"/>
      <c r="G107" s="638"/>
      <c r="H107" s="304"/>
      <c r="I107" s="304"/>
    </row>
    <row r="108" spans="1:9" ht="18">
      <c r="A108" s="1"/>
      <c r="B108" s="63" t="s">
        <v>440</v>
      </c>
      <c r="C108" s="304"/>
      <c r="D108" s="305"/>
      <c r="E108" s="304"/>
      <c r="F108" s="407"/>
      <c r="G108" s="638"/>
      <c r="H108" s="304"/>
      <c r="I108" s="304"/>
    </row>
    <row r="109" spans="1:9" ht="18">
      <c r="A109" s="1" t="s">
        <v>301</v>
      </c>
      <c r="B109" s="63" t="s">
        <v>441</v>
      </c>
      <c r="C109" s="304"/>
      <c r="D109" s="305"/>
      <c r="E109" s="304"/>
      <c r="F109" s="407">
        <v>1462938</v>
      </c>
      <c r="G109" s="638"/>
      <c r="H109" s="645">
        <v>1462938</v>
      </c>
      <c r="I109" s="645">
        <v>845130</v>
      </c>
    </row>
    <row r="110" spans="1:9" ht="18">
      <c r="A110" s="1" t="s">
        <v>302</v>
      </c>
      <c r="B110" s="63" t="s">
        <v>442</v>
      </c>
      <c r="C110" s="304"/>
      <c r="D110" s="305"/>
      <c r="E110" s="304"/>
      <c r="F110" s="407"/>
      <c r="G110" s="638"/>
      <c r="H110" s="304"/>
      <c r="I110" s="304"/>
    </row>
    <row r="111" spans="1:9" ht="18">
      <c r="A111" s="1" t="s">
        <v>303</v>
      </c>
      <c r="B111" s="63" t="s">
        <v>360</v>
      </c>
      <c r="C111" s="304"/>
      <c r="D111" s="305"/>
      <c r="E111" s="304"/>
      <c r="F111" s="407"/>
      <c r="G111" s="638"/>
      <c r="H111" s="304"/>
      <c r="I111" s="304"/>
    </row>
    <row r="112" spans="1:9" ht="18">
      <c r="A112" s="1" t="s">
        <v>307</v>
      </c>
      <c r="B112" s="63" t="s">
        <v>308</v>
      </c>
      <c r="C112" s="304"/>
      <c r="D112" s="305"/>
      <c r="E112" s="304"/>
      <c r="F112" s="407"/>
      <c r="G112" s="638"/>
      <c r="H112" s="304"/>
      <c r="I112" s="304"/>
    </row>
    <row r="113" spans="1:9" ht="18">
      <c r="A113" s="1" t="s">
        <v>309</v>
      </c>
      <c r="B113" s="63" t="s">
        <v>310</v>
      </c>
      <c r="C113" s="304"/>
      <c r="D113" s="305"/>
      <c r="E113" s="304"/>
      <c r="F113" s="407"/>
      <c r="G113" s="638"/>
      <c r="H113" s="304"/>
      <c r="I113" s="645">
        <v>3</v>
      </c>
    </row>
    <row r="114" spans="1:9" ht="18">
      <c r="A114" s="1" t="s">
        <v>619</v>
      </c>
      <c r="B114" s="63" t="s">
        <v>312</v>
      </c>
      <c r="C114" s="304"/>
      <c r="D114" s="305"/>
      <c r="E114" s="304"/>
      <c r="F114" s="407"/>
      <c r="G114" s="638"/>
      <c r="H114" s="304"/>
      <c r="I114" s="645">
        <v>9596</v>
      </c>
    </row>
    <row r="115" spans="1:9" ht="18">
      <c r="A115" s="115" t="s">
        <v>296</v>
      </c>
      <c r="B115" s="113" t="s">
        <v>297</v>
      </c>
      <c r="C115" s="312">
        <f>SUM(C105:C113)</f>
        <v>0</v>
      </c>
      <c r="D115" s="311">
        <f>SUM(D105:D113)</f>
        <v>0</v>
      </c>
      <c r="E115" s="312">
        <f>SUM(E105:E113)</f>
        <v>0</v>
      </c>
      <c r="F115" s="310">
        <f>SUM(F105:F113)</f>
        <v>1462938</v>
      </c>
      <c r="G115" s="310">
        <f t="shared" ref="G115:H115" si="14">SUM(G105:G113)</f>
        <v>0</v>
      </c>
      <c r="H115" s="310">
        <f t="shared" si="14"/>
        <v>1462938</v>
      </c>
      <c r="I115" s="310">
        <f>SUM(I105:I114)</f>
        <v>854729</v>
      </c>
    </row>
    <row r="116" spans="1:9" ht="15">
      <c r="A116" s="1" t="s">
        <v>313</v>
      </c>
      <c r="B116" s="55" t="s">
        <v>315</v>
      </c>
      <c r="C116" s="305"/>
      <c r="D116" s="305"/>
      <c r="E116" s="304"/>
      <c r="F116" s="77"/>
      <c r="G116" s="638"/>
      <c r="H116" s="304"/>
      <c r="I116" s="304"/>
    </row>
    <row r="117" spans="1:9" ht="15">
      <c r="A117" s="1" t="s">
        <v>314</v>
      </c>
      <c r="B117" s="55" t="s">
        <v>316</v>
      </c>
      <c r="C117" s="305"/>
      <c r="D117" s="305"/>
      <c r="E117" s="304"/>
      <c r="F117" s="77"/>
      <c r="G117" s="638"/>
      <c r="H117" s="304"/>
      <c r="I117" s="304"/>
    </row>
    <row r="118" spans="1:9" ht="18">
      <c r="A118" s="115" t="s">
        <v>317</v>
      </c>
      <c r="B118" s="113" t="s">
        <v>318</v>
      </c>
      <c r="C118" s="312">
        <f>SUM(C116:C117)</f>
        <v>0</v>
      </c>
      <c r="D118" s="311">
        <f>SUM(D116:D117)</f>
        <v>0</v>
      </c>
      <c r="E118" s="312">
        <f>SUM(E116:E117)</f>
        <v>0</v>
      </c>
      <c r="F118" s="310">
        <f>SUM(F116:F117)</f>
        <v>0</v>
      </c>
      <c r="G118" s="640">
        <f>SUM(G116:G117)</f>
        <v>0</v>
      </c>
      <c r="H118" s="309"/>
      <c r="I118" s="309"/>
    </row>
    <row r="119" spans="1:9" ht="18">
      <c r="A119" s="1" t="s">
        <v>319</v>
      </c>
      <c r="B119" s="55" t="s">
        <v>320</v>
      </c>
      <c r="C119" s="304"/>
      <c r="D119" s="305"/>
      <c r="E119" s="304"/>
      <c r="F119" s="315"/>
      <c r="G119" s="638"/>
      <c r="H119" s="304"/>
      <c r="I119" s="304"/>
    </row>
    <row r="120" spans="1:9" ht="15">
      <c r="A120" s="1" t="s">
        <v>321</v>
      </c>
      <c r="B120" s="55" t="s">
        <v>322</v>
      </c>
      <c r="C120" s="304"/>
      <c r="D120" s="305"/>
      <c r="E120" s="304"/>
      <c r="F120" s="77"/>
      <c r="G120" s="638"/>
      <c r="H120" s="304"/>
      <c r="I120" s="304"/>
    </row>
    <row r="121" spans="1:9" ht="18">
      <c r="A121" s="115" t="s">
        <v>323</v>
      </c>
      <c r="B121" s="113" t="s">
        <v>326</v>
      </c>
      <c r="C121" s="312">
        <f>SUM(C119:C120)</f>
        <v>0</v>
      </c>
      <c r="D121" s="311">
        <f>SUM(D119:D120)</f>
        <v>0</v>
      </c>
      <c r="E121" s="312">
        <f>SUM(E119:E120)</f>
        <v>0</v>
      </c>
      <c r="F121" s="310">
        <f>SUM(F119:F120)</f>
        <v>0</v>
      </c>
      <c r="G121" s="640">
        <f>SUM(G119:G120)</f>
        <v>0</v>
      </c>
      <c r="H121" s="309"/>
      <c r="I121" s="309"/>
    </row>
    <row r="122" spans="1:9" ht="15">
      <c r="A122" s="1" t="s">
        <v>327</v>
      </c>
      <c r="B122" s="55" t="s">
        <v>328</v>
      </c>
      <c r="C122" s="304"/>
      <c r="D122" s="305"/>
      <c r="E122" s="304"/>
      <c r="F122" s="77"/>
      <c r="G122" s="638"/>
      <c r="H122" s="304"/>
      <c r="I122" s="304"/>
    </row>
    <row r="123" spans="1:9" ht="15">
      <c r="A123" s="1" t="s">
        <v>329</v>
      </c>
      <c r="B123" s="55" t="s">
        <v>330</v>
      </c>
      <c r="C123" s="304"/>
      <c r="D123" s="305"/>
      <c r="E123" s="304"/>
      <c r="F123" s="77"/>
      <c r="G123" s="638"/>
      <c r="H123" s="304"/>
      <c r="I123" s="304"/>
    </row>
    <row r="124" spans="1:9" ht="18">
      <c r="A124" s="115" t="s">
        <v>324</v>
      </c>
      <c r="B124" s="113" t="s">
        <v>325</v>
      </c>
      <c r="C124" s="312">
        <f>SUM(C122:C123)</f>
        <v>0</v>
      </c>
      <c r="D124" s="311">
        <f>SUM(D122:D123)</f>
        <v>0</v>
      </c>
      <c r="E124" s="312">
        <f>SUM(E122:E123)</f>
        <v>0</v>
      </c>
      <c r="F124" s="310">
        <f>SUM(F122:F123)</f>
        <v>0</v>
      </c>
      <c r="G124" s="640">
        <f>SUM(G122:G123)</f>
        <v>0</v>
      </c>
      <c r="H124" s="309"/>
      <c r="I124" s="309"/>
    </row>
    <row r="125" spans="1:9" ht="18">
      <c r="A125" s="140"/>
      <c r="B125" s="113" t="s">
        <v>53</v>
      </c>
      <c r="C125" s="311">
        <f>SUM(C92,C97,C104,C115,C118,C121,C124)</f>
        <v>0</v>
      </c>
      <c r="D125" s="312">
        <f>SUM(D92,D97,D104,D115,D118,D121,D124)</f>
        <v>0</v>
      </c>
      <c r="E125" s="311">
        <f>SUM(E92,E97,E104,E115,E118,E121,E124)</f>
        <v>0</v>
      </c>
      <c r="F125" s="310">
        <f>SUM(F92,F97,F104,F115,F118,F121,F124)</f>
        <v>1462938</v>
      </c>
      <c r="G125" s="310">
        <f t="shared" ref="G125:I125" si="15">SUM(G92,G97,G104,G115,G118,G121,G124)</f>
        <v>0</v>
      </c>
      <c r="H125" s="310">
        <f t="shared" si="15"/>
        <v>1462938</v>
      </c>
      <c r="I125" s="310">
        <f t="shared" si="15"/>
        <v>854729</v>
      </c>
    </row>
    <row r="126" spans="1:9" ht="18">
      <c r="A126" s="4" t="s">
        <v>334</v>
      </c>
      <c r="B126" s="65" t="s">
        <v>333</v>
      </c>
      <c r="C126" s="319"/>
      <c r="D126" s="320"/>
      <c r="E126" s="321"/>
      <c r="F126" s="317"/>
      <c r="G126" s="638"/>
      <c r="H126" s="304"/>
      <c r="I126" s="304"/>
    </row>
    <row r="127" spans="1:9" ht="18">
      <c r="A127" s="4" t="s">
        <v>335</v>
      </c>
      <c r="B127" s="65" t="s">
        <v>336</v>
      </c>
      <c r="C127" s="328"/>
      <c r="D127" s="329"/>
      <c r="E127" s="328"/>
      <c r="F127" s="317"/>
      <c r="G127" s="638"/>
      <c r="H127" s="304"/>
      <c r="I127" s="304"/>
    </row>
    <row r="128" spans="1:9" ht="18">
      <c r="A128" s="4" t="s">
        <v>337</v>
      </c>
      <c r="B128" s="65" t="s">
        <v>52</v>
      </c>
      <c r="C128" s="328"/>
      <c r="D128" s="329"/>
      <c r="E128" s="328"/>
      <c r="F128" s="317">
        <v>58666315</v>
      </c>
      <c r="G128" s="638"/>
      <c r="H128" s="321">
        <v>58666315</v>
      </c>
      <c r="I128" s="321">
        <v>26929657</v>
      </c>
    </row>
    <row r="129" spans="1:9" ht="18">
      <c r="A129" s="4" t="s">
        <v>338</v>
      </c>
      <c r="B129" s="65" t="s">
        <v>339</v>
      </c>
      <c r="C129" s="319"/>
      <c r="D129" s="320"/>
      <c r="E129" s="321"/>
      <c r="F129" s="317"/>
      <c r="G129" s="638"/>
      <c r="H129" s="304"/>
      <c r="I129" s="304"/>
    </row>
    <row r="130" spans="1:9" ht="18">
      <c r="A130" s="141"/>
      <c r="B130" s="113" t="s">
        <v>332</v>
      </c>
      <c r="C130" s="311">
        <f>SUM(C125:C129)</f>
        <v>0</v>
      </c>
      <c r="D130" s="311">
        <f>SUM(D125:D129)</f>
        <v>0</v>
      </c>
      <c r="E130" s="311">
        <f>SUM(E125:E129)</f>
        <v>0</v>
      </c>
      <c r="F130" s="310">
        <f>SUM(F125:F129)</f>
        <v>60129253</v>
      </c>
      <c r="G130" s="310">
        <f t="shared" ref="G130:I130" si="16">SUM(G125:G129)</f>
        <v>0</v>
      </c>
      <c r="H130" s="310">
        <f t="shared" si="16"/>
        <v>60129253</v>
      </c>
      <c r="I130" s="310">
        <f t="shared" si="16"/>
        <v>27784386</v>
      </c>
    </row>
    <row r="131" spans="1:9" ht="15">
      <c r="C131" s="142"/>
      <c r="D131" s="142"/>
      <c r="E131" s="142"/>
      <c r="G131" s="254"/>
      <c r="H131" s="644"/>
      <c r="I131" s="644"/>
    </row>
    <row r="132" spans="1:9" ht="18">
      <c r="A132" s="255"/>
      <c r="B132" s="256" t="s">
        <v>82</v>
      </c>
      <c r="C132" s="391"/>
      <c r="D132" s="393"/>
      <c r="E132" s="391"/>
      <c r="F132" s="581">
        <v>11</v>
      </c>
      <c r="G132" s="643"/>
      <c r="H132" s="330"/>
      <c r="I132" s="330"/>
    </row>
  </sheetData>
  <mergeCells count="6">
    <mergeCell ref="I1:I4"/>
    <mergeCell ref="E3:E4"/>
    <mergeCell ref="A1:A4"/>
    <mergeCell ref="C1:E2"/>
    <mergeCell ref="C3:D3"/>
    <mergeCell ref="H1:H4"/>
  </mergeCells>
  <phoneticPr fontId="2" type="noConversion"/>
  <pageMargins left="0.75" right="0.75" top="1" bottom="1" header="0.5" footer="0.5"/>
  <pageSetup paperSize="9" scale="48" orientation="portrait" r:id="rId1"/>
  <headerFooter alignWithMargins="0">
    <oddHeader>&amp;L&amp;"Times,Félkövér"&amp;14Levél Község    Önkormányzata&amp;C&amp;"Times,Félkövér"&amp;14Óvoda 2017. év&amp;R&amp;"Times,Roman"&amp;12 10. mellékletAdatok:  Ft-ban</oddHeader>
  </headerFooter>
  <rowBreaks count="1" manualBreakCount="1">
    <brk id="8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3" tint="0.79998168889431442"/>
  </sheetPr>
  <dimension ref="A1:P30"/>
  <sheetViews>
    <sheetView view="pageBreakPreview" zoomScale="60" workbookViewId="0">
      <selection activeCell="T19" sqref="T19"/>
    </sheetView>
  </sheetViews>
  <sheetFormatPr defaultRowHeight="12.75"/>
  <cols>
    <col min="1" max="1" width="5.140625" customWidth="1"/>
    <col min="2" max="2" width="51" customWidth="1"/>
    <col min="3" max="5" width="0" hidden="1" customWidth="1"/>
    <col min="6" max="6" width="17.85546875" customWidth="1"/>
    <col min="7" max="7" width="8.5703125" customWidth="1"/>
    <col min="8" max="8" width="17.85546875" customWidth="1"/>
    <col min="9" max="9" width="8.5703125" customWidth="1"/>
    <col min="10" max="10" width="43" customWidth="1"/>
    <col min="11" max="12" width="0" hidden="1" customWidth="1"/>
    <col min="13" max="13" width="11.28515625" hidden="1" customWidth="1"/>
    <col min="14" max="14" width="16.42578125" customWidth="1"/>
    <col min="15" max="15" width="11.28515625" customWidth="1"/>
    <col min="16" max="16" width="17.85546875" customWidth="1"/>
  </cols>
  <sheetData>
    <row r="1" spans="1:16" ht="20.100000000000001" customHeight="1">
      <c r="A1" s="727"/>
      <c r="B1" s="732" t="s">
        <v>66</v>
      </c>
      <c r="C1" s="726" t="s">
        <v>29</v>
      </c>
      <c r="D1" s="726"/>
      <c r="E1" s="726"/>
      <c r="F1" s="205"/>
      <c r="G1" s="208" t="s">
        <v>80</v>
      </c>
      <c r="H1" s="733" t="s">
        <v>624</v>
      </c>
      <c r="I1" s="728"/>
      <c r="J1" s="729" t="s">
        <v>40</v>
      </c>
      <c r="K1" s="726" t="s">
        <v>29</v>
      </c>
      <c r="L1" s="726"/>
      <c r="M1" s="726"/>
      <c r="N1" s="205"/>
      <c r="O1" s="209" t="s">
        <v>80</v>
      </c>
      <c r="P1" s="724" t="s">
        <v>624</v>
      </c>
    </row>
    <row r="2" spans="1:16" ht="15" customHeight="1">
      <c r="A2" s="727"/>
      <c r="B2" s="732"/>
      <c r="C2" s="726" t="s">
        <v>211</v>
      </c>
      <c r="D2" s="726"/>
      <c r="E2" s="726" t="s">
        <v>391</v>
      </c>
      <c r="F2" s="206" t="s">
        <v>577</v>
      </c>
      <c r="G2" s="208" t="s">
        <v>392</v>
      </c>
      <c r="H2" s="734"/>
      <c r="I2" s="728"/>
      <c r="J2" s="730"/>
      <c r="K2" s="726" t="s">
        <v>211</v>
      </c>
      <c r="L2" s="726"/>
      <c r="M2" s="726" t="s">
        <v>391</v>
      </c>
      <c r="N2" s="206" t="s">
        <v>577</v>
      </c>
      <c r="O2" s="210" t="s">
        <v>83</v>
      </c>
      <c r="P2" s="725"/>
    </row>
    <row r="3" spans="1:16" ht="15" customHeight="1">
      <c r="A3" s="727"/>
      <c r="B3" s="732"/>
      <c r="C3" s="203" t="s">
        <v>247</v>
      </c>
      <c r="D3" s="203" t="s">
        <v>390</v>
      </c>
      <c r="E3" s="726"/>
      <c r="F3" s="207" t="s">
        <v>47</v>
      </c>
      <c r="G3" s="208" t="s">
        <v>84</v>
      </c>
      <c r="H3" s="735"/>
      <c r="I3" s="728"/>
      <c r="J3" s="731"/>
      <c r="K3" s="203" t="s">
        <v>247</v>
      </c>
      <c r="L3" s="203" t="s">
        <v>390</v>
      </c>
      <c r="M3" s="726"/>
      <c r="N3" s="207" t="s">
        <v>47</v>
      </c>
      <c r="O3" s="211" t="s">
        <v>84</v>
      </c>
      <c r="P3" s="725"/>
    </row>
    <row r="4" spans="1:16" ht="20.100000000000001" customHeight="1">
      <c r="A4" s="215" t="s">
        <v>276</v>
      </c>
      <c r="B4" s="55" t="s">
        <v>269</v>
      </c>
      <c r="C4" s="78">
        <f>SUM('Ktvetési mérleg'!C3)</f>
        <v>0</v>
      </c>
      <c r="D4" s="78">
        <f>SUM('Ktvetési mérleg'!D3)</f>
        <v>0</v>
      </c>
      <c r="E4" s="78">
        <f>SUM('Ktvetési mérleg'!E3)</f>
        <v>0</v>
      </c>
      <c r="F4" s="693">
        <f>SUM('Ktvetési mérleg'!F3)</f>
        <v>51060731</v>
      </c>
      <c r="G4" s="94"/>
      <c r="H4" s="699">
        <f>'Bevétel össz.'!L9</f>
        <v>52177632</v>
      </c>
      <c r="I4" s="48" t="s">
        <v>117</v>
      </c>
      <c r="J4" s="109" t="s">
        <v>2</v>
      </c>
      <c r="K4" s="246" t="e">
        <f>SUM('Ktvetési mérleg'!J3)</f>
        <v>#REF!</v>
      </c>
      <c r="L4" s="246" t="e">
        <f>SUM('Ktvetési mérleg'!K3)</f>
        <v>#REF!</v>
      </c>
      <c r="M4" s="246" t="e">
        <f>SUM('Ktvetési mérleg'!L3)</f>
        <v>#REF!</v>
      </c>
      <c r="N4" s="693">
        <f>SUM('Ktvetési mérleg'!M3)</f>
        <v>73110890</v>
      </c>
      <c r="O4" s="246"/>
      <c r="P4" s="204">
        <f>'Kiadás ktgvszervenként'!Y6</f>
        <v>74621053</v>
      </c>
    </row>
    <row r="5" spans="1:16" ht="20.100000000000001" customHeight="1">
      <c r="A5" s="215" t="s">
        <v>277</v>
      </c>
      <c r="B5" s="55" t="s">
        <v>365</v>
      </c>
      <c r="C5" s="78">
        <f>SUM('Ktvetési mérleg'!C4)</f>
        <v>0</v>
      </c>
      <c r="D5" s="78">
        <f>SUM('Ktvetési mérleg'!D4)</f>
        <v>0</v>
      </c>
      <c r="E5" s="78">
        <f>SUM('Ktvetési mérleg'!E4)</f>
        <v>0</v>
      </c>
      <c r="F5" s="693">
        <f>SUM('Ktvetési mérleg'!F4)</f>
        <v>17500808</v>
      </c>
      <c r="G5" s="95"/>
      <c r="H5" s="687">
        <f>'Bevétel össz.'!L15</f>
        <v>17500808</v>
      </c>
      <c r="I5" s="48" t="s">
        <v>122</v>
      </c>
      <c r="J5" s="109" t="s">
        <v>33</v>
      </c>
      <c r="K5" s="246" t="e">
        <f>SUM('Ktvetési mérleg'!J4)</f>
        <v>#REF!</v>
      </c>
      <c r="L5" s="246" t="e">
        <f>SUM('Ktvetési mérleg'!K4)</f>
        <v>#REF!</v>
      </c>
      <c r="M5" s="246" t="e">
        <f>SUM('Ktvetési mérleg'!L4)</f>
        <v>#REF!</v>
      </c>
      <c r="N5" s="693">
        <f>SUM('Ktvetési mérleg'!M4)</f>
        <v>16468326</v>
      </c>
      <c r="O5" s="246"/>
      <c r="P5" s="687">
        <f>'Kiadás ktgvszervenként'!Y7</f>
        <v>16762264</v>
      </c>
    </row>
    <row r="6" spans="1:16" ht="20.100000000000001" customHeight="1">
      <c r="A6" s="235" t="s">
        <v>268</v>
      </c>
      <c r="B6" s="111" t="s">
        <v>380</v>
      </c>
      <c r="C6" s="248">
        <f>SUM(C4:C5)</f>
        <v>0</v>
      </c>
      <c r="D6" s="248">
        <f>SUM(D4:D5)</f>
        <v>0</v>
      </c>
      <c r="E6" s="248">
        <f>SUM(E4:E5)</f>
        <v>0</v>
      </c>
      <c r="F6" s="690">
        <f>SUM(F4:F5)</f>
        <v>68561539</v>
      </c>
      <c r="G6" s="236"/>
      <c r="H6" s="687">
        <f>H4+H5</f>
        <v>69678440</v>
      </c>
      <c r="I6" s="48" t="s">
        <v>182</v>
      </c>
      <c r="J6" s="109" t="s">
        <v>3</v>
      </c>
      <c r="K6" s="246" t="e">
        <f>SUM('Ktvetési mérleg'!J5)</f>
        <v>#REF!</v>
      </c>
      <c r="L6" s="246" t="e">
        <f>SUM('Ktvetési mérleg'!K5)</f>
        <v>#REF!</v>
      </c>
      <c r="M6" s="246" t="e">
        <f>SUM('Ktvetési mérleg'!L5)</f>
        <v>#REF!</v>
      </c>
      <c r="N6" s="693">
        <f>SUM('Ktvetési mérleg'!M5)</f>
        <v>79595591</v>
      </c>
      <c r="O6" s="246"/>
      <c r="P6" s="687">
        <f>'Kiadás ktgvszervenként'!Y8</f>
        <v>79607646</v>
      </c>
    </row>
    <row r="7" spans="1:16" ht="20.100000000000001" customHeight="1">
      <c r="A7" s="237" t="s">
        <v>294</v>
      </c>
      <c r="B7" s="111" t="s">
        <v>368</v>
      </c>
      <c r="C7" s="248">
        <f>SUM('Ktvetési mérleg'!C17)</f>
        <v>0</v>
      </c>
      <c r="D7" s="248">
        <f>SUM('Ktvetési mérleg'!D17)</f>
        <v>0</v>
      </c>
      <c r="E7" s="248">
        <f>SUM('Ktvetési mérleg'!E17)</f>
        <v>0</v>
      </c>
      <c r="F7" s="690">
        <f>SUM('Ktvetési mérleg'!F17)</f>
        <v>151615000</v>
      </c>
      <c r="G7" s="236"/>
      <c r="H7" s="687">
        <f>'Bevétel össz.'!L32</f>
        <v>151615000</v>
      </c>
      <c r="I7" s="48" t="s">
        <v>214</v>
      </c>
      <c r="J7" s="109" t="s">
        <v>4</v>
      </c>
      <c r="K7" s="246" t="e">
        <f>SUM('Ktvetési mérleg'!J6)</f>
        <v>#REF!</v>
      </c>
      <c r="L7" s="246" t="e">
        <f>SUM('Ktvetési mérleg'!K6)</f>
        <v>#REF!</v>
      </c>
      <c r="M7" s="246" t="e">
        <f>SUM('Ktvetési mérleg'!L6)</f>
        <v>#REF!</v>
      </c>
      <c r="N7" s="693">
        <f>SUM('Ktvetési mérleg'!M6)</f>
        <v>5304740</v>
      </c>
      <c r="O7" s="246"/>
      <c r="P7" s="687">
        <f>'Kiadás ktgvszervenként'!Y9</f>
        <v>5304740</v>
      </c>
    </row>
    <row r="8" spans="1:16" ht="20.100000000000001" customHeight="1">
      <c r="A8" s="217"/>
      <c r="B8" s="64"/>
      <c r="C8" s="540"/>
      <c r="D8" s="540"/>
      <c r="E8" s="540"/>
      <c r="F8" s="697"/>
      <c r="G8" s="541"/>
      <c r="H8" s="687"/>
      <c r="I8" s="485" t="s">
        <v>525</v>
      </c>
      <c r="J8" s="486" t="s">
        <v>216</v>
      </c>
      <c r="K8" s="542"/>
      <c r="L8" s="542"/>
      <c r="M8" s="542"/>
      <c r="N8" s="696">
        <f>SUM('Ktvetési mérleg'!M7)</f>
        <v>8959858</v>
      </c>
      <c r="O8" s="542"/>
      <c r="P8" s="687">
        <f>'Kiadás ktgvszervenként'!Y10</f>
        <v>10554524</v>
      </c>
    </row>
    <row r="9" spans="1:16" ht="20.100000000000001" customHeight="1">
      <c r="A9" s="235" t="s">
        <v>296</v>
      </c>
      <c r="B9" s="111" t="s">
        <v>67</v>
      </c>
      <c r="C9" s="248" t="e">
        <f>SUM('Ktvetési mérleg'!C18)</f>
        <v>#REF!</v>
      </c>
      <c r="D9" s="248" t="e">
        <f>SUM('Ktvetési mérleg'!D18)</f>
        <v>#REF!</v>
      </c>
      <c r="E9" s="248" t="e">
        <f>SUM('Ktvetési mérleg'!E18)</f>
        <v>#REF!</v>
      </c>
      <c r="F9" s="690">
        <f>SUM('Ktvetési mérleg'!F18)</f>
        <v>16187234</v>
      </c>
      <c r="G9" s="236"/>
      <c r="H9" s="687">
        <f>'Bevétel össz.'!L43+'Bevétel össz.'!M37</f>
        <v>16187234</v>
      </c>
      <c r="I9" s="218" t="s">
        <v>217</v>
      </c>
      <c r="J9" s="55" t="s">
        <v>253</v>
      </c>
      <c r="K9" s="247" t="e">
        <f>SUM('Ktvetési mérleg'!J7)</f>
        <v>#REF!</v>
      </c>
      <c r="L9" s="247" t="e">
        <f>SUM('Ktvetési mérleg'!K7)</f>
        <v>#REF!</v>
      </c>
      <c r="M9" s="247" t="e">
        <f>SUM('Ktvetési mérleg'!L7)</f>
        <v>#REF!</v>
      </c>
      <c r="N9" s="696">
        <f>SUM('Ktvetési mérleg'!M8)</f>
        <v>12763568</v>
      </c>
      <c r="O9" s="95">
        <f>SUM(Önkormányzat!I65)</f>
        <v>0</v>
      </c>
      <c r="P9" s="687">
        <f>'Kiadás ktgvszervenként'!Y11</f>
        <v>12793568</v>
      </c>
    </row>
    <row r="10" spans="1:16" ht="20.100000000000001" customHeight="1">
      <c r="A10" s="216" t="s">
        <v>319</v>
      </c>
      <c r="B10" s="55" t="s">
        <v>381</v>
      </c>
      <c r="C10" s="80">
        <f>SUM('Ktvetési mérleg'!C20)</f>
        <v>0</v>
      </c>
      <c r="D10" s="80">
        <f>SUM('Ktvetési mérleg'!D20)</f>
        <v>0</v>
      </c>
      <c r="E10" s="80">
        <f>SUM('Ktvetési mérleg'!E20)</f>
        <v>0</v>
      </c>
      <c r="F10" s="690">
        <f>SUM('Ktvetési mérleg'!F20)</f>
        <v>0</v>
      </c>
      <c r="G10" s="95"/>
      <c r="H10" s="687"/>
      <c r="I10" s="134" t="s">
        <v>219</v>
      </c>
      <c r="J10" s="55" t="s">
        <v>372</v>
      </c>
      <c r="K10" s="247" t="e">
        <f>SUM('Ktvetési mérleg'!J8)</f>
        <v>#REF!</v>
      </c>
      <c r="L10" s="247" t="e">
        <f>SUM('Ktvetési mérleg'!K8)</f>
        <v>#REF!</v>
      </c>
      <c r="M10" s="247" t="e">
        <f>SUM('Ktvetési mérleg'!L8)</f>
        <v>#REF!</v>
      </c>
      <c r="N10" s="696">
        <f>SUM('Ktvetési mérleg'!M9)</f>
        <v>0</v>
      </c>
      <c r="O10" s="95">
        <f>SUM(Önkormányzat!I66)</f>
        <v>0</v>
      </c>
      <c r="P10" s="687"/>
    </row>
    <row r="11" spans="1:16" ht="20.100000000000001" customHeight="1">
      <c r="A11" s="216" t="s">
        <v>321</v>
      </c>
      <c r="B11" s="55" t="s">
        <v>382</v>
      </c>
      <c r="C11" s="80">
        <f>SUM('Ktvetési mérleg'!C21)</f>
        <v>0</v>
      </c>
      <c r="D11" s="80">
        <f>SUM('Ktvetési mérleg'!D21)</f>
        <v>0</v>
      </c>
      <c r="E11" s="80">
        <f>SUM('Ktvetési mérleg'!E21)</f>
        <v>0</v>
      </c>
      <c r="F11" s="690">
        <f>SUM('Ktvetési mérleg'!F21)</f>
        <v>0</v>
      </c>
      <c r="G11" s="95"/>
      <c r="H11" s="687"/>
      <c r="I11" s="134" t="s">
        <v>221</v>
      </c>
      <c r="J11" s="55" t="s">
        <v>255</v>
      </c>
      <c r="K11" s="247" t="e">
        <f>SUM('Ktvetési mérleg'!J9)</f>
        <v>#REF!</v>
      </c>
      <c r="L11" s="247" t="e">
        <f>SUM('Ktvetési mérleg'!K9)</f>
        <v>#REF!</v>
      </c>
      <c r="M11" s="247" t="e">
        <f>SUM('Ktvetési mérleg'!L9)</f>
        <v>#REF!</v>
      </c>
      <c r="N11" s="696">
        <f>SUM('Ktvetési mérleg'!M10)</f>
        <v>14891870</v>
      </c>
      <c r="O11" s="95">
        <f>SUM(Önkormányzat!I67)</f>
        <v>0</v>
      </c>
      <c r="P11" s="687">
        <f>'Kiadás ktgvszervenként'!Y13</f>
        <v>16894698</v>
      </c>
    </row>
    <row r="12" spans="1:16" ht="20.100000000000001" customHeight="1">
      <c r="A12" s="238" t="s">
        <v>323</v>
      </c>
      <c r="B12" s="111" t="s">
        <v>383</v>
      </c>
      <c r="C12" s="248">
        <f>SUM(C10:C11)</f>
        <v>0</v>
      </c>
      <c r="D12" s="248">
        <f>SUM(D10:D11)</f>
        <v>0</v>
      </c>
      <c r="E12" s="248">
        <f>SUM(E10:E11)</f>
        <v>0</v>
      </c>
      <c r="F12" s="690">
        <f>SUM(F10:F11)</f>
        <v>0</v>
      </c>
      <c r="G12" s="236"/>
      <c r="H12" s="687"/>
      <c r="I12" s="48" t="s">
        <v>225</v>
      </c>
      <c r="J12" s="109" t="s">
        <v>375</v>
      </c>
      <c r="K12" s="248" t="e">
        <f>SUM(K9:K11)</f>
        <v>#REF!</v>
      </c>
      <c r="L12" s="248" t="e">
        <f>SUM(L9:L11)</f>
        <v>#REF!</v>
      </c>
      <c r="M12" s="248" t="e">
        <f>SUM(M9:M11)</f>
        <v>#REF!</v>
      </c>
      <c r="N12" s="690">
        <f>SUM(N8:N11)</f>
        <v>36615296</v>
      </c>
      <c r="O12" s="248">
        <f>SUM(O9:O11)</f>
        <v>0</v>
      </c>
      <c r="P12" s="687">
        <f>P8+P9+P10+P11</f>
        <v>40242790</v>
      </c>
    </row>
    <row r="13" spans="1:16" ht="20.100000000000001" customHeight="1">
      <c r="A13" s="216"/>
      <c r="B13" s="241" t="s">
        <v>68</v>
      </c>
      <c r="C13" s="81"/>
      <c r="D13" s="81"/>
      <c r="E13" s="81"/>
      <c r="F13" s="690"/>
      <c r="G13" s="96"/>
      <c r="H13" s="687">
        <f>'Bevétel össz.'!L54</f>
        <v>39690015</v>
      </c>
      <c r="I13" s="4" t="s">
        <v>223</v>
      </c>
      <c r="J13" s="55" t="s">
        <v>35</v>
      </c>
      <c r="K13" s="81" t="e">
        <f>SUM('Ktvetési mérleg'!J19)</f>
        <v>#REF!</v>
      </c>
      <c r="L13" s="81" t="e">
        <f>SUM('Ktvetési mérleg'!K19)</f>
        <v>#REF!</v>
      </c>
      <c r="M13" s="81" t="e">
        <f>SUM('Ktvetési mérleg'!L19)</f>
        <v>#REF!</v>
      </c>
      <c r="N13" s="690">
        <f>SUM('Ktvetési mérleg'!M19)</f>
        <v>1020204</v>
      </c>
      <c r="O13" s="81">
        <f>SUM(Önkormányzat!I68)</f>
        <v>0</v>
      </c>
      <c r="P13" s="687">
        <f>'Kiadás ktgvszervenként'!Y21</f>
        <v>10194731</v>
      </c>
    </row>
    <row r="14" spans="1:16" ht="20.100000000000001" customHeight="1">
      <c r="A14" s="216"/>
      <c r="B14" s="83" t="s">
        <v>395</v>
      </c>
      <c r="C14" s="80"/>
      <c r="D14" s="80"/>
      <c r="E14" s="80"/>
      <c r="F14" s="690"/>
      <c r="G14" s="95"/>
      <c r="H14" s="687">
        <f>'Bevétel össz.'!L55</f>
        <v>35178735</v>
      </c>
      <c r="I14" s="80"/>
      <c r="J14" s="82" t="s">
        <v>37</v>
      </c>
      <c r="K14" s="80"/>
      <c r="L14" s="80"/>
      <c r="M14" s="80"/>
      <c r="N14" s="690"/>
      <c r="O14" s="95"/>
      <c r="P14" s="687">
        <f>'Kiadás ktgvszervenként'!Y26</f>
        <v>49999665</v>
      </c>
    </row>
    <row r="15" spans="1:16" ht="20.100000000000001" customHeight="1" thickBot="1">
      <c r="A15" s="224"/>
      <c r="B15" s="239" t="s">
        <v>69</v>
      </c>
      <c r="C15" s="204">
        <f>SUM(C13:C14)</f>
        <v>0</v>
      </c>
      <c r="D15" s="204">
        <f>SUM(D13:D14)</f>
        <v>0</v>
      </c>
      <c r="E15" s="204">
        <f>SUM(E13:E14)</f>
        <v>0</v>
      </c>
      <c r="F15" s="690">
        <f>SUM(F13:F14)</f>
        <v>0</v>
      </c>
      <c r="G15" s="240">
        <f>SUM(G14:G14)</f>
        <v>0</v>
      </c>
      <c r="H15" s="687">
        <f>H13+H14</f>
        <v>74868750</v>
      </c>
      <c r="I15" s="204" t="s">
        <v>394</v>
      </c>
      <c r="J15" s="243" t="s">
        <v>70</v>
      </c>
      <c r="K15" s="204" t="e">
        <f>SUM(K13:K14)</f>
        <v>#REF!</v>
      </c>
      <c r="L15" s="204" t="e">
        <f>SUM(L13:L14)</f>
        <v>#REF!</v>
      </c>
      <c r="M15" s="204" t="e">
        <f>SUM(M13:M14)</f>
        <v>#REF!</v>
      </c>
      <c r="N15" s="690">
        <f>SUM(N13:N14)</f>
        <v>1020204</v>
      </c>
      <c r="O15" s="204">
        <f>SUM(O13:O14)</f>
        <v>0</v>
      </c>
      <c r="P15" s="687">
        <f>P13+P14</f>
        <v>60194396</v>
      </c>
    </row>
    <row r="16" spans="1:16" ht="20.100000000000001" customHeight="1" thickBot="1">
      <c r="A16" s="224"/>
      <c r="B16" s="225" t="s">
        <v>71</v>
      </c>
      <c r="C16" s="232" t="e">
        <f>SUM(C6:C9,C12,C15)</f>
        <v>#REF!</v>
      </c>
      <c r="D16" s="232" t="e">
        <f>SUM(D6:D9,D12,D15)</f>
        <v>#REF!</v>
      </c>
      <c r="E16" s="232" t="e">
        <f>SUM(E6:E9,E12,E15)</f>
        <v>#REF!</v>
      </c>
      <c r="F16" s="691">
        <f>SUM(F6:F9,F12,F15)</f>
        <v>236363773</v>
      </c>
      <c r="G16" s="232">
        <f>SUM(G6:G9,G12,G15)</f>
        <v>0</v>
      </c>
      <c r="H16" s="700">
        <f>H6+H9+H7+H13+H14</f>
        <v>312349424</v>
      </c>
      <c r="I16" s="233"/>
      <c r="J16" s="234" t="s">
        <v>72</v>
      </c>
      <c r="K16" s="232" t="e">
        <f>SUM(K4:K7,K12,K13:K14)</f>
        <v>#REF!</v>
      </c>
      <c r="L16" s="249" t="e">
        <f>SUM(L4:L7,L12,L13:L14)</f>
        <v>#REF!</v>
      </c>
      <c r="M16" s="232" t="e">
        <f>SUM(M4:M7,M12,M13:M14)</f>
        <v>#REF!</v>
      </c>
      <c r="N16" s="691">
        <f>SUM(N4:N7,N12,N13:N14)</f>
        <v>212115047</v>
      </c>
      <c r="O16" s="232">
        <f>SUM(O4:O7,O12,O13:O14)</f>
        <v>0</v>
      </c>
      <c r="P16" s="688">
        <f>P4+P5+P6+P7+P12+P15</f>
        <v>276732889</v>
      </c>
    </row>
    <row r="17" spans="1:16" ht="20.100000000000001" customHeight="1" thickBot="1">
      <c r="A17" s="216"/>
      <c r="B17" s="213" t="s">
        <v>73</v>
      </c>
      <c r="C17" s="251" t="e">
        <f>IF(((K16-C16)&gt;0),K16-C16,"----")</f>
        <v>#REF!</v>
      </c>
      <c r="D17" s="251"/>
      <c r="E17" s="251" t="e">
        <f>IF(((M16-E16)&gt;0),M16-E16,"----")</f>
        <v>#REF!</v>
      </c>
      <c r="F17" s="698"/>
      <c r="G17" s="97"/>
      <c r="H17" s="701"/>
      <c r="I17" s="220"/>
      <c r="J17" s="85" t="s">
        <v>74</v>
      </c>
      <c r="K17" s="84" t="e">
        <f>IF(((C16-K16)&gt;0),C16-K16,"----")</f>
        <v>#REF!</v>
      </c>
      <c r="L17" s="84"/>
      <c r="M17" s="84" t="e">
        <f>IF(((E16-M16)&gt;0),E16-M16,"----")</f>
        <v>#REF!</v>
      </c>
      <c r="N17" s="692"/>
      <c r="O17" s="84"/>
      <c r="P17" s="689"/>
    </row>
    <row r="18" spans="1:16" ht="20.100000000000001" customHeight="1">
      <c r="A18" s="215" t="s">
        <v>281</v>
      </c>
      <c r="B18" s="55" t="s">
        <v>456</v>
      </c>
      <c r="C18" s="78">
        <f>SUM('Ktvetési mérleg'!C6)</f>
        <v>0</v>
      </c>
      <c r="D18" s="78">
        <f>SUM('Ktvetési mérleg'!D6)</f>
        <v>0</v>
      </c>
      <c r="E18" s="78">
        <f>SUM('Ktvetési mérleg'!E6)</f>
        <v>0</v>
      </c>
      <c r="F18" s="693">
        <f>SUM('Ktvetési mérleg'!F6)</f>
        <v>0</v>
      </c>
      <c r="G18" s="94"/>
      <c r="H18" s="699"/>
      <c r="I18" s="48" t="s">
        <v>196</v>
      </c>
      <c r="J18" s="179" t="s">
        <v>5</v>
      </c>
      <c r="K18" s="246" t="e">
        <f>SUM('Ktvetési mérleg'!J13)</f>
        <v>#REF!</v>
      </c>
      <c r="L18" s="246" t="e">
        <f>SUM('Ktvetési mérleg'!K13)</f>
        <v>#REF!</v>
      </c>
      <c r="M18" s="246" t="e">
        <f>SUM('Ktvetési mérleg'!L13)</f>
        <v>#REF!</v>
      </c>
      <c r="N18" s="693">
        <f>SUM('Ktvetési mérleg'!M13)</f>
        <v>9326194</v>
      </c>
      <c r="O18" s="242">
        <f>SUM(Önkormányzat!I70)</f>
        <v>0</v>
      </c>
      <c r="P18" s="687">
        <f>'Kiadás ktgvszervenként'!Y15</f>
        <v>18371590</v>
      </c>
    </row>
    <row r="19" spans="1:16" ht="20.100000000000001" customHeight="1">
      <c r="A19" s="217" t="s">
        <v>279</v>
      </c>
      <c r="B19" s="55" t="s">
        <v>367</v>
      </c>
      <c r="C19" s="78">
        <f>SUM('Ktvetési mérleg'!C7)</f>
        <v>0</v>
      </c>
      <c r="D19" s="78">
        <f>SUM('Ktvetési mérleg'!D7)</f>
        <v>0</v>
      </c>
      <c r="E19" s="78">
        <f>SUM('Ktvetési mérleg'!E7)</f>
        <v>0</v>
      </c>
      <c r="F19" s="693">
        <f>SUM('Ktvetési mérleg'!F7)</f>
        <v>0</v>
      </c>
      <c r="G19" s="95"/>
      <c r="H19" s="687"/>
      <c r="I19" s="48" t="s">
        <v>202</v>
      </c>
      <c r="J19" s="179" t="s">
        <v>38</v>
      </c>
      <c r="K19" s="246" t="e">
        <f>SUM('Ktvetési mérleg'!J14)</f>
        <v>#REF!</v>
      </c>
      <c r="L19" s="246" t="e">
        <f>SUM('Ktvetési mérleg'!K14)</f>
        <v>#REF!</v>
      </c>
      <c r="M19" s="246" t="e">
        <f>SUM('Ktvetési mérleg'!L14)</f>
        <v>#REF!</v>
      </c>
      <c r="N19" s="693">
        <f>SUM('Ktvetési mérleg'!M14)</f>
        <v>19161760</v>
      </c>
      <c r="O19" s="242">
        <f>SUM(Önkormányzat!I71)</f>
        <v>0</v>
      </c>
      <c r="P19" s="687">
        <f>'Kiadás ktgvszervenként'!Y16</f>
        <v>22051034.129999999</v>
      </c>
    </row>
    <row r="20" spans="1:16" ht="20.100000000000001" customHeight="1">
      <c r="A20" s="237" t="s">
        <v>280</v>
      </c>
      <c r="B20" s="111" t="s">
        <v>369</v>
      </c>
      <c r="C20" s="248">
        <f>SUM(C18:C19)</f>
        <v>0</v>
      </c>
      <c r="D20" s="248">
        <f>SUM(D18:D19)</f>
        <v>0</v>
      </c>
      <c r="E20" s="248">
        <f>SUM(E18:E19)</f>
        <v>0</v>
      </c>
      <c r="F20" s="690">
        <f>SUM(F18:F19)</f>
        <v>0</v>
      </c>
      <c r="G20" s="236"/>
      <c r="H20" s="687"/>
      <c r="I20" s="4" t="s">
        <v>204</v>
      </c>
      <c r="J20" s="55" t="s">
        <v>260</v>
      </c>
      <c r="K20" s="247" t="e">
        <f>SUM('Ktvetési mérleg'!J15)</f>
        <v>#REF!</v>
      </c>
      <c r="L20" s="247" t="e">
        <f>SUM('Ktvetési mérleg'!K15)</f>
        <v>#REF!</v>
      </c>
      <c r="M20" s="247" t="e">
        <f>SUM('Ktvetési mérleg'!L15)</f>
        <v>#REF!</v>
      </c>
      <c r="N20" s="693">
        <f>SUM('Ktvetési mérleg'!M15)</f>
        <v>0</v>
      </c>
      <c r="O20" s="95">
        <f>SUM(Önkormányzat!I72)</f>
        <v>0</v>
      </c>
      <c r="P20" s="687"/>
    </row>
    <row r="21" spans="1:16" ht="20.100000000000001" customHeight="1">
      <c r="A21" s="235" t="s">
        <v>370</v>
      </c>
      <c r="B21" s="111" t="s">
        <v>371</v>
      </c>
      <c r="C21" s="248">
        <f>SUM('Ktvetési mérleg'!C19)</f>
        <v>0</v>
      </c>
      <c r="D21" s="248">
        <f>SUM('Ktvetési mérleg'!D19)</f>
        <v>0</v>
      </c>
      <c r="E21" s="248">
        <f>SUM('Ktvetési mérleg'!E19)</f>
        <v>0</v>
      </c>
      <c r="F21" s="690">
        <f>SUM('Ktvetési mérleg'!F19)</f>
        <v>4018000</v>
      </c>
      <c r="G21" s="236"/>
      <c r="H21" s="687">
        <f>'Bevétel össz.'!G46</f>
        <v>4018000</v>
      </c>
      <c r="I21" s="4" t="s">
        <v>205</v>
      </c>
      <c r="J21" s="55" t="s">
        <v>261</v>
      </c>
      <c r="K21" s="247" t="e">
        <f>SUM('Ktvetési mérleg'!J16)</f>
        <v>#REF!</v>
      </c>
      <c r="L21" s="247" t="e">
        <f>SUM('Ktvetési mérleg'!K16)</f>
        <v>#REF!</v>
      </c>
      <c r="M21" s="247" t="e">
        <f>SUM('Ktvetési mérleg'!L16)</f>
        <v>#REF!</v>
      </c>
      <c r="N21" s="693">
        <f>SUM('Ktvetési mérleg'!M16)</f>
        <v>0</v>
      </c>
      <c r="O21" s="95">
        <f>SUM(Önkormányzat!I73)</f>
        <v>0</v>
      </c>
      <c r="P21" s="687"/>
    </row>
    <row r="22" spans="1:16" ht="20.100000000000001" customHeight="1">
      <c r="A22" s="216" t="s">
        <v>327</v>
      </c>
      <c r="B22" s="55" t="s">
        <v>328</v>
      </c>
      <c r="C22" s="80">
        <f>SUM('Ktvetési mérleg'!C23)</f>
        <v>0</v>
      </c>
      <c r="D22" s="80">
        <f>SUM('Ktvetési mérleg'!D23)</f>
        <v>0</v>
      </c>
      <c r="E22" s="80">
        <f>SUM('Ktvetési mérleg'!E23)</f>
        <v>0</v>
      </c>
      <c r="F22" s="690">
        <f>SUM('Ktvetési mérleg'!F23)</f>
        <v>0</v>
      </c>
      <c r="G22" s="95"/>
      <c r="H22" s="687"/>
      <c r="I22" s="4" t="s">
        <v>206</v>
      </c>
      <c r="J22" s="55" t="s">
        <v>262</v>
      </c>
      <c r="K22" s="247" t="e">
        <f>SUM('Ktvetési mérleg'!J17)</f>
        <v>#REF!</v>
      </c>
      <c r="L22" s="247" t="e">
        <f>SUM('Ktvetési mérleg'!K17)</f>
        <v>#REF!</v>
      </c>
      <c r="M22" s="247" t="e">
        <f>SUM('Ktvetési mérleg'!L17)</f>
        <v>#REF!</v>
      </c>
      <c r="N22" s="693">
        <f>SUM('Ktvetési mérleg'!M17)</f>
        <v>0</v>
      </c>
      <c r="O22" s="95">
        <f>SUM(Önkormányzat!I74)</f>
        <v>0</v>
      </c>
      <c r="P22" s="687"/>
    </row>
    <row r="23" spans="1:16" ht="20.100000000000001" customHeight="1">
      <c r="A23" s="216" t="s">
        <v>329</v>
      </c>
      <c r="B23" s="55" t="s">
        <v>385</v>
      </c>
      <c r="C23" s="80">
        <f>SUM('Ktvetési mérleg'!C24)</f>
        <v>0</v>
      </c>
      <c r="D23" s="80">
        <f>SUM('Ktvetési mérleg'!D24)</f>
        <v>0</v>
      </c>
      <c r="E23" s="80">
        <f>SUM('Ktvetési mérleg'!E24)</f>
        <v>0</v>
      </c>
      <c r="F23" s="690">
        <f>SUM('Ktvetési mérleg'!F24)</f>
        <v>2989980</v>
      </c>
      <c r="G23" s="95"/>
      <c r="H23" s="687">
        <f>'Bevétel össz.'!G51</f>
        <v>2989980</v>
      </c>
      <c r="I23" s="48" t="s">
        <v>208</v>
      </c>
      <c r="J23" s="109" t="s">
        <v>376</v>
      </c>
      <c r="K23" s="248" t="e">
        <f>SUM(K20:K22)</f>
        <v>#REF!</v>
      </c>
      <c r="L23" s="248" t="e">
        <f>SUM(L20:L22)</f>
        <v>#REF!</v>
      </c>
      <c r="M23" s="248" t="e">
        <f>SUM(M20:M22)</f>
        <v>#REF!</v>
      </c>
      <c r="N23" s="690">
        <f>SUM(N20:N22)</f>
        <v>0</v>
      </c>
      <c r="O23" s="248">
        <f>SUM(O20:O22)</f>
        <v>0</v>
      </c>
      <c r="P23" s="687"/>
    </row>
    <row r="24" spans="1:16" ht="20.100000000000001" customHeight="1">
      <c r="A24" s="238" t="s">
        <v>324</v>
      </c>
      <c r="B24" s="111" t="s">
        <v>384</v>
      </c>
      <c r="C24" s="248">
        <f>SUM(C22:C23)</f>
        <v>0</v>
      </c>
      <c r="D24" s="248">
        <f>SUM(D22:D23)</f>
        <v>0</v>
      </c>
      <c r="E24" s="248">
        <f>SUM(E22:E23)</f>
        <v>0</v>
      </c>
      <c r="F24" s="690">
        <f>SUM(F22:F23)</f>
        <v>2989980</v>
      </c>
      <c r="G24" s="248">
        <f>SUM(G22:G23)</f>
        <v>0</v>
      </c>
      <c r="H24" s="687">
        <f>H23</f>
        <v>2989980</v>
      </c>
      <c r="I24" s="4" t="s">
        <v>535</v>
      </c>
      <c r="J24" s="139" t="s">
        <v>536</v>
      </c>
      <c r="K24" s="80"/>
      <c r="L24" s="80"/>
      <c r="M24" s="80"/>
      <c r="N24" s="694">
        <f>Önkormányzat!F77</f>
        <v>1229076</v>
      </c>
      <c r="O24" s="95"/>
      <c r="P24" s="687">
        <f>'Kiadás ktgvszervenként'!Y23</f>
        <v>1270668</v>
      </c>
    </row>
    <row r="25" spans="1:16" ht="34.5" customHeight="1">
      <c r="A25" s="216"/>
      <c r="B25" s="223" t="s">
        <v>68</v>
      </c>
      <c r="C25" s="252">
        <f>SUM('Ktvetési mérleg'!C27,-C13)</f>
        <v>0</v>
      </c>
      <c r="D25" s="81">
        <f>SUM('Ktvetési mérleg'!D27,-D13)</f>
        <v>0</v>
      </c>
      <c r="E25" s="81">
        <f>SUM('Ktvetési mérleg'!E27,-E13)</f>
        <v>0</v>
      </c>
      <c r="F25" s="690">
        <f>SUM('Ktvetési mérleg'!F27,-F13)</f>
        <v>0</v>
      </c>
      <c r="G25" s="96"/>
      <c r="H25" s="702"/>
      <c r="I25" s="495" t="s">
        <v>540</v>
      </c>
      <c r="J25" s="587" t="s">
        <v>541</v>
      </c>
      <c r="K25" s="81"/>
      <c r="L25" s="81"/>
      <c r="M25" s="81"/>
      <c r="N25" s="694">
        <f>Önkormányzat!F79</f>
        <v>1539676</v>
      </c>
      <c r="O25" s="96"/>
      <c r="P25" s="687">
        <f>'Kiadás ktgvszervenként'!AB25</f>
        <v>931223</v>
      </c>
    </row>
    <row r="26" spans="1:16" ht="20.100000000000001" customHeight="1">
      <c r="A26" s="216"/>
      <c r="B26" s="83" t="s">
        <v>52</v>
      </c>
      <c r="C26" s="81" t="e">
        <f>SUM('Ktvetési mérleg'!C28,-C14)</f>
        <v>#REF!</v>
      </c>
      <c r="D26" s="81" t="e">
        <f>SUM('Ktvetési mérleg'!D28,-D14)</f>
        <v>#REF!</v>
      </c>
      <c r="E26" s="81" t="e">
        <f>SUM('Ktvetési mérleg'!E28,-E14)</f>
        <v>#REF!</v>
      </c>
      <c r="F26" s="690">
        <f>'Ktvetési mérleg'!F30</f>
        <v>58666315</v>
      </c>
      <c r="G26" s="95"/>
      <c r="H26" s="703">
        <f>'Bevétel össz.'!M56</f>
        <v>58666315</v>
      </c>
      <c r="I26" s="219"/>
      <c r="J26" s="79" t="s">
        <v>52</v>
      </c>
      <c r="K26" s="80"/>
      <c r="L26" s="80"/>
      <c r="M26" s="80"/>
      <c r="N26" s="694">
        <f>'Ktvetési mérleg'!M30</f>
        <v>58666315</v>
      </c>
      <c r="O26" s="95"/>
      <c r="P26" s="687">
        <f>'Kiadás ktgvszervenként'!Y24</f>
        <v>58666315</v>
      </c>
    </row>
    <row r="27" spans="1:16" ht="20.100000000000001" customHeight="1" thickBot="1">
      <c r="A27" s="238" t="s">
        <v>393</v>
      </c>
      <c r="B27" s="239" t="s">
        <v>75</v>
      </c>
      <c r="C27" s="204" t="e">
        <f>SUM(C25:C26)</f>
        <v>#REF!</v>
      </c>
      <c r="D27" s="204" t="e">
        <f>SUM(D25:D26)</f>
        <v>#REF!</v>
      </c>
      <c r="E27" s="204" t="e">
        <f>SUM(E25:E26)</f>
        <v>#REF!</v>
      </c>
      <c r="F27" s="690">
        <f>SUM(F25:F26)</f>
        <v>58666315</v>
      </c>
      <c r="G27" s="204">
        <f>SUM(G26:G26)</f>
        <v>0</v>
      </c>
      <c r="H27" s="703">
        <f>H25+H26</f>
        <v>58666315</v>
      </c>
      <c r="I27" s="244" t="s">
        <v>394</v>
      </c>
      <c r="J27" s="245" t="s">
        <v>70</v>
      </c>
      <c r="K27" s="204">
        <f>SUM(K24:K26)</f>
        <v>0</v>
      </c>
      <c r="L27" s="204">
        <f>SUM(L24:L26)</f>
        <v>0</v>
      </c>
      <c r="M27" s="204">
        <f>SUM(M24:M26)</f>
        <v>0</v>
      </c>
      <c r="N27" s="690">
        <f>SUM(N24:N26)</f>
        <v>61435067</v>
      </c>
      <c r="O27" s="204">
        <f>SUM(O24:O26)</f>
        <v>0</v>
      </c>
      <c r="P27" s="687">
        <f>P18+P19+P24+P25+P26</f>
        <v>101290830.13</v>
      </c>
    </row>
    <row r="28" spans="1:16" ht="20.100000000000001" customHeight="1" thickBot="1">
      <c r="A28" s="224"/>
      <c r="B28" s="225" t="s">
        <v>76</v>
      </c>
      <c r="C28" s="226" t="e">
        <f t="shared" ref="C28:G29" si="0">SUM(C20:C21,C24,C27)</f>
        <v>#REF!</v>
      </c>
      <c r="D28" s="226" t="e">
        <f t="shared" si="0"/>
        <v>#REF!</v>
      </c>
      <c r="E28" s="226" t="e">
        <f t="shared" si="0"/>
        <v>#REF!</v>
      </c>
      <c r="F28" s="695">
        <f t="shared" si="0"/>
        <v>65674295</v>
      </c>
      <c r="G28" s="226">
        <f t="shared" si="0"/>
        <v>0</v>
      </c>
      <c r="H28" s="704">
        <f>H21+H24+H27</f>
        <v>65674295</v>
      </c>
      <c r="I28" s="227"/>
      <c r="J28" s="228" t="s">
        <v>77</v>
      </c>
      <c r="K28" s="226" t="e">
        <f>SUM(K18:K19,K23,K27)</f>
        <v>#REF!</v>
      </c>
      <c r="L28" s="226" t="e">
        <f>SUM(L18:L19,L23,L27)</f>
        <v>#REF!</v>
      </c>
      <c r="M28" s="226" t="e">
        <f>SUM(M18:M19,M23,M27)</f>
        <v>#REF!</v>
      </c>
      <c r="N28" s="695">
        <f>SUM(N18:N19,N23,N27)</f>
        <v>89923021</v>
      </c>
      <c r="O28" s="226">
        <f>SUM(O18:O19,O23,O27)</f>
        <v>0</v>
      </c>
      <c r="P28" s="688"/>
    </row>
    <row r="29" spans="1:16" ht="20.100000000000001" customHeight="1" thickBot="1">
      <c r="A29" s="216"/>
      <c r="B29" s="214" t="s">
        <v>73</v>
      </c>
      <c r="C29" s="253" t="e">
        <f t="shared" si="0"/>
        <v>#REF!</v>
      </c>
      <c r="D29" s="253" t="e">
        <f t="shared" si="0"/>
        <v>#REF!</v>
      </c>
      <c r="E29" s="253" t="e">
        <f t="shared" si="0"/>
        <v>#REF!</v>
      </c>
      <c r="F29" s="253"/>
      <c r="G29" s="253">
        <f t="shared" si="0"/>
        <v>0</v>
      </c>
      <c r="H29" s="685"/>
      <c r="I29" s="221"/>
      <c r="J29" s="87" t="s">
        <v>74</v>
      </c>
      <c r="K29" s="86" t="e">
        <f>IF(((C28-K28)&gt;0),C28-K28,"----")</f>
        <v>#REF!</v>
      </c>
      <c r="L29" s="86"/>
      <c r="M29" s="86" t="e">
        <f>IF(((E28-M28)&gt;0),E28-M28,"----")</f>
        <v>#REF!</v>
      </c>
      <c r="N29" s="212"/>
      <c r="O29" s="86"/>
      <c r="P29" s="686"/>
    </row>
    <row r="30" spans="1:16" ht="20.100000000000001" customHeight="1" thickBot="1">
      <c r="A30" s="222"/>
      <c r="B30" s="229" t="s">
        <v>78</v>
      </c>
      <c r="C30" s="230" t="e">
        <f>SUM(C16,C28)</f>
        <v>#REF!</v>
      </c>
      <c r="D30" s="230" t="e">
        <f>SUM(D16,D28)</f>
        <v>#REF!</v>
      </c>
      <c r="E30" s="230" t="e">
        <f>SUM(E16,E28)</f>
        <v>#REF!</v>
      </c>
      <c r="F30" s="705">
        <f>SUM(F16,F28)</f>
        <v>302038068</v>
      </c>
      <c r="G30" s="230">
        <f>SUM(G16,G28)</f>
        <v>0</v>
      </c>
      <c r="H30" s="705">
        <f>H16+H28</f>
        <v>378023719</v>
      </c>
      <c r="I30" s="230"/>
      <c r="J30" s="231" t="s">
        <v>79</v>
      </c>
      <c r="K30" s="230" t="e">
        <f>SUM(K16,K28)</f>
        <v>#REF!</v>
      </c>
      <c r="L30" s="230" t="e">
        <f>SUM(L16,L28)</f>
        <v>#REF!</v>
      </c>
      <c r="M30" s="230" t="e">
        <f>SUM(M16,M28)</f>
        <v>#REF!</v>
      </c>
      <c r="N30" s="250">
        <f>SUM(N16,N28)</f>
        <v>302038068</v>
      </c>
      <c r="O30" s="230">
        <f>SUM(O16,O28)</f>
        <v>0</v>
      </c>
      <c r="P30" s="706">
        <f>P16+P27</f>
        <v>378023719.13</v>
      </c>
    </row>
  </sheetData>
  <mergeCells count="12">
    <mergeCell ref="P1:P3"/>
    <mergeCell ref="K1:M1"/>
    <mergeCell ref="K2:L2"/>
    <mergeCell ref="M2:M3"/>
    <mergeCell ref="A1:A3"/>
    <mergeCell ref="C2:D2"/>
    <mergeCell ref="E2:E3"/>
    <mergeCell ref="I1:I3"/>
    <mergeCell ref="J1:J3"/>
    <mergeCell ref="B1:B3"/>
    <mergeCell ref="C1:E1"/>
    <mergeCell ref="H1:H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Header>&amp;LLevél Községi Önkormányzat&amp;CMűk-felh. mérleg 2017.&amp;R2.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>
    <tabColor theme="3" tint="0.79998168889431442"/>
  </sheetPr>
  <dimension ref="A1:Q60"/>
  <sheetViews>
    <sheetView view="pageBreakPreview" topLeftCell="B28" zoomScale="60" workbookViewId="0">
      <selection activeCell="Q58" sqref="Q58"/>
    </sheetView>
  </sheetViews>
  <sheetFormatPr defaultRowHeight="12.75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8.42578125" customWidth="1"/>
    <col min="8" max="8" width="11.7109375" hidden="1" customWidth="1"/>
    <col min="9" max="9" width="18" customWidth="1"/>
    <col min="10" max="10" width="11.42578125" hidden="1" customWidth="1"/>
    <col min="11" max="17" width="18.7109375" customWidth="1"/>
  </cols>
  <sheetData>
    <row r="1" spans="1:17" ht="15" customHeight="1">
      <c r="A1" s="743" t="s">
        <v>235</v>
      </c>
      <c r="B1" s="745" t="s">
        <v>62</v>
      </c>
      <c r="C1" s="748" t="s">
        <v>30</v>
      </c>
      <c r="D1" s="748"/>
      <c r="E1" s="748"/>
      <c r="F1" s="747" t="s">
        <v>579</v>
      </c>
      <c r="G1" s="740"/>
      <c r="H1" s="741"/>
      <c r="I1" s="741"/>
      <c r="J1" s="741"/>
      <c r="K1" s="742"/>
      <c r="L1" s="736" t="s">
        <v>620</v>
      </c>
      <c r="M1" s="737"/>
      <c r="N1" s="737"/>
      <c r="O1" s="738" t="s">
        <v>621</v>
      </c>
      <c r="P1" s="739"/>
      <c r="Q1" s="739"/>
    </row>
    <row r="2" spans="1:17" ht="15">
      <c r="A2" s="744"/>
      <c r="B2" s="746"/>
      <c r="C2" s="107" t="s">
        <v>34</v>
      </c>
      <c r="D2" s="107" t="s">
        <v>343</v>
      </c>
      <c r="E2" s="107" t="s">
        <v>46</v>
      </c>
      <c r="F2" s="747"/>
      <c r="G2" s="71" t="s">
        <v>249</v>
      </c>
      <c r="H2" s="71" t="s">
        <v>361</v>
      </c>
      <c r="I2" s="71" t="s">
        <v>31</v>
      </c>
      <c r="J2" s="71" t="s">
        <v>64</v>
      </c>
      <c r="K2" s="73" t="s">
        <v>39</v>
      </c>
      <c r="L2" s="73" t="s">
        <v>249</v>
      </c>
      <c r="M2" s="73" t="s">
        <v>31</v>
      </c>
      <c r="N2" s="73" t="s">
        <v>39</v>
      </c>
      <c r="O2" s="73" t="s">
        <v>249</v>
      </c>
      <c r="P2" s="73" t="s">
        <v>31</v>
      </c>
      <c r="Q2" s="73" t="s">
        <v>39</v>
      </c>
    </row>
    <row r="3" spans="1:17" ht="18">
      <c r="A3" s="8" t="s">
        <v>348</v>
      </c>
      <c r="B3" s="2" t="s">
        <v>354</v>
      </c>
      <c r="C3" s="162">
        <f>SUM(Önkormányzat!C90)</f>
        <v>0</v>
      </c>
      <c r="D3" s="161">
        <f>SUM(Önkormányzat!D90)</f>
        <v>0</v>
      </c>
      <c r="E3" s="161">
        <f>SUM(Önkormányzat!E90)</f>
        <v>0</v>
      </c>
      <c r="F3" s="164">
        <f>SUM(Önkormányzat!F90)</f>
        <v>0</v>
      </c>
      <c r="G3" s="410">
        <f>SUM(Önkormányzat!F90)</f>
        <v>0</v>
      </c>
      <c r="H3" s="2"/>
      <c r="I3" s="2"/>
      <c r="J3" s="2"/>
      <c r="K3" s="22">
        <f t="shared" ref="K3:K8" si="0">SUM(G3:J3)</f>
        <v>0</v>
      </c>
      <c r="L3" s="655">
        <f>Önkormányzat!G90</f>
        <v>18288</v>
      </c>
      <c r="M3" s="655"/>
      <c r="N3" s="657">
        <f>L3+M3</f>
        <v>18288</v>
      </c>
      <c r="O3" s="655">
        <f>Önkormányzat!H90</f>
        <v>18288</v>
      </c>
      <c r="P3" s="655"/>
      <c r="Q3" s="655">
        <f>O3+P3</f>
        <v>18288</v>
      </c>
    </row>
    <row r="4" spans="1:17" ht="18">
      <c r="A4" s="8" t="s">
        <v>349</v>
      </c>
      <c r="B4" s="55" t="s">
        <v>355</v>
      </c>
      <c r="C4" s="162">
        <f>SUM(Önkormányzat!C91)</f>
        <v>0</v>
      </c>
      <c r="D4" s="161">
        <f>SUM(Önkormányzat!D91)</f>
        <v>0</v>
      </c>
      <c r="E4" s="161">
        <f>SUM(Önkormányzat!E91)</f>
        <v>0</v>
      </c>
      <c r="F4" s="164">
        <f>SUM(Önkormányzat!F91)</f>
        <v>38625366</v>
      </c>
      <c r="G4" s="410">
        <f>SUM(Önkormányzat!F91)</f>
        <v>38625366</v>
      </c>
      <c r="H4" s="28"/>
      <c r="I4" s="28"/>
      <c r="J4" s="28"/>
      <c r="K4" s="22">
        <f t="shared" si="0"/>
        <v>38625366</v>
      </c>
      <c r="L4" s="655">
        <f>Önkormányzat!G91</f>
        <v>39426093</v>
      </c>
      <c r="M4" s="655"/>
      <c r="N4" s="657">
        <f t="shared" ref="N4:N8" si="1">L4+M4</f>
        <v>39426093</v>
      </c>
      <c r="O4" s="655">
        <f>Önkormányzat!H91</f>
        <v>20813140</v>
      </c>
      <c r="P4" s="655"/>
      <c r="Q4" s="655">
        <f t="shared" ref="Q4:Q58" si="2">O4+P4</f>
        <v>20813140</v>
      </c>
    </row>
    <row r="5" spans="1:17" ht="18">
      <c r="A5" s="8" t="s">
        <v>350</v>
      </c>
      <c r="B5" s="55" t="s">
        <v>356</v>
      </c>
      <c r="C5" s="162">
        <f>SUM(Önkormányzat!C92)</f>
        <v>0</v>
      </c>
      <c r="D5" s="161">
        <f>SUM(Önkormányzat!D92)</f>
        <v>0</v>
      </c>
      <c r="E5" s="161">
        <f>SUM(Önkormányzat!E92)</f>
        <v>0</v>
      </c>
      <c r="F5" s="164">
        <f>SUM(Önkormányzat!F92)</f>
        <v>10264805</v>
      </c>
      <c r="G5" s="410">
        <f>SUM(Önkormányzat!F92)</f>
        <v>10264805</v>
      </c>
      <c r="H5" s="28"/>
      <c r="I5" s="28"/>
      <c r="J5" s="28"/>
      <c r="K5" s="22">
        <f t="shared" si="0"/>
        <v>10264805</v>
      </c>
      <c r="L5" s="655">
        <f>Önkormányzat!G92</f>
        <v>10264805</v>
      </c>
      <c r="M5" s="655"/>
      <c r="N5" s="657">
        <f t="shared" si="1"/>
        <v>10264805</v>
      </c>
      <c r="O5" s="655">
        <f>Önkormányzat!H92</f>
        <v>5337697</v>
      </c>
      <c r="P5" s="655"/>
      <c r="Q5" s="655">
        <f t="shared" si="2"/>
        <v>5337697</v>
      </c>
    </row>
    <row r="6" spans="1:17" ht="18">
      <c r="A6" s="8" t="s">
        <v>351</v>
      </c>
      <c r="B6" s="55" t="s">
        <v>357</v>
      </c>
      <c r="C6" s="162">
        <f>SUM(Önkormányzat!C93)</f>
        <v>0</v>
      </c>
      <c r="D6" s="161">
        <f>SUM(Önkormányzat!D93)</f>
        <v>0</v>
      </c>
      <c r="E6" s="161">
        <f>SUM(Önkormányzat!E93)</f>
        <v>0</v>
      </c>
      <c r="F6" s="164">
        <f>SUM(Önkormányzat!F93)</f>
        <v>2170560</v>
      </c>
      <c r="G6" s="410">
        <f>SUM(Önkormányzat!F93)</f>
        <v>2170560</v>
      </c>
      <c r="H6" s="28"/>
      <c r="I6" s="28"/>
      <c r="J6" s="28"/>
      <c r="K6" s="22">
        <f t="shared" si="0"/>
        <v>2170560</v>
      </c>
      <c r="L6" s="655">
        <f>Önkormányzat!G93</f>
        <v>2323059</v>
      </c>
      <c r="M6" s="655"/>
      <c r="N6" s="657">
        <f t="shared" si="1"/>
        <v>2323059</v>
      </c>
      <c r="O6" s="655">
        <f>Önkormányzat!H93</f>
        <v>1281191</v>
      </c>
      <c r="P6" s="655"/>
      <c r="Q6" s="655">
        <f t="shared" si="2"/>
        <v>1281191</v>
      </c>
    </row>
    <row r="7" spans="1:17" ht="18">
      <c r="A7" s="8" t="s">
        <v>352</v>
      </c>
      <c r="B7" s="55" t="s">
        <v>358</v>
      </c>
      <c r="C7" s="162">
        <f>SUM(Önkormányzat!C94)</f>
        <v>0</v>
      </c>
      <c r="D7" s="161">
        <f>SUM(Önkormányzat!D94)</f>
        <v>0</v>
      </c>
      <c r="E7" s="161">
        <f>SUM(Önkormányzat!E94)</f>
        <v>0</v>
      </c>
      <c r="F7" s="164">
        <f>SUM(Önkormányzat!F94)</f>
        <v>0</v>
      </c>
      <c r="G7" s="410">
        <f>SUM(Önkormányzat!F94)</f>
        <v>0</v>
      </c>
      <c r="H7" s="28"/>
      <c r="I7" s="28"/>
      <c r="J7" s="28"/>
      <c r="K7" s="22">
        <f t="shared" si="0"/>
        <v>0</v>
      </c>
      <c r="L7" s="655">
        <f>Önkormányzat!G94</f>
        <v>0</v>
      </c>
      <c r="M7" s="655"/>
      <c r="N7" s="657">
        <f t="shared" si="1"/>
        <v>0</v>
      </c>
      <c r="O7" s="655">
        <f>Önkormányzat!H94</f>
        <v>0</v>
      </c>
      <c r="P7" s="655"/>
      <c r="Q7" s="655">
        <f t="shared" si="2"/>
        <v>0</v>
      </c>
    </row>
    <row r="8" spans="1:17" ht="18">
      <c r="A8" s="8" t="s">
        <v>353</v>
      </c>
      <c r="B8" s="55" t="s">
        <v>359</v>
      </c>
      <c r="C8" s="162">
        <f>SUM(Önkormányzat!C95)</f>
        <v>0</v>
      </c>
      <c r="D8" s="161">
        <f>SUM(Önkormányzat!D95)</f>
        <v>0</v>
      </c>
      <c r="E8" s="161">
        <f>SUM(Önkormányzat!E95)</f>
        <v>0</v>
      </c>
      <c r="F8" s="164">
        <f>SUM(Önkormányzat!F95)</f>
        <v>0</v>
      </c>
      <c r="G8" s="410">
        <f>SUM(Önkormányzat!F95)</f>
        <v>0</v>
      </c>
      <c r="H8" s="28"/>
      <c r="I8" s="28"/>
      <c r="J8" s="28"/>
      <c r="K8" s="22">
        <f t="shared" si="0"/>
        <v>0</v>
      </c>
      <c r="L8" s="655">
        <f>Önkormányzat!G95</f>
        <v>145387</v>
      </c>
      <c r="M8" s="655"/>
      <c r="N8" s="657">
        <f t="shared" si="1"/>
        <v>145387</v>
      </c>
      <c r="O8" s="655">
        <f>Önkormányzat!H95</f>
        <v>145387</v>
      </c>
      <c r="P8" s="655"/>
      <c r="Q8" s="655">
        <f t="shared" si="2"/>
        <v>145387</v>
      </c>
    </row>
    <row r="9" spans="1:17" ht="18">
      <c r="A9" s="109" t="s">
        <v>276</v>
      </c>
      <c r="B9" s="111" t="s">
        <v>269</v>
      </c>
      <c r="C9" s="105">
        <f t="shared" ref="C9:P9" si="3">SUM(C3:C8)</f>
        <v>0</v>
      </c>
      <c r="D9" s="102">
        <f t="shared" si="3"/>
        <v>0</v>
      </c>
      <c r="E9" s="102">
        <f t="shared" si="3"/>
        <v>0</v>
      </c>
      <c r="F9" s="135">
        <f t="shared" si="3"/>
        <v>51060731</v>
      </c>
      <c r="G9" s="102">
        <f t="shared" si="3"/>
        <v>51060731</v>
      </c>
      <c r="H9" s="102">
        <f t="shared" si="3"/>
        <v>0</v>
      </c>
      <c r="I9" s="102">
        <f t="shared" si="3"/>
        <v>0</v>
      </c>
      <c r="J9" s="102">
        <f t="shared" si="3"/>
        <v>0</v>
      </c>
      <c r="K9" s="102">
        <f t="shared" si="3"/>
        <v>51060731</v>
      </c>
      <c r="L9" s="102">
        <f t="shared" si="3"/>
        <v>52177632</v>
      </c>
      <c r="M9" s="102">
        <f t="shared" si="3"/>
        <v>0</v>
      </c>
      <c r="N9" s="631">
        <f t="shared" si="3"/>
        <v>52177632</v>
      </c>
      <c r="O9" s="631">
        <f t="shared" si="3"/>
        <v>27595703</v>
      </c>
      <c r="P9" s="658">
        <f t="shared" si="3"/>
        <v>0</v>
      </c>
      <c r="Q9" s="661">
        <f t="shared" si="2"/>
        <v>27595703</v>
      </c>
    </row>
    <row r="10" spans="1:17" ht="18">
      <c r="A10" s="1"/>
      <c r="B10" s="55" t="s">
        <v>271</v>
      </c>
      <c r="C10" s="162">
        <f>SUM(Önkormányzat!C97)</f>
        <v>0</v>
      </c>
      <c r="D10" s="161">
        <f>SUM(Önkormányzat!D97)</f>
        <v>0</v>
      </c>
      <c r="E10" s="161">
        <f>SUM(Önkormányzat!E97)</f>
        <v>0</v>
      </c>
      <c r="F10" s="164">
        <f>SUM(Önkormányzat!F97)</f>
        <v>0</v>
      </c>
      <c r="G10" s="410">
        <f>SUM(Önkormányzat!F97)</f>
        <v>0</v>
      </c>
      <c r="H10" s="28"/>
      <c r="I10" s="28"/>
      <c r="J10" s="28"/>
      <c r="K10" s="22">
        <f>SUM(G10:J10)</f>
        <v>0</v>
      </c>
      <c r="L10" s="655">
        <f>Önkormányzat!H97</f>
        <v>0</v>
      </c>
      <c r="M10" s="655"/>
      <c r="N10" s="657">
        <f>L10+M10</f>
        <v>0</v>
      </c>
      <c r="O10" s="655"/>
      <c r="P10" s="655"/>
      <c r="Q10" s="655">
        <f t="shared" si="2"/>
        <v>0</v>
      </c>
    </row>
    <row r="11" spans="1:17" ht="18">
      <c r="A11" s="1"/>
      <c r="B11" s="55"/>
      <c r="C11" s="162">
        <f>SUM(Önkormányzat!C98)</f>
        <v>0</v>
      </c>
      <c r="D11" s="161">
        <f>SUM(Önkormányzat!D98)</f>
        <v>0</v>
      </c>
      <c r="E11" s="161"/>
      <c r="F11" s="164">
        <f>SUM(Önkormányzat!F98)</f>
        <v>0</v>
      </c>
      <c r="G11" s="410">
        <f>SUM(Önkormányzat!F98)</f>
        <v>0</v>
      </c>
      <c r="H11" s="28"/>
      <c r="I11" s="28"/>
      <c r="J11" s="28"/>
      <c r="K11" s="22">
        <f>SUM(G11:J11)</f>
        <v>0</v>
      </c>
      <c r="L11" s="655"/>
      <c r="M11" s="655"/>
      <c r="N11" s="657">
        <f t="shared" ref="N11:N14" si="4">L11+M11</f>
        <v>0</v>
      </c>
      <c r="O11" s="655"/>
      <c r="P11" s="655"/>
      <c r="Q11" s="655">
        <f t="shared" si="2"/>
        <v>0</v>
      </c>
    </row>
    <row r="12" spans="1:17" ht="18">
      <c r="A12" s="1"/>
      <c r="B12" s="55" t="s">
        <v>273</v>
      </c>
      <c r="C12" s="162">
        <f>SUM(Önkormányzat!C99)</f>
        <v>0</v>
      </c>
      <c r="D12" s="161">
        <f>SUM(Önkormányzat!D99)</f>
        <v>0</v>
      </c>
      <c r="E12" s="161">
        <f>SUM(Önkormányzat!E99)</f>
        <v>0</v>
      </c>
      <c r="F12" s="164">
        <f>SUM(Önkormányzat!F99)</f>
        <v>122400</v>
      </c>
      <c r="G12" s="410">
        <f>SUM(Önkormányzat!F99)</f>
        <v>122400</v>
      </c>
      <c r="H12" s="28"/>
      <c r="I12" s="28"/>
      <c r="J12" s="28"/>
      <c r="K12" s="22">
        <f>SUM(G12:J12)</f>
        <v>122400</v>
      </c>
      <c r="L12" s="655">
        <f>Önkormányzat!G99</f>
        <v>122400</v>
      </c>
      <c r="M12" s="655"/>
      <c r="N12" s="657">
        <f t="shared" si="4"/>
        <v>122400</v>
      </c>
      <c r="O12" s="655">
        <f>Önkormányzat!H99</f>
        <v>61200</v>
      </c>
      <c r="P12" s="655"/>
      <c r="Q12" s="655">
        <f t="shared" si="2"/>
        <v>61200</v>
      </c>
    </row>
    <row r="13" spans="1:17" ht="18">
      <c r="A13" s="1"/>
      <c r="B13" s="55" t="s">
        <v>272</v>
      </c>
      <c r="C13" s="162">
        <f>SUM(Önkormányzat!C100)</f>
        <v>0</v>
      </c>
      <c r="D13" s="161">
        <f>SUM(Önkormányzat!D100)</f>
        <v>0</v>
      </c>
      <c r="E13" s="161">
        <f>SUM(Önkormányzat!E100)</f>
        <v>0</v>
      </c>
      <c r="F13" s="164">
        <f>SUM(Önkormányzat!F100)</f>
        <v>17378408</v>
      </c>
      <c r="G13" s="410">
        <f>SUM(Önkormányzat!F100)</f>
        <v>17378408</v>
      </c>
      <c r="H13" s="28"/>
      <c r="I13" s="28"/>
      <c r="J13" s="28"/>
      <c r="K13" s="22">
        <f>SUM(G13:J13)</f>
        <v>17378408</v>
      </c>
      <c r="L13" s="655">
        <f>Önkormányzat!G100</f>
        <v>17378408</v>
      </c>
      <c r="M13" s="655"/>
      <c r="N13" s="657">
        <f t="shared" si="4"/>
        <v>17378408</v>
      </c>
      <c r="O13" s="655">
        <f>Önkormányzat!H100</f>
        <v>9296100</v>
      </c>
      <c r="P13" s="655"/>
      <c r="Q13" s="655">
        <f t="shared" si="2"/>
        <v>9296100</v>
      </c>
    </row>
    <row r="14" spans="1:17" ht="18">
      <c r="A14" s="1"/>
      <c r="B14" s="55" t="s">
        <v>614</v>
      </c>
      <c r="C14" s="162"/>
      <c r="D14" s="161"/>
      <c r="E14" s="161"/>
      <c r="F14" s="164"/>
      <c r="G14" s="410"/>
      <c r="H14" s="28"/>
      <c r="I14" s="28"/>
      <c r="J14" s="28"/>
      <c r="K14" s="22"/>
      <c r="L14" s="655"/>
      <c r="M14" s="655"/>
      <c r="N14" s="657">
        <f t="shared" si="4"/>
        <v>0</v>
      </c>
      <c r="O14" s="655">
        <f>Önkormányzat!H101</f>
        <v>934608</v>
      </c>
      <c r="P14" s="655"/>
      <c r="Q14" s="655">
        <f t="shared" si="2"/>
        <v>934608</v>
      </c>
    </row>
    <row r="15" spans="1:17" ht="18">
      <c r="A15" s="109" t="s">
        <v>277</v>
      </c>
      <c r="B15" s="111" t="s">
        <v>270</v>
      </c>
      <c r="C15" s="105">
        <f t="shared" ref="C15:N15" si="5">SUM(C10:C13)</f>
        <v>0</v>
      </c>
      <c r="D15" s="102">
        <f t="shared" si="5"/>
        <v>0</v>
      </c>
      <c r="E15" s="102">
        <f t="shared" si="5"/>
        <v>0</v>
      </c>
      <c r="F15" s="135">
        <f t="shared" si="5"/>
        <v>17500808</v>
      </c>
      <c r="G15" s="102">
        <f t="shared" si="5"/>
        <v>17500808</v>
      </c>
      <c r="H15" s="102">
        <f t="shared" si="5"/>
        <v>0</v>
      </c>
      <c r="I15" s="102">
        <f t="shared" si="5"/>
        <v>0</v>
      </c>
      <c r="J15" s="102">
        <f t="shared" si="5"/>
        <v>0</v>
      </c>
      <c r="K15" s="102">
        <f t="shared" si="5"/>
        <v>17500808</v>
      </c>
      <c r="L15" s="102">
        <f t="shared" si="5"/>
        <v>17500808</v>
      </c>
      <c r="M15" s="102">
        <f t="shared" si="5"/>
        <v>0</v>
      </c>
      <c r="N15" s="631">
        <f t="shared" si="5"/>
        <v>17500808</v>
      </c>
      <c r="O15" s="631">
        <f>O10+O11+O12+O13+O14</f>
        <v>10291908</v>
      </c>
      <c r="P15" s="658"/>
      <c r="Q15" s="661">
        <f t="shared" si="2"/>
        <v>10291908</v>
      </c>
    </row>
    <row r="16" spans="1:17" ht="18">
      <c r="A16" s="115" t="s">
        <v>268</v>
      </c>
      <c r="B16" s="113" t="s">
        <v>274</v>
      </c>
      <c r="C16" s="102">
        <f t="shared" ref="C16:N16" si="6">SUM(C15,C9)</f>
        <v>0</v>
      </c>
      <c r="D16" s="102">
        <f t="shared" si="6"/>
        <v>0</v>
      </c>
      <c r="E16" s="102">
        <f t="shared" si="6"/>
        <v>0</v>
      </c>
      <c r="F16" s="52">
        <f t="shared" si="6"/>
        <v>68561539</v>
      </c>
      <c r="G16" s="102">
        <f t="shared" si="6"/>
        <v>68561539</v>
      </c>
      <c r="H16" s="102">
        <f t="shared" si="6"/>
        <v>0</v>
      </c>
      <c r="I16" s="102">
        <f t="shared" si="6"/>
        <v>0</v>
      </c>
      <c r="J16" s="102">
        <f t="shared" si="6"/>
        <v>0</v>
      </c>
      <c r="K16" s="102">
        <f t="shared" si="6"/>
        <v>68561539</v>
      </c>
      <c r="L16" s="102">
        <f t="shared" si="6"/>
        <v>69678440</v>
      </c>
      <c r="M16" s="102">
        <f t="shared" si="6"/>
        <v>0</v>
      </c>
      <c r="N16" s="631">
        <f t="shared" si="6"/>
        <v>69678440</v>
      </c>
      <c r="O16" s="631">
        <f>O9+O15</f>
        <v>37887611</v>
      </c>
      <c r="P16" s="658"/>
      <c r="Q16" s="661">
        <f t="shared" si="2"/>
        <v>37887611</v>
      </c>
    </row>
    <row r="17" spans="1:17" ht="18">
      <c r="A17" s="109" t="s">
        <v>281</v>
      </c>
      <c r="B17" s="111" t="s">
        <v>275</v>
      </c>
      <c r="C17" s="163">
        <f>SUM(Önkormányzat!C104)</f>
        <v>0</v>
      </c>
      <c r="D17" s="163">
        <f>SUM(Önkormányzat!D104)</f>
        <v>0</v>
      </c>
      <c r="E17" s="163">
        <f>SUM(Önkormányzat!E104)</f>
        <v>0</v>
      </c>
      <c r="F17" s="165">
        <f>SUM(Önkormányzat!F104)</f>
        <v>0</v>
      </c>
      <c r="G17" s="163">
        <f>SUM(Önkormányzat!I104)</f>
        <v>0</v>
      </c>
      <c r="H17" s="137"/>
      <c r="I17" s="137"/>
      <c r="J17" s="137"/>
      <c r="K17" s="137"/>
      <c r="L17" s="137"/>
      <c r="M17" s="137"/>
      <c r="N17" s="631"/>
      <c r="O17" s="658"/>
      <c r="P17" s="658"/>
      <c r="Q17" s="661">
        <f t="shared" si="2"/>
        <v>0</v>
      </c>
    </row>
    <row r="18" spans="1:17" ht="18">
      <c r="A18" s="1"/>
      <c r="B18" s="55" t="s">
        <v>448</v>
      </c>
      <c r="C18" s="162">
        <f>SUM(Önkormányzat!C105)</f>
        <v>0</v>
      </c>
      <c r="D18" s="161">
        <f>SUM(Önkormányzat!D105)</f>
        <v>0</v>
      </c>
      <c r="E18" s="161">
        <f>SUM(Önkormányzat!E105)</f>
        <v>0</v>
      </c>
      <c r="F18" s="164">
        <f>SUM(Önkormányzat!F105)</f>
        <v>0</v>
      </c>
      <c r="G18" s="410">
        <f>SUM(Önkormányzat!F105)</f>
        <v>0</v>
      </c>
      <c r="H18" s="28"/>
      <c r="I18" s="28"/>
      <c r="J18" s="28"/>
      <c r="K18" s="22">
        <f>SUM(G18:J18)</f>
        <v>0</v>
      </c>
      <c r="L18" s="654"/>
      <c r="M18" s="654"/>
      <c r="N18" s="657"/>
      <c r="O18" s="655"/>
      <c r="P18" s="655"/>
      <c r="Q18" s="655">
        <f t="shared" si="2"/>
        <v>0</v>
      </c>
    </row>
    <row r="19" spans="1:17" ht="18">
      <c r="A19" s="1"/>
      <c r="B19" s="55" t="s">
        <v>449</v>
      </c>
      <c r="C19" s="162">
        <f>SUM(Önkormányzat!C106)</f>
        <v>0</v>
      </c>
      <c r="D19" s="161">
        <f>SUM(Önkormányzat!D106)</f>
        <v>0</v>
      </c>
      <c r="E19" s="161">
        <f>SUM(Önkormányzat!E106)</f>
        <v>0</v>
      </c>
      <c r="F19" s="164">
        <f>SUM(Önkormányzat!F106)</f>
        <v>0</v>
      </c>
      <c r="G19" s="162">
        <f>SUM(Önkormányzat!F106)</f>
        <v>0</v>
      </c>
      <c r="H19" s="28"/>
      <c r="I19" s="28"/>
      <c r="J19" s="28"/>
      <c r="K19" s="22">
        <f>SUM(G19:J19)</f>
        <v>0</v>
      </c>
      <c r="L19" s="654"/>
      <c r="M19" s="654"/>
      <c r="N19" s="657"/>
      <c r="O19" s="655"/>
      <c r="P19" s="655"/>
      <c r="Q19" s="655">
        <f t="shared" si="2"/>
        <v>0</v>
      </c>
    </row>
    <row r="20" spans="1:17" ht="18">
      <c r="A20" s="1"/>
      <c r="B20" s="55"/>
      <c r="C20" s="162">
        <f>SUM(Önkormányzat!C107)</f>
        <v>0</v>
      </c>
      <c r="D20" s="161">
        <f>SUM(Önkormányzat!D107)</f>
        <v>0</v>
      </c>
      <c r="E20" s="161">
        <f>SUM(Önkormányzat!E107)</f>
        <v>0</v>
      </c>
      <c r="F20" s="164">
        <f>SUM(Önkormányzat!F107)</f>
        <v>0</v>
      </c>
      <c r="G20" s="162">
        <f>SUM(Önkormányzat!F107)</f>
        <v>0</v>
      </c>
      <c r="H20" s="28"/>
      <c r="I20" s="28"/>
      <c r="J20" s="28"/>
      <c r="K20" s="22">
        <f>SUM(G20:J20)</f>
        <v>0</v>
      </c>
      <c r="L20" s="654"/>
      <c r="M20" s="654"/>
      <c r="N20" s="657"/>
      <c r="O20" s="655"/>
      <c r="P20" s="655"/>
      <c r="Q20" s="655">
        <f t="shared" si="2"/>
        <v>0</v>
      </c>
    </row>
    <row r="21" spans="1:17" ht="18">
      <c r="A21" s="109" t="s">
        <v>279</v>
      </c>
      <c r="B21" s="111" t="s">
        <v>278</v>
      </c>
      <c r="C21" s="105">
        <f t="shared" ref="C21:K21" si="7">SUM(C18:C20)</f>
        <v>0</v>
      </c>
      <c r="D21" s="102">
        <f t="shared" si="7"/>
        <v>0</v>
      </c>
      <c r="E21" s="102">
        <f t="shared" si="7"/>
        <v>0</v>
      </c>
      <c r="F21" s="135">
        <f t="shared" si="7"/>
        <v>0</v>
      </c>
      <c r="G21" s="102">
        <f t="shared" si="7"/>
        <v>0</v>
      </c>
      <c r="H21" s="102">
        <f t="shared" si="7"/>
        <v>0</v>
      </c>
      <c r="I21" s="102">
        <f t="shared" si="7"/>
        <v>0</v>
      </c>
      <c r="J21" s="102">
        <f t="shared" si="7"/>
        <v>0</v>
      </c>
      <c r="K21" s="102">
        <f t="shared" si="7"/>
        <v>0</v>
      </c>
      <c r="L21" s="102"/>
      <c r="M21" s="102"/>
      <c r="N21" s="631"/>
      <c r="O21" s="658"/>
      <c r="P21" s="658"/>
      <c r="Q21" s="662">
        <f t="shared" si="2"/>
        <v>0</v>
      </c>
    </row>
    <row r="22" spans="1:17" ht="18">
      <c r="A22" s="115" t="s">
        <v>280</v>
      </c>
      <c r="B22" s="113" t="s">
        <v>282</v>
      </c>
      <c r="C22" s="102">
        <f t="shared" ref="C22:K22" si="8">SUM(C17,C21)</f>
        <v>0</v>
      </c>
      <c r="D22" s="102">
        <f t="shared" si="8"/>
        <v>0</v>
      </c>
      <c r="E22" s="102">
        <f t="shared" si="8"/>
        <v>0</v>
      </c>
      <c r="F22" s="52">
        <f t="shared" si="8"/>
        <v>0</v>
      </c>
      <c r="G22" s="102">
        <f t="shared" si="8"/>
        <v>0</v>
      </c>
      <c r="H22" s="102">
        <f t="shared" si="8"/>
        <v>0</v>
      </c>
      <c r="I22" s="102">
        <f t="shared" si="8"/>
        <v>0</v>
      </c>
      <c r="J22" s="102">
        <f t="shared" si="8"/>
        <v>0</v>
      </c>
      <c r="K22" s="102">
        <f t="shared" si="8"/>
        <v>0</v>
      </c>
      <c r="L22" s="102"/>
      <c r="M22" s="102"/>
      <c r="N22" s="631"/>
      <c r="O22" s="658"/>
      <c r="P22" s="658"/>
      <c r="Q22" s="662">
        <f t="shared" si="2"/>
        <v>0</v>
      </c>
    </row>
    <row r="23" spans="1:17" ht="18">
      <c r="A23" s="1" t="s">
        <v>283</v>
      </c>
      <c r="B23" s="64" t="s">
        <v>284</v>
      </c>
      <c r="C23" s="162">
        <f>SUM(Önkormányzat!C110)</f>
        <v>0</v>
      </c>
      <c r="D23" s="161">
        <f>SUM(Önkormányzat!D110)</f>
        <v>0</v>
      </c>
      <c r="E23" s="161">
        <f>SUM(Önkormányzat!E110)</f>
        <v>0</v>
      </c>
      <c r="F23" s="164">
        <f>SUM(Önkormányzat!F110)</f>
        <v>2300000</v>
      </c>
      <c r="G23" s="410">
        <f>SUM(Önkormányzat!F110)</f>
        <v>2300000</v>
      </c>
      <c r="H23" s="28"/>
      <c r="I23" s="28"/>
      <c r="J23" s="28"/>
      <c r="K23" s="22">
        <f t="shared" ref="K23:K30" si="9">SUM(G23:J23)</f>
        <v>2300000</v>
      </c>
      <c r="L23" s="655">
        <f>Önkormányzat!G110</f>
        <v>2300000</v>
      </c>
      <c r="M23" s="654"/>
      <c r="N23" s="657">
        <f>L23+M23</f>
        <v>2300000</v>
      </c>
      <c r="O23" s="655">
        <f>Önkormányzat!H110</f>
        <v>1112242</v>
      </c>
      <c r="P23" s="655"/>
      <c r="Q23" s="655">
        <f t="shared" si="2"/>
        <v>1112242</v>
      </c>
    </row>
    <row r="24" spans="1:17" ht="18">
      <c r="A24" s="1" t="s">
        <v>285</v>
      </c>
      <c r="B24" s="64" t="s">
        <v>286</v>
      </c>
      <c r="C24" s="162">
        <f>SUM(Önkormányzat!C111)</f>
        <v>0</v>
      </c>
      <c r="D24" s="161">
        <f>SUM(Önkormányzat!D111)</f>
        <v>0</v>
      </c>
      <c r="E24" s="161">
        <f>SUM(Önkormányzat!E111)</f>
        <v>0</v>
      </c>
      <c r="F24" s="164">
        <f>SUM(Önkormányzat!F111)</f>
        <v>7000000</v>
      </c>
      <c r="G24" s="410">
        <f>SUM(Önkormányzat!F111)</f>
        <v>7000000</v>
      </c>
      <c r="H24" s="28"/>
      <c r="I24" s="28"/>
      <c r="J24" s="28"/>
      <c r="K24" s="22">
        <f t="shared" si="9"/>
        <v>7000000</v>
      </c>
      <c r="L24" s="655">
        <f>Önkormányzat!G111</f>
        <v>7000000</v>
      </c>
      <c r="M24" s="654"/>
      <c r="N24" s="657">
        <f t="shared" ref="N24:N58" si="10">L24+M24</f>
        <v>7000000</v>
      </c>
      <c r="O24" s="655">
        <f>Önkormányzat!H111</f>
        <v>2482233</v>
      </c>
      <c r="P24" s="655"/>
      <c r="Q24" s="655">
        <f t="shared" si="2"/>
        <v>2482233</v>
      </c>
    </row>
    <row r="25" spans="1:17" ht="18">
      <c r="A25" s="1" t="s">
        <v>287</v>
      </c>
      <c r="B25" s="55" t="s">
        <v>288</v>
      </c>
      <c r="C25" s="162">
        <f>SUM(Önkormányzat!C112)</f>
        <v>0</v>
      </c>
      <c r="D25" s="161">
        <f>SUM(Önkormányzat!D112)</f>
        <v>0</v>
      </c>
      <c r="E25" s="161">
        <f>SUM(Önkormányzat!E112)</f>
        <v>0</v>
      </c>
      <c r="F25" s="164">
        <f>SUM(Önkormányzat!F112)</f>
        <v>131000000</v>
      </c>
      <c r="G25" s="410">
        <f>SUM(Önkormányzat!F112)</f>
        <v>131000000</v>
      </c>
      <c r="H25" s="28"/>
      <c r="I25" s="28"/>
      <c r="J25" s="28"/>
      <c r="K25" s="22">
        <f t="shared" si="9"/>
        <v>131000000</v>
      </c>
      <c r="L25" s="655">
        <f>Önkormányzat!G112</f>
        <v>131000000</v>
      </c>
      <c r="M25" s="654"/>
      <c r="N25" s="657">
        <f t="shared" si="10"/>
        <v>131000000</v>
      </c>
      <c r="O25" s="655">
        <f>Önkormányzat!H112</f>
        <v>74126786</v>
      </c>
      <c r="P25" s="655"/>
      <c r="Q25" s="655">
        <f t="shared" si="2"/>
        <v>74126786</v>
      </c>
    </row>
    <row r="26" spans="1:17" ht="18">
      <c r="A26" s="1" t="s">
        <v>532</v>
      </c>
      <c r="B26" s="435" t="s">
        <v>513</v>
      </c>
      <c r="C26" s="162"/>
      <c r="D26" s="161"/>
      <c r="E26" s="161"/>
      <c r="F26" s="164">
        <f>SUM(Önkormányzat!F113)</f>
        <v>4100000</v>
      </c>
      <c r="G26" s="410">
        <f>Önkormányzat!K113</f>
        <v>4100000</v>
      </c>
      <c r="H26" s="28"/>
      <c r="I26" s="28"/>
      <c r="J26" s="28"/>
      <c r="K26" s="22">
        <f t="shared" si="9"/>
        <v>4100000</v>
      </c>
      <c r="L26" s="655">
        <f>Önkormányzat!G113</f>
        <v>4100000</v>
      </c>
      <c r="M26" s="654"/>
      <c r="N26" s="657">
        <f t="shared" si="10"/>
        <v>4100000</v>
      </c>
      <c r="O26" s="655">
        <f>Önkormányzat!H113</f>
        <v>2874870</v>
      </c>
      <c r="P26" s="655"/>
      <c r="Q26" s="655">
        <f t="shared" si="2"/>
        <v>2874870</v>
      </c>
    </row>
    <row r="27" spans="1:17" ht="18">
      <c r="A27" s="1" t="s">
        <v>532</v>
      </c>
      <c r="B27" s="435" t="s">
        <v>512</v>
      </c>
      <c r="C27" s="162"/>
      <c r="D27" s="161"/>
      <c r="E27" s="161"/>
      <c r="F27" s="164">
        <f>SUM(Önkormányzat!F114)</f>
        <v>1500000</v>
      </c>
      <c r="G27" s="410">
        <f>Önkormányzat!K114</f>
        <v>1500000</v>
      </c>
      <c r="H27" s="28"/>
      <c r="I27" s="28"/>
      <c r="J27" s="28"/>
      <c r="K27" s="22">
        <f t="shared" si="9"/>
        <v>1500000</v>
      </c>
      <c r="L27" s="655">
        <f>Önkormányzat!G114</f>
        <v>1500000</v>
      </c>
      <c r="M27" s="654"/>
      <c r="N27" s="657">
        <f t="shared" si="10"/>
        <v>1500000</v>
      </c>
      <c r="O27" s="655">
        <f>Önkormányzat!H114</f>
        <v>949900</v>
      </c>
      <c r="P27" s="655"/>
      <c r="Q27" s="655">
        <f t="shared" si="2"/>
        <v>949900</v>
      </c>
    </row>
    <row r="28" spans="1:17" ht="18">
      <c r="A28" s="1" t="s">
        <v>289</v>
      </c>
      <c r="B28" s="62" t="s">
        <v>291</v>
      </c>
      <c r="C28" s="162">
        <f>SUM(Önkormányzat!C115)</f>
        <v>0</v>
      </c>
      <c r="D28" s="161">
        <f>SUM(Önkormányzat!D115)</f>
        <v>0</v>
      </c>
      <c r="E28" s="161">
        <f>SUM(Önkormányzat!E115)</f>
        <v>0</v>
      </c>
      <c r="F28" s="164">
        <f>SUM(Önkormányzat!F115)</f>
        <v>5500000</v>
      </c>
      <c r="G28" s="410">
        <f>SUM(Önkormányzat!F115)</f>
        <v>5500000</v>
      </c>
      <c r="H28" s="28"/>
      <c r="I28" s="28"/>
      <c r="J28" s="28"/>
      <c r="K28" s="22">
        <f t="shared" si="9"/>
        <v>5500000</v>
      </c>
      <c r="L28" s="655">
        <f>Önkormányzat!G115</f>
        <v>5500000</v>
      </c>
      <c r="M28" s="654"/>
      <c r="N28" s="657">
        <f t="shared" si="10"/>
        <v>5500000</v>
      </c>
      <c r="O28" s="655">
        <f>Önkormányzat!H115</f>
        <v>3492235</v>
      </c>
      <c r="P28" s="655"/>
      <c r="Q28" s="655">
        <f t="shared" si="2"/>
        <v>3492235</v>
      </c>
    </row>
    <row r="29" spans="1:17" ht="18">
      <c r="A29" s="1" t="s">
        <v>290</v>
      </c>
      <c r="B29" s="55" t="s">
        <v>292</v>
      </c>
      <c r="C29" s="162">
        <f>SUM(Önkormányzat!C116)</f>
        <v>0</v>
      </c>
      <c r="D29" s="161">
        <f>SUM(Önkormányzat!D116)</f>
        <v>0</v>
      </c>
      <c r="E29" s="161">
        <f>SUM(Önkormányzat!E116)</f>
        <v>0</v>
      </c>
      <c r="F29" s="164">
        <f>SUM(Önkormányzat!F116)</f>
        <v>200000</v>
      </c>
      <c r="G29" s="410">
        <f>SUM(Önkormányzat!F116)</f>
        <v>200000</v>
      </c>
      <c r="H29" s="28"/>
      <c r="I29" s="28"/>
      <c r="J29" s="28"/>
      <c r="K29" s="22">
        <f t="shared" si="9"/>
        <v>200000</v>
      </c>
      <c r="L29" s="655">
        <f>Önkormányzat!G116</f>
        <v>200000</v>
      </c>
      <c r="M29" s="654"/>
      <c r="N29" s="657">
        <f t="shared" si="10"/>
        <v>200000</v>
      </c>
      <c r="O29" s="655">
        <f>Önkormányzat!H116</f>
        <v>244800</v>
      </c>
      <c r="P29" s="655"/>
      <c r="Q29" s="655">
        <f t="shared" si="2"/>
        <v>244800</v>
      </c>
    </row>
    <row r="30" spans="1:17" ht="18">
      <c r="A30" s="1"/>
      <c r="B30" s="63" t="s">
        <v>293</v>
      </c>
      <c r="C30" s="162">
        <f>SUM(Önkormányzat!C117)</f>
        <v>0</v>
      </c>
      <c r="D30" s="161">
        <f>SUM(Önkormányzat!D117)</f>
        <v>0</v>
      </c>
      <c r="E30" s="161">
        <f>SUM(Önkormányzat!E117)</f>
        <v>0</v>
      </c>
      <c r="F30" s="164">
        <f>SUM(Önkormányzat!F117)</f>
        <v>15000</v>
      </c>
      <c r="G30" s="410">
        <f>SUM(Önkormányzat!F117)</f>
        <v>15000</v>
      </c>
      <c r="H30" s="28"/>
      <c r="I30" s="28"/>
      <c r="J30" s="28"/>
      <c r="K30" s="22">
        <f t="shared" si="9"/>
        <v>15000</v>
      </c>
      <c r="L30" s="655">
        <f>Önkormányzat!G117</f>
        <v>15000</v>
      </c>
      <c r="M30" s="654"/>
      <c r="N30" s="657">
        <f t="shared" si="10"/>
        <v>15000</v>
      </c>
      <c r="O30" s="655">
        <f>Önkormányzat!H117</f>
        <v>5000</v>
      </c>
      <c r="P30" s="655"/>
      <c r="Q30" s="655">
        <f t="shared" si="2"/>
        <v>5000</v>
      </c>
    </row>
    <row r="31" spans="1:17" ht="18">
      <c r="A31" s="1"/>
      <c r="B31" s="660" t="s">
        <v>622</v>
      </c>
      <c r="C31" s="162"/>
      <c r="D31" s="161"/>
      <c r="E31" s="161"/>
      <c r="F31" s="164"/>
      <c r="G31" s="410"/>
      <c r="H31" s="28"/>
      <c r="I31" s="28"/>
      <c r="J31" s="28"/>
      <c r="K31" s="22"/>
      <c r="L31" s="655"/>
      <c r="M31" s="654"/>
      <c r="N31" s="657"/>
      <c r="O31" s="655">
        <f>Önkormányzat!H118</f>
        <v>28689</v>
      </c>
      <c r="P31" s="655"/>
      <c r="Q31" s="655">
        <f t="shared" si="2"/>
        <v>28689</v>
      </c>
    </row>
    <row r="32" spans="1:17" ht="18">
      <c r="A32" s="115" t="s">
        <v>294</v>
      </c>
      <c r="B32" s="113" t="s">
        <v>295</v>
      </c>
      <c r="C32" s="105">
        <f t="shared" ref="C32:L32" si="11">SUM(C23:C30)</f>
        <v>0</v>
      </c>
      <c r="D32" s="102">
        <f t="shared" si="11"/>
        <v>0</v>
      </c>
      <c r="E32" s="102">
        <f t="shared" si="11"/>
        <v>0</v>
      </c>
      <c r="F32" s="135">
        <f t="shared" si="11"/>
        <v>151615000</v>
      </c>
      <c r="G32" s="102">
        <f t="shared" si="11"/>
        <v>151615000</v>
      </c>
      <c r="H32" s="102">
        <f t="shared" si="11"/>
        <v>0</v>
      </c>
      <c r="I32" s="102">
        <f t="shared" si="11"/>
        <v>0</v>
      </c>
      <c r="J32" s="102">
        <f t="shared" si="11"/>
        <v>0</v>
      </c>
      <c r="K32" s="102">
        <f t="shared" si="11"/>
        <v>151615000</v>
      </c>
      <c r="L32" s="102">
        <f t="shared" si="11"/>
        <v>151615000</v>
      </c>
      <c r="M32" s="102"/>
      <c r="N32" s="659">
        <f t="shared" si="10"/>
        <v>151615000</v>
      </c>
      <c r="O32" s="661">
        <f>O23+O24+O25+O26+O27+O28+O29+O30+O31</f>
        <v>85316755</v>
      </c>
      <c r="P32" s="658"/>
      <c r="Q32" s="661">
        <f t="shared" si="2"/>
        <v>85316755</v>
      </c>
    </row>
    <row r="33" spans="1:17" ht="18">
      <c r="A33" s="1" t="s">
        <v>298</v>
      </c>
      <c r="B33" s="63" t="s">
        <v>304</v>
      </c>
      <c r="C33" s="416" t="e">
        <f>SUM(Önkormányzat!C120,#REF!,#REF!)</f>
        <v>#REF!</v>
      </c>
      <c r="D33" s="417" t="e">
        <f>SUM(Önkormányzat!D120,#REF!,#REF!)</f>
        <v>#REF!</v>
      </c>
      <c r="E33" s="416" t="e">
        <f>SUM(Önkormányzat!E120,#REF!,#REF!)</f>
        <v>#REF!</v>
      </c>
      <c r="F33" s="164">
        <f>SUM(Önkormányzat!F120)</f>
        <v>0</v>
      </c>
      <c r="G33" s="410">
        <f>SUM(Önkormányzat!F120)</f>
        <v>0</v>
      </c>
      <c r="H33" s="162"/>
      <c r="I33" s="410"/>
      <c r="J33" s="118"/>
      <c r="K33" s="22">
        <f t="shared" ref="K33:K41" si="12">SUM(G33:J33)</f>
        <v>0</v>
      </c>
      <c r="L33" s="655">
        <f>Önkormányzat!G120</f>
        <v>0</v>
      </c>
      <c r="M33" s="654"/>
      <c r="N33" s="657">
        <f t="shared" si="10"/>
        <v>0</v>
      </c>
      <c r="O33" s="655">
        <f>Önkormányzat!H120</f>
        <v>0</v>
      </c>
      <c r="P33" s="655"/>
      <c r="Q33" s="655">
        <f t="shared" si="2"/>
        <v>0</v>
      </c>
    </row>
    <row r="34" spans="1:17" ht="18">
      <c r="A34" s="1" t="s">
        <v>299</v>
      </c>
      <c r="B34" s="63" t="s">
        <v>363</v>
      </c>
      <c r="C34" s="416" t="e">
        <f>SUM(Önkormányzat!C121,#REF!,#REF!)</f>
        <v>#REF!</v>
      </c>
      <c r="D34" s="417" t="e">
        <f>SUM(Önkormányzat!D121,#REF!,#REF!)</f>
        <v>#REF!</v>
      </c>
      <c r="E34" s="416" t="e">
        <f>SUM(Önkormányzat!E121,#REF!,#REF!)</f>
        <v>#REF!</v>
      </c>
      <c r="F34" s="164">
        <f>SUM(Önkormányzat!F121)</f>
        <v>4654358</v>
      </c>
      <c r="G34" s="410">
        <f>SUM(Önkormányzat!F121)</f>
        <v>4654358</v>
      </c>
      <c r="H34" s="162" t="e">
        <f>SUM(#REF!)</f>
        <v>#REF!</v>
      </c>
      <c r="I34" s="410"/>
      <c r="J34" s="28"/>
      <c r="K34" s="22">
        <f>SUM(G34)</f>
        <v>4654358</v>
      </c>
      <c r="L34" s="655">
        <f>Önkormányzat!G121</f>
        <v>4654358</v>
      </c>
      <c r="M34" s="654"/>
      <c r="N34" s="657">
        <f t="shared" si="10"/>
        <v>4654358</v>
      </c>
      <c r="O34" s="655">
        <f>Önkormányzat!H121</f>
        <v>3030297</v>
      </c>
      <c r="P34" s="655"/>
      <c r="Q34" s="655">
        <f t="shared" si="2"/>
        <v>3030297</v>
      </c>
    </row>
    <row r="35" spans="1:17" ht="18">
      <c r="A35" s="1" t="s">
        <v>300</v>
      </c>
      <c r="B35" s="63" t="s">
        <v>156</v>
      </c>
      <c r="C35" s="416" t="e">
        <f>SUM(Önkormányzat!C122,#REF!,#REF!)</f>
        <v>#REF!</v>
      </c>
      <c r="D35" s="417" t="e">
        <f>SUM(Önkormányzat!D122,#REF!,#REF!)</f>
        <v>#REF!</v>
      </c>
      <c r="E35" s="416" t="e">
        <f>SUM(Önkormányzat!E122,#REF!,#REF!)</f>
        <v>#REF!</v>
      </c>
      <c r="F35" s="164">
        <f>SUM(Önkormányzat!F122)</f>
        <v>3247000</v>
      </c>
      <c r="G35" s="410">
        <f>SUM(Önkormányzat!F122)</f>
        <v>3247000</v>
      </c>
      <c r="H35" s="162"/>
      <c r="I35" s="410"/>
      <c r="J35" s="28"/>
      <c r="K35" s="22">
        <f t="shared" si="12"/>
        <v>3247000</v>
      </c>
      <c r="L35" s="655">
        <f>Önkormányzat!G122</f>
        <v>3247000</v>
      </c>
      <c r="M35" s="654"/>
      <c r="N35" s="657">
        <f t="shared" si="10"/>
        <v>3247000</v>
      </c>
      <c r="O35" s="655">
        <f>Önkormányzat!H122</f>
        <v>1372282</v>
      </c>
      <c r="P35" s="655"/>
      <c r="Q35" s="655">
        <f t="shared" si="2"/>
        <v>1372282</v>
      </c>
    </row>
    <row r="36" spans="1:17" ht="18">
      <c r="A36" s="1" t="s">
        <v>301</v>
      </c>
      <c r="B36" s="63" t="s">
        <v>305</v>
      </c>
      <c r="C36" s="416" t="e">
        <f>SUM(Önkormányzat!C123,#REF!,#REF!)</f>
        <v>#REF!</v>
      </c>
      <c r="D36" s="417" t="e">
        <f>SUM(Önkormányzat!D123,#REF!,#REF!)</f>
        <v>#REF!</v>
      </c>
      <c r="E36" s="416" t="e">
        <f>SUM(Önkormányzat!E123,#REF!,#REF!)</f>
        <v>#REF!</v>
      </c>
      <c r="F36" s="164">
        <f>SUM(Önkormányzat!F123)</f>
        <v>0</v>
      </c>
      <c r="G36" s="410">
        <f>SUM(Önkormányzat!F123)</f>
        <v>0</v>
      </c>
      <c r="H36" s="162"/>
      <c r="I36" s="410"/>
      <c r="J36" s="28" t="e">
        <f>SUM(#REF!)</f>
        <v>#REF!</v>
      </c>
      <c r="K36" s="22">
        <f>SUM(G36)</f>
        <v>0</v>
      </c>
      <c r="L36" s="655">
        <f>Önkormányzat!G123</f>
        <v>0</v>
      </c>
      <c r="M36" s="654"/>
      <c r="N36" s="657">
        <f t="shared" si="10"/>
        <v>0</v>
      </c>
      <c r="O36" s="655">
        <f>Önkormányzat!H123</f>
        <v>0</v>
      </c>
      <c r="P36" s="655"/>
      <c r="Q36" s="655">
        <f t="shared" si="2"/>
        <v>0</v>
      </c>
    </row>
    <row r="37" spans="1:17" ht="18">
      <c r="A37" s="1" t="s">
        <v>302</v>
      </c>
      <c r="B37" s="63" t="s">
        <v>306</v>
      </c>
      <c r="C37" s="416" t="e">
        <f>SUM(Önkormányzat!C124,#REF!,Óvoda!C105:C110,#REF!)</f>
        <v>#REF!</v>
      </c>
      <c r="D37" s="417" t="e">
        <f>SUM(Önkormányzat!D124,#REF!,Óvoda!D105:D110,#REF!)</f>
        <v>#REF!</v>
      </c>
      <c r="E37" s="416" t="e">
        <f>SUM(Önkormányzat!E124,#REF!,Óvoda!E105:E110,#REF!)</f>
        <v>#REF!</v>
      </c>
      <c r="F37" s="164">
        <f>SUM(Önkormányzat!F124,Óvoda!F109)</f>
        <v>5335543</v>
      </c>
      <c r="G37" s="410">
        <f>SUM(Önkormányzat!F124)</f>
        <v>3872605</v>
      </c>
      <c r="H37" s="162"/>
      <c r="I37" s="410">
        <f>SUM(Óvoda!F109)</f>
        <v>1462938</v>
      </c>
      <c r="J37" s="28"/>
      <c r="K37" s="22">
        <f t="shared" si="12"/>
        <v>5335543</v>
      </c>
      <c r="L37" s="655">
        <f>Önkormányzat!G124</f>
        <v>3872605</v>
      </c>
      <c r="M37" s="655">
        <f>Óvoda!H109</f>
        <v>1462938</v>
      </c>
      <c r="N37" s="657">
        <f t="shared" si="10"/>
        <v>5335543</v>
      </c>
      <c r="O37" s="655">
        <f>Önkormányzat!H124</f>
        <v>2103366</v>
      </c>
      <c r="P37" s="655">
        <f>Óvoda!I109</f>
        <v>845130</v>
      </c>
      <c r="Q37" s="655">
        <f t="shared" si="2"/>
        <v>2948496</v>
      </c>
    </row>
    <row r="38" spans="1:17" ht="18">
      <c r="A38" s="1" t="s">
        <v>303</v>
      </c>
      <c r="B38" s="63" t="s">
        <v>360</v>
      </c>
      <c r="C38" s="416" t="e">
        <f>SUM(Önkormányzat!C125,#REF!,Óvoda!C111,#REF!)</f>
        <v>#REF!</v>
      </c>
      <c r="D38" s="417" t="e">
        <f>SUM(Önkormányzat!D125,#REF!,Óvoda!D111,#REF!)</f>
        <v>#REF!</v>
      </c>
      <c r="E38" s="416" t="e">
        <f>SUM(Önkormányzat!E125,#REF!,Óvoda!E111,#REF!)</f>
        <v>#REF!</v>
      </c>
      <c r="F38" s="164">
        <f>SUM(Önkormányzat!F125,,Óvoda!F111)</f>
        <v>2950333</v>
      </c>
      <c r="G38" s="410">
        <f>SUM(Önkormányzat!F125)</f>
        <v>2950333</v>
      </c>
      <c r="H38" s="162"/>
      <c r="I38" s="410">
        <f>SUM(Óvoda!F111)</f>
        <v>0</v>
      </c>
      <c r="J38" s="28"/>
      <c r="K38" s="22">
        <f t="shared" si="12"/>
        <v>2950333</v>
      </c>
      <c r="L38" s="655">
        <f>Önkormányzat!G125</f>
        <v>2950333</v>
      </c>
      <c r="M38" s="654"/>
      <c r="N38" s="657">
        <f t="shared" si="10"/>
        <v>2950333</v>
      </c>
      <c r="O38" s="655">
        <f>Önkormányzat!H125</f>
        <v>945675</v>
      </c>
      <c r="P38" s="655"/>
      <c r="Q38" s="655">
        <f t="shared" si="2"/>
        <v>945675</v>
      </c>
    </row>
    <row r="39" spans="1:17" ht="18">
      <c r="A39" s="1" t="s">
        <v>307</v>
      </c>
      <c r="B39" s="63" t="s">
        <v>308</v>
      </c>
      <c r="C39" s="416" t="e">
        <f>SUM(Önkormányzat!C126,#REF!,#REF!)</f>
        <v>#REF!</v>
      </c>
      <c r="D39" s="417" t="e">
        <f>SUM(Önkormányzat!D126,#REF!,#REF!)</f>
        <v>#REF!</v>
      </c>
      <c r="E39" s="416" t="e">
        <f>SUM(Önkormányzat!E126,#REF!,#REF!)</f>
        <v>#REF!</v>
      </c>
      <c r="F39" s="164">
        <f>SUM(Önkormányzat!F126)</f>
        <v>0</v>
      </c>
      <c r="G39" s="410">
        <f>SUM(Önkormányzat!F126)</f>
        <v>0</v>
      </c>
      <c r="H39" s="162"/>
      <c r="I39" s="410"/>
      <c r="J39" s="28"/>
      <c r="K39" s="22">
        <f t="shared" si="12"/>
        <v>0</v>
      </c>
      <c r="L39" s="655">
        <f>Önkormányzat!G126</f>
        <v>0</v>
      </c>
      <c r="M39" s="654"/>
      <c r="N39" s="657">
        <f t="shared" si="10"/>
        <v>0</v>
      </c>
      <c r="O39" s="655">
        <f>Önkormányzat!H126</f>
        <v>0</v>
      </c>
      <c r="P39" s="655"/>
      <c r="Q39" s="655">
        <f t="shared" si="2"/>
        <v>0</v>
      </c>
    </row>
    <row r="40" spans="1:17" ht="18">
      <c r="A40" s="1" t="s">
        <v>309</v>
      </c>
      <c r="B40" s="63" t="s">
        <v>310</v>
      </c>
      <c r="C40" s="416" t="e">
        <f>SUM(Önkormányzat!C127,#REF!,#REF!)</f>
        <v>#REF!</v>
      </c>
      <c r="D40" s="417" t="e">
        <f>SUM(Önkormányzat!D127,#REF!,#REF!)</f>
        <v>#REF!</v>
      </c>
      <c r="E40" s="416" t="e">
        <f>SUM(Önkormányzat!E127,#REF!,#REF!)</f>
        <v>#REF!</v>
      </c>
      <c r="F40" s="164">
        <f>SUM(Önkormányzat!F127)</f>
        <v>0</v>
      </c>
      <c r="G40" s="410">
        <f>SUM(Önkormányzat!F127)</f>
        <v>0</v>
      </c>
      <c r="H40" s="162" t="e">
        <f>SUM(#REF!)</f>
        <v>#REF!</v>
      </c>
      <c r="I40" s="410"/>
      <c r="J40" s="28"/>
      <c r="K40" s="22">
        <f>SUM(F40)</f>
        <v>0</v>
      </c>
      <c r="L40" s="655">
        <f>Önkormányzat!G127</f>
        <v>0</v>
      </c>
      <c r="M40" s="654"/>
      <c r="N40" s="657">
        <f t="shared" si="10"/>
        <v>0</v>
      </c>
      <c r="O40" s="655">
        <f>Önkormányzat!H127</f>
        <v>429</v>
      </c>
      <c r="P40" s="655">
        <f>Óvoda!I113</f>
        <v>3</v>
      </c>
      <c r="Q40" s="655">
        <f t="shared" si="2"/>
        <v>432</v>
      </c>
    </row>
    <row r="41" spans="1:17" ht="18">
      <c r="A41" s="1" t="s">
        <v>311</v>
      </c>
      <c r="B41" s="63" t="s">
        <v>616</v>
      </c>
      <c r="C41" s="416" t="e">
        <f>SUM(Önkormányzat!C129,#REF!,#REF!)</f>
        <v>#REF!</v>
      </c>
      <c r="D41" s="417" t="e">
        <f>SUM(Önkormányzat!D129,#REF!,#REF!)</f>
        <v>#REF!</v>
      </c>
      <c r="E41" s="416" t="e">
        <f>SUM(Önkormányzat!E129,#REF!,#REF!)</f>
        <v>#REF!</v>
      </c>
      <c r="F41" s="164">
        <f>SUM(Önkormányzat!F129)</f>
        <v>0</v>
      </c>
      <c r="G41" s="410">
        <f>SUM(Önkormányzat!F129)</f>
        <v>0</v>
      </c>
      <c r="H41" s="162"/>
      <c r="I41" s="410"/>
      <c r="J41" s="28"/>
      <c r="K41" s="22">
        <f t="shared" si="12"/>
        <v>0</v>
      </c>
      <c r="L41" s="655">
        <f>Önkormányzat!G128</f>
        <v>0</v>
      </c>
      <c r="M41" s="654"/>
      <c r="N41" s="657">
        <f t="shared" si="10"/>
        <v>0</v>
      </c>
      <c r="O41" s="655">
        <f>Önkormányzat!H128</f>
        <v>312883</v>
      </c>
      <c r="P41" s="655"/>
      <c r="Q41" s="655">
        <f t="shared" si="2"/>
        <v>312883</v>
      </c>
    </row>
    <row r="42" spans="1:17" ht="18">
      <c r="A42" s="1"/>
      <c r="B42" s="63" t="s">
        <v>312</v>
      </c>
      <c r="C42" s="416"/>
      <c r="D42" s="417"/>
      <c r="E42" s="416"/>
      <c r="F42" s="164"/>
      <c r="G42" s="410"/>
      <c r="H42" s="162"/>
      <c r="I42" s="410"/>
      <c r="J42" s="28"/>
      <c r="K42" s="22"/>
      <c r="L42" s="655"/>
      <c r="M42" s="654"/>
      <c r="N42" s="657"/>
      <c r="O42" s="655">
        <f>Önkormányzat!H129</f>
        <v>58114</v>
      </c>
      <c r="P42" s="655">
        <f>Óvoda!I114</f>
        <v>9596</v>
      </c>
      <c r="Q42" s="655">
        <f t="shared" si="2"/>
        <v>67710</v>
      </c>
    </row>
    <row r="43" spans="1:17" ht="18">
      <c r="A43" s="115" t="s">
        <v>296</v>
      </c>
      <c r="B43" s="113" t="s">
        <v>297</v>
      </c>
      <c r="C43" s="105" t="e">
        <f t="shared" ref="C43:M43" si="13">SUM(C33:C41)</f>
        <v>#REF!</v>
      </c>
      <c r="D43" s="102" t="e">
        <f t="shared" si="13"/>
        <v>#REF!</v>
      </c>
      <c r="E43" s="102" t="e">
        <f t="shared" si="13"/>
        <v>#REF!</v>
      </c>
      <c r="F43" s="135">
        <f t="shared" si="13"/>
        <v>16187234</v>
      </c>
      <c r="G43" s="102">
        <f t="shared" si="13"/>
        <v>14724296</v>
      </c>
      <c r="H43" s="102" t="e">
        <f t="shared" si="13"/>
        <v>#REF!</v>
      </c>
      <c r="I43" s="102">
        <f t="shared" si="13"/>
        <v>1462938</v>
      </c>
      <c r="J43" s="102" t="e">
        <f t="shared" si="13"/>
        <v>#REF!</v>
      </c>
      <c r="K43" s="102">
        <f t="shared" si="13"/>
        <v>16187234</v>
      </c>
      <c r="L43" s="102">
        <f t="shared" si="13"/>
        <v>14724296</v>
      </c>
      <c r="M43" s="102">
        <f t="shared" si="13"/>
        <v>1462938</v>
      </c>
      <c r="N43" s="659">
        <f t="shared" si="10"/>
        <v>16187234</v>
      </c>
      <c r="O43" s="631">
        <f>O33+O34+O35+O36+O37+O38+O39+O40+O41+O42</f>
        <v>7823046</v>
      </c>
      <c r="P43" s="631">
        <f>P33+P34+P35+P36+P37+P38+P39+P40+P41+P42</f>
        <v>854729</v>
      </c>
      <c r="Q43" s="661">
        <f t="shared" si="2"/>
        <v>8677775</v>
      </c>
    </row>
    <row r="44" spans="1:17" ht="18">
      <c r="A44" s="1" t="s">
        <v>313</v>
      </c>
      <c r="B44" s="55" t="s">
        <v>315</v>
      </c>
      <c r="C44" s="162">
        <f>SUM(Önkormányzat!C131)</f>
        <v>0</v>
      </c>
      <c r="D44" s="161">
        <f>SUM(Önkormányzat!D131)</f>
        <v>0</v>
      </c>
      <c r="E44" s="161">
        <f>SUM(Önkormányzat!E131)</f>
        <v>0</v>
      </c>
      <c r="F44" s="164">
        <f>SUM(Önkormányzat!F131)</f>
        <v>4018000</v>
      </c>
      <c r="G44" s="410">
        <f>SUM(Önkormányzat!F131)</f>
        <v>4018000</v>
      </c>
      <c r="H44" s="118"/>
      <c r="I44" s="118"/>
      <c r="J44" s="118"/>
      <c r="K44" s="22">
        <f>SUM(G44:J44)</f>
        <v>4018000</v>
      </c>
      <c r="L44" s="655">
        <f>Önkormányzat!G131</f>
        <v>4018000</v>
      </c>
      <c r="M44" s="654"/>
      <c r="N44" s="657">
        <f t="shared" si="10"/>
        <v>4018000</v>
      </c>
      <c r="O44" s="655">
        <f>Önkormányzat!H131</f>
        <v>266000</v>
      </c>
      <c r="P44" s="655"/>
      <c r="Q44" s="655">
        <f t="shared" si="2"/>
        <v>266000</v>
      </c>
    </row>
    <row r="45" spans="1:17" ht="18">
      <c r="A45" s="1" t="s">
        <v>314</v>
      </c>
      <c r="B45" s="55" t="s">
        <v>316</v>
      </c>
      <c r="C45" s="162">
        <f>SUM(Önkormányzat!C132)</f>
        <v>0</v>
      </c>
      <c r="D45" s="161">
        <f>SUM(Önkormányzat!D132)</f>
        <v>0</v>
      </c>
      <c r="E45" s="161">
        <f>SUM(Önkormányzat!E132)</f>
        <v>0</v>
      </c>
      <c r="F45" s="164">
        <f>SUM(Önkormányzat!F132)</f>
        <v>0</v>
      </c>
      <c r="G45" s="410">
        <f>SUM(Önkormányzat!F132)</f>
        <v>0</v>
      </c>
      <c r="H45" s="28"/>
      <c r="I45" s="28"/>
      <c r="J45" s="28"/>
      <c r="K45" s="22">
        <f>SUM(G45:J45)</f>
        <v>0</v>
      </c>
      <c r="L45" s="654"/>
      <c r="M45" s="654"/>
      <c r="N45" s="657">
        <f t="shared" si="10"/>
        <v>0</v>
      </c>
      <c r="O45" s="655"/>
      <c r="P45" s="655"/>
      <c r="Q45" s="655">
        <f t="shared" si="2"/>
        <v>0</v>
      </c>
    </row>
    <row r="46" spans="1:17" ht="18">
      <c r="A46" s="115" t="s">
        <v>317</v>
      </c>
      <c r="B46" s="113" t="s">
        <v>318</v>
      </c>
      <c r="C46" s="105">
        <f t="shared" ref="C46:L46" si="14">SUM(C44:C45)</f>
        <v>0</v>
      </c>
      <c r="D46" s="102">
        <f t="shared" si="14"/>
        <v>0</v>
      </c>
      <c r="E46" s="102">
        <f t="shared" si="14"/>
        <v>0</v>
      </c>
      <c r="F46" s="135">
        <f t="shared" si="14"/>
        <v>4018000</v>
      </c>
      <c r="G46" s="102">
        <f t="shared" si="14"/>
        <v>4018000</v>
      </c>
      <c r="H46" s="102">
        <f t="shared" si="14"/>
        <v>0</v>
      </c>
      <c r="I46" s="102">
        <f t="shared" si="14"/>
        <v>0</v>
      </c>
      <c r="J46" s="102">
        <f t="shared" si="14"/>
        <v>0</v>
      </c>
      <c r="K46" s="102">
        <f t="shared" si="14"/>
        <v>4018000</v>
      </c>
      <c r="L46" s="102">
        <f t="shared" si="14"/>
        <v>4018000</v>
      </c>
      <c r="M46" s="102"/>
      <c r="N46" s="659">
        <f t="shared" si="10"/>
        <v>4018000</v>
      </c>
      <c r="O46" s="631">
        <f>O44+O45</f>
        <v>266000</v>
      </c>
      <c r="P46" s="658"/>
      <c r="Q46" s="661">
        <f t="shared" si="2"/>
        <v>266000</v>
      </c>
    </row>
    <row r="47" spans="1:17" ht="18">
      <c r="A47" s="1" t="s">
        <v>319</v>
      </c>
      <c r="B47" s="55" t="s">
        <v>320</v>
      </c>
      <c r="C47" s="162">
        <f>SUM(Önkormányzat!C134)</f>
        <v>0</v>
      </c>
      <c r="D47" s="161">
        <f>SUM(Önkormányzat!D134)</f>
        <v>0</v>
      </c>
      <c r="E47" s="161">
        <f>SUM(Önkormányzat!E134)</f>
        <v>0</v>
      </c>
      <c r="F47" s="164">
        <f>SUM(Önkormányzat!F134)</f>
        <v>0</v>
      </c>
      <c r="G47" s="410">
        <f>SUM(Önkormányzat!F134)</f>
        <v>0</v>
      </c>
      <c r="H47" s="28"/>
      <c r="I47" s="28"/>
      <c r="J47" s="28"/>
      <c r="K47" s="22">
        <f>SUM(G47:J47)</f>
        <v>0</v>
      </c>
      <c r="L47" s="654"/>
      <c r="M47" s="654"/>
      <c r="N47" s="657">
        <f t="shared" si="10"/>
        <v>0</v>
      </c>
      <c r="O47" s="655"/>
      <c r="P47" s="655"/>
      <c r="Q47" s="655">
        <f t="shared" si="2"/>
        <v>0</v>
      </c>
    </row>
    <row r="48" spans="1:17" ht="18">
      <c r="A48" s="1" t="s">
        <v>321</v>
      </c>
      <c r="B48" s="55" t="s">
        <v>322</v>
      </c>
      <c r="C48" s="162">
        <f>SUM(Önkormányzat!C135)</f>
        <v>0</v>
      </c>
      <c r="D48" s="161">
        <f>SUM(Önkormányzat!D135)</f>
        <v>0</v>
      </c>
      <c r="E48" s="161">
        <f>SUM(Önkormányzat!E135)</f>
        <v>0</v>
      </c>
      <c r="F48" s="164">
        <f>SUM(Önkormányzat!F135)</f>
        <v>0</v>
      </c>
      <c r="G48" s="410">
        <f>SUM(Önkormányzat!F135)</f>
        <v>0</v>
      </c>
      <c r="H48" s="28"/>
      <c r="I48" s="28"/>
      <c r="J48" s="28"/>
      <c r="K48" s="22">
        <f>SUM(G48:J48)</f>
        <v>0</v>
      </c>
      <c r="L48" s="654"/>
      <c r="M48" s="654"/>
      <c r="N48" s="657">
        <f t="shared" si="10"/>
        <v>0</v>
      </c>
      <c r="O48" s="655"/>
      <c r="P48" s="655"/>
      <c r="Q48" s="655">
        <f t="shared" si="2"/>
        <v>0</v>
      </c>
    </row>
    <row r="49" spans="1:17" ht="18">
      <c r="A49" s="115" t="s">
        <v>323</v>
      </c>
      <c r="B49" s="113" t="s">
        <v>326</v>
      </c>
      <c r="C49" s="105">
        <f t="shared" ref="C49:K49" si="15">SUM(C47:C48)</f>
        <v>0</v>
      </c>
      <c r="D49" s="102">
        <f t="shared" si="15"/>
        <v>0</v>
      </c>
      <c r="E49" s="102">
        <f t="shared" si="15"/>
        <v>0</v>
      </c>
      <c r="F49" s="135">
        <f t="shared" si="15"/>
        <v>0</v>
      </c>
      <c r="G49" s="102">
        <f t="shared" si="15"/>
        <v>0</v>
      </c>
      <c r="H49" s="102">
        <f t="shared" si="15"/>
        <v>0</v>
      </c>
      <c r="I49" s="102">
        <f t="shared" si="15"/>
        <v>0</v>
      </c>
      <c r="J49" s="102">
        <f t="shared" si="15"/>
        <v>0</v>
      </c>
      <c r="K49" s="102">
        <f t="shared" si="15"/>
        <v>0</v>
      </c>
      <c r="L49" s="102"/>
      <c r="M49" s="102"/>
      <c r="N49" s="659">
        <f t="shared" si="10"/>
        <v>0</v>
      </c>
      <c r="O49" s="658"/>
      <c r="P49" s="658"/>
      <c r="Q49" s="662">
        <f t="shared" si="2"/>
        <v>0</v>
      </c>
    </row>
    <row r="50" spans="1:17" ht="18">
      <c r="A50" s="1" t="s">
        <v>327</v>
      </c>
      <c r="B50" s="55" t="s">
        <v>328</v>
      </c>
      <c r="C50" s="162">
        <f>SUM(Önkormányzat!C137)</f>
        <v>0</v>
      </c>
      <c r="D50" s="161">
        <f>SUM(Önkormányzat!D137)</f>
        <v>0</v>
      </c>
      <c r="E50" s="161">
        <f>SUM(Önkormányzat!E137)</f>
        <v>0</v>
      </c>
      <c r="F50" s="164">
        <f>SUM(Önkormányzat!F137)</f>
        <v>0</v>
      </c>
      <c r="G50" s="410">
        <f>SUM(Önkormányzat!F137)</f>
        <v>0</v>
      </c>
      <c r="H50" s="28"/>
      <c r="I50" s="28"/>
      <c r="J50" s="28"/>
      <c r="K50" s="22">
        <f>SUM(G50:J50)</f>
        <v>0</v>
      </c>
      <c r="L50" s="655"/>
      <c r="M50" s="654"/>
      <c r="N50" s="657">
        <f t="shared" si="10"/>
        <v>0</v>
      </c>
      <c r="O50" s="655"/>
      <c r="P50" s="655"/>
      <c r="Q50" s="655">
        <f t="shared" si="2"/>
        <v>0</v>
      </c>
    </row>
    <row r="51" spans="1:17" ht="18">
      <c r="A51" s="1" t="s">
        <v>329</v>
      </c>
      <c r="B51" s="55" t="s">
        <v>330</v>
      </c>
      <c r="C51" s="162">
        <f>SUM(Önkormányzat!C138)</f>
        <v>0</v>
      </c>
      <c r="D51" s="161">
        <f>SUM(Önkormányzat!D138)</f>
        <v>0</v>
      </c>
      <c r="E51" s="161">
        <f>SUM(Önkormányzat!E138)</f>
        <v>0</v>
      </c>
      <c r="F51" s="164">
        <f>SUM(Önkormányzat!F138)</f>
        <v>2989980</v>
      </c>
      <c r="G51" s="162">
        <f>SUM(Önkormányzat!F138)</f>
        <v>2989980</v>
      </c>
      <c r="H51" s="118"/>
      <c r="I51" s="118"/>
      <c r="J51" s="118"/>
      <c r="K51" s="22">
        <f>SUM(G51:J51)</f>
        <v>2989980</v>
      </c>
      <c r="L51" s="655">
        <f>Önkormányzat!G138</f>
        <v>2989980</v>
      </c>
      <c r="M51" s="654"/>
      <c r="N51" s="657">
        <f t="shared" si="10"/>
        <v>2989980</v>
      </c>
      <c r="O51" s="655">
        <f>Önkormányzat!H138</f>
        <v>0</v>
      </c>
      <c r="P51" s="655"/>
      <c r="Q51" s="655">
        <f t="shared" si="2"/>
        <v>0</v>
      </c>
    </row>
    <row r="52" spans="1:17" ht="18">
      <c r="A52" s="115" t="s">
        <v>324</v>
      </c>
      <c r="B52" s="113" t="s">
        <v>325</v>
      </c>
      <c r="C52" s="105">
        <f t="shared" ref="C52:J52" si="16">SUM(C50:C51)</f>
        <v>0</v>
      </c>
      <c r="D52" s="102">
        <f t="shared" si="16"/>
        <v>0</v>
      </c>
      <c r="E52" s="102">
        <f t="shared" si="16"/>
        <v>0</v>
      </c>
      <c r="F52" s="135">
        <f t="shared" si="16"/>
        <v>2989980</v>
      </c>
      <c r="G52" s="102">
        <f t="shared" si="16"/>
        <v>2989980</v>
      </c>
      <c r="H52" s="102">
        <f t="shared" si="16"/>
        <v>0</v>
      </c>
      <c r="I52" s="102">
        <f t="shared" si="16"/>
        <v>0</v>
      </c>
      <c r="J52" s="102">
        <f t="shared" si="16"/>
        <v>0</v>
      </c>
      <c r="K52" s="102">
        <f>SUM(K50:K51)</f>
        <v>2989980</v>
      </c>
      <c r="L52" s="102">
        <f>SUM(L50:L51)</f>
        <v>2989980</v>
      </c>
      <c r="M52" s="102"/>
      <c r="N52" s="659">
        <f t="shared" si="10"/>
        <v>2989980</v>
      </c>
      <c r="O52" s="658">
        <f>O50+O51</f>
        <v>0</v>
      </c>
      <c r="P52" s="658"/>
      <c r="Q52" s="662">
        <f t="shared" si="2"/>
        <v>0</v>
      </c>
    </row>
    <row r="53" spans="1:17" ht="18">
      <c r="A53" s="140"/>
      <c r="B53" s="113" t="s">
        <v>53</v>
      </c>
      <c r="C53" s="102" t="e">
        <f t="shared" ref="C53:J53" si="17">SUM(C16,C22,C32,C43,C46,C49,C52)</f>
        <v>#REF!</v>
      </c>
      <c r="D53" s="102" t="e">
        <f t="shared" si="17"/>
        <v>#REF!</v>
      </c>
      <c r="E53" s="102" t="e">
        <f t="shared" si="17"/>
        <v>#REF!</v>
      </c>
      <c r="F53" s="52">
        <f t="shared" si="17"/>
        <v>243371753</v>
      </c>
      <c r="G53" s="102">
        <f t="shared" si="17"/>
        <v>241908815</v>
      </c>
      <c r="H53" s="102" t="e">
        <f t="shared" si="17"/>
        <v>#REF!</v>
      </c>
      <c r="I53" s="102">
        <f t="shared" si="17"/>
        <v>1462938</v>
      </c>
      <c r="J53" s="102" t="e">
        <f t="shared" si="17"/>
        <v>#REF!</v>
      </c>
      <c r="K53" s="102">
        <f>SUM(K16+K22+K32+K43+K46+K49+K52)</f>
        <v>243371753</v>
      </c>
      <c r="L53" s="102">
        <f>SUM(L16+L22+L32+L43+L46+L49+L52)</f>
        <v>243025716</v>
      </c>
      <c r="M53" s="102">
        <f>SUM(M16+M22+M32+M43+M46+M49+M52)</f>
        <v>1462938</v>
      </c>
      <c r="N53" s="659">
        <f t="shared" si="10"/>
        <v>244488654</v>
      </c>
      <c r="O53" s="631">
        <f>O16+O32+O43+O46</f>
        <v>131293412</v>
      </c>
      <c r="P53" s="631">
        <f>P16+P32+P43+P46</f>
        <v>854729</v>
      </c>
      <c r="Q53" s="661">
        <f t="shared" si="2"/>
        <v>132148141</v>
      </c>
    </row>
    <row r="54" spans="1:17" ht="18">
      <c r="A54" s="4" t="s">
        <v>334</v>
      </c>
      <c r="B54" s="65" t="s">
        <v>333</v>
      </c>
      <c r="C54" s="162">
        <f>SUM(Önkormányzat!C141)</f>
        <v>0</v>
      </c>
      <c r="D54" s="161">
        <f>SUM(Önkormányzat!D141)</f>
        <v>0</v>
      </c>
      <c r="E54" s="161">
        <f>SUM(Önkormányzat!E141)</f>
        <v>0</v>
      </c>
      <c r="F54" s="164">
        <f>SUM(Önkormányzat!F141)</f>
        <v>0</v>
      </c>
      <c r="G54" s="162">
        <f>SUM(Önkormányzat!I141)</f>
        <v>0</v>
      </c>
      <c r="H54" s="28"/>
      <c r="I54" s="28"/>
      <c r="J54" s="28"/>
      <c r="K54" s="22">
        <f>SUM(G54:J54)</f>
        <v>0</v>
      </c>
      <c r="L54" s="655">
        <f>Önkormányzat!G141</f>
        <v>39690015</v>
      </c>
      <c r="M54" s="655"/>
      <c r="N54" s="657">
        <f t="shared" si="10"/>
        <v>39690015</v>
      </c>
      <c r="O54" s="655">
        <f>Önkormányzat!H141</f>
        <v>39690015</v>
      </c>
      <c r="P54" s="655"/>
      <c r="Q54" s="655">
        <f t="shared" si="2"/>
        <v>39690015</v>
      </c>
    </row>
    <row r="55" spans="1:17" ht="18">
      <c r="A55" s="4" t="s">
        <v>335</v>
      </c>
      <c r="B55" s="65" t="s">
        <v>336</v>
      </c>
      <c r="C55" s="162" t="e">
        <f>SUM(Önkormányzat!C142,#REF!,Óvoda!C127,#REF!)</f>
        <v>#REF!</v>
      </c>
      <c r="D55" s="162" t="e">
        <f>SUM(Önkormányzat!D142,#REF!,Óvoda!D127,#REF!)</f>
        <v>#REF!</v>
      </c>
      <c r="E55" s="162" t="e">
        <f>SUM(Önkormányzat!E142,#REF!,Óvoda!E127,#REF!)</f>
        <v>#REF!</v>
      </c>
      <c r="F55" s="164">
        <f>SUM(Önkormányzat!F142,,Óvoda!F127)</f>
        <v>0</v>
      </c>
      <c r="G55" s="410">
        <f>SUM(Önkormányzat!F142)</f>
        <v>0</v>
      </c>
      <c r="H55" s="400" t="e">
        <f>SUM(#REF!)</f>
        <v>#REF!</v>
      </c>
      <c r="I55" s="400">
        <f>SUM(Óvoda!F127)</f>
        <v>0</v>
      </c>
      <c r="J55" s="400" t="e">
        <f>SUM(#REF!)</f>
        <v>#REF!</v>
      </c>
      <c r="K55" s="22">
        <f>SUM(F55)</f>
        <v>0</v>
      </c>
      <c r="L55" s="655">
        <f>Önkormányzat!G142</f>
        <v>35178735</v>
      </c>
      <c r="M55" s="655"/>
      <c r="N55" s="657">
        <f t="shared" si="10"/>
        <v>35178735</v>
      </c>
      <c r="O55" s="655">
        <f>Önkormányzat!H142</f>
        <v>35178735</v>
      </c>
      <c r="P55" s="655"/>
      <c r="Q55" s="655">
        <f t="shared" si="2"/>
        <v>35178735</v>
      </c>
    </row>
    <row r="56" spans="1:17" ht="18">
      <c r="A56" s="4" t="s">
        <v>337</v>
      </c>
      <c r="B56" s="65" t="s">
        <v>52</v>
      </c>
      <c r="C56" s="162" t="e">
        <f>SUM(#REF!,Óvoda!C128,#REF!)</f>
        <v>#REF!</v>
      </c>
      <c r="D56" s="162" t="e">
        <f>SUM(#REF!,Óvoda!D128,#REF!)</f>
        <v>#REF!</v>
      </c>
      <c r="E56" s="162" t="e">
        <f>SUM(#REF!,Óvoda!E128,#REF!)</f>
        <v>#REF!</v>
      </c>
      <c r="F56" s="164">
        <f>G56+I56</f>
        <v>58666315</v>
      </c>
      <c r="G56" s="162"/>
      <c r="H56" s="28" t="e">
        <f>SUM(#REF!)</f>
        <v>#REF!</v>
      </c>
      <c r="I56" s="28">
        <f>SUM(Óvoda!F128)</f>
        <v>58666315</v>
      </c>
      <c r="J56" s="28" t="e">
        <f>SUM(#REF!)</f>
        <v>#REF!</v>
      </c>
      <c r="K56" s="22">
        <f>SUM(F56)</f>
        <v>58666315</v>
      </c>
      <c r="L56" s="654">
        <f>Önkormányzat!G143</f>
        <v>0</v>
      </c>
      <c r="M56" s="655">
        <f>Óvoda!H128</f>
        <v>58666315</v>
      </c>
      <c r="N56" s="657">
        <f t="shared" si="10"/>
        <v>58666315</v>
      </c>
      <c r="O56" s="655">
        <f>Önkormányzat!H143</f>
        <v>0</v>
      </c>
      <c r="P56" s="655">
        <f>Óvoda!I128</f>
        <v>26929657</v>
      </c>
      <c r="Q56" s="655">
        <f t="shared" si="2"/>
        <v>26929657</v>
      </c>
    </row>
    <row r="57" spans="1:17" ht="18">
      <c r="A57" s="4" t="s">
        <v>338</v>
      </c>
      <c r="B57" s="65" t="s">
        <v>339</v>
      </c>
      <c r="C57" s="162">
        <f>SUM(Önkormányzat!C144)</f>
        <v>0</v>
      </c>
      <c r="D57" s="161">
        <f>SUM(Önkormányzat!D144)</f>
        <v>0</v>
      </c>
      <c r="E57" s="161">
        <f>SUM(Önkormányzat!E144)</f>
        <v>0</v>
      </c>
      <c r="F57" s="164">
        <f>SUM(Önkormányzat!F144)</f>
        <v>0</v>
      </c>
      <c r="G57" s="162">
        <f>SUM(Önkormányzat!I144)</f>
        <v>0</v>
      </c>
      <c r="H57" s="28"/>
      <c r="I57" s="28"/>
      <c r="J57" s="28"/>
      <c r="K57" s="22">
        <f>SUM(G57:J57)</f>
        <v>0</v>
      </c>
      <c r="L57" s="654">
        <f>Önkormányzat!G144</f>
        <v>0</v>
      </c>
      <c r="M57" s="655"/>
      <c r="N57" s="657">
        <f t="shared" si="10"/>
        <v>0</v>
      </c>
      <c r="O57" s="655">
        <f>Önkormányzat!H144</f>
        <v>0</v>
      </c>
      <c r="P57" s="655"/>
      <c r="Q57" s="655">
        <f t="shared" si="2"/>
        <v>0</v>
      </c>
    </row>
    <row r="58" spans="1:17" ht="18">
      <c r="A58" s="141"/>
      <c r="B58" s="113" t="s">
        <v>332</v>
      </c>
      <c r="C58" s="102" t="e">
        <f t="shared" ref="C58:J58" si="18">SUM(C53:C57)</f>
        <v>#REF!</v>
      </c>
      <c r="D58" s="395" t="e">
        <f t="shared" si="18"/>
        <v>#REF!</v>
      </c>
      <c r="E58" s="102" t="e">
        <f t="shared" si="18"/>
        <v>#REF!</v>
      </c>
      <c r="F58" s="52">
        <f t="shared" si="18"/>
        <v>302038068</v>
      </c>
      <c r="G58" s="102">
        <f t="shared" si="18"/>
        <v>241908815</v>
      </c>
      <c r="H58" s="102" t="e">
        <f t="shared" si="18"/>
        <v>#REF!</v>
      </c>
      <c r="I58" s="102">
        <f t="shared" si="18"/>
        <v>60129253</v>
      </c>
      <c r="J58" s="102" t="e">
        <f t="shared" si="18"/>
        <v>#REF!</v>
      </c>
      <c r="K58" s="102">
        <f>G58+I58</f>
        <v>302038068</v>
      </c>
      <c r="L58" s="102">
        <f>L53+L54+L55</f>
        <v>317894466</v>
      </c>
      <c r="M58" s="102">
        <f>M53+M56</f>
        <v>60129253</v>
      </c>
      <c r="N58" s="659">
        <f t="shared" si="10"/>
        <v>378023719</v>
      </c>
      <c r="O58" s="631">
        <f>O53+O54+O55</f>
        <v>206162162</v>
      </c>
      <c r="P58" s="631">
        <f>P53+P56</f>
        <v>27784386</v>
      </c>
      <c r="Q58" s="661">
        <f t="shared" si="2"/>
        <v>233946548</v>
      </c>
    </row>
    <row r="59" spans="1:17">
      <c r="K59" s="72"/>
      <c r="L59" s="72"/>
      <c r="M59" s="72"/>
      <c r="N59" s="72"/>
      <c r="O59" s="72"/>
      <c r="P59" s="72"/>
      <c r="Q59" s="72"/>
    </row>
    <row r="60" spans="1:17">
      <c r="D60" s="67"/>
    </row>
  </sheetData>
  <mergeCells count="7">
    <mergeCell ref="L1:N1"/>
    <mergeCell ref="O1:Q1"/>
    <mergeCell ref="G1:K1"/>
    <mergeCell ref="A1:A2"/>
    <mergeCell ref="B1:B2"/>
    <mergeCell ref="F1:F2"/>
    <mergeCell ref="C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&amp;LLevél Községi Önkormányzat&amp;CBevételi összesen2017&amp;R3. mellékletAdatok Ft.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3"/>
  <dimension ref="A2:AF30"/>
  <sheetViews>
    <sheetView view="pageBreakPreview" zoomScale="60" workbookViewId="0">
      <selection activeCell="AC12" sqref="AC12"/>
    </sheetView>
  </sheetViews>
  <sheetFormatPr defaultRowHeight="12.75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2" customWidth="1"/>
    <col min="7" max="8" width="12.140625" hidden="1" customWidth="1"/>
    <col min="9" max="9" width="11.5703125" hidden="1" customWidth="1"/>
    <col min="10" max="10" width="134.28515625" hidden="1" customWidth="1"/>
    <col min="11" max="13" width="11" hidden="1" customWidth="1"/>
    <col min="14" max="14" width="19.42578125" customWidth="1"/>
    <col min="15" max="15" width="19.42578125" hidden="1" customWidth="1"/>
    <col min="16" max="16" width="12.5703125" hidden="1" customWidth="1"/>
    <col min="17" max="17" width="12.7109375" hidden="1" customWidth="1"/>
    <col min="18" max="18" width="15" hidden="1" customWidth="1"/>
    <col min="19" max="20" width="12.28515625" hidden="1" customWidth="1"/>
    <col min="21" max="21" width="12.85546875" hidden="1" customWidth="1"/>
    <col min="22" max="28" width="21.85546875" customWidth="1"/>
    <col min="32" max="32" width="14.7109375" bestFit="1" customWidth="1"/>
  </cols>
  <sheetData>
    <row r="2" spans="1:28" ht="15.75">
      <c r="W2" s="739"/>
      <c r="X2" s="739"/>
      <c r="Y2" s="739"/>
      <c r="Z2" s="739"/>
      <c r="AA2" s="739"/>
      <c r="AB2" s="739"/>
    </row>
    <row r="3" spans="1:28" ht="18" customHeight="1">
      <c r="A3" s="757" t="s">
        <v>235</v>
      </c>
      <c r="B3" s="760" t="s">
        <v>1</v>
      </c>
      <c r="C3" s="723" t="s">
        <v>36</v>
      </c>
      <c r="D3" s="723"/>
      <c r="E3" s="723"/>
      <c r="F3" s="723"/>
      <c r="G3" s="723" t="s">
        <v>340</v>
      </c>
      <c r="H3" s="723"/>
      <c r="I3" s="723"/>
      <c r="J3" s="723"/>
      <c r="K3" s="723" t="s">
        <v>31</v>
      </c>
      <c r="L3" s="723"/>
      <c r="M3" s="723"/>
      <c r="N3" s="723"/>
      <c r="O3" s="723" t="s">
        <v>54</v>
      </c>
      <c r="P3" s="723"/>
      <c r="Q3" s="723"/>
      <c r="R3" s="723"/>
      <c r="S3" s="723" t="s">
        <v>7</v>
      </c>
      <c r="T3" s="723"/>
      <c r="U3" s="723"/>
      <c r="V3" s="750"/>
      <c r="W3" s="613" t="s">
        <v>36</v>
      </c>
      <c r="X3" s="613" t="s">
        <v>31</v>
      </c>
      <c r="Y3" s="613" t="s">
        <v>39</v>
      </c>
      <c r="Z3" s="613" t="s">
        <v>36</v>
      </c>
      <c r="AA3" s="613" t="s">
        <v>31</v>
      </c>
      <c r="AB3" s="613" t="s">
        <v>39</v>
      </c>
    </row>
    <row r="4" spans="1:28" ht="18">
      <c r="A4" s="758"/>
      <c r="B4" s="761"/>
      <c r="C4" s="749" t="s">
        <v>29</v>
      </c>
      <c r="D4" s="749"/>
      <c r="E4" s="749"/>
      <c r="F4" s="49" t="s">
        <v>578</v>
      </c>
      <c r="G4" s="749" t="s">
        <v>29</v>
      </c>
      <c r="H4" s="749"/>
      <c r="I4" s="749"/>
      <c r="J4" s="49" t="s">
        <v>342</v>
      </c>
      <c r="K4" s="749" t="s">
        <v>29</v>
      </c>
      <c r="L4" s="749"/>
      <c r="M4" s="749"/>
      <c r="N4" s="49" t="s">
        <v>578</v>
      </c>
      <c r="O4" s="749" t="s">
        <v>29</v>
      </c>
      <c r="P4" s="749"/>
      <c r="Q4" s="749"/>
      <c r="R4" s="49" t="s">
        <v>342</v>
      </c>
      <c r="S4" s="749" t="s">
        <v>29</v>
      </c>
      <c r="T4" s="749"/>
      <c r="U4" s="749"/>
      <c r="V4" s="663" t="s">
        <v>578</v>
      </c>
      <c r="W4" s="613" t="s">
        <v>577</v>
      </c>
      <c r="X4" s="613" t="s">
        <v>577</v>
      </c>
      <c r="Y4" s="613" t="s">
        <v>577</v>
      </c>
      <c r="Z4" s="613" t="s">
        <v>577</v>
      </c>
      <c r="AA4" s="613" t="s">
        <v>577</v>
      </c>
      <c r="AB4" s="613" t="s">
        <v>577</v>
      </c>
    </row>
    <row r="5" spans="1:28" ht="15" customHeight="1">
      <c r="A5" s="759"/>
      <c r="B5" s="762"/>
      <c r="C5" s="66" t="s">
        <v>34</v>
      </c>
      <c r="D5" s="66" t="s">
        <v>341</v>
      </c>
      <c r="E5" s="66" t="s">
        <v>46</v>
      </c>
      <c r="F5" s="50" t="s">
        <v>47</v>
      </c>
      <c r="G5" s="66" t="s">
        <v>34</v>
      </c>
      <c r="H5" s="66" t="s">
        <v>343</v>
      </c>
      <c r="I5" s="66" t="s">
        <v>46</v>
      </c>
      <c r="J5" s="50" t="s">
        <v>47</v>
      </c>
      <c r="K5" s="66" t="s">
        <v>34</v>
      </c>
      <c r="L5" s="66" t="s">
        <v>343</v>
      </c>
      <c r="M5" s="66" t="s">
        <v>46</v>
      </c>
      <c r="N5" s="50" t="s">
        <v>47</v>
      </c>
      <c r="O5" s="66" t="s">
        <v>34</v>
      </c>
      <c r="P5" s="66" t="s">
        <v>343</v>
      </c>
      <c r="Q5" s="66" t="s">
        <v>46</v>
      </c>
      <c r="R5" s="50" t="s">
        <v>47</v>
      </c>
      <c r="S5" s="66" t="s">
        <v>34</v>
      </c>
      <c r="T5" s="66" t="s">
        <v>344</v>
      </c>
      <c r="U5" s="66" t="s">
        <v>46</v>
      </c>
      <c r="V5" s="664" t="s">
        <v>47</v>
      </c>
      <c r="W5" s="613" t="s">
        <v>623</v>
      </c>
      <c r="X5" s="613" t="s">
        <v>623</v>
      </c>
      <c r="Y5" s="613" t="s">
        <v>623</v>
      </c>
      <c r="Z5" s="613" t="s">
        <v>584</v>
      </c>
      <c r="AA5" s="613" t="s">
        <v>584</v>
      </c>
      <c r="AB5" s="613" t="s">
        <v>584</v>
      </c>
    </row>
    <row r="6" spans="1:28" ht="18">
      <c r="A6" s="4" t="s">
        <v>117</v>
      </c>
      <c r="B6" s="55" t="s">
        <v>2</v>
      </c>
      <c r="C6" s="151">
        <f>SUM(Önkormányzat!C23)</f>
        <v>0</v>
      </c>
      <c r="D6" s="42">
        <f>SUM(Önkormányzat!D23)</f>
        <v>0</v>
      </c>
      <c r="E6" s="93">
        <f>SUM(Önkormányzat!E23)</f>
        <v>0</v>
      </c>
      <c r="F6" s="674">
        <f>SUM(Önkormányzat!F23)</f>
        <v>35473273</v>
      </c>
      <c r="G6" s="655" t="e">
        <f>SUM(#REF!)</f>
        <v>#REF!</v>
      </c>
      <c r="H6" s="655" t="e">
        <f>SUM(#REF!)</f>
        <v>#REF!</v>
      </c>
      <c r="I6" s="655" t="e">
        <f>SUM(#REF!)</f>
        <v>#REF!</v>
      </c>
      <c r="J6" s="674" t="e">
        <f>SUM(#REF!)</f>
        <v>#REF!</v>
      </c>
      <c r="K6" s="655">
        <f>SUM(Óvoda!C23)</f>
        <v>0</v>
      </c>
      <c r="L6" s="655">
        <f>SUM(Óvoda!D23)</f>
        <v>0</v>
      </c>
      <c r="M6" s="655">
        <f>SUM(Óvoda!E23)</f>
        <v>0</v>
      </c>
      <c r="N6" s="674">
        <f>SUM(Óvoda!F23)</f>
        <v>37637617</v>
      </c>
      <c r="O6" s="656" t="e">
        <f>SUM(#REF!)</f>
        <v>#REF!</v>
      </c>
      <c r="P6" s="670" t="e">
        <f>SUM(#REF!)</f>
        <v>#REF!</v>
      </c>
      <c r="Q6" s="670" t="e">
        <f>SUM(#REF!)</f>
        <v>#REF!</v>
      </c>
      <c r="R6" s="669" t="e">
        <f>SUM(#REF!)</f>
        <v>#REF!</v>
      </c>
      <c r="S6" s="656" t="e">
        <f>SUM(C6,G6,K6,O6)</f>
        <v>#REF!</v>
      </c>
      <c r="T6" s="670" t="e">
        <f t="shared" ref="T6:U24" si="0">SUM(D6,H6,L6,P6)</f>
        <v>#REF!</v>
      </c>
      <c r="U6" s="670" t="e">
        <f t="shared" si="0"/>
        <v>#REF!</v>
      </c>
      <c r="V6" s="673">
        <f>SUM(F6,,N6)</f>
        <v>73110890</v>
      </c>
      <c r="W6" s="674">
        <f>Önkormányzat!G23</f>
        <v>36983436</v>
      </c>
      <c r="X6" s="674">
        <f>Óvoda!H23</f>
        <v>37637617</v>
      </c>
      <c r="Y6" s="684">
        <f>W6+X6</f>
        <v>74621053</v>
      </c>
      <c r="Z6" s="674">
        <f>Önkormányzat!H23</f>
        <v>18280351</v>
      </c>
      <c r="AA6" s="674">
        <f>Óvoda!I23</f>
        <v>18199093</v>
      </c>
      <c r="AB6" s="684">
        <f>Z6+AA6</f>
        <v>36479444</v>
      </c>
    </row>
    <row r="7" spans="1:28" ht="18">
      <c r="A7" s="4" t="s">
        <v>122</v>
      </c>
      <c r="B7" s="55" t="s">
        <v>33</v>
      </c>
      <c r="C7" s="151">
        <f>SUM(Önkormányzat!C28)</f>
        <v>0</v>
      </c>
      <c r="D7" s="42">
        <f>SUM(Önkormányzat!D28)</f>
        <v>0</v>
      </c>
      <c r="E7" s="93">
        <f>SUM(Önkormányzat!E28)</f>
        <v>0</v>
      </c>
      <c r="F7" s="674">
        <f>SUM(Önkormányzat!F28)</f>
        <v>8052957</v>
      </c>
      <c r="G7" s="655" t="e">
        <f>SUM(#REF!)</f>
        <v>#REF!</v>
      </c>
      <c r="H7" s="655" t="e">
        <f>SUM(#REF!)</f>
        <v>#REF!</v>
      </c>
      <c r="I7" s="655" t="e">
        <f>SUM(#REF!)</f>
        <v>#REF!</v>
      </c>
      <c r="J7" s="674" t="e">
        <f>SUM(#REF!)</f>
        <v>#REF!</v>
      </c>
      <c r="K7" s="655">
        <f>SUM(Óvoda!C28)</f>
        <v>0</v>
      </c>
      <c r="L7" s="655">
        <f>SUM(Óvoda!D28)</f>
        <v>0</v>
      </c>
      <c r="M7" s="655">
        <f>SUM(Óvoda!E28)</f>
        <v>0</v>
      </c>
      <c r="N7" s="674">
        <f>SUM(Óvoda!F28)</f>
        <v>8415369</v>
      </c>
      <c r="O7" s="656" t="e">
        <f>SUM(#REF!)</f>
        <v>#REF!</v>
      </c>
      <c r="P7" s="670" t="e">
        <f>SUM(#REF!)</f>
        <v>#REF!</v>
      </c>
      <c r="Q7" s="670" t="e">
        <f>SUM(#REF!)</f>
        <v>#REF!</v>
      </c>
      <c r="R7" s="669" t="e">
        <f>SUM(#REF!)</f>
        <v>#REF!</v>
      </c>
      <c r="S7" s="656" t="e">
        <f t="shared" ref="S7:S13" si="1">SUM(C7,G7,K7,O7)</f>
        <v>#REF!</v>
      </c>
      <c r="T7" s="670" t="e">
        <f t="shared" si="0"/>
        <v>#REF!</v>
      </c>
      <c r="U7" s="670" t="e">
        <f t="shared" si="0"/>
        <v>#REF!</v>
      </c>
      <c r="V7" s="673">
        <f t="shared" ref="V7:V13" si="2">SUM(F7,,N7)</f>
        <v>16468326</v>
      </c>
      <c r="W7" s="674">
        <f>Önkormányzat!G28</f>
        <v>8346895</v>
      </c>
      <c r="X7" s="674">
        <f>Óvoda!H28</f>
        <v>8415369</v>
      </c>
      <c r="Y7" s="684">
        <f t="shared" ref="Y7:Y27" si="3">W7+X7</f>
        <v>16762264</v>
      </c>
      <c r="Z7" s="674">
        <f>Önkormányzat!H28</f>
        <v>3940840</v>
      </c>
      <c r="AA7" s="674">
        <f>Óvoda!I28</f>
        <v>4008871</v>
      </c>
      <c r="AB7" s="684">
        <f t="shared" ref="AB7:AB27" si="4">Z7+AA7</f>
        <v>7949711</v>
      </c>
    </row>
    <row r="8" spans="1:28" ht="18">
      <c r="A8" s="4" t="s">
        <v>182</v>
      </c>
      <c r="B8" s="55" t="s">
        <v>3</v>
      </c>
      <c r="C8" s="151">
        <f>SUM(Önkormányzat!C62)</f>
        <v>0</v>
      </c>
      <c r="D8" s="42">
        <f>SUM(Önkormányzat!D62)</f>
        <v>0</v>
      </c>
      <c r="E8" s="93">
        <f>SUM(Önkormányzat!E62)</f>
        <v>0</v>
      </c>
      <c r="F8" s="674">
        <f>SUM(Önkormányzat!F62)</f>
        <v>65919323</v>
      </c>
      <c r="G8" s="655" t="e">
        <f>SUM(#REF!)</f>
        <v>#REF!</v>
      </c>
      <c r="H8" s="655"/>
      <c r="I8" s="655" t="e">
        <f>SUM(#REF!)</f>
        <v>#REF!</v>
      </c>
      <c r="J8" s="674" t="e">
        <f>SUM(#REF!)</f>
        <v>#REF!</v>
      </c>
      <c r="K8" s="655">
        <f>SUM(Óvoda!C63)</f>
        <v>0</v>
      </c>
      <c r="L8" s="655">
        <f>SUM(Óvoda!D63)</f>
        <v>0</v>
      </c>
      <c r="M8" s="655">
        <f>SUM(Óvoda!E63)</f>
        <v>0</v>
      </c>
      <c r="N8" s="674">
        <f>SUM(Óvoda!F63)</f>
        <v>13676268</v>
      </c>
      <c r="O8" s="656" t="e">
        <f>SUM(#REF!)</f>
        <v>#REF!</v>
      </c>
      <c r="P8" s="670" t="e">
        <f>SUM(#REF!)</f>
        <v>#REF!</v>
      </c>
      <c r="Q8" s="670" t="e">
        <f>SUM(#REF!)</f>
        <v>#REF!</v>
      </c>
      <c r="R8" s="669" t="e">
        <f>SUM(#REF!)</f>
        <v>#REF!</v>
      </c>
      <c r="S8" s="656" t="e">
        <f t="shared" si="1"/>
        <v>#REF!</v>
      </c>
      <c r="T8" s="670" t="e">
        <f t="shared" si="0"/>
        <v>#REF!</v>
      </c>
      <c r="U8" s="670" t="e">
        <f t="shared" si="0"/>
        <v>#REF!</v>
      </c>
      <c r="V8" s="673">
        <f t="shared" si="2"/>
        <v>79595591</v>
      </c>
      <c r="W8" s="674">
        <f>Önkormányzat!G62</f>
        <v>65931378</v>
      </c>
      <c r="X8" s="674">
        <f>Óvoda!H63</f>
        <v>13676268</v>
      </c>
      <c r="Y8" s="684">
        <f t="shared" si="3"/>
        <v>79607646</v>
      </c>
      <c r="Z8" s="674">
        <f>Önkormányzat!H62</f>
        <v>24703152</v>
      </c>
      <c r="AA8" s="674">
        <f>Óvoda!I63</f>
        <v>5477184</v>
      </c>
      <c r="AB8" s="684">
        <f t="shared" si="4"/>
        <v>30180336</v>
      </c>
    </row>
    <row r="9" spans="1:28" ht="18">
      <c r="A9" s="4" t="s">
        <v>214</v>
      </c>
      <c r="B9" s="55" t="s">
        <v>345</v>
      </c>
      <c r="C9" s="151" t="e">
        <f>SUM(Önkormányzat!C63)</f>
        <v>#REF!</v>
      </c>
      <c r="D9" s="42" t="e">
        <f>SUM(Önkormányzat!D63)</f>
        <v>#REF!</v>
      </c>
      <c r="E9" s="93" t="e">
        <f>SUM(Önkormányzat!E63)</f>
        <v>#REF!</v>
      </c>
      <c r="F9" s="674">
        <f>SUM(Önkormányzat!F63)</f>
        <v>5304740</v>
      </c>
      <c r="G9" s="655" t="e">
        <f>SUM(#REF!)</f>
        <v>#REF!</v>
      </c>
      <c r="H9" s="655" t="e">
        <f>SUM(#REF!)</f>
        <v>#REF!</v>
      </c>
      <c r="I9" s="655" t="e">
        <f>SUM(#REF!)</f>
        <v>#REF!</v>
      </c>
      <c r="J9" s="674" t="e">
        <f>SUM(#REF!)</f>
        <v>#REF!</v>
      </c>
      <c r="K9" s="655">
        <f>SUM(Óvoda!C64)</f>
        <v>0</v>
      </c>
      <c r="L9" s="655">
        <f>SUM(Óvoda!D64)</f>
        <v>0</v>
      </c>
      <c r="M9" s="655">
        <f>SUM(Óvoda!E64)</f>
        <v>0</v>
      </c>
      <c r="N9" s="674">
        <f>SUM(Óvoda!F64)</f>
        <v>0</v>
      </c>
      <c r="O9" s="656" t="e">
        <f>SUM(#REF!)</f>
        <v>#REF!</v>
      </c>
      <c r="P9" s="670" t="e">
        <f>SUM(#REF!)</f>
        <v>#REF!</v>
      </c>
      <c r="Q9" s="670" t="e">
        <f>SUM(#REF!)</f>
        <v>#REF!</v>
      </c>
      <c r="R9" s="669" t="e">
        <f>SUM(#REF!)</f>
        <v>#REF!</v>
      </c>
      <c r="S9" s="656" t="e">
        <f t="shared" si="1"/>
        <v>#REF!</v>
      </c>
      <c r="T9" s="670" t="e">
        <f t="shared" si="0"/>
        <v>#REF!</v>
      </c>
      <c r="U9" s="670" t="e">
        <f t="shared" si="0"/>
        <v>#REF!</v>
      </c>
      <c r="V9" s="673">
        <f t="shared" si="2"/>
        <v>5304740</v>
      </c>
      <c r="W9" s="674">
        <f>Önkormányzat!G63</f>
        <v>5304740</v>
      </c>
      <c r="X9" s="674"/>
      <c r="Y9" s="684">
        <f t="shared" si="3"/>
        <v>5304740</v>
      </c>
      <c r="Z9" s="674">
        <f>Önkormányzat!H63</f>
        <v>1639585</v>
      </c>
      <c r="AA9" s="674"/>
      <c r="AB9" s="684">
        <f t="shared" si="4"/>
        <v>1639585</v>
      </c>
    </row>
    <row r="10" spans="1:28" ht="18">
      <c r="A10" s="485" t="s">
        <v>525</v>
      </c>
      <c r="B10" s="486" t="s">
        <v>216</v>
      </c>
      <c r="C10" s="198"/>
      <c r="D10" s="198"/>
      <c r="E10" s="198"/>
      <c r="F10" s="674">
        <f>SUM(Önkormányzat!F64)</f>
        <v>8959858</v>
      </c>
      <c r="G10" s="655"/>
      <c r="H10" s="655"/>
      <c r="I10" s="655"/>
      <c r="J10" s="674"/>
      <c r="K10" s="655"/>
      <c r="L10" s="655"/>
      <c r="M10" s="655"/>
      <c r="N10" s="674"/>
      <c r="O10" s="656"/>
      <c r="P10" s="670"/>
      <c r="Q10" s="670"/>
      <c r="R10" s="669"/>
      <c r="S10" s="656"/>
      <c r="T10" s="670"/>
      <c r="U10" s="670"/>
      <c r="V10" s="673">
        <f>SUM(F10)</f>
        <v>8959858</v>
      </c>
      <c r="W10" s="674">
        <f>Önkormányzat!G64</f>
        <v>10554524</v>
      </c>
      <c r="X10" s="674"/>
      <c r="Y10" s="684">
        <f t="shared" si="3"/>
        <v>10554524</v>
      </c>
      <c r="Z10" s="674">
        <f>Önkormányzat!H64</f>
        <v>6105871</v>
      </c>
      <c r="AA10" s="674"/>
      <c r="AB10" s="684">
        <f t="shared" si="4"/>
        <v>6105871</v>
      </c>
    </row>
    <row r="11" spans="1:28" ht="18">
      <c r="A11" s="134" t="s">
        <v>217</v>
      </c>
      <c r="B11" s="100" t="s">
        <v>253</v>
      </c>
      <c r="C11" s="151">
        <f>SUM(Önkormányzat!C65)</f>
        <v>0</v>
      </c>
      <c r="D11" s="42">
        <f>SUM(Önkormányzat!D65)</f>
        <v>0</v>
      </c>
      <c r="E11" s="93">
        <f>SUM(Önkormányzat!E65)</f>
        <v>0</v>
      </c>
      <c r="F11" s="674">
        <f>SUM(Önkormányzat!F65)</f>
        <v>12763568</v>
      </c>
      <c r="G11" s="655" t="e">
        <f>SUM(#REF!)</f>
        <v>#REF!</v>
      </c>
      <c r="H11" s="655" t="e">
        <f>SUM(#REF!)</f>
        <v>#REF!</v>
      </c>
      <c r="I11" s="655" t="e">
        <f>SUM(#REF!)</f>
        <v>#REF!</v>
      </c>
      <c r="J11" s="674" t="e">
        <f>SUM(#REF!)</f>
        <v>#REF!</v>
      </c>
      <c r="K11" s="655">
        <f>SUM(Óvoda!C65)</f>
        <v>0</v>
      </c>
      <c r="L11" s="655">
        <f>SUM(Óvoda!D65)</f>
        <v>0</v>
      </c>
      <c r="M11" s="655">
        <f>SUM(Óvoda!E65)</f>
        <v>0</v>
      </c>
      <c r="N11" s="674">
        <f>SUM(Óvoda!F65)</f>
        <v>0</v>
      </c>
      <c r="O11" s="656" t="e">
        <f>SUM(#REF!)</f>
        <v>#REF!</v>
      </c>
      <c r="P11" s="670" t="e">
        <f>SUM(#REF!)</f>
        <v>#REF!</v>
      </c>
      <c r="Q11" s="670" t="e">
        <f>SUM(#REF!)</f>
        <v>#REF!</v>
      </c>
      <c r="R11" s="669" t="e">
        <f>SUM(#REF!)</f>
        <v>#REF!</v>
      </c>
      <c r="S11" s="656" t="e">
        <f t="shared" si="1"/>
        <v>#REF!</v>
      </c>
      <c r="T11" s="670" t="e">
        <f t="shared" si="0"/>
        <v>#REF!</v>
      </c>
      <c r="U11" s="670" t="e">
        <f t="shared" si="0"/>
        <v>#REF!</v>
      </c>
      <c r="V11" s="673">
        <f t="shared" si="2"/>
        <v>12763568</v>
      </c>
      <c r="W11" s="674">
        <f>Önkormányzat!G65</f>
        <v>12793568</v>
      </c>
      <c r="X11" s="674"/>
      <c r="Y11" s="684">
        <f t="shared" si="3"/>
        <v>12793568</v>
      </c>
      <c r="Z11" s="674">
        <f>Önkormányzat!H65</f>
        <v>9084030</v>
      </c>
      <c r="AA11" s="674"/>
      <c r="AB11" s="684">
        <f t="shared" si="4"/>
        <v>9084030</v>
      </c>
    </row>
    <row r="12" spans="1:28" ht="18">
      <c r="A12" s="134" t="s">
        <v>219</v>
      </c>
      <c r="B12" s="100" t="s">
        <v>372</v>
      </c>
      <c r="C12" s="151">
        <f>SUM(Önkormányzat!C66)</f>
        <v>0</v>
      </c>
      <c r="D12" s="42">
        <f>SUM(Önkormányzat!D66)</f>
        <v>0</v>
      </c>
      <c r="E12" s="93">
        <f>SUM(Önkormányzat!E66)</f>
        <v>0</v>
      </c>
      <c r="F12" s="674">
        <f>SUM(Önkormányzat!F66)</f>
        <v>0</v>
      </c>
      <c r="G12" s="655" t="e">
        <f>SUM(#REF!)</f>
        <v>#REF!</v>
      </c>
      <c r="H12" s="655" t="e">
        <f>SUM(#REF!)</f>
        <v>#REF!</v>
      </c>
      <c r="I12" s="655" t="e">
        <f>SUM(#REF!)</f>
        <v>#REF!</v>
      </c>
      <c r="J12" s="674" t="e">
        <f>SUM(#REF!)</f>
        <v>#REF!</v>
      </c>
      <c r="K12" s="655">
        <f>SUM(Óvoda!C66)</f>
        <v>0</v>
      </c>
      <c r="L12" s="655">
        <f>SUM(Óvoda!D66)</f>
        <v>0</v>
      </c>
      <c r="M12" s="655">
        <f>SUM(Óvoda!E66)</f>
        <v>0</v>
      </c>
      <c r="N12" s="674">
        <f>SUM(Óvoda!F66)</f>
        <v>0</v>
      </c>
      <c r="O12" s="656" t="e">
        <f>SUM(#REF!)</f>
        <v>#REF!</v>
      </c>
      <c r="P12" s="670" t="e">
        <f>SUM(#REF!)</f>
        <v>#REF!</v>
      </c>
      <c r="Q12" s="670" t="e">
        <f>SUM(#REF!)</f>
        <v>#REF!</v>
      </c>
      <c r="R12" s="669" t="e">
        <f>SUM(#REF!)</f>
        <v>#REF!</v>
      </c>
      <c r="S12" s="656" t="e">
        <f t="shared" si="1"/>
        <v>#REF!</v>
      </c>
      <c r="T12" s="670" t="e">
        <f t="shared" si="0"/>
        <v>#REF!</v>
      </c>
      <c r="U12" s="670" t="e">
        <f t="shared" si="0"/>
        <v>#REF!</v>
      </c>
      <c r="V12" s="673">
        <f t="shared" si="2"/>
        <v>0</v>
      </c>
      <c r="W12" s="674"/>
      <c r="X12" s="674"/>
      <c r="Y12" s="684">
        <f t="shared" si="3"/>
        <v>0</v>
      </c>
      <c r="Z12" s="674"/>
      <c r="AA12" s="674"/>
      <c r="AB12" s="684">
        <f t="shared" si="4"/>
        <v>0</v>
      </c>
    </row>
    <row r="13" spans="1:28" ht="18">
      <c r="A13" s="134" t="s">
        <v>221</v>
      </c>
      <c r="B13" s="100" t="s">
        <v>255</v>
      </c>
      <c r="C13" s="151">
        <f>SUM(Önkormányzat!C67)</f>
        <v>0</v>
      </c>
      <c r="D13" s="42">
        <f>SUM(Önkormányzat!D67)</f>
        <v>0</v>
      </c>
      <c r="E13" s="93">
        <f>SUM(Önkormányzat!E67)</f>
        <v>0</v>
      </c>
      <c r="F13" s="674">
        <f>SUM(Önkormányzat!F67)</f>
        <v>14891870</v>
      </c>
      <c r="G13" s="655" t="e">
        <f>SUM(#REF!)</f>
        <v>#REF!</v>
      </c>
      <c r="H13" s="655" t="e">
        <f>SUM(#REF!)</f>
        <v>#REF!</v>
      </c>
      <c r="I13" s="655" t="e">
        <f>SUM(#REF!)</f>
        <v>#REF!</v>
      </c>
      <c r="J13" s="674" t="e">
        <f>SUM(#REF!)</f>
        <v>#REF!</v>
      </c>
      <c r="K13" s="655">
        <f>SUM(Óvoda!C67)</f>
        <v>0</v>
      </c>
      <c r="L13" s="655">
        <f>SUM(Óvoda!D67)</f>
        <v>0</v>
      </c>
      <c r="M13" s="655">
        <f>SUM(Óvoda!E67)</f>
        <v>0</v>
      </c>
      <c r="N13" s="674">
        <f>SUM(Óvoda!F67)</f>
        <v>0</v>
      </c>
      <c r="O13" s="656" t="e">
        <f>SUM(#REF!)</f>
        <v>#REF!</v>
      </c>
      <c r="P13" s="670" t="e">
        <f>SUM(#REF!)</f>
        <v>#REF!</v>
      </c>
      <c r="Q13" s="670" t="e">
        <f>SUM(#REF!)</f>
        <v>#REF!</v>
      </c>
      <c r="R13" s="669" t="e">
        <f>SUM(#REF!)</f>
        <v>#REF!</v>
      </c>
      <c r="S13" s="656" t="e">
        <f t="shared" si="1"/>
        <v>#REF!</v>
      </c>
      <c r="T13" s="670" t="e">
        <f t="shared" si="0"/>
        <v>#REF!</v>
      </c>
      <c r="U13" s="670" t="e">
        <f t="shared" si="0"/>
        <v>#REF!</v>
      </c>
      <c r="V13" s="673">
        <f t="shared" si="2"/>
        <v>14891870</v>
      </c>
      <c r="W13" s="674">
        <f>Önkormányzat!G67</f>
        <v>16894698</v>
      </c>
      <c r="X13" s="674"/>
      <c r="Y13" s="684">
        <f t="shared" si="3"/>
        <v>16894698</v>
      </c>
      <c r="Z13" s="674">
        <f>Önkormányzat!H67</f>
        <v>10807441</v>
      </c>
      <c r="AA13" s="674"/>
      <c r="AB13" s="684">
        <f t="shared" si="4"/>
        <v>10807441</v>
      </c>
    </row>
    <row r="14" spans="1:28" ht="20.25">
      <c r="A14" s="755" t="s">
        <v>6</v>
      </c>
      <c r="B14" s="756"/>
      <c r="C14" s="152" t="e">
        <f t="shared" ref="C14:V14" si="5">SUM(C6:C13)</f>
        <v>#REF!</v>
      </c>
      <c r="D14" s="150" t="e">
        <f t="shared" si="5"/>
        <v>#REF!</v>
      </c>
      <c r="E14" s="150" t="e">
        <f t="shared" si="5"/>
        <v>#REF!</v>
      </c>
      <c r="F14" s="69">
        <f t="shared" si="5"/>
        <v>151365589</v>
      </c>
      <c r="G14" s="152" t="e">
        <f t="shared" si="5"/>
        <v>#REF!</v>
      </c>
      <c r="H14" s="150" t="e">
        <f t="shared" si="5"/>
        <v>#REF!</v>
      </c>
      <c r="I14" s="150" t="e">
        <f t="shared" si="5"/>
        <v>#REF!</v>
      </c>
      <c r="J14" s="70" t="e">
        <f t="shared" si="5"/>
        <v>#REF!</v>
      </c>
      <c r="K14" s="152">
        <f t="shared" si="5"/>
        <v>0</v>
      </c>
      <c r="L14" s="150">
        <f t="shared" si="5"/>
        <v>0</v>
      </c>
      <c r="M14" s="150">
        <f t="shared" si="5"/>
        <v>0</v>
      </c>
      <c r="N14" s="69">
        <f t="shared" si="5"/>
        <v>59729254</v>
      </c>
      <c r="O14" s="150" t="e">
        <f t="shared" si="5"/>
        <v>#REF!</v>
      </c>
      <c r="P14" s="150" t="e">
        <f t="shared" si="5"/>
        <v>#REF!</v>
      </c>
      <c r="Q14" s="150" t="e">
        <f t="shared" si="5"/>
        <v>#REF!</v>
      </c>
      <c r="R14" s="69" t="e">
        <f t="shared" si="5"/>
        <v>#REF!</v>
      </c>
      <c r="S14" s="150" t="e">
        <f t="shared" si="5"/>
        <v>#REF!</v>
      </c>
      <c r="T14" s="150" t="e">
        <f t="shared" si="5"/>
        <v>#REF!</v>
      </c>
      <c r="U14" s="150" t="e">
        <f t="shared" si="5"/>
        <v>#REF!</v>
      </c>
      <c r="V14" s="665">
        <f t="shared" si="5"/>
        <v>211094843</v>
      </c>
      <c r="W14" s="69">
        <f>W6+W7+W8+W9+W10+W11+W12+W13</f>
        <v>156809239</v>
      </c>
      <c r="X14" s="69">
        <f>X6+X7+X8+X9+X10+X11+X12+X13</f>
        <v>59729254</v>
      </c>
      <c r="Y14" s="683">
        <f t="shared" si="3"/>
        <v>216538493</v>
      </c>
      <c r="Z14" s="69">
        <f>Z6+Z7+Z8+Z9+Z10+Z11+Z12+Z13</f>
        <v>74561270</v>
      </c>
      <c r="AA14" s="69">
        <f>AA6+AA7+AA8+AA9+AA10+AA11+AA12+AA13</f>
        <v>27685148</v>
      </c>
      <c r="AB14" s="683">
        <f t="shared" si="4"/>
        <v>102246418</v>
      </c>
    </row>
    <row r="15" spans="1:28" ht="18">
      <c r="A15" s="4" t="s">
        <v>196</v>
      </c>
      <c r="B15" s="55" t="s">
        <v>5</v>
      </c>
      <c r="C15" s="151" t="e">
        <f>SUM(Önkormányzat!C70)</f>
        <v>#REF!</v>
      </c>
      <c r="D15" s="42" t="e">
        <f>SUM(Önkormányzat!D70)</f>
        <v>#REF!</v>
      </c>
      <c r="E15" s="93" t="e">
        <f>SUM(Önkormányzat!E70)</f>
        <v>#REF!</v>
      </c>
      <c r="F15" s="674">
        <f>SUM(Önkormányzat!F70)</f>
        <v>8926195</v>
      </c>
      <c r="G15" s="655" t="e">
        <f>SUM(#REF!)</f>
        <v>#REF!</v>
      </c>
      <c r="H15" s="655" t="e">
        <f>SUM(#REF!)</f>
        <v>#REF!</v>
      </c>
      <c r="I15" s="655" t="e">
        <f>SUM(#REF!)</f>
        <v>#REF!</v>
      </c>
      <c r="J15" s="674" t="e">
        <f>SUM(#REF!)</f>
        <v>#REF!</v>
      </c>
      <c r="K15" s="655">
        <f>SUM(Óvoda!C70)</f>
        <v>0</v>
      </c>
      <c r="L15" s="655">
        <f>SUM(Óvoda!D70)</f>
        <v>0</v>
      </c>
      <c r="M15" s="655">
        <f>SUM(Óvoda!E70)</f>
        <v>0</v>
      </c>
      <c r="N15" s="674">
        <f>SUM(Óvoda!F70)</f>
        <v>399999</v>
      </c>
      <c r="O15" s="654" t="e">
        <f>SUM(#REF!)</f>
        <v>#REF!</v>
      </c>
      <c r="P15" s="672" t="e">
        <f>SUM(#REF!)</f>
        <v>#REF!</v>
      </c>
      <c r="Q15" s="672" t="e">
        <f>SUM(#REF!)</f>
        <v>#REF!</v>
      </c>
      <c r="R15" s="669" t="e">
        <f>SUM(#REF!)</f>
        <v>#REF!</v>
      </c>
      <c r="S15" s="656" t="e">
        <f t="shared" ref="S15:T19" si="6">SUM(C15,G15,K15,O15)</f>
        <v>#REF!</v>
      </c>
      <c r="T15" s="656" t="e">
        <f t="shared" si="6"/>
        <v>#REF!</v>
      </c>
      <c r="U15" s="656" t="e">
        <f t="shared" si="0"/>
        <v>#REF!</v>
      </c>
      <c r="V15" s="673">
        <f>SUM(F15,,N15)</f>
        <v>9326194</v>
      </c>
      <c r="W15" s="674">
        <f>Önkormányzat!G70</f>
        <v>17971591</v>
      </c>
      <c r="X15" s="674">
        <f>Óvoda!H70</f>
        <v>399999</v>
      </c>
      <c r="Y15" s="684">
        <f t="shared" si="3"/>
        <v>18371590</v>
      </c>
      <c r="Z15" s="674">
        <f>Önkormányzat!H70</f>
        <v>6298863</v>
      </c>
      <c r="AA15" s="674">
        <f>Óvoda!I70</f>
        <v>0</v>
      </c>
      <c r="AB15" s="684">
        <f t="shared" si="4"/>
        <v>6298863</v>
      </c>
    </row>
    <row r="16" spans="1:28" ht="18">
      <c r="A16" s="4" t="s">
        <v>202</v>
      </c>
      <c r="B16" s="55" t="s">
        <v>38</v>
      </c>
      <c r="C16" s="151">
        <f>SUM(Önkormányzat!C71)</f>
        <v>0</v>
      </c>
      <c r="D16" s="42">
        <f>SUM(Önkormányzat!D71)</f>
        <v>0</v>
      </c>
      <c r="E16" s="93">
        <f>SUM(Önkormányzat!E71)</f>
        <v>0</v>
      </c>
      <c r="F16" s="674">
        <f>SUM(Önkormányzat!F71)</f>
        <v>19161760</v>
      </c>
      <c r="G16" s="655" t="e">
        <f>SUM(#REF!)</f>
        <v>#REF!</v>
      </c>
      <c r="H16" s="655" t="e">
        <f>SUM(#REF!)</f>
        <v>#REF!</v>
      </c>
      <c r="I16" s="655" t="e">
        <f>SUM(#REF!)</f>
        <v>#REF!</v>
      </c>
      <c r="J16" s="674" t="e">
        <f>SUM(#REF!)</f>
        <v>#REF!</v>
      </c>
      <c r="K16" s="655">
        <f>SUM(Óvoda!C71)</f>
        <v>0</v>
      </c>
      <c r="L16" s="655">
        <f>SUM(Óvoda!D71)</f>
        <v>0</v>
      </c>
      <c r="M16" s="655">
        <f>SUM(Óvoda!E71)</f>
        <v>0</v>
      </c>
      <c r="N16" s="674">
        <f>SUM(Óvoda!F71)</f>
        <v>0</v>
      </c>
      <c r="O16" s="654" t="e">
        <f>SUM(#REF!)</f>
        <v>#REF!</v>
      </c>
      <c r="P16" s="672" t="e">
        <f>SUM(#REF!)</f>
        <v>#REF!</v>
      </c>
      <c r="Q16" s="672" t="e">
        <f>SUM(#REF!)</f>
        <v>#REF!</v>
      </c>
      <c r="R16" s="669" t="e">
        <f>SUM(#REF!)</f>
        <v>#REF!</v>
      </c>
      <c r="S16" s="656" t="e">
        <f t="shared" si="6"/>
        <v>#REF!</v>
      </c>
      <c r="T16" s="656" t="e">
        <f t="shared" si="6"/>
        <v>#REF!</v>
      </c>
      <c r="U16" s="656" t="e">
        <f t="shared" si="0"/>
        <v>#REF!</v>
      </c>
      <c r="V16" s="673">
        <f>SUM(F16,,N16)</f>
        <v>19161760</v>
      </c>
      <c r="W16" s="674">
        <f>Önkormányzat!G71</f>
        <v>22051034.129999999</v>
      </c>
      <c r="X16" s="674"/>
      <c r="Y16" s="684">
        <f t="shared" si="3"/>
        <v>22051034.129999999</v>
      </c>
      <c r="Z16" s="674">
        <f>Önkormányzat!H71</f>
        <v>6273734</v>
      </c>
      <c r="AA16" s="674"/>
      <c r="AB16" s="684">
        <f t="shared" si="4"/>
        <v>6273734</v>
      </c>
    </row>
    <row r="17" spans="1:32" ht="18">
      <c r="A17" s="4" t="s">
        <v>204</v>
      </c>
      <c r="B17" s="100" t="s">
        <v>260</v>
      </c>
      <c r="C17" s="151">
        <f>SUM(Önkormányzat!C72)</f>
        <v>0</v>
      </c>
      <c r="D17" s="42">
        <f>SUM(Önkormányzat!D72)</f>
        <v>0</v>
      </c>
      <c r="E17" s="93">
        <f>SUM(Önkormányzat!E72)</f>
        <v>0</v>
      </c>
      <c r="F17" s="674">
        <f>SUM(Önkormányzat!F72)</f>
        <v>0</v>
      </c>
      <c r="G17" s="655" t="e">
        <f>SUM(#REF!)</f>
        <v>#REF!</v>
      </c>
      <c r="H17" s="655" t="e">
        <f>SUM(#REF!)</f>
        <v>#REF!</v>
      </c>
      <c r="I17" s="655" t="e">
        <f>SUM(#REF!)</f>
        <v>#REF!</v>
      </c>
      <c r="J17" s="674" t="e">
        <f>SUM(#REF!)</f>
        <v>#REF!</v>
      </c>
      <c r="K17" s="655">
        <f>SUM(Óvoda!C72)</f>
        <v>0</v>
      </c>
      <c r="L17" s="655">
        <f>SUM(Óvoda!D72)</f>
        <v>0</v>
      </c>
      <c r="M17" s="655">
        <f>SUM(Óvoda!E72)</f>
        <v>0</v>
      </c>
      <c r="N17" s="674">
        <f>SUM(Óvoda!F72)</f>
        <v>0</v>
      </c>
      <c r="O17" s="654" t="e">
        <f>SUM(#REF!)</f>
        <v>#REF!</v>
      </c>
      <c r="P17" s="672" t="e">
        <f>SUM(#REF!)</f>
        <v>#REF!</v>
      </c>
      <c r="Q17" s="672" t="e">
        <f>SUM(#REF!)</f>
        <v>#REF!</v>
      </c>
      <c r="R17" s="669" t="e">
        <f>SUM(#REF!)</f>
        <v>#REF!</v>
      </c>
      <c r="S17" s="656" t="e">
        <f t="shared" si="6"/>
        <v>#REF!</v>
      </c>
      <c r="T17" s="656" t="e">
        <f t="shared" si="6"/>
        <v>#REF!</v>
      </c>
      <c r="U17" s="656" t="e">
        <f t="shared" si="0"/>
        <v>#REF!</v>
      </c>
      <c r="V17" s="673">
        <f>SUM(F17,,N17)</f>
        <v>0</v>
      </c>
      <c r="W17" s="674"/>
      <c r="X17" s="674"/>
      <c r="Y17" s="684">
        <f t="shared" si="3"/>
        <v>0</v>
      </c>
      <c r="Z17" s="674"/>
      <c r="AA17" s="674"/>
      <c r="AB17" s="684">
        <f t="shared" si="4"/>
        <v>0</v>
      </c>
    </row>
    <row r="18" spans="1:32" ht="18">
      <c r="A18" s="4" t="s">
        <v>205</v>
      </c>
      <c r="B18" s="100" t="s">
        <v>261</v>
      </c>
      <c r="C18" s="151">
        <f>SUM(Önkormányzat!C73)</f>
        <v>0</v>
      </c>
      <c r="D18" s="42">
        <f>SUM(Önkormányzat!D73)</f>
        <v>0</v>
      </c>
      <c r="E18" s="93">
        <f>SUM(Önkormányzat!E73)</f>
        <v>0</v>
      </c>
      <c r="F18" s="674">
        <f>SUM(Önkormányzat!F73)</f>
        <v>0</v>
      </c>
      <c r="G18" s="655" t="e">
        <f>SUM(#REF!)</f>
        <v>#REF!</v>
      </c>
      <c r="H18" s="655" t="e">
        <f>SUM(#REF!)</f>
        <v>#REF!</v>
      </c>
      <c r="I18" s="655" t="e">
        <f>SUM(#REF!)</f>
        <v>#REF!</v>
      </c>
      <c r="J18" s="674" t="e">
        <f>SUM(#REF!)</f>
        <v>#REF!</v>
      </c>
      <c r="K18" s="655">
        <f>SUM(Óvoda!C73)</f>
        <v>0</v>
      </c>
      <c r="L18" s="655">
        <f>SUM(Óvoda!D73)</f>
        <v>0</v>
      </c>
      <c r="M18" s="655">
        <f>SUM(Óvoda!E73)</f>
        <v>0</v>
      </c>
      <c r="N18" s="674">
        <f>SUM(Óvoda!F73)</f>
        <v>0</v>
      </c>
      <c r="O18" s="654" t="e">
        <f>SUM(#REF!)</f>
        <v>#REF!</v>
      </c>
      <c r="P18" s="672" t="e">
        <f>SUM(#REF!)</f>
        <v>#REF!</v>
      </c>
      <c r="Q18" s="672" t="e">
        <f>SUM(#REF!)</f>
        <v>#REF!</v>
      </c>
      <c r="R18" s="669" t="e">
        <f>SUM(#REF!)</f>
        <v>#REF!</v>
      </c>
      <c r="S18" s="656" t="e">
        <f t="shared" si="6"/>
        <v>#REF!</v>
      </c>
      <c r="T18" s="656" t="e">
        <f t="shared" si="6"/>
        <v>#REF!</v>
      </c>
      <c r="U18" s="656" t="e">
        <f t="shared" si="0"/>
        <v>#REF!</v>
      </c>
      <c r="V18" s="673">
        <f>SUM(F18,,N18)</f>
        <v>0</v>
      </c>
      <c r="W18" s="674"/>
      <c r="X18" s="674"/>
      <c r="Y18" s="684">
        <f t="shared" si="3"/>
        <v>0</v>
      </c>
      <c r="Z18" s="674"/>
      <c r="AA18" s="674"/>
      <c r="AB18" s="684">
        <f t="shared" si="4"/>
        <v>0</v>
      </c>
    </row>
    <row r="19" spans="1:32" ht="18">
      <c r="A19" s="4" t="s">
        <v>206</v>
      </c>
      <c r="B19" s="100" t="s">
        <v>262</v>
      </c>
      <c r="C19" s="118">
        <f>SUM(Önkormányzat!C74)</f>
        <v>0</v>
      </c>
      <c r="D19" s="400">
        <f>SUM(Önkormányzat!D74)</f>
        <v>0</v>
      </c>
      <c r="E19" s="400">
        <f>SUM(Önkormányzat!E74)</f>
        <v>0</v>
      </c>
      <c r="F19" s="674">
        <f>SUM(Önkormányzat!F74)</f>
        <v>0</v>
      </c>
      <c r="G19" s="655" t="e">
        <f>SUM(#REF!)</f>
        <v>#REF!</v>
      </c>
      <c r="H19" s="655" t="e">
        <f>SUM(#REF!)</f>
        <v>#REF!</v>
      </c>
      <c r="I19" s="655" t="e">
        <f>SUM(#REF!)</f>
        <v>#REF!</v>
      </c>
      <c r="J19" s="674" t="e">
        <f>SUM(#REF!)</f>
        <v>#REF!</v>
      </c>
      <c r="K19" s="655">
        <f>SUM(Óvoda!C74)</f>
        <v>0</v>
      </c>
      <c r="L19" s="655">
        <f>SUM(Óvoda!D74)</f>
        <v>0</v>
      </c>
      <c r="M19" s="655">
        <f>SUM(Óvoda!E74)</f>
        <v>0</v>
      </c>
      <c r="N19" s="674">
        <f>SUM(Óvoda!F74)</f>
        <v>0</v>
      </c>
      <c r="O19" s="654" t="e">
        <f>SUM(#REF!)</f>
        <v>#REF!</v>
      </c>
      <c r="P19" s="672" t="e">
        <f>SUM(#REF!)</f>
        <v>#REF!</v>
      </c>
      <c r="Q19" s="672" t="e">
        <f>SUM(#REF!)</f>
        <v>#REF!</v>
      </c>
      <c r="R19" s="669" t="e">
        <f>SUM(#REF!)</f>
        <v>#REF!</v>
      </c>
      <c r="S19" s="656" t="e">
        <f t="shared" si="6"/>
        <v>#REF!</v>
      </c>
      <c r="T19" s="656" t="e">
        <f t="shared" si="6"/>
        <v>#REF!</v>
      </c>
      <c r="U19" s="656" t="e">
        <f t="shared" si="0"/>
        <v>#REF!</v>
      </c>
      <c r="V19" s="673">
        <f>SUM(F19,,N19)</f>
        <v>0</v>
      </c>
      <c r="W19" s="674"/>
      <c r="X19" s="674"/>
      <c r="Y19" s="684">
        <f t="shared" si="3"/>
        <v>0</v>
      </c>
      <c r="Z19" s="674"/>
      <c r="AA19" s="674"/>
      <c r="AB19" s="684">
        <f t="shared" si="4"/>
        <v>0</v>
      </c>
    </row>
    <row r="20" spans="1:32" ht="20.25">
      <c r="A20" s="755" t="s">
        <v>8</v>
      </c>
      <c r="B20" s="756"/>
      <c r="C20" s="150" t="e">
        <f t="shared" ref="C20:V20" si="7">SUM(C15:C19)</f>
        <v>#REF!</v>
      </c>
      <c r="D20" s="150" t="e">
        <f t="shared" si="7"/>
        <v>#REF!</v>
      </c>
      <c r="E20" s="150" t="e">
        <f t="shared" si="7"/>
        <v>#REF!</v>
      </c>
      <c r="F20" s="69">
        <f t="shared" si="7"/>
        <v>28087955</v>
      </c>
      <c r="G20" s="150" t="e">
        <f t="shared" si="7"/>
        <v>#REF!</v>
      </c>
      <c r="H20" s="150" t="e">
        <f t="shared" si="7"/>
        <v>#REF!</v>
      </c>
      <c r="I20" s="150" t="e">
        <f t="shared" si="7"/>
        <v>#REF!</v>
      </c>
      <c r="J20" s="70" t="e">
        <f t="shared" si="7"/>
        <v>#REF!</v>
      </c>
      <c r="K20" s="150">
        <f t="shared" si="7"/>
        <v>0</v>
      </c>
      <c r="L20" s="150">
        <f t="shared" si="7"/>
        <v>0</v>
      </c>
      <c r="M20" s="150">
        <f t="shared" si="7"/>
        <v>0</v>
      </c>
      <c r="N20" s="69">
        <f t="shared" si="7"/>
        <v>399999</v>
      </c>
      <c r="O20" s="150" t="e">
        <f t="shared" si="7"/>
        <v>#REF!</v>
      </c>
      <c r="P20" s="150" t="e">
        <f t="shared" si="7"/>
        <v>#REF!</v>
      </c>
      <c r="Q20" s="150" t="e">
        <f t="shared" si="7"/>
        <v>#REF!</v>
      </c>
      <c r="R20" s="69" t="e">
        <f t="shared" si="7"/>
        <v>#REF!</v>
      </c>
      <c r="S20" s="150" t="e">
        <f t="shared" si="7"/>
        <v>#REF!</v>
      </c>
      <c r="T20" s="150" t="e">
        <f t="shared" si="7"/>
        <v>#REF!</v>
      </c>
      <c r="U20" s="150" t="e">
        <f t="shared" si="7"/>
        <v>#REF!</v>
      </c>
      <c r="V20" s="665">
        <f t="shared" si="7"/>
        <v>28487954</v>
      </c>
      <c r="W20" s="69">
        <f>W15+W16+W17+W18+W19</f>
        <v>40022625.129999995</v>
      </c>
      <c r="X20" s="69">
        <f>X15+X16+X17+X18+X19</f>
        <v>399999</v>
      </c>
      <c r="Y20" s="683">
        <f t="shared" si="3"/>
        <v>40422624.129999995</v>
      </c>
      <c r="Z20" s="69">
        <f>Z15+Z16+Z17+Z18+Z19</f>
        <v>12572597</v>
      </c>
      <c r="AA20" s="69"/>
      <c r="AB20" s="683">
        <f t="shared" si="4"/>
        <v>12572597</v>
      </c>
    </row>
    <row r="21" spans="1:32" ht="18">
      <c r="A21" s="675" t="s">
        <v>223</v>
      </c>
      <c r="B21" s="676" t="s">
        <v>35</v>
      </c>
      <c r="C21" s="677">
        <f>SUM(Önkormányzat!C68)</f>
        <v>0</v>
      </c>
      <c r="D21" s="678">
        <f>SUM(Önkormányzat!D68)</f>
        <v>0</v>
      </c>
      <c r="E21" s="679">
        <f>SUM(Önkormányzat!E68)</f>
        <v>0</v>
      </c>
      <c r="F21" s="680">
        <f>SUM(Önkormányzat!F68)</f>
        <v>1020204</v>
      </c>
      <c r="G21" s="662" t="e">
        <f>SUM(#REF!)</f>
        <v>#REF!</v>
      </c>
      <c r="H21" s="662" t="e">
        <f>SUM(#REF!)</f>
        <v>#REF!</v>
      </c>
      <c r="I21" s="662" t="e">
        <f>SUM(#REF!)</f>
        <v>#REF!</v>
      </c>
      <c r="J21" s="680" t="e">
        <f>SUM(#REF!)</f>
        <v>#REF!</v>
      </c>
      <c r="K21" s="662">
        <f>SUM(Óvoda!C68)</f>
        <v>0</v>
      </c>
      <c r="L21" s="662">
        <f>SUM(Óvoda!D68)</f>
        <v>0</v>
      </c>
      <c r="M21" s="662">
        <f>SUM(Óvoda!E68)</f>
        <v>0</v>
      </c>
      <c r="N21" s="680">
        <f>SUM(Óvoda!F68)</f>
        <v>0</v>
      </c>
      <c r="O21" s="681" t="e">
        <f>SUM(#REF!)</f>
        <v>#REF!</v>
      </c>
      <c r="P21" s="681" t="e">
        <f>SUM(#REF!)</f>
        <v>#REF!</v>
      </c>
      <c r="Q21" s="681" t="e">
        <f>SUM(#REF!)</f>
        <v>#REF!</v>
      </c>
      <c r="R21" s="681" t="e">
        <f>SUM(#REF!)</f>
        <v>#REF!</v>
      </c>
      <c r="S21" s="677" t="e">
        <f>SUM(C21,G21,K21,O21)</f>
        <v>#REF!</v>
      </c>
      <c r="T21" s="677" t="e">
        <f>SUM(D21,H21,L21,P21)</f>
        <v>#REF!</v>
      </c>
      <c r="U21" s="677" t="e">
        <f t="shared" si="0"/>
        <v>#REF!</v>
      </c>
      <c r="V21" s="682">
        <f>SUM(F21)</f>
        <v>1020204</v>
      </c>
      <c r="W21" s="683">
        <f>Önkormányzat!G68</f>
        <v>10194731</v>
      </c>
      <c r="X21" s="680"/>
      <c r="Y21" s="683">
        <f t="shared" si="3"/>
        <v>10194731</v>
      </c>
      <c r="Z21" s="680"/>
      <c r="AA21" s="680"/>
      <c r="AB21" s="683">
        <f t="shared" si="4"/>
        <v>0</v>
      </c>
    </row>
    <row r="22" spans="1:32" ht="18">
      <c r="A22" s="753" t="s">
        <v>9</v>
      </c>
      <c r="B22" s="754"/>
      <c r="C22" s="48" t="e">
        <f>SUM(C14,C20,C21)</f>
        <v>#REF!</v>
      </c>
      <c r="D22" s="48" t="e">
        <f>SUM(D14,D20,D21)</f>
        <v>#REF!</v>
      </c>
      <c r="E22" s="48" t="e">
        <f>SUM(E14,E20,E21)</f>
        <v>#REF!</v>
      </c>
      <c r="F22" s="52">
        <f>SUM(F14,F21,F20)</f>
        <v>180473748</v>
      </c>
      <c r="G22" s="48" t="e">
        <f>SUM(G14,G20,G21)</f>
        <v>#REF!</v>
      </c>
      <c r="H22" s="48" t="e">
        <f>SUM(H14,H20,H21)</f>
        <v>#REF!</v>
      </c>
      <c r="I22" s="48" t="e">
        <f>SUM(I14,I20,I21)</f>
        <v>#REF!</v>
      </c>
      <c r="J22" s="52" t="e">
        <f>SUM(J14,J21,J20)</f>
        <v>#REF!</v>
      </c>
      <c r="K22" s="48">
        <f>SUM(K14,K20,K21)</f>
        <v>0</v>
      </c>
      <c r="L22" s="48">
        <f>SUM(L14,L20,L21)</f>
        <v>0</v>
      </c>
      <c r="M22" s="48">
        <f>SUM(M14,M20,M21)</f>
        <v>0</v>
      </c>
      <c r="N22" s="52">
        <f>SUM(N14,N21,N20)</f>
        <v>60129253</v>
      </c>
      <c r="O22" s="48" t="e">
        <f>SUM(O14,O20,O21)</f>
        <v>#REF!</v>
      </c>
      <c r="P22" s="48" t="e">
        <f>SUM(P14,P20,P21)</f>
        <v>#REF!</v>
      </c>
      <c r="Q22" s="48" t="e">
        <f>SUM(Q14,Q20,Q21)</f>
        <v>#REF!</v>
      </c>
      <c r="R22" s="52" t="e">
        <f>SUM(R14,R21,R20)</f>
        <v>#REF!</v>
      </c>
      <c r="S22" s="48" t="e">
        <f>SUM(S14,S20,S21)</f>
        <v>#REF!</v>
      </c>
      <c r="T22" s="48" t="e">
        <f>SUM(T14,T20,T21)</f>
        <v>#REF!</v>
      </c>
      <c r="U22" s="48" t="e">
        <f>SUM(U14,U20,U21)</f>
        <v>#REF!</v>
      </c>
      <c r="V22" s="666">
        <f>SUM(,V14+V20+V21)</f>
        <v>240603001</v>
      </c>
      <c r="W22" s="52">
        <f>W14+W20+W21</f>
        <v>207026595.13</v>
      </c>
      <c r="X22" s="52">
        <f>X14+X20</f>
        <v>60129253</v>
      </c>
      <c r="Y22" s="683">
        <f t="shared" si="3"/>
        <v>267155848.13</v>
      </c>
      <c r="Z22" s="52">
        <f>Z14+Z20</f>
        <v>87133867</v>
      </c>
      <c r="AA22" s="52">
        <f>AA14+AA20</f>
        <v>27685148</v>
      </c>
      <c r="AB22" s="683">
        <f t="shared" si="4"/>
        <v>114819015</v>
      </c>
      <c r="AF22" s="68"/>
    </row>
    <row r="23" spans="1:32" ht="18">
      <c r="A23" s="4" t="s">
        <v>264</v>
      </c>
      <c r="B23" s="139" t="s">
        <v>554</v>
      </c>
      <c r="C23" s="9">
        <f>SUM(Önkormányzat!C77)</f>
        <v>0</v>
      </c>
      <c r="D23" s="10">
        <f>SUM(Önkormányzat!D77)</f>
        <v>0</v>
      </c>
      <c r="E23" s="10">
        <f>SUM(Önkormányzat!E77)</f>
        <v>0</v>
      </c>
      <c r="F23" s="671">
        <f>SUM(Önkormányzat!F77)</f>
        <v>1229076</v>
      </c>
      <c r="G23" s="656" t="e">
        <f>SUM(#REF!)</f>
        <v>#REF!</v>
      </c>
      <c r="H23" s="656" t="e">
        <f>SUM(#REF!)</f>
        <v>#REF!</v>
      </c>
      <c r="I23" s="656" t="e">
        <f>SUM(#REF!)</f>
        <v>#REF!</v>
      </c>
      <c r="J23" s="671" t="e">
        <f>SUM(#REF!)</f>
        <v>#REF!</v>
      </c>
      <c r="K23" s="656">
        <f>SUM(Óvoda!C77)</f>
        <v>0</v>
      </c>
      <c r="L23" s="656">
        <f>SUM(Óvoda!D77)</f>
        <v>0</v>
      </c>
      <c r="M23" s="656">
        <f>SUM(Óvoda!E77)</f>
        <v>0</v>
      </c>
      <c r="N23" s="669">
        <f>SUM(Óvoda!F77)</f>
        <v>0</v>
      </c>
      <c r="O23" s="656" t="e">
        <f>SUM(#REF!)</f>
        <v>#REF!</v>
      </c>
      <c r="P23" s="670" t="e">
        <f>SUM(#REF!)</f>
        <v>#REF!</v>
      </c>
      <c r="Q23" s="670" t="e">
        <f>SUM(#REF!)</f>
        <v>#REF!</v>
      </c>
      <c r="R23" s="669" t="e">
        <f>SUM(#REF!)</f>
        <v>#REF!</v>
      </c>
      <c r="S23" s="656" t="e">
        <f t="shared" ref="S23:T25" si="8">SUM(C23,G23,K23,O23)</f>
        <v>#REF!</v>
      </c>
      <c r="T23" s="656" t="e">
        <f t="shared" si="8"/>
        <v>#REF!</v>
      </c>
      <c r="U23" s="656" t="e">
        <f t="shared" si="0"/>
        <v>#REF!</v>
      </c>
      <c r="V23" s="673">
        <f>SUM(F23)</f>
        <v>1229076</v>
      </c>
      <c r="W23" s="674">
        <f>Önkormányzat!G77</f>
        <v>1270668</v>
      </c>
      <c r="X23" s="674"/>
      <c r="Y23" s="684">
        <f t="shared" si="3"/>
        <v>1270668</v>
      </c>
      <c r="Z23" s="674">
        <f>Önkormányzat!H77</f>
        <v>604875</v>
      </c>
      <c r="AA23" s="674"/>
      <c r="AB23" s="684">
        <f t="shared" si="4"/>
        <v>604875</v>
      </c>
      <c r="AF23" s="68"/>
    </row>
    <row r="24" spans="1:32" ht="18">
      <c r="A24" s="147" t="s">
        <v>252</v>
      </c>
      <c r="B24" s="148" t="s">
        <v>52</v>
      </c>
      <c r="C24" s="9" t="e">
        <f>SUM(Önkormányzat!C78)</f>
        <v>#REF!</v>
      </c>
      <c r="D24" s="10" t="e">
        <f>SUM(Önkormányzat!D78)</f>
        <v>#REF!</v>
      </c>
      <c r="E24" s="10" t="e">
        <f>SUM(Önkormányzat!E78)</f>
        <v>#REF!</v>
      </c>
      <c r="F24" s="671">
        <f>SUM(Önkormányzat!F78)</f>
        <v>58666315</v>
      </c>
      <c r="G24" s="656" t="e">
        <f>SUM(-#REF!)</f>
        <v>#REF!</v>
      </c>
      <c r="H24" s="656" t="e">
        <f>SUM(-#REF!)</f>
        <v>#REF!</v>
      </c>
      <c r="I24" s="656" t="e">
        <f>SUM(-#REF!)</f>
        <v>#REF!</v>
      </c>
      <c r="J24" s="656" t="e">
        <f>SUM(-#REF!)</f>
        <v>#REF!</v>
      </c>
      <c r="K24" s="656">
        <f>SUM(-Óvoda!C128)</f>
        <v>0</v>
      </c>
      <c r="L24" s="656">
        <f>SUM(-Óvoda!D128)</f>
        <v>0</v>
      </c>
      <c r="M24" s="656">
        <f>SUM(-Óvoda!E128)</f>
        <v>0</v>
      </c>
      <c r="N24" s="656"/>
      <c r="O24" s="656" t="e">
        <f>SUM(-#REF!)</f>
        <v>#REF!</v>
      </c>
      <c r="P24" s="656" t="e">
        <f>SUM(-#REF!)</f>
        <v>#REF!</v>
      </c>
      <c r="Q24" s="656" t="e">
        <f>SUM(-#REF!)</f>
        <v>#REF!</v>
      </c>
      <c r="R24" s="656" t="e">
        <f>SUM(-#REF!)</f>
        <v>#REF!</v>
      </c>
      <c r="S24" s="656" t="e">
        <f t="shared" si="8"/>
        <v>#REF!</v>
      </c>
      <c r="T24" s="656" t="e">
        <f t="shared" si="8"/>
        <v>#REF!</v>
      </c>
      <c r="U24" s="656" t="e">
        <f t="shared" si="0"/>
        <v>#REF!</v>
      </c>
      <c r="V24" s="673">
        <f>SUM(F24,,N24)</f>
        <v>58666315</v>
      </c>
      <c r="W24" s="674">
        <f>Önkormányzat!G78</f>
        <v>58666315</v>
      </c>
      <c r="X24" s="674"/>
      <c r="Y24" s="684">
        <f t="shared" si="3"/>
        <v>58666315</v>
      </c>
      <c r="Z24" s="674">
        <f>Önkormányzat!H78</f>
        <v>26929657</v>
      </c>
      <c r="AA24" s="674"/>
      <c r="AB24" s="684">
        <f t="shared" si="4"/>
        <v>26929657</v>
      </c>
    </row>
    <row r="25" spans="1:32" ht="18">
      <c r="A25" s="4" t="s">
        <v>266</v>
      </c>
      <c r="B25" s="139" t="s">
        <v>555</v>
      </c>
      <c r="C25" s="9">
        <f>SUM(Önkormányzat!C79)</f>
        <v>0</v>
      </c>
      <c r="D25" s="10">
        <f>SUM(Önkormányzat!D79)</f>
        <v>0</v>
      </c>
      <c r="E25" s="10">
        <f>SUM(Önkormányzat!E79)</f>
        <v>0</v>
      </c>
      <c r="F25" s="671">
        <f>SUM(Önkormányzat!F79)</f>
        <v>1539676</v>
      </c>
      <c r="G25" s="656" t="e">
        <f>SUM(#REF!)</f>
        <v>#REF!</v>
      </c>
      <c r="H25" s="656" t="e">
        <f>SUM(#REF!)</f>
        <v>#REF!</v>
      </c>
      <c r="I25" s="656" t="e">
        <f>SUM(#REF!)</f>
        <v>#REF!</v>
      </c>
      <c r="J25" s="671" t="e">
        <f>SUM(#REF!)</f>
        <v>#REF!</v>
      </c>
      <c r="K25" s="656">
        <f>SUM(Óvoda!C79)</f>
        <v>0</v>
      </c>
      <c r="L25" s="656">
        <f>SUM(Óvoda!D79)</f>
        <v>0</v>
      </c>
      <c r="M25" s="656">
        <f>SUM(Óvoda!E79)</f>
        <v>0</v>
      </c>
      <c r="N25" s="669">
        <f>SUM(Óvoda!F79)</f>
        <v>0</v>
      </c>
      <c r="O25" s="656" t="e">
        <f>SUM(#REF!)</f>
        <v>#REF!</v>
      </c>
      <c r="P25" s="670" t="e">
        <f>SUM(#REF!)</f>
        <v>#REF!</v>
      </c>
      <c r="Q25" s="670" t="e">
        <f>SUM(#REF!)</f>
        <v>#REF!</v>
      </c>
      <c r="R25" s="669" t="e">
        <f>SUM(#REF!)</f>
        <v>#REF!</v>
      </c>
      <c r="S25" s="656" t="e">
        <f t="shared" si="8"/>
        <v>#REF!</v>
      </c>
      <c r="T25" s="656" t="e">
        <f t="shared" si="8"/>
        <v>#REF!</v>
      </c>
      <c r="U25" s="656" t="e">
        <f>SUM(E25,I25,M25,Q25)</f>
        <v>#REF!</v>
      </c>
      <c r="V25" s="673">
        <f>SUM(F25,,N25)</f>
        <v>1539676</v>
      </c>
      <c r="W25" s="674">
        <f>Önkormányzat!H79</f>
        <v>931223</v>
      </c>
      <c r="X25" s="674"/>
      <c r="Y25" s="684">
        <f t="shared" si="3"/>
        <v>931223</v>
      </c>
      <c r="Z25" s="674">
        <f>Önkormányzat!H79</f>
        <v>931223</v>
      </c>
      <c r="AA25" s="674"/>
      <c r="AB25" s="684">
        <f t="shared" si="4"/>
        <v>931223</v>
      </c>
    </row>
    <row r="26" spans="1:32" ht="18">
      <c r="A26" s="628" t="s">
        <v>264</v>
      </c>
      <c r="B26" s="629" t="s">
        <v>608</v>
      </c>
      <c r="C26" s="9"/>
      <c r="D26" s="10"/>
      <c r="E26" s="10"/>
      <c r="F26" s="671"/>
      <c r="G26" s="656"/>
      <c r="H26" s="656"/>
      <c r="I26" s="656"/>
      <c r="J26" s="671"/>
      <c r="K26" s="656"/>
      <c r="L26" s="656"/>
      <c r="M26" s="656"/>
      <c r="N26" s="669"/>
      <c r="O26" s="656"/>
      <c r="P26" s="670"/>
      <c r="Q26" s="670"/>
      <c r="R26" s="669"/>
      <c r="S26" s="656"/>
      <c r="T26" s="656"/>
      <c r="U26" s="656"/>
      <c r="V26" s="673"/>
      <c r="W26" s="674">
        <f>Önkormányzat!H80</f>
        <v>49999665</v>
      </c>
      <c r="X26" s="674"/>
      <c r="Y26" s="684">
        <f t="shared" si="3"/>
        <v>49999665</v>
      </c>
      <c r="Z26" s="674">
        <f>Önkormányzat!H80</f>
        <v>49999665</v>
      </c>
      <c r="AA26" s="674"/>
      <c r="AB26" s="684">
        <f t="shared" si="4"/>
        <v>49999665</v>
      </c>
    </row>
    <row r="27" spans="1:32" ht="18">
      <c r="A27" s="753" t="s">
        <v>347</v>
      </c>
      <c r="B27" s="754"/>
      <c r="C27" s="48" t="e">
        <f t="shared" ref="C27:V27" si="9">SUM(C22:C25)</f>
        <v>#REF!</v>
      </c>
      <c r="D27" s="51" t="e">
        <f t="shared" si="9"/>
        <v>#REF!</v>
      </c>
      <c r="E27" s="51" t="e">
        <f t="shared" si="9"/>
        <v>#REF!</v>
      </c>
      <c r="F27" s="52">
        <f t="shared" si="9"/>
        <v>241908815</v>
      </c>
      <c r="G27" s="51" t="e">
        <f t="shared" si="9"/>
        <v>#REF!</v>
      </c>
      <c r="H27" s="51" t="e">
        <f t="shared" si="9"/>
        <v>#REF!</v>
      </c>
      <c r="I27" s="51" t="e">
        <f t="shared" si="9"/>
        <v>#REF!</v>
      </c>
      <c r="J27" s="52" t="e">
        <f t="shared" si="9"/>
        <v>#REF!</v>
      </c>
      <c r="K27" s="51">
        <f t="shared" si="9"/>
        <v>0</v>
      </c>
      <c r="L27" s="51">
        <f t="shared" si="9"/>
        <v>0</v>
      </c>
      <c r="M27" s="51">
        <f t="shared" si="9"/>
        <v>0</v>
      </c>
      <c r="N27" s="52">
        <f>SUM(N22,N24)</f>
        <v>60129253</v>
      </c>
      <c r="O27" s="51" t="e">
        <f t="shared" si="9"/>
        <v>#REF!</v>
      </c>
      <c r="P27" s="51" t="e">
        <f t="shared" si="9"/>
        <v>#REF!</v>
      </c>
      <c r="Q27" s="51" t="e">
        <f t="shared" si="9"/>
        <v>#REF!</v>
      </c>
      <c r="R27" s="52" t="e">
        <f t="shared" si="9"/>
        <v>#REF!</v>
      </c>
      <c r="S27" s="51" t="e">
        <f t="shared" si="9"/>
        <v>#REF!</v>
      </c>
      <c r="T27" s="51" t="e">
        <f t="shared" si="9"/>
        <v>#REF!</v>
      </c>
      <c r="U27" s="51" t="e">
        <f t="shared" si="9"/>
        <v>#REF!</v>
      </c>
      <c r="V27" s="666">
        <f t="shared" si="9"/>
        <v>302038068</v>
      </c>
      <c r="W27" s="52">
        <f>W22+W23+W24+W25+W26</f>
        <v>317894466.13</v>
      </c>
      <c r="X27" s="52">
        <f>X22+X23+X24+X25+X26</f>
        <v>60129253</v>
      </c>
      <c r="Y27" s="683">
        <f t="shared" si="3"/>
        <v>378023719.13</v>
      </c>
      <c r="Z27" s="52">
        <f>Z22+Z23+Z24+Z25+Z26</f>
        <v>165599287</v>
      </c>
      <c r="AA27" s="52">
        <f>AA22+AA23+AA24+AA25+AA26</f>
        <v>27685148</v>
      </c>
      <c r="AB27" s="683">
        <f t="shared" si="4"/>
        <v>193284435</v>
      </c>
    </row>
    <row r="28" spans="1:32" ht="14.25">
      <c r="A28" s="149"/>
      <c r="W28" s="668"/>
      <c r="X28" s="668"/>
      <c r="Y28" s="668"/>
      <c r="Z28" s="668"/>
      <c r="AA28" s="668"/>
      <c r="AB28" s="668"/>
    </row>
    <row r="29" spans="1:32" ht="14.25">
      <c r="A29" s="149"/>
      <c r="W29" s="668"/>
      <c r="X29" s="668"/>
      <c r="Y29" s="668"/>
      <c r="Z29" s="668"/>
      <c r="AA29" s="668"/>
      <c r="AB29" s="668"/>
    </row>
    <row r="30" spans="1:32" ht="18">
      <c r="A30" s="751" t="s">
        <v>86</v>
      </c>
      <c r="B30" s="752"/>
      <c r="C30" s="22">
        <f>SUM(Önkormányzat!C147)</f>
        <v>0</v>
      </c>
      <c r="D30" s="22">
        <f>SUM(Önkormányzat!D147)</f>
        <v>0</v>
      </c>
      <c r="E30" s="22">
        <f>SUM(Önkormányzat!E147)</f>
        <v>0</v>
      </c>
      <c r="F30" s="58">
        <f>SUM(Önkormányzat!F147)</f>
        <v>9</v>
      </c>
      <c r="G30" s="22" t="e">
        <f>SUM(#REF!)</f>
        <v>#REF!</v>
      </c>
      <c r="H30" s="22" t="e">
        <f>SUM(#REF!)</f>
        <v>#REF!</v>
      </c>
      <c r="I30" s="22" t="e">
        <f>SUM(#REF!)</f>
        <v>#REF!</v>
      </c>
      <c r="J30" s="22" t="e">
        <f>SUM(#REF!)</f>
        <v>#REF!</v>
      </c>
      <c r="K30" s="22">
        <f>SUM(Óvoda!C132)</f>
        <v>0</v>
      </c>
      <c r="L30" s="22">
        <f>SUM(Óvoda!D132)</f>
        <v>0</v>
      </c>
      <c r="M30" s="22">
        <f>SUM(Óvoda!E132)</f>
        <v>0</v>
      </c>
      <c r="N30" s="331">
        <f>SUM(Óvoda!F132)</f>
        <v>11</v>
      </c>
      <c r="O30" s="22" t="e">
        <f>SUM(#REF!)</f>
        <v>#REF!</v>
      </c>
      <c r="P30" s="22" t="e">
        <f>SUM(#REF!)</f>
        <v>#REF!</v>
      </c>
      <c r="Q30" s="22" t="e">
        <f>SUM(#REF!)</f>
        <v>#REF!</v>
      </c>
      <c r="R30" s="331" t="e">
        <f>SUM(#REF!)</f>
        <v>#REF!</v>
      </c>
      <c r="S30" s="155" t="e">
        <f>SUM(C30,G30,K30,O30)</f>
        <v>#REF!</v>
      </c>
      <c r="T30" s="155" t="e">
        <f>SUM(D30,H30,L30,P30)</f>
        <v>#REF!</v>
      </c>
      <c r="U30" s="153" t="e">
        <f>SUM(E30,I30,M30,Q30)</f>
        <v>#REF!</v>
      </c>
      <c r="V30" s="667">
        <f>SUM(F30,,N30)</f>
        <v>20</v>
      </c>
      <c r="W30" s="156"/>
      <c r="X30" s="156"/>
      <c r="Y30" s="156"/>
      <c r="Z30" s="156"/>
      <c r="AA30" s="156"/>
      <c r="AB30" s="156"/>
    </row>
  </sheetData>
  <mergeCells count="19">
    <mergeCell ref="C3:F3"/>
    <mergeCell ref="G3:J3"/>
    <mergeCell ref="G4:I4"/>
    <mergeCell ref="C4:E4"/>
    <mergeCell ref="A3:A5"/>
    <mergeCell ref="B3:B5"/>
    <mergeCell ref="A30:B30"/>
    <mergeCell ref="A27:B27"/>
    <mergeCell ref="A22:B22"/>
    <mergeCell ref="A14:B14"/>
    <mergeCell ref="A20:B20"/>
    <mergeCell ref="O3:R3"/>
    <mergeCell ref="K4:M4"/>
    <mergeCell ref="O4:Q4"/>
    <mergeCell ref="W2:Y2"/>
    <mergeCell ref="Z2:AB2"/>
    <mergeCell ref="S4:U4"/>
    <mergeCell ref="S3:V3"/>
    <mergeCell ref="K3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&amp;L&amp;"Times,Félkövér"&amp;14Levél Községi Önkormányzat&amp;C&amp;"Times,Félkövér"&amp;14Kiadá összesen 2017&amp;R&amp;"Times,Normál"&amp;12 4. mellékletAdatok: 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theme="3" tint="0.79998168889431442"/>
  </sheetPr>
  <dimension ref="A1:L35"/>
  <sheetViews>
    <sheetView view="pageBreakPreview" zoomScale="60" workbookViewId="0">
      <selection activeCell="J34" sqref="J34:K34"/>
    </sheetView>
  </sheetViews>
  <sheetFormatPr defaultRowHeight="12.75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hidden="1" customWidth="1"/>
    <col min="7" max="7" width="9.28515625" hidden="1" customWidth="1"/>
    <col min="8" max="8" width="15.5703125" customWidth="1"/>
    <col min="9" max="11" width="15.85546875" customWidth="1"/>
  </cols>
  <sheetData>
    <row r="1" spans="1:12" ht="20.100000000000001" customHeight="1">
      <c r="B1" s="763" t="s">
        <v>398</v>
      </c>
      <c r="C1" s="765" t="s">
        <v>29</v>
      </c>
      <c r="D1" s="766"/>
      <c r="E1" s="767"/>
      <c r="F1" s="765" t="s">
        <v>577</v>
      </c>
      <c r="G1" s="766"/>
      <c r="H1" s="767"/>
      <c r="I1" s="768" t="s">
        <v>32</v>
      </c>
      <c r="J1" s="630" t="s">
        <v>577</v>
      </c>
      <c r="K1" s="630" t="s">
        <v>577</v>
      </c>
    </row>
    <row r="2" spans="1:12" ht="20.100000000000001" customHeight="1">
      <c r="A2" s="254"/>
      <c r="B2" s="764"/>
      <c r="C2" s="277" t="s">
        <v>56</v>
      </c>
      <c r="D2" s="277" t="s">
        <v>57</v>
      </c>
      <c r="E2" s="277" t="s">
        <v>58</v>
      </c>
      <c r="F2" s="277" t="s">
        <v>56</v>
      </c>
      <c r="G2" s="277" t="s">
        <v>57</v>
      </c>
      <c r="H2" s="277" t="s">
        <v>58</v>
      </c>
      <c r="I2" s="769"/>
      <c r="J2" s="630" t="s">
        <v>609</v>
      </c>
      <c r="K2" s="630" t="s">
        <v>587</v>
      </c>
    </row>
    <row r="3" spans="1:12" ht="20.100000000000001" customHeight="1">
      <c r="A3" s="358" t="s">
        <v>404</v>
      </c>
      <c r="B3" s="359" t="s">
        <v>426</v>
      </c>
      <c r="C3" s="342"/>
      <c r="D3" s="332"/>
      <c r="E3" s="360"/>
      <c r="F3" s="361"/>
      <c r="G3" s="349"/>
      <c r="H3" s="360"/>
      <c r="I3" s="355">
        <f t="shared" ref="I3:I12" si="0">SUM(H3-E3)</f>
        <v>0</v>
      </c>
      <c r="J3" s="355">
        <v>18288</v>
      </c>
      <c r="K3" s="355">
        <v>18288</v>
      </c>
    </row>
    <row r="4" spans="1:12" ht="20.100000000000001" customHeight="1">
      <c r="A4" s="350"/>
      <c r="B4" s="357" t="s">
        <v>421</v>
      </c>
      <c r="C4" s="342"/>
      <c r="D4" s="332"/>
      <c r="E4" s="348"/>
      <c r="F4" s="342"/>
      <c r="G4" s="349"/>
      <c r="H4" s="348"/>
      <c r="I4" s="355">
        <f t="shared" si="0"/>
        <v>0</v>
      </c>
      <c r="J4" s="355"/>
      <c r="K4" s="355"/>
    </row>
    <row r="5" spans="1:12" ht="20.100000000000001" customHeight="1">
      <c r="A5" s="351" t="s">
        <v>419</v>
      </c>
      <c r="B5" s="59" t="s">
        <v>13</v>
      </c>
      <c r="C5" s="13"/>
      <c r="D5" s="14"/>
      <c r="E5" s="279"/>
      <c r="F5" s="278"/>
      <c r="G5" s="14"/>
      <c r="H5" s="279"/>
      <c r="I5" s="355">
        <f t="shared" si="0"/>
        <v>0</v>
      </c>
      <c r="J5" s="355"/>
      <c r="K5" s="355"/>
    </row>
    <row r="6" spans="1:12" ht="20.100000000000001" customHeight="1">
      <c r="A6" s="351" t="s">
        <v>420</v>
      </c>
      <c r="B6" s="59" t="s">
        <v>14</v>
      </c>
      <c r="C6" s="13"/>
      <c r="D6" s="14"/>
      <c r="E6" s="279"/>
      <c r="F6" s="278"/>
      <c r="G6" s="14"/>
      <c r="H6" s="279"/>
      <c r="I6" s="355">
        <f t="shared" si="0"/>
        <v>0</v>
      </c>
      <c r="J6" s="355"/>
      <c r="K6" s="355"/>
    </row>
    <row r="7" spans="1:12" ht="20.100000000000001" customHeight="1">
      <c r="A7" s="351" t="s">
        <v>11</v>
      </c>
      <c r="B7" s="59" t="s">
        <v>416</v>
      </c>
      <c r="C7" s="13"/>
      <c r="D7" s="14"/>
      <c r="E7" s="279"/>
      <c r="F7" s="278"/>
      <c r="G7" s="14"/>
      <c r="H7" s="279"/>
      <c r="I7" s="355">
        <f t="shared" si="0"/>
        <v>0</v>
      </c>
      <c r="J7" s="355"/>
      <c r="K7" s="355"/>
    </row>
    <row r="8" spans="1:12" ht="20.100000000000001" customHeight="1">
      <c r="A8" s="351" t="s">
        <v>12</v>
      </c>
      <c r="B8" s="59" t="s">
        <v>15</v>
      </c>
      <c r="C8" s="13"/>
      <c r="D8" s="14"/>
      <c r="E8" s="279"/>
      <c r="F8" s="278"/>
      <c r="G8" s="14"/>
      <c r="H8" s="279"/>
      <c r="I8" s="355">
        <f t="shared" si="0"/>
        <v>0</v>
      </c>
      <c r="J8" s="355"/>
      <c r="K8" s="355"/>
    </row>
    <row r="9" spans="1:12" ht="20.100000000000001" customHeight="1">
      <c r="A9" s="352" t="s">
        <v>425</v>
      </c>
      <c r="B9" s="60" t="s">
        <v>424</v>
      </c>
      <c r="C9" s="13"/>
      <c r="D9" s="14"/>
      <c r="E9" s="291">
        <f>SUM(E5:E8)</f>
        <v>0</v>
      </c>
      <c r="F9" s="278"/>
      <c r="G9" s="14"/>
      <c r="H9" s="291"/>
      <c r="I9" s="355">
        <f t="shared" si="0"/>
        <v>0</v>
      </c>
      <c r="J9" s="355"/>
      <c r="K9" s="355"/>
      <c r="L9" s="333"/>
    </row>
    <row r="10" spans="1:12" ht="20.100000000000001" customHeight="1">
      <c r="A10" s="351"/>
      <c r="B10" s="357" t="s">
        <v>421</v>
      </c>
      <c r="C10" s="13"/>
      <c r="D10" s="14"/>
      <c r="E10" s="348"/>
      <c r="F10" s="278"/>
      <c r="G10" s="14"/>
      <c r="H10" s="348"/>
      <c r="I10" s="355">
        <f t="shared" si="0"/>
        <v>0</v>
      </c>
      <c r="J10" s="355"/>
      <c r="K10" s="355"/>
    </row>
    <row r="11" spans="1:12" ht="20.100000000000001" customHeight="1">
      <c r="A11" s="351" t="s">
        <v>418</v>
      </c>
      <c r="B11" s="59" t="s">
        <v>417</v>
      </c>
      <c r="C11" s="13"/>
      <c r="D11" s="14"/>
      <c r="E11" s="279"/>
      <c r="F11" s="278"/>
      <c r="G11" s="14"/>
      <c r="H11" s="279"/>
      <c r="I11" s="355">
        <f t="shared" si="0"/>
        <v>0</v>
      </c>
      <c r="J11" s="355"/>
      <c r="K11" s="355"/>
    </row>
    <row r="12" spans="1:12" ht="20.100000000000001" customHeight="1">
      <c r="A12" s="351"/>
      <c r="B12" s="59" t="s">
        <v>421</v>
      </c>
      <c r="C12" s="13"/>
      <c r="D12" s="14"/>
      <c r="E12" s="279"/>
      <c r="F12" s="278"/>
      <c r="G12" s="14"/>
      <c r="H12" s="348"/>
      <c r="I12" s="355">
        <f t="shared" si="0"/>
        <v>0</v>
      </c>
      <c r="J12" s="355"/>
      <c r="K12" s="355"/>
    </row>
    <row r="13" spans="1:12" ht="20.100000000000001" customHeight="1">
      <c r="A13" s="343" t="s">
        <v>406</v>
      </c>
      <c r="B13" s="336" t="s">
        <v>405</v>
      </c>
      <c r="C13" s="285"/>
      <c r="D13" s="286"/>
      <c r="E13" s="287">
        <f>SUM(E9:E12)</f>
        <v>0</v>
      </c>
      <c r="F13" s="288">
        <f>SUM(F5:F12)</f>
        <v>0</v>
      </c>
      <c r="G13" s="286"/>
      <c r="H13" s="287">
        <f>SUM(H9:H12)</f>
        <v>0</v>
      </c>
      <c r="I13" s="287">
        <f t="shared" ref="I13" si="1">SUM(I9:I12)</f>
        <v>0</v>
      </c>
      <c r="J13" s="287">
        <f>SUM(J3:J12)</f>
        <v>18288</v>
      </c>
      <c r="K13" s="287">
        <f>SUM(K3:K12)</f>
        <v>18288</v>
      </c>
    </row>
    <row r="14" spans="1:12" ht="20.100000000000001" customHeight="1">
      <c r="A14" s="43"/>
      <c r="B14" s="60" t="s">
        <v>59</v>
      </c>
      <c r="C14" s="15"/>
      <c r="D14" s="16"/>
      <c r="E14" s="290"/>
      <c r="F14" s="278"/>
      <c r="G14" s="16"/>
      <c r="H14" s="293"/>
      <c r="I14" s="355">
        <f t="shared" ref="I14:I22" si="2">SUM(H14-E14)</f>
        <v>0</v>
      </c>
      <c r="J14" s="355"/>
      <c r="K14" s="355"/>
    </row>
    <row r="15" spans="1:12" ht="20.100000000000001" customHeight="1">
      <c r="A15" s="43" t="s">
        <v>16</v>
      </c>
      <c r="B15" s="60" t="s">
        <v>22</v>
      </c>
      <c r="C15" s="12"/>
      <c r="D15" s="17"/>
      <c r="E15" s="339"/>
      <c r="F15" s="278"/>
      <c r="G15" s="280"/>
      <c r="H15" s="294">
        <v>17879600</v>
      </c>
      <c r="I15" s="355">
        <f t="shared" si="2"/>
        <v>17879600</v>
      </c>
      <c r="J15" s="355">
        <v>17879600</v>
      </c>
      <c r="K15" s="355"/>
    </row>
    <row r="16" spans="1:12" ht="20.100000000000001" customHeight="1">
      <c r="A16" s="43" t="s">
        <v>17</v>
      </c>
      <c r="B16" s="59" t="s">
        <v>20</v>
      </c>
      <c r="C16" s="13"/>
      <c r="D16" s="14"/>
      <c r="E16" s="340"/>
      <c r="F16" s="278"/>
      <c r="G16" s="281"/>
      <c r="H16" s="295">
        <v>4800000</v>
      </c>
      <c r="I16" s="355">
        <f t="shared" si="2"/>
        <v>4800000</v>
      </c>
      <c r="J16" s="355">
        <v>5333818</v>
      </c>
      <c r="K16" s="355"/>
    </row>
    <row r="17" spans="1:11" ht="20.100000000000001" customHeight="1">
      <c r="A17" s="43" t="s">
        <v>26</v>
      </c>
      <c r="B17" s="60" t="s">
        <v>24</v>
      </c>
      <c r="C17" s="13"/>
      <c r="D17" s="14"/>
      <c r="E17" s="340"/>
      <c r="F17" s="278"/>
      <c r="G17" s="282"/>
      <c r="H17" s="340">
        <v>3376933</v>
      </c>
      <c r="I17" s="355">
        <f t="shared" si="2"/>
        <v>3376933</v>
      </c>
      <c r="J17" s="355">
        <v>3376933</v>
      </c>
      <c r="K17" s="355"/>
    </row>
    <row r="18" spans="1:11" ht="20.100000000000001" customHeight="1">
      <c r="A18" s="43"/>
      <c r="B18" s="60" t="s">
        <v>552</v>
      </c>
      <c r="C18" s="13"/>
      <c r="D18" s="14"/>
      <c r="E18" s="340"/>
      <c r="F18" s="278"/>
      <c r="G18" s="282"/>
      <c r="H18" s="340"/>
      <c r="I18" s="355"/>
      <c r="J18" s="355"/>
      <c r="K18" s="355"/>
    </row>
    <row r="19" spans="1:11" ht="20.100000000000001" customHeight="1">
      <c r="A19" s="43" t="s">
        <v>18</v>
      </c>
      <c r="B19" s="60" t="s">
        <v>23</v>
      </c>
      <c r="C19" s="13"/>
      <c r="D19" s="19"/>
      <c r="E19" s="341"/>
      <c r="F19" s="278"/>
      <c r="G19" s="283"/>
      <c r="H19" s="341">
        <v>8045820</v>
      </c>
      <c r="I19" s="355">
        <f t="shared" si="2"/>
        <v>8045820</v>
      </c>
      <c r="J19" s="355">
        <v>8045820</v>
      </c>
      <c r="K19" s="355"/>
    </row>
    <row r="20" spans="1:11" ht="20.100000000000001" customHeight="1">
      <c r="A20" s="43" t="s">
        <v>19</v>
      </c>
      <c r="B20" s="61" t="s">
        <v>21</v>
      </c>
      <c r="C20" s="18"/>
      <c r="D20" s="14"/>
      <c r="E20" s="340"/>
      <c r="F20" s="278"/>
      <c r="G20" s="281"/>
      <c r="H20" s="340">
        <v>2400000</v>
      </c>
      <c r="I20" s="355">
        <f t="shared" si="2"/>
        <v>2400000</v>
      </c>
      <c r="J20" s="355">
        <v>2666909</v>
      </c>
      <c r="K20" s="355"/>
    </row>
    <row r="21" spans="1:11" ht="20.100000000000001" customHeight="1">
      <c r="A21" s="43" t="s">
        <v>27</v>
      </c>
      <c r="B21" s="60" t="s">
        <v>25</v>
      </c>
      <c r="C21" s="13"/>
      <c r="D21" s="19"/>
      <c r="E21" s="341"/>
      <c r="F21" s="278"/>
      <c r="G21" s="284"/>
      <c r="H21" s="341">
        <v>1497833</v>
      </c>
      <c r="I21" s="355">
        <f t="shared" si="2"/>
        <v>1497833</v>
      </c>
      <c r="J21" s="355">
        <v>1497833</v>
      </c>
      <c r="K21" s="355"/>
    </row>
    <row r="22" spans="1:11" ht="38.25" customHeight="1">
      <c r="A22" s="43"/>
      <c r="B22" s="60" t="s">
        <v>553</v>
      </c>
      <c r="C22" s="13"/>
      <c r="D22" s="19"/>
      <c r="E22" s="292"/>
      <c r="F22" s="278"/>
      <c r="G22" s="284"/>
      <c r="H22" s="296">
        <v>625180</v>
      </c>
      <c r="I22" s="355">
        <f t="shared" si="2"/>
        <v>625180</v>
      </c>
      <c r="J22" s="355">
        <v>625180</v>
      </c>
      <c r="K22" s="355"/>
    </row>
    <row r="23" spans="1:11" ht="20.100000000000001" customHeight="1">
      <c r="A23" s="343" t="s">
        <v>408</v>
      </c>
      <c r="B23" s="336" t="s">
        <v>407</v>
      </c>
      <c r="C23" s="285"/>
      <c r="D23" s="334"/>
      <c r="E23" s="292">
        <f>SUM(E15:E21)</f>
        <v>0</v>
      </c>
      <c r="F23" s="335">
        <f>SUM(F15,F21)</f>
        <v>0</v>
      </c>
      <c r="G23" s="334"/>
      <c r="H23" s="292">
        <f>SUM(H15:H22)</f>
        <v>38625366</v>
      </c>
      <c r="I23" s="292">
        <f>SUM(I15:I22)</f>
        <v>38625366</v>
      </c>
      <c r="J23" s="292">
        <f t="shared" ref="J23" si="3">SUM(J15:J22)</f>
        <v>39426093</v>
      </c>
      <c r="K23" s="292">
        <v>20813140</v>
      </c>
    </row>
    <row r="24" spans="1:11" ht="20.100000000000001" customHeight="1">
      <c r="B24" s="354" t="s">
        <v>422</v>
      </c>
      <c r="C24" s="13"/>
      <c r="D24" s="14"/>
      <c r="E24" s="340"/>
      <c r="F24" s="278"/>
      <c r="G24" s="14"/>
      <c r="H24" s="340">
        <v>8437440</v>
      </c>
      <c r="I24" s="355">
        <f>SUM(H24-E24)</f>
        <v>8437440</v>
      </c>
      <c r="J24" s="355">
        <v>8437440</v>
      </c>
      <c r="K24" s="355"/>
    </row>
    <row r="25" spans="1:11" ht="20.100000000000001" customHeight="1">
      <c r="B25" s="346" t="s">
        <v>453</v>
      </c>
      <c r="C25" s="13"/>
      <c r="D25" s="14"/>
      <c r="E25" s="291"/>
      <c r="F25" s="278"/>
      <c r="G25" s="14"/>
      <c r="H25" s="291">
        <v>1827365</v>
      </c>
      <c r="I25" s="355">
        <f>SUM(H25-E25)</f>
        <v>1827365</v>
      </c>
      <c r="J25" s="355">
        <v>1827365</v>
      </c>
      <c r="K25" s="355"/>
    </row>
    <row r="26" spans="1:11" ht="20.100000000000001" customHeight="1">
      <c r="A26" s="344" t="s">
        <v>409</v>
      </c>
      <c r="B26" s="109" t="s">
        <v>410</v>
      </c>
      <c r="C26" s="297"/>
      <c r="D26" s="297"/>
      <c r="E26" s="297">
        <f>SUM(E24:E25)</f>
        <v>0</v>
      </c>
      <c r="F26" s="298"/>
      <c r="G26" s="297"/>
      <c r="H26" s="297">
        <f>SUM(H24:H25)</f>
        <v>10264805</v>
      </c>
      <c r="I26" s="297">
        <f>SUM(I24:I25)</f>
        <v>10264805</v>
      </c>
      <c r="J26" s="297">
        <f t="shared" ref="J26" si="4">SUM(J24:J25)</f>
        <v>10264805</v>
      </c>
      <c r="K26" s="297">
        <v>5337697</v>
      </c>
    </row>
    <row r="27" spans="1:11" ht="20.100000000000001" customHeight="1">
      <c r="B27" s="27" t="s">
        <v>411</v>
      </c>
      <c r="C27" s="21"/>
      <c r="D27" s="21"/>
      <c r="E27" s="182"/>
      <c r="F27" s="278"/>
      <c r="G27" s="21"/>
      <c r="H27" s="182"/>
      <c r="I27" s="355">
        <f>SUM(H27-E27)</f>
        <v>0</v>
      </c>
      <c r="J27" s="355"/>
      <c r="K27" s="355"/>
    </row>
    <row r="28" spans="1:11" ht="20.100000000000001" customHeight="1">
      <c r="B28" s="422" t="s">
        <v>451</v>
      </c>
      <c r="C28" s="21"/>
      <c r="D28" s="21"/>
      <c r="E28" s="102"/>
      <c r="F28" s="278"/>
      <c r="G28" s="21"/>
      <c r="H28" s="353"/>
      <c r="I28" s="355">
        <f>SUM(H28-E28)</f>
        <v>0</v>
      </c>
      <c r="J28" s="355"/>
      <c r="K28" s="355"/>
    </row>
    <row r="29" spans="1:11" ht="20.100000000000001" customHeight="1">
      <c r="A29" s="345" t="s">
        <v>412</v>
      </c>
      <c r="B29" s="336" t="s">
        <v>413</v>
      </c>
      <c r="C29" s="285"/>
      <c r="D29" s="286"/>
      <c r="E29" s="289">
        <f>SUM(E27:E28)</f>
        <v>0</v>
      </c>
      <c r="F29" s="337"/>
      <c r="G29" s="338"/>
      <c r="H29" s="289">
        <f>SUM(H27:H28)</f>
        <v>0</v>
      </c>
      <c r="I29" s="289">
        <f>SUM(I27:I28)</f>
        <v>0</v>
      </c>
      <c r="J29" s="289">
        <f t="shared" ref="J29:K29" si="5">SUM(J27:J28)</f>
        <v>0</v>
      </c>
      <c r="K29" s="289">
        <f t="shared" si="5"/>
        <v>0</v>
      </c>
    </row>
    <row r="30" spans="1:11" ht="20.100000000000001" customHeight="1">
      <c r="B30" s="27" t="s">
        <v>87</v>
      </c>
      <c r="C30" s="21"/>
      <c r="D30" s="21"/>
      <c r="E30" s="182"/>
      <c r="F30" s="6"/>
      <c r="G30" s="21"/>
      <c r="H30" s="105">
        <v>2170560</v>
      </c>
      <c r="I30" s="355">
        <f>SUM(H30-E30)</f>
        <v>2170560</v>
      </c>
      <c r="J30" s="355">
        <v>2323059</v>
      </c>
      <c r="K30" s="355"/>
    </row>
    <row r="31" spans="1:11" ht="20.100000000000001" customHeight="1">
      <c r="B31" s="423" t="s">
        <v>454</v>
      </c>
      <c r="C31" s="20"/>
      <c r="D31" s="21"/>
      <c r="E31" s="105"/>
      <c r="F31" s="6"/>
      <c r="G31" s="21"/>
      <c r="H31" s="105"/>
      <c r="I31" s="355">
        <f>SUM(H31-E31)</f>
        <v>0</v>
      </c>
      <c r="J31" s="355"/>
      <c r="K31" s="355"/>
    </row>
    <row r="32" spans="1:11" ht="20.100000000000001" customHeight="1">
      <c r="A32" s="347" t="s">
        <v>414</v>
      </c>
      <c r="B32" s="109" t="s">
        <v>415</v>
      </c>
      <c r="C32" s="300"/>
      <c r="D32" s="299"/>
      <c r="E32" s="102">
        <f>SUM(E30:E31)</f>
        <v>0</v>
      </c>
      <c r="F32" s="102"/>
      <c r="G32" s="299"/>
      <c r="H32" s="102">
        <f>SUM(H30:H31)</f>
        <v>2170560</v>
      </c>
      <c r="I32" s="102">
        <f>SUM(I30:I31)</f>
        <v>2170560</v>
      </c>
      <c r="J32" s="102">
        <f t="shared" ref="J32" si="6">SUM(J30:J31)</f>
        <v>2323059</v>
      </c>
      <c r="K32" s="102">
        <v>1281191</v>
      </c>
    </row>
    <row r="33" spans="1:11" ht="20.100000000000001" customHeight="1">
      <c r="A33" s="347" t="s">
        <v>455</v>
      </c>
      <c r="B33" s="109" t="s">
        <v>423</v>
      </c>
      <c r="C33" s="300"/>
      <c r="D33" s="48"/>
      <c r="E33" s="102"/>
      <c r="F33" s="102"/>
      <c r="G33" s="48"/>
      <c r="H33" s="102"/>
      <c r="I33" s="356">
        <f>SUM(H33-E33)</f>
        <v>0</v>
      </c>
      <c r="J33" s="356"/>
      <c r="K33" s="356"/>
    </row>
    <row r="34" spans="1:11" ht="20.100000000000001" customHeight="1">
      <c r="A34" s="347" t="s">
        <v>610</v>
      </c>
      <c r="B34" s="109" t="s">
        <v>611</v>
      </c>
      <c r="C34" s="300"/>
      <c r="D34" s="48"/>
      <c r="E34" s="102"/>
      <c r="F34" s="102"/>
      <c r="G34" s="48"/>
      <c r="H34" s="586"/>
      <c r="I34" s="633"/>
      <c r="J34" s="632">
        <v>145387</v>
      </c>
      <c r="K34" s="632">
        <v>145387</v>
      </c>
    </row>
    <row r="35" spans="1:11" ht="20.100000000000001" customHeight="1">
      <c r="B35" s="26" t="s">
        <v>61</v>
      </c>
      <c r="C35" s="23"/>
      <c r="D35" s="23"/>
      <c r="E35" s="24">
        <f>SUM(E13,E23,E26,E29,E32,E33)</f>
        <v>0</v>
      </c>
      <c r="F35" s="44"/>
      <c r="G35" s="23"/>
      <c r="H35" s="374">
        <f>SUM(H13,H23,H26,H29,H32,H33)</f>
        <v>51060731</v>
      </c>
      <c r="I35" s="24">
        <f>SUM(I13,I23,I26,I29,I32,I33)</f>
        <v>51060731</v>
      </c>
      <c r="J35" s="24">
        <f>SUM(J13,J23,J26,J29,J32,J33,J34)</f>
        <v>52177632</v>
      </c>
      <c r="K35" s="24">
        <f>SUM(K13,K23,K26,K29,K32,K33,K34)</f>
        <v>27595703</v>
      </c>
    </row>
  </sheetData>
  <mergeCells count="4">
    <mergeCell ref="B1:B2"/>
    <mergeCell ref="C1:E1"/>
    <mergeCell ref="I1:I2"/>
    <mergeCell ref="F1:H1"/>
  </mergeCells>
  <phoneticPr fontId="2" type="noConversion"/>
  <pageMargins left="0.7" right="0.7" top="0.75" bottom="0.75" header="0.3" footer="0.3"/>
  <pageSetup paperSize="9" scale="70" orientation="portrait" r:id="rId1"/>
  <headerFooter>
    <oddHeader>&amp;L&amp;"Times,Félkövér"&amp;14Levél Község  Önkormányzata&amp;C&amp;"Times New Roman,Félkövér"&amp;14Állami támogatások  2017.&amp;R&amp;"Times,Normál"&amp;12 5. mellékletAdatok: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8">
    <tabColor theme="3" tint="0.79998168889431442"/>
  </sheetPr>
  <dimension ref="A1:Q82"/>
  <sheetViews>
    <sheetView view="pageBreakPreview" topLeftCell="A10" zoomScale="60" workbookViewId="0">
      <selection activeCell="L35" sqref="L35"/>
    </sheetView>
  </sheetViews>
  <sheetFormatPr defaultRowHeight="12.75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0.140625" style="451" customWidth="1"/>
    <col min="7" max="7" width="13.7109375" customWidth="1"/>
    <col min="8" max="9" width="20.140625" customWidth="1"/>
    <col min="10" max="10" width="10" bestFit="1" customWidth="1"/>
  </cols>
  <sheetData>
    <row r="1" spans="1:10" ht="15" customHeight="1">
      <c r="A1" s="770" t="s">
        <v>235</v>
      </c>
      <c r="B1" s="773" t="s">
        <v>210</v>
      </c>
      <c r="C1" s="776" t="s">
        <v>29</v>
      </c>
      <c r="D1" s="776"/>
      <c r="E1" s="776"/>
      <c r="F1" s="783" t="s">
        <v>559</v>
      </c>
      <c r="G1" s="258" t="s">
        <v>28</v>
      </c>
      <c r="H1" s="619" t="s">
        <v>577</v>
      </c>
      <c r="I1" s="619" t="s">
        <v>577</v>
      </c>
    </row>
    <row r="2" spans="1:10" ht="13.5" customHeight="1">
      <c r="A2" s="771"/>
      <c r="B2" s="774"/>
      <c r="C2" s="776"/>
      <c r="D2" s="776"/>
      <c r="E2" s="776"/>
      <c r="F2" s="784"/>
      <c r="G2" s="274" t="s">
        <v>83</v>
      </c>
      <c r="H2" s="747" t="s">
        <v>588</v>
      </c>
      <c r="I2" s="747" t="s">
        <v>587</v>
      </c>
    </row>
    <row r="3" spans="1:10" ht="12.75" customHeight="1">
      <c r="A3" s="771"/>
      <c r="B3" s="774"/>
      <c r="C3" s="777" t="s">
        <v>211</v>
      </c>
      <c r="D3" s="777"/>
      <c r="E3" s="778" t="s">
        <v>46</v>
      </c>
      <c r="F3" s="784"/>
      <c r="G3" s="274" t="s">
        <v>84</v>
      </c>
      <c r="H3" s="782"/>
      <c r="I3" s="782"/>
    </row>
    <row r="4" spans="1:10" ht="18">
      <c r="A4" s="772"/>
      <c r="B4" s="775"/>
      <c r="C4" s="275" t="s">
        <v>212</v>
      </c>
      <c r="D4" s="275" t="s">
        <v>213</v>
      </c>
      <c r="E4" s="778"/>
      <c r="F4" s="785"/>
      <c r="G4" s="276" t="s">
        <v>85</v>
      </c>
      <c r="H4" s="782"/>
      <c r="I4" s="782"/>
    </row>
    <row r="5" spans="1:10" ht="24.95" customHeight="1">
      <c r="A5" s="40"/>
      <c r="B5" s="2" t="s">
        <v>558</v>
      </c>
      <c r="C5" s="118"/>
      <c r="D5" s="6"/>
      <c r="E5" s="119"/>
      <c r="F5" s="424">
        <v>400000</v>
      </c>
      <c r="G5" s="93"/>
      <c r="H5" s="617">
        <v>400000</v>
      </c>
      <c r="I5" s="617">
        <v>400000</v>
      </c>
      <c r="J5" s="490"/>
    </row>
    <row r="6" spans="1:10" ht="24.95" customHeight="1">
      <c r="A6" s="40"/>
      <c r="B6" s="2" t="s">
        <v>558</v>
      </c>
      <c r="C6" s="118"/>
      <c r="D6" s="6"/>
      <c r="E6" s="119"/>
      <c r="F6" s="424"/>
      <c r="G6" s="93"/>
      <c r="H6" s="617">
        <v>1016000</v>
      </c>
      <c r="I6" s="617"/>
      <c r="J6" s="490"/>
    </row>
    <row r="7" spans="1:10" ht="24.95" customHeight="1">
      <c r="A7" s="40"/>
      <c r="B7" s="2" t="s">
        <v>589</v>
      </c>
      <c r="C7" s="118"/>
      <c r="D7" s="6"/>
      <c r="E7" s="119"/>
      <c r="F7" s="424"/>
      <c r="G7" s="93"/>
      <c r="H7" s="617">
        <v>1250000</v>
      </c>
      <c r="I7" s="617"/>
      <c r="J7" s="490"/>
    </row>
    <row r="8" spans="1:10" ht="24.95" customHeight="1">
      <c r="A8" s="107" t="s">
        <v>184</v>
      </c>
      <c r="B8" s="106" t="s">
        <v>188</v>
      </c>
      <c r="C8" s="105">
        <f>SUM(C5:C5)</f>
        <v>0</v>
      </c>
      <c r="D8" s="102">
        <f>SUM(D5:D5)</f>
        <v>0</v>
      </c>
      <c r="E8" s="105">
        <f>SUM(E5:E5)</f>
        <v>0</v>
      </c>
      <c r="F8" s="102">
        <f>SUM(F5:F5)</f>
        <v>400000</v>
      </c>
      <c r="G8" s="102">
        <f>SUM(G5:G5)</f>
        <v>0</v>
      </c>
      <c r="H8" s="52">
        <f>H5+H6+H7</f>
        <v>2666000</v>
      </c>
      <c r="I8" s="52">
        <f>I5+I6+I7</f>
        <v>400000</v>
      </c>
    </row>
    <row r="9" spans="1:10" ht="24.95" customHeight="1">
      <c r="A9" s="385"/>
      <c r="B9" s="594" t="s">
        <v>563</v>
      </c>
      <c r="C9" s="6"/>
      <c r="D9" s="118"/>
      <c r="E9" s="6"/>
      <c r="F9" s="488">
        <v>1910000</v>
      </c>
      <c r="G9" s="118"/>
      <c r="H9" s="620">
        <v>1910000</v>
      </c>
      <c r="I9" s="620">
        <v>1636000</v>
      </c>
    </row>
    <row r="10" spans="1:10" ht="24.95" customHeight="1">
      <c r="A10" s="40"/>
      <c r="B10" s="53" t="s">
        <v>564</v>
      </c>
      <c r="C10" s="118"/>
      <c r="D10" s="6"/>
      <c r="E10" s="375"/>
      <c r="F10" s="595">
        <v>276000</v>
      </c>
      <c r="G10" s="93"/>
      <c r="H10" s="617">
        <v>276000</v>
      </c>
      <c r="I10" s="617">
        <v>290280</v>
      </c>
    </row>
    <row r="11" spans="1:10" ht="24.95" hidden="1" customHeight="1">
      <c r="A11" s="40"/>
      <c r="B11" s="54"/>
      <c r="C11" s="118"/>
      <c r="D11" s="6"/>
      <c r="E11" s="375"/>
      <c r="F11" s="383"/>
      <c r="G11" s="93"/>
      <c r="H11" s="617"/>
      <c r="I11" s="617"/>
    </row>
    <row r="12" spans="1:10" ht="24.95" hidden="1" customHeight="1">
      <c r="A12" s="41"/>
      <c r="B12" s="54"/>
      <c r="C12" s="118"/>
      <c r="D12" s="6"/>
      <c r="E12" s="119"/>
      <c r="F12" s="383"/>
      <c r="G12" s="93"/>
      <c r="H12" s="617"/>
      <c r="I12" s="617"/>
    </row>
    <row r="13" spans="1:10" ht="24.95" hidden="1" customHeight="1">
      <c r="A13" s="40"/>
      <c r="B13" s="2"/>
      <c r="C13" s="118"/>
      <c r="D13" s="6"/>
      <c r="E13" s="375"/>
      <c r="F13" s="383"/>
      <c r="G13" s="93"/>
      <c r="H13" s="617"/>
      <c r="I13" s="617"/>
    </row>
    <row r="14" spans="1:10" ht="24.95" hidden="1" customHeight="1">
      <c r="A14" s="40"/>
      <c r="B14" s="55"/>
      <c r="C14" s="118"/>
      <c r="D14" s="6"/>
      <c r="E14" s="119"/>
      <c r="F14" s="383"/>
      <c r="G14" s="93"/>
      <c r="H14" s="617"/>
      <c r="I14" s="617"/>
    </row>
    <row r="15" spans="1:10" ht="24.95" hidden="1" customHeight="1">
      <c r="A15" s="40"/>
      <c r="B15" s="55"/>
      <c r="C15" s="118"/>
      <c r="D15" s="6"/>
      <c r="E15" s="119"/>
      <c r="F15" s="383"/>
      <c r="G15" s="93"/>
      <c r="H15" s="617"/>
      <c r="I15" s="617"/>
    </row>
    <row r="16" spans="1:10" ht="24.95" hidden="1" customHeight="1">
      <c r="A16" s="41"/>
      <c r="B16" s="2"/>
      <c r="C16" s="118"/>
      <c r="D16" s="6"/>
      <c r="E16" s="119"/>
      <c r="F16" s="383"/>
      <c r="G16" s="93"/>
      <c r="H16" s="617"/>
      <c r="I16" s="617"/>
    </row>
    <row r="17" spans="1:17" ht="24.95" hidden="1" customHeight="1">
      <c r="A17" s="40"/>
      <c r="B17" s="2"/>
      <c r="C17" s="118"/>
      <c r="D17" s="6"/>
      <c r="E17" s="119"/>
      <c r="F17" s="383"/>
      <c r="G17" s="93"/>
      <c r="H17" s="617"/>
      <c r="I17" s="617"/>
    </row>
    <row r="18" spans="1:17" ht="24.95" customHeight="1">
      <c r="A18" s="40"/>
      <c r="B18" s="2" t="s">
        <v>590</v>
      </c>
      <c r="C18" s="118"/>
      <c r="D18" s="6"/>
      <c r="E18" s="119"/>
      <c r="F18" s="621"/>
      <c r="G18" s="93"/>
      <c r="H18" s="617">
        <v>307750</v>
      </c>
      <c r="I18" s="617">
        <v>307756</v>
      </c>
    </row>
    <row r="19" spans="1:17" ht="24.95" customHeight="1">
      <c r="A19" s="40"/>
      <c r="B19" s="2" t="s">
        <v>591</v>
      </c>
      <c r="C19" s="118"/>
      <c r="D19" s="6"/>
      <c r="E19" s="119"/>
      <c r="F19" s="621"/>
      <c r="G19" s="93"/>
      <c r="H19" s="617">
        <v>4370434</v>
      </c>
      <c r="I19" s="617"/>
    </row>
    <row r="20" spans="1:17" ht="24.95" customHeight="1">
      <c r="A20" s="107" t="s">
        <v>185</v>
      </c>
      <c r="B20" s="109" t="s">
        <v>189</v>
      </c>
      <c r="C20" s="105">
        <f>SUM(C10:C17)</f>
        <v>0</v>
      </c>
      <c r="D20" s="102">
        <f>SUM(D10:D17)</f>
        <v>0</v>
      </c>
      <c r="E20" s="105">
        <f>SUM(E10:E17)</f>
        <v>0</v>
      </c>
      <c r="F20" s="185">
        <f>F9+F10</f>
        <v>2186000</v>
      </c>
      <c r="G20" s="102">
        <f>SUM(G10:G17)</f>
        <v>0</v>
      </c>
      <c r="H20" s="52">
        <f>H9+H10+H18+H19</f>
        <v>6864184</v>
      </c>
      <c r="I20" s="52">
        <f>I9+I10+I18+I19</f>
        <v>2234036</v>
      </c>
    </row>
    <row r="21" spans="1:17" ht="24.95" customHeight="1">
      <c r="A21" s="40"/>
      <c r="B21" s="56" t="s">
        <v>560</v>
      </c>
      <c r="C21" s="118"/>
      <c r="D21" s="6"/>
      <c r="E21" s="375"/>
      <c r="F21" s="424">
        <v>1000000</v>
      </c>
      <c r="G21" s="93"/>
      <c r="H21" s="617">
        <v>1000000</v>
      </c>
      <c r="I21" s="617">
        <v>1005600</v>
      </c>
      <c r="J21" s="490"/>
    </row>
    <row r="22" spans="1:17" ht="24.95" hidden="1" customHeight="1">
      <c r="A22" s="41"/>
      <c r="B22" s="2"/>
      <c r="C22" s="118"/>
      <c r="D22" s="6"/>
      <c r="E22" s="119"/>
      <c r="F22" s="383"/>
      <c r="G22" s="93"/>
      <c r="H22" s="617"/>
      <c r="I22" s="617"/>
    </row>
    <row r="23" spans="1:17" ht="24.95" hidden="1" customHeight="1">
      <c r="A23" s="41"/>
      <c r="B23" s="2"/>
      <c r="C23" s="118"/>
      <c r="D23" s="6"/>
      <c r="E23" s="119"/>
      <c r="F23" s="383"/>
      <c r="G23" s="93"/>
      <c r="H23" s="617"/>
      <c r="I23" s="617"/>
    </row>
    <row r="24" spans="1:17" ht="24.95" hidden="1" customHeight="1">
      <c r="A24" s="41"/>
      <c r="B24" s="386"/>
      <c r="C24" s="387"/>
      <c r="D24" s="388"/>
      <c r="E24" s="387"/>
      <c r="F24" s="383"/>
      <c r="G24" s="93"/>
      <c r="H24" s="617"/>
      <c r="I24" s="617"/>
    </row>
    <row r="25" spans="1:17" ht="24.95" customHeight="1">
      <c r="A25" s="41"/>
      <c r="B25" s="2" t="s">
        <v>550</v>
      </c>
      <c r="C25" s="387"/>
      <c r="D25" s="388"/>
      <c r="E25" s="387"/>
      <c r="F25" s="383">
        <v>160000</v>
      </c>
      <c r="G25" s="93"/>
      <c r="H25" s="617">
        <v>160000</v>
      </c>
      <c r="I25" s="617"/>
    </row>
    <row r="26" spans="1:17" ht="24.95" customHeight="1">
      <c r="A26" s="41"/>
      <c r="B26" s="2" t="s">
        <v>592</v>
      </c>
      <c r="C26" s="387"/>
      <c r="D26" s="388"/>
      <c r="E26" s="387"/>
      <c r="F26" s="383"/>
      <c r="G26" s="93"/>
      <c r="H26" s="617">
        <v>112543</v>
      </c>
      <c r="I26" s="617">
        <v>126000</v>
      </c>
    </row>
    <row r="27" spans="1:17" ht="24.95" customHeight="1">
      <c r="A27" s="41"/>
      <c r="B27" s="2" t="s">
        <v>593</v>
      </c>
      <c r="C27" s="387"/>
      <c r="D27" s="388"/>
      <c r="E27" s="387"/>
      <c r="F27" s="383"/>
      <c r="G27" s="93"/>
      <c r="H27" s="617"/>
      <c r="I27" s="617">
        <v>77952</v>
      </c>
      <c r="J27" s="779" t="s">
        <v>595</v>
      </c>
      <c r="K27" s="780"/>
      <c r="L27" s="780"/>
      <c r="M27" s="781"/>
      <c r="N27" s="779"/>
      <c r="O27" s="780"/>
      <c r="P27" s="780"/>
      <c r="Q27" s="780"/>
    </row>
    <row r="28" spans="1:17" ht="24.95" customHeight="1">
      <c r="A28" s="41"/>
      <c r="B28" s="2" t="s">
        <v>594</v>
      </c>
      <c r="C28" s="387"/>
      <c r="D28" s="388"/>
      <c r="E28" s="387"/>
      <c r="F28" s="383"/>
      <c r="G28" s="93"/>
      <c r="H28" s="617"/>
      <c r="I28" s="617">
        <v>62991</v>
      </c>
      <c r="J28" s="779"/>
      <c r="K28" s="780"/>
      <c r="L28" s="780"/>
      <c r="M28" s="781"/>
      <c r="N28" s="779"/>
      <c r="O28" s="780"/>
      <c r="P28" s="780"/>
      <c r="Q28" s="780"/>
    </row>
    <row r="29" spans="1:17" ht="24.95" customHeight="1">
      <c r="A29" s="107" t="s">
        <v>186</v>
      </c>
      <c r="B29" s="109" t="s">
        <v>190</v>
      </c>
      <c r="C29" s="105">
        <f>SUM(C21:C24)</f>
        <v>0</v>
      </c>
      <c r="D29" s="102">
        <f>SUM(D21:D24)</f>
        <v>0</v>
      </c>
      <c r="E29" s="105">
        <f>SUM(E21:E24)</f>
        <v>0</v>
      </c>
      <c r="F29" s="185">
        <f>SUM(F21:F28)</f>
        <v>1160000</v>
      </c>
      <c r="G29" s="185">
        <f>SUM(G21:G25)</f>
        <v>0</v>
      </c>
      <c r="H29" s="185">
        <f>SUM(H21:H28)</f>
        <v>1272543</v>
      </c>
      <c r="I29" s="185">
        <f>SUM(I21:I28)</f>
        <v>1272543</v>
      </c>
    </row>
    <row r="30" spans="1:17" ht="24.95" customHeight="1">
      <c r="A30" s="385"/>
      <c r="B30" s="27" t="s">
        <v>561</v>
      </c>
      <c r="C30" s="6"/>
      <c r="D30" s="118"/>
      <c r="E30" s="6"/>
      <c r="F30" s="539">
        <v>1582500</v>
      </c>
      <c r="G30" s="118"/>
      <c r="H30" s="620">
        <v>1582500</v>
      </c>
      <c r="I30" s="620"/>
      <c r="J30" s="490"/>
    </row>
    <row r="31" spans="1:17" ht="24.95" customHeight="1">
      <c r="A31" s="385"/>
      <c r="B31" s="27" t="s">
        <v>562</v>
      </c>
      <c r="C31" s="6"/>
      <c r="D31" s="118"/>
      <c r="E31" s="6"/>
      <c r="F31" s="539">
        <v>700000</v>
      </c>
      <c r="G31" s="118"/>
      <c r="H31" s="620">
        <v>700000</v>
      </c>
      <c r="I31" s="620"/>
      <c r="J31" s="490"/>
    </row>
    <row r="32" spans="1:17" ht="24.95" customHeight="1">
      <c r="A32" s="385"/>
      <c r="B32" s="65" t="s">
        <v>566</v>
      </c>
      <c r="C32" s="6"/>
      <c r="D32" s="118"/>
      <c r="E32" s="6"/>
      <c r="F32" s="539">
        <v>300000</v>
      </c>
      <c r="G32" s="118"/>
      <c r="H32" s="620">
        <v>300000</v>
      </c>
      <c r="I32" s="620"/>
      <c r="J32" s="490"/>
    </row>
    <row r="33" spans="1:10" ht="24.95" customHeight="1">
      <c r="A33" s="385"/>
      <c r="B33" s="65" t="s">
        <v>569</v>
      </c>
      <c r="C33" s="6"/>
      <c r="D33" s="118"/>
      <c r="E33" s="6"/>
      <c r="F33" s="539">
        <v>81575</v>
      </c>
      <c r="G33" s="118"/>
      <c r="H33" s="620">
        <v>81575</v>
      </c>
      <c r="I33" s="620"/>
      <c r="J33" s="490"/>
    </row>
    <row r="34" spans="1:10" ht="24.95" customHeight="1">
      <c r="A34" s="385"/>
      <c r="B34" s="65" t="s">
        <v>570</v>
      </c>
      <c r="C34" s="6"/>
      <c r="D34" s="118"/>
      <c r="E34" s="6"/>
      <c r="F34" s="539">
        <v>418425</v>
      </c>
      <c r="G34" s="118"/>
      <c r="H34" s="620">
        <v>418425</v>
      </c>
      <c r="I34" s="620">
        <v>422929</v>
      </c>
      <c r="J34" s="490"/>
    </row>
    <row r="35" spans="1:10" ht="24.95" customHeight="1">
      <c r="A35" s="385"/>
      <c r="B35" s="65" t="s">
        <v>571</v>
      </c>
      <c r="C35" s="6"/>
      <c r="D35" s="118"/>
      <c r="E35" s="6"/>
      <c r="F35" s="539">
        <v>70000</v>
      </c>
      <c r="G35" s="118"/>
      <c r="H35" s="620">
        <v>70000</v>
      </c>
      <c r="I35" s="620">
        <v>103748</v>
      </c>
      <c r="J35" s="490"/>
    </row>
    <row r="36" spans="1:10" ht="24.95" customHeight="1">
      <c r="A36" s="385"/>
      <c r="B36" s="65" t="s">
        <v>572</v>
      </c>
      <c r="C36" s="6"/>
      <c r="D36" s="118"/>
      <c r="E36" s="6"/>
      <c r="F36" s="539">
        <v>30000</v>
      </c>
      <c r="G36" s="118"/>
      <c r="H36" s="620">
        <v>30000</v>
      </c>
      <c r="I36" s="620"/>
      <c r="J36" s="490"/>
    </row>
    <row r="37" spans="1:10" ht="24.95" customHeight="1">
      <c r="A37" s="385"/>
      <c r="B37" s="65" t="s">
        <v>576</v>
      </c>
      <c r="C37" s="6"/>
      <c r="D37" s="118"/>
      <c r="E37" s="6"/>
      <c r="F37" s="539">
        <v>100000</v>
      </c>
      <c r="G37" s="118"/>
      <c r="H37" s="620">
        <v>100000</v>
      </c>
      <c r="I37" s="620"/>
      <c r="J37" s="490"/>
    </row>
    <row r="38" spans="1:10" ht="24.95" customHeight="1">
      <c r="A38" s="385"/>
      <c r="B38" s="65" t="s">
        <v>596</v>
      </c>
      <c r="C38" s="6"/>
      <c r="D38" s="118"/>
      <c r="E38" s="6"/>
      <c r="F38" s="539"/>
      <c r="G38" s="118"/>
      <c r="H38" s="620">
        <v>1150620</v>
      </c>
      <c r="I38" s="620"/>
      <c r="J38" s="490"/>
    </row>
    <row r="39" spans="1:10" ht="24.95" customHeight="1">
      <c r="A39" s="385"/>
      <c r="B39" s="65" t="s">
        <v>597</v>
      </c>
      <c r="C39" s="6"/>
      <c r="D39" s="118"/>
      <c r="E39" s="6"/>
      <c r="F39" s="539"/>
      <c r="G39" s="118"/>
      <c r="H39" s="620">
        <v>400000</v>
      </c>
      <c r="I39" s="620">
        <v>327160</v>
      </c>
      <c r="J39" s="490"/>
    </row>
    <row r="40" spans="1:10" ht="24.95" customHeight="1">
      <c r="A40" s="385"/>
      <c r="B40" s="65" t="s">
        <v>598</v>
      </c>
      <c r="C40" s="6"/>
      <c r="D40" s="118"/>
      <c r="E40" s="6"/>
      <c r="F40" s="539"/>
      <c r="G40" s="118"/>
      <c r="H40" s="620">
        <v>130000</v>
      </c>
      <c r="I40" s="620">
        <v>94480</v>
      </c>
      <c r="J40" s="490"/>
    </row>
    <row r="41" spans="1:10" ht="24.95" customHeight="1">
      <c r="A41" s="385"/>
      <c r="B41" s="622" t="s">
        <v>599</v>
      </c>
      <c r="C41" s="6"/>
      <c r="D41" s="118"/>
      <c r="E41" s="6"/>
      <c r="F41" s="539"/>
      <c r="G41" s="118"/>
      <c r="H41" s="620">
        <v>-112543</v>
      </c>
      <c r="I41" s="620"/>
      <c r="J41" s="490"/>
    </row>
    <row r="42" spans="1:10" ht="24.95" customHeight="1">
      <c r="A42" s="385"/>
      <c r="B42" s="590" t="s">
        <v>600</v>
      </c>
      <c r="C42" s="6"/>
      <c r="D42" s="118"/>
      <c r="E42" s="6"/>
      <c r="F42" s="539"/>
      <c r="G42" s="118"/>
      <c r="H42" s="620"/>
      <c r="I42" s="620">
        <v>40913</v>
      </c>
      <c r="J42" s="490"/>
    </row>
    <row r="43" spans="1:10" ht="24.95" customHeight="1">
      <c r="A43" s="385"/>
      <c r="B43" s="590" t="s">
        <v>601</v>
      </c>
      <c r="C43" s="6"/>
      <c r="D43" s="118"/>
      <c r="E43" s="6"/>
      <c r="F43" s="539"/>
      <c r="G43" s="118"/>
      <c r="H43" s="620"/>
      <c r="I43" s="620">
        <v>27504</v>
      </c>
      <c r="J43" s="490"/>
    </row>
    <row r="44" spans="1:10" ht="24.95" customHeight="1">
      <c r="A44" s="385"/>
      <c r="B44" s="590" t="s">
        <v>602</v>
      </c>
      <c r="C44" s="6"/>
      <c r="D44" s="118"/>
      <c r="E44" s="6"/>
      <c r="F44" s="539"/>
      <c r="G44" s="118"/>
      <c r="H44" s="620"/>
      <c r="I44" s="620">
        <v>19700</v>
      </c>
      <c r="J44" s="490"/>
    </row>
    <row r="45" spans="1:10" ht="24.95" customHeight="1">
      <c r="A45" s="385"/>
      <c r="B45" s="590" t="s">
        <v>603</v>
      </c>
      <c r="C45" s="6"/>
      <c r="D45" s="118"/>
      <c r="E45" s="6"/>
      <c r="F45" s="539"/>
      <c r="G45" s="118"/>
      <c r="H45" s="620"/>
      <c r="I45" s="620">
        <v>56677</v>
      </c>
      <c r="J45" s="490"/>
    </row>
    <row r="46" spans="1:10" ht="24.95" customHeight="1">
      <c r="A46" s="385"/>
      <c r="B46" s="590" t="s">
        <v>604</v>
      </c>
      <c r="C46" s="6"/>
      <c r="D46" s="118"/>
      <c r="E46" s="6"/>
      <c r="F46" s="539"/>
      <c r="G46" s="118"/>
      <c r="H46" s="620"/>
      <c r="I46" s="620">
        <v>19598</v>
      </c>
      <c r="J46" s="490"/>
    </row>
    <row r="47" spans="1:10" ht="24.95" customHeight="1">
      <c r="A47" s="385"/>
      <c r="B47" s="590" t="s">
        <v>605</v>
      </c>
      <c r="C47" s="6"/>
      <c r="D47" s="118"/>
      <c r="E47" s="6"/>
      <c r="F47" s="539"/>
      <c r="G47" s="118"/>
      <c r="H47" s="620"/>
      <c r="I47" s="620">
        <v>10157</v>
      </c>
      <c r="J47" s="490"/>
    </row>
    <row r="48" spans="1:10" ht="24.95" customHeight="1">
      <c r="A48" s="385"/>
      <c r="B48" s="590"/>
      <c r="C48" s="6"/>
      <c r="D48" s="118"/>
      <c r="E48" s="6"/>
      <c r="F48" s="539"/>
      <c r="G48" s="118"/>
      <c r="H48" s="620"/>
      <c r="I48" s="620"/>
      <c r="J48" s="490"/>
    </row>
    <row r="49" spans="1:10" ht="24.95" customHeight="1">
      <c r="A49" s="107" t="s">
        <v>187</v>
      </c>
      <c r="B49" s="111" t="s">
        <v>195</v>
      </c>
      <c r="C49" s="105">
        <f>SUM(C30:C31)</f>
        <v>0</v>
      </c>
      <c r="D49" s="102">
        <f>SUM(D30:D31)</f>
        <v>0</v>
      </c>
      <c r="E49" s="105">
        <f>SUM(E30:E31)</f>
        <v>0</v>
      </c>
      <c r="F49" s="186">
        <f>SUM(F30:F41)</f>
        <v>3282500</v>
      </c>
      <c r="G49" s="186">
        <f>SUM(G30:G41)</f>
        <v>0</v>
      </c>
      <c r="H49" s="186">
        <f>SUM(H30:H41)</f>
        <v>4850577</v>
      </c>
      <c r="I49" s="186">
        <f>SUM(I30:I48)</f>
        <v>1122866</v>
      </c>
    </row>
    <row r="50" spans="1:10" ht="24.95" hidden="1" customHeight="1">
      <c r="A50" s="41"/>
      <c r="B50" s="55"/>
      <c r="C50" s="6"/>
      <c r="D50" s="6"/>
      <c r="E50" s="119"/>
      <c r="F50" s="576"/>
      <c r="G50" s="93"/>
      <c r="H50" s="617"/>
      <c r="I50" s="617"/>
    </row>
    <row r="51" spans="1:10" ht="24.95" hidden="1" customHeight="1">
      <c r="A51" s="41"/>
      <c r="B51" s="55"/>
      <c r="C51" s="6"/>
      <c r="D51" s="6"/>
      <c r="E51" s="119"/>
      <c r="F51" s="576"/>
      <c r="G51" s="93"/>
      <c r="H51" s="617"/>
      <c r="I51" s="617"/>
    </row>
    <row r="52" spans="1:10" ht="24.95" customHeight="1">
      <c r="A52" s="107" t="s">
        <v>191</v>
      </c>
      <c r="B52" s="111" t="s">
        <v>192</v>
      </c>
      <c r="C52" s="102">
        <f>SUM(C50:C51)</f>
        <v>0</v>
      </c>
      <c r="D52" s="102">
        <f>SUM(D50:D51)</f>
        <v>0</v>
      </c>
      <c r="E52" s="102">
        <f>SUM(E50:E51)</f>
        <v>0</v>
      </c>
      <c r="F52" s="102">
        <f>SUM(F50:F51)</f>
        <v>0</v>
      </c>
      <c r="G52" s="102">
        <f>SUM(G50:G51)</f>
        <v>0</v>
      </c>
      <c r="H52" s="52"/>
      <c r="I52" s="52"/>
    </row>
    <row r="53" spans="1:10" ht="24.95" customHeight="1">
      <c r="A53" s="107" t="s">
        <v>193</v>
      </c>
      <c r="B53" s="111" t="s">
        <v>194</v>
      </c>
      <c r="C53" s="102"/>
      <c r="D53" s="102"/>
      <c r="E53" s="110"/>
      <c r="F53" s="425">
        <f>(F8+F20+F29+F49)*0.27</f>
        <v>1897695.0000000002</v>
      </c>
      <c r="G53" s="425">
        <f t="shared" ref="G53" si="0">(G8+G20+G29+G49)*0.27</f>
        <v>0</v>
      </c>
      <c r="H53" s="425">
        <v>2318287</v>
      </c>
      <c r="I53" s="425">
        <v>1269418</v>
      </c>
      <c r="J53" s="438"/>
    </row>
    <row r="54" spans="1:10" ht="24.95" customHeight="1">
      <c r="A54" s="112" t="s">
        <v>196</v>
      </c>
      <c r="B54" s="113" t="s">
        <v>197</v>
      </c>
      <c r="C54" s="74">
        <f>SUM(C52,C49,C29,C20,C8,C53)</f>
        <v>0</v>
      </c>
      <c r="D54" s="74">
        <f>SUM(D52,D49,D29,D20,D8,D53)</f>
        <v>0</v>
      </c>
      <c r="E54" s="74">
        <f>SUM(E52,E49,E29,E20,E8,E53)</f>
        <v>0</v>
      </c>
      <c r="F54" s="74">
        <f>F8+F20+F29+F49+F53</f>
        <v>8926195</v>
      </c>
      <c r="G54" s="74">
        <f t="shared" ref="G54:I54" si="1">G8+G20+G29+G49+G53</f>
        <v>0</v>
      </c>
      <c r="H54" s="74">
        <f t="shared" si="1"/>
        <v>17971591</v>
      </c>
      <c r="I54" s="74">
        <f t="shared" si="1"/>
        <v>6298863</v>
      </c>
    </row>
    <row r="55" spans="1:10" ht="24.95" customHeight="1">
      <c r="A55" s="585"/>
      <c r="B55" s="590" t="s">
        <v>551</v>
      </c>
      <c r="C55" s="424"/>
      <c r="D55" s="424"/>
      <c r="E55" s="424"/>
      <c r="F55" s="424">
        <v>4000000</v>
      </c>
      <c r="G55" s="626"/>
      <c r="H55" s="627">
        <v>4000000</v>
      </c>
      <c r="I55" s="627">
        <v>4000000</v>
      </c>
    </row>
    <row r="56" spans="1:10" ht="24.95" customHeight="1">
      <c r="A56" s="585"/>
      <c r="B56" s="590" t="s">
        <v>556</v>
      </c>
      <c r="C56" s="424"/>
      <c r="D56" s="424"/>
      <c r="E56" s="424"/>
      <c r="F56" s="424">
        <v>10000000</v>
      </c>
      <c r="G56" s="626"/>
      <c r="H56" s="627">
        <v>10000000</v>
      </c>
      <c r="I56" s="625"/>
    </row>
    <row r="57" spans="1:10" ht="24.95" customHeight="1">
      <c r="A57" s="585"/>
      <c r="B57" s="57" t="s">
        <v>557</v>
      </c>
      <c r="C57" s="376"/>
      <c r="D57" s="120"/>
      <c r="E57" s="119"/>
      <c r="F57" s="577">
        <v>788000</v>
      </c>
      <c r="G57" s="626"/>
      <c r="H57" s="627">
        <v>788000</v>
      </c>
      <c r="I57" s="625"/>
    </row>
    <row r="58" spans="1:10" ht="24.95" customHeight="1">
      <c r="A58" s="41"/>
      <c r="B58" s="57" t="s">
        <v>565</v>
      </c>
      <c r="C58" s="376"/>
      <c r="D58" s="120"/>
      <c r="E58" s="119"/>
      <c r="F58" s="577">
        <v>300000</v>
      </c>
      <c r="G58" s="93"/>
      <c r="H58" s="617">
        <v>300000</v>
      </c>
      <c r="I58" s="617">
        <v>304480</v>
      </c>
    </row>
    <row r="59" spans="1:10" ht="24.95" hidden="1" customHeight="1">
      <c r="A59" s="41"/>
      <c r="B59" s="2"/>
      <c r="C59" s="377"/>
      <c r="D59" s="121"/>
      <c r="E59" s="119"/>
      <c r="F59" s="384"/>
      <c r="G59" s="93"/>
      <c r="H59" s="617"/>
      <c r="I59" s="617"/>
    </row>
    <row r="60" spans="1:10" ht="24.95" hidden="1" customHeight="1">
      <c r="A60" s="41"/>
      <c r="B60" s="2"/>
      <c r="C60" s="377"/>
      <c r="D60" s="121"/>
      <c r="E60" s="119"/>
      <c r="F60" s="384"/>
      <c r="G60" s="93"/>
      <c r="H60" s="617"/>
      <c r="I60" s="617"/>
    </row>
    <row r="61" spans="1:10" ht="24.95" hidden="1" customHeight="1">
      <c r="A61" s="41"/>
      <c r="B61" s="2"/>
      <c r="C61" s="377"/>
      <c r="D61" s="121"/>
      <c r="E61" s="119"/>
      <c r="F61" s="384"/>
      <c r="G61" s="93"/>
      <c r="H61" s="617"/>
      <c r="I61" s="617"/>
    </row>
    <row r="62" spans="1:10" ht="24.95" hidden="1" customHeight="1">
      <c r="A62" s="41"/>
      <c r="B62" s="2"/>
      <c r="C62" s="377"/>
      <c r="D62" s="121"/>
      <c r="E62" s="119"/>
      <c r="F62" s="384"/>
      <c r="G62" s="93"/>
      <c r="H62" s="617"/>
      <c r="I62" s="617"/>
    </row>
    <row r="63" spans="1:10" ht="24.95" hidden="1" customHeight="1">
      <c r="A63" s="41"/>
      <c r="B63" s="2"/>
      <c r="C63" s="377"/>
      <c r="D63" s="121"/>
      <c r="E63" s="119"/>
      <c r="F63" s="384"/>
      <c r="G63" s="93"/>
      <c r="H63" s="617"/>
      <c r="I63" s="617"/>
    </row>
    <row r="64" spans="1:10" ht="24.95" customHeight="1">
      <c r="A64" s="41"/>
      <c r="B64" s="2" t="s">
        <v>606</v>
      </c>
      <c r="C64" s="377"/>
      <c r="D64" s="121"/>
      <c r="E64" s="119"/>
      <c r="F64" s="384"/>
      <c r="G64" s="623"/>
      <c r="H64" s="624">
        <v>700216</v>
      </c>
      <c r="I64" s="624">
        <v>700200</v>
      </c>
    </row>
    <row r="65" spans="1:10" ht="24.95" customHeight="1">
      <c r="A65" s="41"/>
      <c r="B65" s="2" t="s">
        <v>607</v>
      </c>
      <c r="C65" s="377"/>
      <c r="D65" s="121"/>
      <c r="E65" s="119"/>
      <c r="F65" s="384"/>
      <c r="G65" s="623"/>
      <c r="H65" s="624">
        <v>1574803</v>
      </c>
      <c r="I65" s="624"/>
    </row>
    <row r="66" spans="1:10" ht="24.95" customHeight="1">
      <c r="A66" s="107" t="s">
        <v>198</v>
      </c>
      <c r="B66" s="109" t="s">
        <v>199</v>
      </c>
      <c r="C66" s="378">
        <f>SUM(C58:C63)</f>
        <v>0</v>
      </c>
      <c r="D66" s="114">
        <f>SUM(D58:D63)</f>
        <v>0</v>
      </c>
      <c r="E66" s="378">
        <f>SUM(E58:E63)</f>
        <v>0</v>
      </c>
      <c r="F66" s="578">
        <f>SUM(F55:F65)</f>
        <v>15088000</v>
      </c>
      <c r="G66" s="578">
        <f t="shared" ref="G66:I66" si="2">SUM(G55:G65)</f>
        <v>0</v>
      </c>
      <c r="H66" s="578">
        <f t="shared" si="2"/>
        <v>17363019</v>
      </c>
      <c r="I66" s="578">
        <f t="shared" si="2"/>
        <v>5004680</v>
      </c>
      <c r="J66" s="438"/>
    </row>
    <row r="67" spans="1:10" ht="24.95" customHeight="1">
      <c r="A67" s="107" t="s">
        <v>200</v>
      </c>
      <c r="B67" s="109" t="s">
        <v>201</v>
      </c>
      <c r="C67" s="114"/>
      <c r="D67" s="114"/>
      <c r="E67" s="110"/>
      <c r="F67" s="426">
        <f>F66*0.27</f>
        <v>4073760.0000000005</v>
      </c>
      <c r="G67" s="426">
        <f t="shared" ref="G67:H67" si="3">G66*0.27</f>
        <v>0</v>
      </c>
      <c r="H67" s="426">
        <f t="shared" si="3"/>
        <v>4688015.13</v>
      </c>
      <c r="I67" s="426">
        <v>1269054</v>
      </c>
    </row>
    <row r="68" spans="1:10" ht="24.95" customHeight="1">
      <c r="A68" s="112" t="s">
        <v>202</v>
      </c>
      <c r="B68" s="115" t="s">
        <v>203</v>
      </c>
      <c r="C68" s="74">
        <f>SUM(C66,C67)</f>
        <v>0</v>
      </c>
      <c r="D68" s="74">
        <f>SUM(D66,D67)</f>
        <v>0</v>
      </c>
      <c r="E68" s="74">
        <f>SUM(E66,E67)</f>
        <v>0</v>
      </c>
      <c r="F68" s="74">
        <f>SUM(F66,F67)</f>
        <v>19161760</v>
      </c>
      <c r="G68" s="74">
        <f t="shared" ref="G68:I68" si="4">SUM(G66,G67)</f>
        <v>0</v>
      </c>
      <c r="H68" s="74">
        <f t="shared" si="4"/>
        <v>22051034.129999999</v>
      </c>
      <c r="I68" s="74">
        <f t="shared" si="4"/>
        <v>6273734</v>
      </c>
    </row>
    <row r="69" spans="1:10" ht="24.95" customHeight="1">
      <c r="A69" s="107" t="s">
        <v>204</v>
      </c>
      <c r="B69" s="109"/>
      <c r="C69" s="105"/>
      <c r="D69" s="102"/>
      <c r="E69" s="364"/>
      <c r="F69" s="579"/>
      <c r="G69" s="102"/>
      <c r="H69" s="52"/>
      <c r="I69" s="52"/>
      <c r="J69" s="68"/>
    </row>
    <row r="70" spans="1:10" ht="24.95" customHeight="1">
      <c r="A70" s="107" t="s">
        <v>205</v>
      </c>
      <c r="B70" s="109"/>
      <c r="C70" s="105"/>
      <c r="D70" s="102"/>
      <c r="E70" s="364"/>
      <c r="F70" s="579"/>
      <c r="G70" s="102"/>
      <c r="H70" s="52"/>
      <c r="I70" s="52"/>
      <c r="J70" s="68"/>
    </row>
    <row r="71" spans="1:10" ht="24.95" hidden="1" customHeight="1">
      <c r="A71" s="41"/>
      <c r="B71" s="4"/>
      <c r="C71" s="118"/>
      <c r="D71" s="6"/>
      <c r="E71" s="119"/>
      <c r="F71" s="424"/>
      <c r="G71" s="93"/>
      <c r="H71" s="617"/>
      <c r="I71" s="617"/>
      <c r="J71" s="68"/>
    </row>
    <row r="72" spans="1:10" ht="24.95" hidden="1" customHeight="1">
      <c r="A72" s="41"/>
      <c r="B72" s="4"/>
      <c r="C72" s="118"/>
      <c r="D72" s="6"/>
      <c r="E72" s="119"/>
      <c r="F72" s="74"/>
      <c r="G72" s="93"/>
      <c r="H72" s="617"/>
      <c r="I72" s="617"/>
      <c r="J72" s="68"/>
    </row>
    <row r="73" spans="1:10" ht="24.95" hidden="1" customHeight="1">
      <c r="A73" s="41"/>
      <c r="B73" s="4"/>
      <c r="C73" s="118"/>
      <c r="D73" s="6"/>
      <c r="E73" s="119"/>
      <c r="F73" s="74"/>
      <c r="G73" s="93"/>
      <c r="H73" s="617"/>
      <c r="I73" s="617"/>
      <c r="J73" s="68"/>
    </row>
    <row r="74" spans="1:10" ht="24.95" customHeight="1">
      <c r="A74" s="107" t="s">
        <v>206</v>
      </c>
      <c r="B74" s="109" t="s">
        <v>207</v>
      </c>
      <c r="C74" s="105">
        <f>SUM(C71:C73)</f>
        <v>0</v>
      </c>
      <c r="D74" s="102">
        <f>SUM(D71:D73)</f>
        <v>0</v>
      </c>
      <c r="E74" s="105">
        <f>SUM(E71:E73)</f>
        <v>0</v>
      </c>
      <c r="F74" s="185">
        <f>SUM(F71:F73)</f>
        <v>0</v>
      </c>
      <c r="G74" s="102">
        <f>SUM(G71:G73)</f>
        <v>0</v>
      </c>
      <c r="H74" s="52"/>
      <c r="I74" s="52"/>
      <c r="J74" s="68"/>
    </row>
    <row r="75" spans="1:10" ht="24.95" customHeight="1">
      <c r="A75" s="112" t="s">
        <v>208</v>
      </c>
      <c r="B75" s="115" t="s">
        <v>209</v>
      </c>
      <c r="C75" s="52">
        <f>SUM(C69:C70,C74)</f>
        <v>0</v>
      </c>
      <c r="D75" s="52">
        <f>SUM(D69:D70,D74)</f>
        <v>0</v>
      </c>
      <c r="E75" s="52">
        <f>SUM(E69:E70,E74)</f>
        <v>0</v>
      </c>
      <c r="F75" s="186">
        <f>SUM(F69:F70,F74)</f>
        <v>0</v>
      </c>
      <c r="G75" s="48">
        <f>SUM(G69:G70,G74)</f>
        <v>0</v>
      </c>
      <c r="H75" s="52"/>
      <c r="I75" s="52"/>
      <c r="J75" s="68"/>
    </row>
    <row r="76" spans="1:10" ht="24.95" customHeight="1">
      <c r="A76" s="7"/>
      <c r="B76" s="116" t="s">
        <v>210</v>
      </c>
      <c r="C76" s="390">
        <f>SUM(C75,C68,C54)</f>
        <v>0</v>
      </c>
      <c r="D76" s="389">
        <f>SUM(D75,D68,D54)</f>
        <v>0</v>
      </c>
      <c r="E76" s="390">
        <f>SUM(E75,E68,E54)</f>
        <v>0</v>
      </c>
      <c r="F76" s="580">
        <f>SUM(F75,F68,F54)</f>
        <v>28087955</v>
      </c>
      <c r="G76" s="580">
        <f t="shared" ref="G76:I76" si="5">SUM(G75,G68,G54)</f>
        <v>0</v>
      </c>
      <c r="H76" s="580">
        <f t="shared" si="5"/>
        <v>40022625.129999995</v>
      </c>
      <c r="I76" s="580">
        <f t="shared" si="5"/>
        <v>12572597</v>
      </c>
    </row>
    <row r="77" spans="1:10" ht="24.95" customHeight="1">
      <c r="G77" s="46"/>
      <c r="H77" s="46"/>
      <c r="I77" s="46"/>
    </row>
    <row r="78" spans="1:10" ht="24.95" customHeight="1">
      <c r="G78" s="45"/>
      <c r="H78" s="45"/>
      <c r="I78" s="45"/>
    </row>
    <row r="79" spans="1:10">
      <c r="G79" s="43"/>
      <c r="H79" s="43"/>
      <c r="I79" s="43"/>
    </row>
    <row r="80" spans="1:10">
      <c r="G80" s="43"/>
      <c r="H80" s="43"/>
      <c r="I80" s="43"/>
    </row>
    <row r="81" spans="7:9">
      <c r="G81" s="43"/>
      <c r="H81" s="43"/>
      <c r="I81" s="43"/>
    </row>
    <row r="82" spans="7:9">
      <c r="G82" s="43"/>
      <c r="H82" s="43"/>
      <c r="I82" s="43"/>
    </row>
  </sheetData>
  <mergeCells count="10">
    <mergeCell ref="N27:Q28"/>
    <mergeCell ref="J27:M28"/>
    <mergeCell ref="H2:H4"/>
    <mergeCell ref="I2:I4"/>
    <mergeCell ref="F1:F4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>
    <oddHeader>&amp;L&amp;"Times,Félkövér"&amp;14Levél Község  Önkormányzata&amp;C&amp;"Times,Félkövér"&amp;14FELHALMOZÁSI KIADÁSOK2017.&amp;R6. mellékletAdatok: 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>
    <tabColor theme="3" tint="0.79998168889431442"/>
  </sheetPr>
  <dimension ref="A1:I60"/>
  <sheetViews>
    <sheetView view="pageBreakPreview" zoomScale="60" workbookViewId="0">
      <selection activeCell="I51" sqref="I51"/>
    </sheetView>
  </sheetViews>
  <sheetFormatPr defaultRowHeight="12.75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6" width="20.5703125" customWidth="1"/>
    <col min="7" max="7" width="14.5703125" customWidth="1"/>
    <col min="8" max="9" width="20.7109375" customWidth="1"/>
  </cols>
  <sheetData>
    <row r="1" spans="1:9" ht="18">
      <c r="A1" s="792" t="s">
        <v>235</v>
      </c>
      <c r="B1" s="271"/>
      <c r="C1" s="786" t="s">
        <v>29</v>
      </c>
      <c r="D1" s="787"/>
      <c r="E1" s="788"/>
      <c r="F1" s="262"/>
      <c r="G1" s="263" t="s">
        <v>28</v>
      </c>
      <c r="H1" s="614" t="s">
        <v>585</v>
      </c>
      <c r="I1" s="614" t="s">
        <v>586</v>
      </c>
    </row>
    <row r="2" spans="1:9" ht="18">
      <c r="A2" s="793"/>
      <c r="B2" s="272" t="s">
        <v>396</v>
      </c>
      <c r="C2" s="789"/>
      <c r="D2" s="790"/>
      <c r="E2" s="791"/>
      <c r="F2" s="264" t="s">
        <v>577</v>
      </c>
      <c r="G2" s="265" t="s">
        <v>81</v>
      </c>
      <c r="H2" s="795" t="s">
        <v>364</v>
      </c>
      <c r="I2" s="795" t="s">
        <v>587</v>
      </c>
    </row>
    <row r="3" spans="1:9" ht="18">
      <c r="A3" s="794"/>
      <c r="B3" s="273"/>
      <c r="C3" s="123" t="s">
        <v>34</v>
      </c>
      <c r="D3" s="123" t="s">
        <v>343</v>
      </c>
      <c r="E3" s="124" t="s">
        <v>46</v>
      </c>
      <c r="F3" s="266" t="s">
        <v>47</v>
      </c>
      <c r="G3" s="265" t="s">
        <v>85</v>
      </c>
      <c r="H3" s="796"/>
      <c r="I3" s="796"/>
    </row>
    <row r="4" spans="1:9" ht="18">
      <c r="A4" s="615"/>
      <c r="B4" s="273"/>
      <c r="C4" s="123"/>
      <c r="D4" s="123"/>
      <c r="E4" s="124"/>
      <c r="F4" s="266"/>
      <c r="G4" s="265"/>
      <c r="H4" s="797"/>
      <c r="I4" s="797"/>
    </row>
    <row r="5" spans="1:9" ht="18">
      <c r="A5" s="125" t="s">
        <v>215</v>
      </c>
      <c r="B5" s="122" t="s">
        <v>216</v>
      </c>
      <c r="C5" s="123"/>
      <c r="D5" s="123"/>
      <c r="E5" s="108"/>
      <c r="F5" s="427">
        <v>8959858</v>
      </c>
      <c r="G5" s="107"/>
      <c r="H5" s="618">
        <v>10554524</v>
      </c>
      <c r="I5" s="618">
        <v>6105871</v>
      </c>
    </row>
    <row r="6" spans="1:9" ht="18">
      <c r="A6" s="29"/>
      <c r="B6" s="30" t="s">
        <v>544</v>
      </c>
      <c r="C6" s="428"/>
      <c r="D6" s="429"/>
      <c r="E6" s="380"/>
      <c r="F6" s="430">
        <v>723520</v>
      </c>
      <c r="G6" s="617"/>
      <c r="H6" s="617"/>
      <c r="I6" s="617"/>
    </row>
    <row r="7" spans="1:9" ht="18">
      <c r="A7" s="29"/>
      <c r="B7" s="30" t="s">
        <v>545</v>
      </c>
      <c r="C7" s="428"/>
      <c r="D7" s="429"/>
      <c r="E7" s="380"/>
      <c r="F7" s="430">
        <v>228480</v>
      </c>
      <c r="G7" s="617"/>
      <c r="H7" s="617"/>
      <c r="I7" s="617"/>
    </row>
    <row r="8" spans="1:9" ht="18">
      <c r="A8" s="29"/>
      <c r="B8" s="30" t="s">
        <v>546</v>
      </c>
      <c r="C8" s="428"/>
      <c r="D8" s="429"/>
      <c r="E8" s="380"/>
      <c r="F8" s="430">
        <v>498560</v>
      </c>
      <c r="G8" s="617"/>
      <c r="H8" s="617"/>
      <c r="I8" s="617"/>
    </row>
    <row r="9" spans="1:9" ht="18">
      <c r="A9" s="29"/>
      <c r="B9" s="30" t="s">
        <v>473</v>
      </c>
      <c r="C9" s="428"/>
      <c r="D9" s="429"/>
      <c r="E9" s="380"/>
      <c r="F9" s="430">
        <v>7093008</v>
      </c>
      <c r="G9" s="409"/>
      <c r="H9" s="409"/>
      <c r="I9" s="409"/>
    </row>
    <row r="10" spans="1:9" ht="18">
      <c r="A10" s="29"/>
      <c r="B10" s="31" t="s">
        <v>458</v>
      </c>
      <c r="C10" s="428"/>
      <c r="D10" s="429"/>
      <c r="E10" s="380"/>
      <c r="F10" s="430">
        <v>4220000</v>
      </c>
      <c r="G10" s="617"/>
      <c r="H10" s="617"/>
      <c r="I10" s="617"/>
    </row>
    <row r="11" spans="1:9" ht="18" hidden="1">
      <c r="A11" s="29"/>
      <c r="B11" s="31"/>
      <c r="C11" s="379"/>
      <c r="D11" s="127"/>
      <c r="E11" s="380"/>
      <c r="F11" s="535"/>
      <c r="G11" s="617"/>
      <c r="H11" s="617"/>
      <c r="I11" s="617"/>
    </row>
    <row r="12" spans="1:9" ht="18" hidden="1">
      <c r="A12" s="5"/>
      <c r="B12" s="31"/>
      <c r="C12" s="379"/>
      <c r="D12" s="127"/>
      <c r="E12" s="380"/>
      <c r="F12" s="535"/>
      <c r="G12" s="617"/>
      <c r="H12" s="617"/>
      <c r="I12" s="617"/>
    </row>
    <row r="13" spans="1:9" ht="18" hidden="1">
      <c r="A13" s="5"/>
      <c r="B13" s="31"/>
      <c r="C13" s="379"/>
      <c r="D13" s="127"/>
      <c r="E13" s="380"/>
      <c r="F13" s="535"/>
      <c r="G13" s="617"/>
      <c r="H13" s="617"/>
      <c r="I13" s="617"/>
    </row>
    <row r="14" spans="1:9" ht="18" hidden="1">
      <c r="A14" s="5"/>
      <c r="B14" s="31"/>
      <c r="C14" s="379"/>
      <c r="D14" s="127"/>
      <c r="E14" s="380"/>
      <c r="F14" s="536"/>
      <c r="G14" s="617"/>
      <c r="H14" s="617"/>
      <c r="I14" s="617"/>
    </row>
    <row r="15" spans="1:9" ht="18" hidden="1">
      <c r="A15" s="5"/>
      <c r="B15" s="31"/>
      <c r="C15" s="379"/>
      <c r="D15" s="127"/>
      <c r="E15" s="380"/>
      <c r="F15" s="536"/>
      <c r="G15" s="617"/>
      <c r="H15" s="617"/>
      <c r="I15" s="617"/>
    </row>
    <row r="16" spans="1:9" ht="18">
      <c r="A16" s="126" t="s">
        <v>217</v>
      </c>
      <c r="B16" s="126" t="s">
        <v>218</v>
      </c>
      <c r="C16" s="105">
        <f>SUM(C6:C15)</f>
        <v>0</v>
      </c>
      <c r="D16" s="102">
        <f>SUM(D6:D15)</f>
        <v>0</v>
      </c>
      <c r="E16" s="105">
        <f>SUM(E6:E15)</f>
        <v>0</v>
      </c>
      <c r="F16" s="102">
        <f>SUM(F6:F10)</f>
        <v>12763568</v>
      </c>
      <c r="G16" s="52">
        <f>SUM(G6:G15)</f>
        <v>0</v>
      </c>
      <c r="H16" s="52">
        <v>12793568</v>
      </c>
      <c r="I16" s="52">
        <v>9084030</v>
      </c>
    </row>
    <row r="17" spans="1:9" ht="18">
      <c r="A17" s="29"/>
      <c r="B17" s="30"/>
      <c r="C17" s="128"/>
      <c r="D17" s="75"/>
      <c r="E17" s="394"/>
      <c r="F17" s="430">
        <v>0</v>
      </c>
      <c r="G17" s="617"/>
      <c r="H17" s="617"/>
      <c r="I17" s="617"/>
    </row>
    <row r="18" spans="1:9" ht="18">
      <c r="A18" s="29"/>
      <c r="B18" s="30"/>
      <c r="C18" s="128"/>
      <c r="D18" s="75"/>
      <c r="E18" s="394"/>
      <c r="F18" s="430">
        <v>0</v>
      </c>
      <c r="G18" s="617"/>
      <c r="H18" s="617"/>
      <c r="I18" s="617"/>
    </row>
    <row r="19" spans="1:9" ht="18">
      <c r="A19" s="126" t="s">
        <v>219</v>
      </c>
      <c r="B19" s="126" t="s">
        <v>220</v>
      </c>
      <c r="C19" s="105">
        <f>SUM(C17:C18)</f>
        <v>0</v>
      </c>
      <c r="D19" s="102">
        <f>SUM(D17:D18)</f>
        <v>0</v>
      </c>
      <c r="E19" s="105">
        <f>SUM(E17:E18)</f>
        <v>0</v>
      </c>
      <c r="F19" s="185">
        <f>SUM(F17:F18)</f>
        <v>0</v>
      </c>
      <c r="G19" s="52">
        <f>SUM(G17:G18)</f>
        <v>0</v>
      </c>
      <c r="H19" s="52"/>
      <c r="I19" s="52"/>
    </row>
    <row r="20" spans="1:9" ht="18">
      <c r="A20" s="29"/>
      <c r="B20" s="30" t="s">
        <v>459</v>
      </c>
      <c r="C20" s="380"/>
      <c r="D20" s="75"/>
      <c r="E20" s="380"/>
      <c r="F20" s="430">
        <v>8525310</v>
      </c>
      <c r="G20" s="617"/>
      <c r="H20" s="617"/>
      <c r="I20" s="617"/>
    </row>
    <row r="21" spans="1:9" ht="18">
      <c r="A21" s="32"/>
      <c r="B21" s="31" t="s">
        <v>460</v>
      </c>
      <c r="C21" s="380"/>
      <c r="D21" s="75"/>
      <c r="E21" s="380"/>
      <c r="F21" s="430">
        <v>1108665</v>
      </c>
      <c r="G21" s="617"/>
      <c r="H21" s="617"/>
      <c r="I21" s="617"/>
    </row>
    <row r="22" spans="1:9" ht="18">
      <c r="A22" s="29"/>
      <c r="B22" s="30" t="s">
        <v>461</v>
      </c>
      <c r="C22" s="380"/>
      <c r="D22" s="75"/>
      <c r="E22" s="380"/>
      <c r="F22" s="430">
        <v>703435</v>
      </c>
      <c r="G22" s="617"/>
      <c r="H22" s="617"/>
      <c r="I22" s="617"/>
    </row>
    <row r="23" spans="1:9" ht="18">
      <c r="A23" s="29"/>
      <c r="B23" s="30" t="s">
        <v>462</v>
      </c>
      <c r="C23" s="380"/>
      <c r="D23" s="75"/>
      <c r="E23" s="380"/>
      <c r="F23" s="430">
        <v>0</v>
      </c>
      <c r="G23" s="617"/>
      <c r="H23" s="617"/>
      <c r="I23" s="617"/>
    </row>
    <row r="24" spans="1:9" ht="18">
      <c r="A24" s="29"/>
      <c r="B24" s="30" t="s">
        <v>463</v>
      </c>
      <c r="C24" s="380"/>
      <c r="D24" s="75"/>
      <c r="E24" s="380"/>
      <c r="F24" s="430">
        <v>682210</v>
      </c>
      <c r="G24" s="617"/>
      <c r="H24" s="617"/>
      <c r="I24" s="617"/>
    </row>
    <row r="25" spans="1:9" ht="18">
      <c r="A25" s="29"/>
      <c r="B25" s="30" t="s">
        <v>464</v>
      </c>
      <c r="C25" s="380"/>
      <c r="D25" s="75"/>
      <c r="E25" s="380"/>
      <c r="F25" s="430">
        <v>0</v>
      </c>
      <c r="G25" s="617"/>
      <c r="H25" s="617"/>
      <c r="I25" s="617"/>
    </row>
    <row r="26" spans="1:9" ht="18">
      <c r="A26" s="29"/>
      <c r="B26" s="30" t="s">
        <v>515</v>
      </c>
      <c r="C26" s="380"/>
      <c r="D26" s="75"/>
      <c r="E26" s="380"/>
      <c r="F26" s="430">
        <v>932075</v>
      </c>
      <c r="G26" s="617"/>
      <c r="H26" s="617"/>
      <c r="I26" s="617"/>
    </row>
    <row r="27" spans="1:9" ht="18">
      <c r="A27" s="29"/>
      <c r="B27" s="30" t="s">
        <v>465</v>
      </c>
      <c r="C27" s="380"/>
      <c r="D27" s="75"/>
      <c r="E27" s="380"/>
      <c r="F27" s="430">
        <v>30000</v>
      </c>
      <c r="G27" s="617"/>
      <c r="H27" s="617"/>
      <c r="I27" s="617"/>
    </row>
    <row r="28" spans="1:9" ht="18">
      <c r="A28" s="29"/>
      <c r="B28" s="30" t="s">
        <v>547</v>
      </c>
      <c r="C28" s="380"/>
      <c r="D28" s="75"/>
      <c r="E28" s="380"/>
      <c r="F28" s="430">
        <v>660175</v>
      </c>
      <c r="G28" s="617"/>
      <c r="H28" s="617"/>
      <c r="I28" s="617"/>
    </row>
    <row r="29" spans="1:9" ht="18">
      <c r="A29" s="29"/>
      <c r="B29" s="30" t="s">
        <v>548</v>
      </c>
      <c r="C29" s="380"/>
      <c r="D29" s="75"/>
      <c r="E29" s="380"/>
      <c r="F29" s="430">
        <v>50000</v>
      </c>
      <c r="G29" s="617"/>
      <c r="H29" s="617"/>
      <c r="I29" s="617"/>
    </row>
    <row r="30" spans="1:9" ht="18">
      <c r="A30" s="29"/>
      <c r="B30" s="30" t="s">
        <v>549</v>
      </c>
      <c r="C30" s="380"/>
      <c r="D30" s="75"/>
      <c r="E30" s="380"/>
      <c r="F30" s="430">
        <v>50000</v>
      </c>
      <c r="G30" s="617"/>
      <c r="H30" s="617"/>
      <c r="I30" s="617"/>
    </row>
    <row r="31" spans="1:9" ht="18">
      <c r="A31" s="29"/>
      <c r="B31" s="30" t="s">
        <v>516</v>
      </c>
      <c r="C31" s="380"/>
      <c r="D31" s="75"/>
      <c r="E31" s="380"/>
      <c r="F31" s="430">
        <v>1900000</v>
      </c>
      <c r="G31" s="617"/>
      <c r="H31" s="617"/>
      <c r="I31" s="617"/>
    </row>
    <row r="32" spans="1:9" ht="18">
      <c r="A32" s="29"/>
      <c r="B32" s="4" t="s">
        <v>457</v>
      </c>
      <c r="C32" s="118"/>
      <c r="D32" s="6"/>
      <c r="E32" s="119"/>
      <c r="F32" s="537">
        <v>250000</v>
      </c>
      <c r="G32" s="617"/>
      <c r="H32" s="617"/>
      <c r="I32" s="617"/>
    </row>
    <row r="33" spans="1:9" ht="18" hidden="1">
      <c r="A33" s="29"/>
      <c r="B33" s="30"/>
      <c r="C33" s="380"/>
      <c r="D33" s="75"/>
      <c r="E33" s="380"/>
      <c r="F33" s="76"/>
      <c r="G33" s="617"/>
      <c r="H33" s="617"/>
      <c r="I33" s="617"/>
    </row>
    <row r="34" spans="1:9" ht="18" hidden="1">
      <c r="A34" s="29"/>
      <c r="B34" s="30"/>
      <c r="C34" s="380"/>
      <c r="D34" s="75"/>
      <c r="E34" s="380"/>
      <c r="F34" s="76"/>
      <c r="G34" s="617"/>
      <c r="H34" s="617"/>
      <c r="I34" s="617"/>
    </row>
    <row r="35" spans="1:9" ht="18" hidden="1">
      <c r="A35" s="29"/>
      <c r="B35" s="30"/>
      <c r="C35" s="380"/>
      <c r="D35" s="75"/>
      <c r="E35" s="380"/>
      <c r="F35" s="76"/>
      <c r="G35" s="617"/>
      <c r="H35" s="617"/>
      <c r="I35" s="617"/>
    </row>
    <row r="36" spans="1:9" ht="18" hidden="1">
      <c r="A36" s="29"/>
      <c r="B36" s="30"/>
      <c r="C36" s="380"/>
      <c r="D36" s="75"/>
      <c r="E36" s="380"/>
      <c r="F36" s="76"/>
      <c r="G36" s="617"/>
      <c r="H36" s="617"/>
      <c r="I36" s="617"/>
    </row>
    <row r="37" spans="1:9" ht="18" hidden="1">
      <c r="A37" s="29"/>
      <c r="B37" s="33"/>
      <c r="C37" s="380"/>
      <c r="D37" s="75"/>
      <c r="E37" s="380"/>
      <c r="F37" s="76"/>
      <c r="G37" s="617"/>
      <c r="H37" s="617"/>
      <c r="I37" s="617"/>
    </row>
    <row r="38" spans="1:9" ht="18" hidden="1">
      <c r="A38" s="29"/>
      <c r="B38" s="33"/>
      <c r="C38" s="380"/>
      <c r="D38" s="75"/>
      <c r="E38" s="380"/>
      <c r="F38" s="76"/>
      <c r="G38" s="617"/>
      <c r="H38" s="617"/>
      <c r="I38" s="617"/>
    </row>
    <row r="39" spans="1:9" ht="18" hidden="1">
      <c r="A39" s="29"/>
      <c r="B39" s="30"/>
      <c r="C39" s="380"/>
      <c r="D39" s="75"/>
      <c r="E39" s="380"/>
      <c r="F39" s="76"/>
      <c r="G39" s="617"/>
      <c r="H39" s="617"/>
      <c r="I39" s="617"/>
    </row>
    <row r="40" spans="1:9" ht="18" hidden="1">
      <c r="A40" s="29"/>
      <c r="B40" s="30"/>
      <c r="C40" s="380"/>
      <c r="D40" s="75"/>
      <c r="E40" s="380"/>
      <c r="F40" s="76"/>
      <c r="G40" s="617"/>
      <c r="H40" s="617"/>
      <c r="I40" s="617"/>
    </row>
    <row r="41" spans="1:9" ht="18" hidden="1">
      <c r="A41" s="29"/>
      <c r="B41" s="30"/>
      <c r="C41" s="380"/>
      <c r="D41" s="75"/>
      <c r="E41" s="380"/>
      <c r="F41" s="76"/>
      <c r="G41" s="617"/>
      <c r="H41" s="617"/>
      <c r="I41" s="617"/>
    </row>
    <row r="42" spans="1:9" ht="18" hidden="1">
      <c r="A42" s="29"/>
      <c r="B42" s="30"/>
      <c r="C42" s="380"/>
      <c r="D42" s="75"/>
      <c r="E42" s="380"/>
      <c r="F42" s="76"/>
      <c r="G42" s="617"/>
      <c r="H42" s="617"/>
      <c r="I42" s="617"/>
    </row>
    <row r="43" spans="1:9" ht="18" hidden="1">
      <c r="A43" s="29"/>
      <c r="B43" s="30"/>
      <c r="C43" s="380"/>
      <c r="D43" s="75"/>
      <c r="E43" s="380"/>
      <c r="F43" s="76"/>
      <c r="G43" s="617"/>
      <c r="H43" s="617"/>
      <c r="I43" s="617"/>
    </row>
    <row r="44" spans="1:9" ht="18" hidden="1">
      <c r="A44" s="29"/>
      <c r="B44" s="34"/>
      <c r="C44" s="380"/>
      <c r="D44" s="75"/>
      <c r="E44" s="380"/>
      <c r="F44" s="76"/>
      <c r="G44" s="617"/>
      <c r="H44" s="617"/>
      <c r="I44" s="617"/>
    </row>
    <row r="45" spans="1:9" ht="18" hidden="1">
      <c r="A45" s="29"/>
      <c r="B45" s="34"/>
      <c r="C45" s="380"/>
      <c r="D45" s="75"/>
      <c r="E45" s="380"/>
      <c r="F45" s="76"/>
      <c r="G45" s="617"/>
      <c r="H45" s="617"/>
      <c r="I45" s="617"/>
    </row>
    <row r="46" spans="1:9" ht="18" hidden="1">
      <c r="A46" s="29"/>
      <c r="B46" s="30"/>
      <c r="C46" s="380"/>
      <c r="D46" s="75"/>
      <c r="E46" s="380"/>
      <c r="F46" s="76"/>
      <c r="G46" s="617"/>
      <c r="H46" s="617"/>
      <c r="I46" s="617"/>
    </row>
    <row r="47" spans="1:9" ht="18" hidden="1">
      <c r="A47" s="29"/>
      <c r="B47" s="30"/>
      <c r="C47" s="380"/>
      <c r="D47" s="75"/>
      <c r="E47" s="380"/>
      <c r="F47" s="76"/>
      <c r="G47" s="617"/>
      <c r="H47" s="617"/>
      <c r="I47" s="617"/>
    </row>
    <row r="48" spans="1:9" ht="18" hidden="1">
      <c r="A48" s="29"/>
      <c r="B48" s="30"/>
      <c r="C48" s="380"/>
      <c r="D48" s="75"/>
      <c r="E48" s="380"/>
      <c r="F48" s="76"/>
      <c r="G48" s="617"/>
      <c r="H48" s="617"/>
      <c r="I48" s="617"/>
    </row>
    <row r="49" spans="1:9" ht="18" hidden="1">
      <c r="A49" s="29"/>
      <c r="B49" s="30"/>
      <c r="C49" s="380"/>
      <c r="D49" s="75"/>
      <c r="E49" s="380"/>
      <c r="F49" s="76"/>
      <c r="G49" s="617"/>
      <c r="H49" s="617"/>
      <c r="I49" s="617"/>
    </row>
    <row r="50" spans="1:9" ht="18">
      <c r="A50" s="126" t="s">
        <v>221</v>
      </c>
      <c r="B50" s="126" t="s">
        <v>222</v>
      </c>
      <c r="C50" s="105">
        <f>SUM(C20:C49)</f>
        <v>0</v>
      </c>
      <c r="D50" s="102">
        <f>SUM(D20:D49)</f>
        <v>0</v>
      </c>
      <c r="E50" s="105">
        <f>SUM(E20:E49)</f>
        <v>0</v>
      </c>
      <c r="F50" s="586">
        <f>SUM(F20:F49)</f>
        <v>14891870</v>
      </c>
      <c r="G50" s="52">
        <f>SUM(G20:G49)</f>
        <v>0</v>
      </c>
      <c r="H50" s="52">
        <v>16894698</v>
      </c>
      <c r="I50" s="52">
        <v>10807441</v>
      </c>
    </row>
    <row r="51" spans="1:9" ht="18">
      <c r="A51" s="29"/>
      <c r="B51" s="30" t="s">
        <v>466</v>
      </c>
      <c r="C51" s="75"/>
      <c r="D51" s="75"/>
      <c r="E51" s="75"/>
      <c r="F51" s="431">
        <f>SUM(F52:F53)</f>
        <v>1020204</v>
      </c>
      <c r="G51" s="431">
        <f t="shared" ref="G51:I51" si="0">SUM(G52:G53)</f>
        <v>0</v>
      </c>
      <c r="H51" s="431">
        <f t="shared" si="0"/>
        <v>10194731</v>
      </c>
      <c r="I51" s="431">
        <f t="shared" si="0"/>
        <v>0</v>
      </c>
    </row>
    <row r="52" spans="1:9" ht="18">
      <c r="A52" s="29"/>
      <c r="B52" s="30" t="s">
        <v>467</v>
      </c>
      <c r="C52" s="75"/>
      <c r="D52" s="75"/>
      <c r="E52" s="75"/>
      <c r="F52" s="430">
        <v>1020204</v>
      </c>
      <c r="G52" s="617"/>
      <c r="H52" s="617">
        <v>10194731</v>
      </c>
      <c r="I52" s="617"/>
    </row>
    <row r="53" spans="1:9" ht="18">
      <c r="A53" s="29"/>
      <c r="B53" s="30" t="s">
        <v>468</v>
      </c>
      <c r="C53" s="75"/>
      <c r="D53" s="75"/>
      <c r="E53" s="75"/>
      <c r="F53" s="430">
        <v>0</v>
      </c>
      <c r="G53" s="617"/>
      <c r="H53" s="617"/>
      <c r="I53" s="617"/>
    </row>
    <row r="54" spans="1:9" ht="18">
      <c r="A54" s="29"/>
      <c r="B54" s="30" t="s">
        <v>469</v>
      </c>
      <c r="C54" s="75"/>
      <c r="D54" s="75"/>
      <c r="E54" s="75"/>
      <c r="F54" s="431">
        <f>SUM(F55:F56)</f>
        <v>0</v>
      </c>
      <c r="G54" s="617"/>
      <c r="H54" s="617"/>
      <c r="I54" s="617"/>
    </row>
    <row r="55" spans="1:9" ht="18">
      <c r="A55" s="29"/>
      <c r="B55" s="30" t="s">
        <v>467</v>
      </c>
      <c r="C55" s="75"/>
      <c r="D55" s="75"/>
      <c r="E55" s="75"/>
      <c r="F55" s="430">
        <v>0</v>
      </c>
      <c r="G55" s="617"/>
      <c r="H55" s="617"/>
      <c r="I55" s="617"/>
    </row>
    <row r="56" spans="1:9" ht="18">
      <c r="A56" s="29"/>
      <c r="B56" s="30" t="s">
        <v>468</v>
      </c>
      <c r="C56" s="75"/>
      <c r="D56" s="75"/>
      <c r="E56" s="75"/>
      <c r="F56" s="430">
        <v>0</v>
      </c>
      <c r="G56" s="617"/>
      <c r="H56" s="617"/>
      <c r="I56" s="617"/>
    </row>
    <row r="57" spans="1:9" ht="18" hidden="1">
      <c r="A57" s="29"/>
      <c r="B57" s="30"/>
      <c r="C57" s="75"/>
      <c r="D57" s="75"/>
      <c r="E57" s="75"/>
      <c r="F57" s="76"/>
      <c r="G57" s="617"/>
      <c r="H57" s="617"/>
      <c r="I57" s="617"/>
    </row>
    <row r="58" spans="1:9" ht="15">
      <c r="A58" s="126" t="s">
        <v>223</v>
      </c>
      <c r="B58" s="126" t="s">
        <v>224</v>
      </c>
      <c r="C58" s="102">
        <f>SUM(C51:C57)</f>
        <v>0</v>
      </c>
      <c r="D58" s="102">
        <f>SUM(D51:D57)</f>
        <v>0</v>
      </c>
      <c r="E58" s="102">
        <f>SUM(E51:E57)</f>
        <v>0</v>
      </c>
      <c r="F58" s="102">
        <f>SUM(F51+F54)</f>
        <v>1020204</v>
      </c>
      <c r="G58" s="102">
        <f t="shared" ref="G58:I58" si="1">SUM(G51+G54)</f>
        <v>0</v>
      </c>
      <c r="H58" s="102">
        <f t="shared" si="1"/>
        <v>10194731</v>
      </c>
      <c r="I58" s="102">
        <f t="shared" si="1"/>
        <v>0</v>
      </c>
    </row>
    <row r="59" spans="1:9" ht="18" hidden="1">
      <c r="A59" s="29"/>
      <c r="B59" s="30"/>
      <c r="C59" s="31"/>
      <c r="D59" s="31"/>
      <c r="E59" s="31"/>
      <c r="F59" s="35"/>
      <c r="G59" s="617"/>
      <c r="H59" s="617"/>
      <c r="I59" s="617"/>
    </row>
    <row r="60" spans="1:9" ht="18">
      <c r="A60" s="261" t="s">
        <v>225</v>
      </c>
      <c r="B60" s="261" t="s">
        <v>226</v>
      </c>
      <c r="C60" s="58">
        <f>SUM(C58,C50,C19,C16,C5)</f>
        <v>0</v>
      </c>
      <c r="D60" s="58">
        <f>SUM(D58,D50,D19,D16,D5)</f>
        <v>0</v>
      </c>
      <c r="E60" s="58">
        <f>SUM(E58,E50,E19,E16,E5)</f>
        <v>0</v>
      </c>
      <c r="F60" s="156">
        <f>SUM(F58,F50,F19,F16,F5)</f>
        <v>37635500</v>
      </c>
      <c r="G60" s="156">
        <f t="shared" ref="G60:I60" si="2">SUM(G58,G50,G19,G16,G5)</f>
        <v>0</v>
      </c>
      <c r="H60" s="156">
        <f t="shared" si="2"/>
        <v>50437521</v>
      </c>
      <c r="I60" s="156">
        <f t="shared" si="2"/>
        <v>25997342</v>
      </c>
    </row>
  </sheetData>
  <mergeCells count="4">
    <mergeCell ref="C1:E2"/>
    <mergeCell ref="A1:A3"/>
    <mergeCell ref="H2:H4"/>
    <mergeCell ref="I2:I4"/>
  </mergeCells>
  <phoneticPr fontId="2" type="noConversion"/>
  <pageMargins left="0.75" right="0.75" top="1" bottom="1" header="0.5" footer="0.5"/>
  <pageSetup paperSize="9" scale="65" orientation="portrait" r:id="rId1"/>
  <headerFooter alignWithMargins="0">
    <oddHeader>&amp;L&amp;"Times,Félkövér"&amp;14Levél Község  Önkormányzata&amp;C&amp;"Times,Félkövér"&amp;14Pénzeszköz átadás2017. évi&amp;R&amp;"Times,Normál"&amp;12 7. mellékletAdatok: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theme="3" tint="0.79998168889431442"/>
  </sheetPr>
  <dimension ref="A3:V40"/>
  <sheetViews>
    <sheetView view="pageBreakPreview" topLeftCell="F1" zoomScale="60" workbookViewId="0">
      <selection activeCell="J3" sqref="J3:K6"/>
    </sheetView>
  </sheetViews>
  <sheetFormatPr defaultRowHeight="12.75"/>
  <cols>
    <col min="1" max="1" width="6.85546875" customWidth="1"/>
    <col min="2" max="2" width="53.85546875" customWidth="1"/>
    <col min="3" max="3" width="12" hidden="1" customWidth="1"/>
    <col min="4" max="4" width="11.140625" hidden="1" customWidth="1"/>
    <col min="5" max="5" width="13.140625" hidden="1" customWidth="1"/>
    <col min="6" max="6" width="18" customWidth="1"/>
    <col min="7" max="7" width="1.140625" hidden="1" customWidth="1"/>
    <col min="8" max="8" width="21.5703125" hidden="1" customWidth="1"/>
    <col min="9" max="11" width="18.28515625" customWidth="1"/>
    <col min="12" max="12" width="9.5703125" bestFit="1" customWidth="1"/>
    <col min="14" max="14" width="12.42578125" customWidth="1"/>
    <col min="15" max="15" width="11.7109375" customWidth="1"/>
    <col min="16" max="16" width="12.7109375" customWidth="1"/>
    <col min="17" max="17" width="12" customWidth="1"/>
    <col min="18" max="18" width="11.5703125" customWidth="1"/>
    <col min="19" max="19" width="12.7109375" customWidth="1"/>
    <col min="20" max="20" width="12.5703125" customWidth="1"/>
    <col min="21" max="21" width="11.28515625" customWidth="1"/>
    <col min="22" max="22" width="12.42578125" customWidth="1"/>
  </cols>
  <sheetData>
    <row r="3" spans="1:22" ht="15" customHeight="1">
      <c r="A3" s="805" t="s">
        <v>235</v>
      </c>
      <c r="B3" s="267"/>
      <c r="C3" s="747" t="s">
        <v>29</v>
      </c>
      <c r="D3" s="747"/>
      <c r="E3" s="747"/>
      <c r="F3" s="747" t="s">
        <v>580</v>
      </c>
      <c r="G3" s="747"/>
      <c r="H3" s="747"/>
      <c r="I3" s="747"/>
      <c r="J3" s="614" t="s">
        <v>585</v>
      </c>
      <c r="K3" s="614" t="s">
        <v>586</v>
      </c>
      <c r="L3" s="804"/>
    </row>
    <row r="4" spans="1:22" ht="15" customHeight="1">
      <c r="A4" s="806"/>
      <c r="B4" s="268"/>
      <c r="C4" s="748" t="s">
        <v>211</v>
      </c>
      <c r="D4" s="748"/>
      <c r="E4" s="810" t="s">
        <v>46</v>
      </c>
      <c r="F4" s="795" t="s">
        <v>249</v>
      </c>
      <c r="G4" s="813" t="s">
        <v>250</v>
      </c>
      <c r="H4" s="814"/>
      <c r="I4" s="795" t="s">
        <v>39</v>
      </c>
      <c r="J4" s="795" t="s">
        <v>364</v>
      </c>
      <c r="K4" s="795" t="s">
        <v>587</v>
      </c>
      <c r="L4" s="804"/>
      <c r="M4" s="596"/>
      <c r="N4" s="798"/>
      <c r="O4" s="798"/>
      <c r="P4" s="798"/>
      <c r="Q4" s="798"/>
      <c r="R4" s="798"/>
      <c r="S4" s="798"/>
      <c r="T4" s="798"/>
      <c r="U4" s="798"/>
      <c r="V4" s="798"/>
    </row>
    <row r="5" spans="1:22" ht="18" customHeight="1">
      <c r="A5" s="806"/>
      <c r="B5" s="269" t="s">
        <v>397</v>
      </c>
      <c r="C5" s="748"/>
      <c r="D5" s="748"/>
      <c r="E5" s="811"/>
      <c r="F5" s="809"/>
      <c r="G5" s="795" t="s">
        <v>88</v>
      </c>
      <c r="H5" s="795" t="s">
        <v>470</v>
      </c>
      <c r="I5" s="809"/>
      <c r="J5" s="796"/>
      <c r="K5" s="796"/>
      <c r="L5" s="99"/>
      <c r="M5" s="596"/>
      <c r="N5" s="799"/>
      <c r="O5" s="800"/>
      <c r="P5" s="800"/>
      <c r="Q5" s="799"/>
      <c r="R5" s="800"/>
      <c r="S5" s="800"/>
      <c r="T5" s="799"/>
      <c r="U5" s="800"/>
      <c r="V5" s="800"/>
    </row>
    <row r="6" spans="1:22" ht="18" customHeight="1">
      <c r="A6" s="807"/>
      <c r="B6" s="270"/>
      <c r="C6" s="363" t="s">
        <v>362</v>
      </c>
      <c r="D6" s="363" t="s">
        <v>248</v>
      </c>
      <c r="E6" s="812"/>
      <c r="F6" s="808"/>
      <c r="G6" s="808"/>
      <c r="H6" s="808"/>
      <c r="I6" s="808"/>
      <c r="J6" s="797"/>
      <c r="K6" s="797"/>
      <c r="M6" s="597"/>
      <c r="N6" s="799"/>
      <c r="O6" s="598"/>
      <c r="P6" s="598"/>
      <c r="Q6" s="799"/>
      <c r="R6" s="598"/>
      <c r="S6" s="598"/>
      <c r="T6" s="799"/>
      <c r="U6" s="598"/>
      <c r="V6" s="598"/>
    </row>
    <row r="7" spans="1:22" ht="18">
      <c r="A7" s="8" t="s">
        <v>232</v>
      </c>
      <c r="B7" s="4" t="s">
        <v>63</v>
      </c>
      <c r="C7" s="365"/>
      <c r="D7" s="365"/>
      <c r="E7" s="102"/>
      <c r="F7" s="11"/>
      <c r="G7" s="368"/>
      <c r="H7" s="11"/>
      <c r="I7" s="183">
        <f>SUM(F7:H7)</f>
        <v>0</v>
      </c>
      <c r="J7" s="183"/>
      <c r="K7" s="183"/>
      <c r="M7" s="597"/>
      <c r="N7" s="598"/>
      <c r="O7" s="599"/>
      <c r="P7" s="599"/>
      <c r="Q7" s="598"/>
      <c r="R7" s="599"/>
      <c r="S7" s="599"/>
      <c r="T7" s="598"/>
      <c r="U7" s="599"/>
      <c r="V7" s="599"/>
    </row>
    <row r="8" spans="1:22" ht="18" hidden="1">
      <c r="A8" s="8"/>
      <c r="B8" s="3" t="s">
        <v>245</v>
      </c>
      <c r="C8" s="117"/>
      <c r="D8" s="117"/>
      <c r="E8" s="102"/>
      <c r="F8" s="11"/>
      <c r="G8" s="368"/>
      <c r="H8" s="11"/>
      <c r="I8" s="183">
        <f>SUM(F8:H8)</f>
        <v>0</v>
      </c>
      <c r="J8" s="183"/>
      <c r="K8" s="183"/>
      <c r="M8" s="597"/>
      <c r="N8" s="598"/>
      <c r="O8" s="599"/>
      <c r="P8" s="599"/>
      <c r="Q8" s="598"/>
      <c r="R8" s="599"/>
      <c r="S8" s="599"/>
      <c r="T8" s="598"/>
      <c r="U8" s="599"/>
      <c r="V8" s="599"/>
    </row>
    <row r="9" spans="1:22" ht="18.75">
      <c r="A9" s="109" t="s">
        <v>227</v>
      </c>
      <c r="B9" s="130" t="s">
        <v>228</v>
      </c>
      <c r="C9" s="129">
        <f>SUM(C7:C8)</f>
        <v>0</v>
      </c>
      <c r="D9" s="129">
        <f t="shared" ref="D9:I9" si="0">SUM(D7:D8)</f>
        <v>0</v>
      </c>
      <c r="E9" s="366">
        <f t="shared" si="0"/>
        <v>0</v>
      </c>
      <c r="F9" s="366">
        <f t="shared" si="0"/>
        <v>0</v>
      </c>
      <c r="G9" s="129">
        <f t="shared" si="0"/>
        <v>0</v>
      </c>
      <c r="H9" s="366">
        <f t="shared" si="0"/>
        <v>0</v>
      </c>
      <c r="I9" s="370">
        <f t="shared" si="0"/>
        <v>0</v>
      </c>
      <c r="J9" s="370"/>
      <c r="K9" s="370"/>
      <c r="M9" s="597"/>
      <c r="N9" s="598"/>
      <c r="O9" s="599"/>
      <c r="P9" s="599"/>
      <c r="Q9" s="598"/>
      <c r="R9" s="599"/>
      <c r="S9" s="599"/>
      <c r="T9" s="598"/>
      <c r="U9" s="599"/>
      <c r="V9" s="599"/>
    </row>
    <row r="10" spans="1:22" ht="18">
      <c r="A10" s="8" t="s">
        <v>233</v>
      </c>
      <c r="B10" s="3" t="s">
        <v>55</v>
      </c>
      <c r="C10" s="381"/>
      <c r="D10" s="381"/>
      <c r="E10" s="102"/>
      <c r="F10" s="133"/>
      <c r="G10" s="368"/>
      <c r="H10" s="11"/>
      <c r="I10" s="183">
        <f>SUM(F10:H10)</f>
        <v>0</v>
      </c>
      <c r="J10" s="183"/>
      <c r="K10" s="183"/>
      <c r="M10" s="597"/>
      <c r="N10" s="598"/>
      <c r="O10" s="599"/>
      <c r="P10" s="599"/>
      <c r="Q10" s="598"/>
      <c r="R10" s="599"/>
      <c r="S10" s="599"/>
      <c r="T10" s="598"/>
      <c r="U10" s="599"/>
      <c r="V10" s="599"/>
    </row>
    <row r="11" spans="1:22" ht="18" hidden="1">
      <c r="A11" s="8" t="s">
        <v>234</v>
      </c>
      <c r="B11" s="3" t="s">
        <v>231</v>
      </c>
      <c r="C11" s="367"/>
      <c r="D11" s="367"/>
      <c r="E11" s="185"/>
      <c r="F11" s="11"/>
      <c r="G11" s="368"/>
      <c r="H11" s="11"/>
      <c r="I11" s="183">
        <f>SUM(F11:H11)</f>
        <v>0</v>
      </c>
      <c r="J11" s="183"/>
      <c r="K11" s="183"/>
      <c r="M11" s="597"/>
      <c r="N11" s="598"/>
      <c r="O11" s="599"/>
      <c r="P11" s="599"/>
      <c r="Q11" s="598"/>
      <c r="R11" s="599"/>
      <c r="S11" s="599"/>
      <c r="T11" s="598"/>
      <c r="U11" s="599"/>
      <c r="V11" s="599"/>
    </row>
    <row r="12" spans="1:22" ht="18">
      <c r="A12" s="109" t="s">
        <v>229</v>
      </c>
      <c r="B12" s="131" t="s">
        <v>230</v>
      </c>
      <c r="C12" s="102">
        <f t="shared" ref="C12:I12" si="1">SUM(C10:C11)</f>
        <v>0</v>
      </c>
      <c r="D12" s="102">
        <f t="shared" si="1"/>
        <v>0</v>
      </c>
      <c r="E12" s="182">
        <f t="shared" si="1"/>
        <v>0</v>
      </c>
      <c r="F12" s="182">
        <f t="shared" si="1"/>
        <v>0</v>
      </c>
      <c r="G12" s="102">
        <f t="shared" si="1"/>
        <v>0</v>
      </c>
      <c r="H12" s="182">
        <f t="shared" si="1"/>
        <v>0</v>
      </c>
      <c r="I12" s="52">
        <f t="shared" si="1"/>
        <v>0</v>
      </c>
      <c r="J12" s="52"/>
      <c r="K12" s="52"/>
      <c r="M12" s="600"/>
      <c r="N12" s="601"/>
      <c r="O12" s="602"/>
      <c r="P12" s="602"/>
      <c r="Q12" s="603"/>
      <c r="R12" s="602"/>
      <c r="S12" s="602"/>
      <c r="T12" s="603"/>
      <c r="U12" s="602"/>
      <c r="V12" s="602"/>
    </row>
    <row r="13" spans="1:22" ht="18" hidden="1">
      <c r="A13" s="8"/>
      <c r="B13" s="3" t="s">
        <v>89</v>
      </c>
      <c r="C13" s="184"/>
      <c r="D13" s="184"/>
      <c r="E13" s="102"/>
      <c r="F13" s="11"/>
      <c r="G13" s="368"/>
      <c r="H13" s="11"/>
      <c r="I13" s="183">
        <f>SUM(F13:H13)</f>
        <v>0</v>
      </c>
      <c r="J13" s="183"/>
      <c r="K13" s="183"/>
      <c r="M13" s="604" t="s">
        <v>427</v>
      </c>
      <c r="N13" s="604"/>
      <c r="O13" s="604"/>
      <c r="P13" s="605">
        <f>SUM(O12:P12)</f>
        <v>0</v>
      </c>
      <c r="Q13" s="606"/>
      <c r="R13" s="606"/>
      <c r="S13" s="607">
        <f>SUM(R12:S12)</f>
        <v>0</v>
      </c>
      <c r="T13" s="606"/>
      <c r="U13" s="606"/>
      <c r="V13" s="607">
        <f>SUM(U12:V12)</f>
        <v>0</v>
      </c>
    </row>
    <row r="14" spans="1:22" ht="18" hidden="1">
      <c r="A14" s="8"/>
      <c r="B14" s="3"/>
      <c r="C14" s="47"/>
      <c r="D14" s="47"/>
      <c r="E14" s="102"/>
      <c r="F14" s="11"/>
      <c r="G14" s="368"/>
      <c r="H14" s="11"/>
      <c r="I14" s="183">
        <f>SUM(F14:H14)</f>
        <v>0</v>
      </c>
      <c r="J14" s="183"/>
      <c r="K14" s="183"/>
      <c r="M14" s="534"/>
      <c r="N14" s="534"/>
      <c r="O14" s="534"/>
      <c r="P14" s="534"/>
      <c r="Q14" s="534"/>
      <c r="R14" s="534"/>
      <c r="S14" s="534"/>
      <c r="T14" s="534"/>
      <c r="U14" s="534"/>
      <c r="V14" s="534"/>
    </row>
    <row r="15" spans="1:22" ht="18">
      <c r="A15" s="109" t="s">
        <v>236</v>
      </c>
      <c r="B15" s="131" t="s">
        <v>237</v>
      </c>
      <c r="C15" s="102">
        <f>SUM(C13:C14)</f>
        <v>0</v>
      </c>
      <c r="D15" s="102">
        <f t="shared" ref="D15:I15" si="2">SUM(D13:D14)</f>
        <v>0</v>
      </c>
      <c r="E15" s="182">
        <f t="shared" si="2"/>
        <v>0</v>
      </c>
      <c r="F15" s="182">
        <f t="shared" si="2"/>
        <v>0</v>
      </c>
      <c r="G15" s="102">
        <f t="shared" si="2"/>
        <v>0</v>
      </c>
      <c r="H15" s="182">
        <f t="shared" si="2"/>
        <v>0</v>
      </c>
      <c r="I15" s="52">
        <f t="shared" si="2"/>
        <v>0</v>
      </c>
      <c r="J15" s="52"/>
      <c r="K15" s="52"/>
      <c r="M15" s="534"/>
      <c r="N15" s="534"/>
      <c r="O15" s="534"/>
      <c r="P15" s="534"/>
      <c r="Q15" s="534"/>
      <c r="R15" s="534"/>
      <c r="S15" s="534"/>
      <c r="T15" s="534"/>
      <c r="U15" s="534"/>
      <c r="V15" s="534"/>
    </row>
    <row r="16" spans="1:22" ht="18" hidden="1">
      <c r="A16" s="8"/>
      <c r="B16" s="3" t="s">
        <v>60</v>
      </c>
      <c r="C16" s="184"/>
      <c r="D16" s="184"/>
      <c r="E16" s="102"/>
      <c r="F16" s="11"/>
      <c r="G16" s="368"/>
      <c r="H16" s="11"/>
      <c r="I16" s="183">
        <f>SUM(F16:H16)</f>
        <v>0</v>
      </c>
      <c r="J16" s="183"/>
      <c r="K16" s="183"/>
      <c r="M16" s="534"/>
      <c r="N16" s="534"/>
      <c r="O16" s="534"/>
      <c r="P16" s="534"/>
      <c r="Q16" s="534"/>
      <c r="R16" s="534"/>
      <c r="S16" s="534"/>
      <c r="T16" s="534"/>
      <c r="U16" s="534"/>
      <c r="V16" s="534"/>
    </row>
    <row r="17" spans="1:22" ht="18" hidden="1">
      <c r="A17" s="8"/>
      <c r="B17" s="3" t="s">
        <v>240</v>
      </c>
      <c r="C17" s="118"/>
      <c r="D17" s="118"/>
      <c r="E17" s="52"/>
      <c r="F17" s="11"/>
      <c r="G17" s="368"/>
      <c r="H17" s="11"/>
      <c r="I17" s="183">
        <f>SUM(F17:H17)</f>
        <v>0</v>
      </c>
      <c r="J17" s="183"/>
      <c r="K17" s="183"/>
      <c r="M17" s="534"/>
      <c r="N17" s="534"/>
      <c r="O17" s="534"/>
      <c r="P17" s="534"/>
      <c r="Q17" s="534"/>
      <c r="R17" s="534"/>
      <c r="S17" s="534"/>
      <c r="T17" s="534"/>
      <c r="U17" s="534"/>
      <c r="V17" s="534"/>
    </row>
    <row r="18" spans="1:22" ht="18" hidden="1">
      <c r="A18" s="8"/>
      <c r="B18" s="3" t="s">
        <v>251</v>
      </c>
      <c r="C18" s="118"/>
      <c r="D18" s="118"/>
      <c r="E18" s="52"/>
      <c r="F18" s="11"/>
      <c r="G18" s="368"/>
      <c r="H18" s="11"/>
      <c r="I18" s="183">
        <f>SUM(F18:H18)</f>
        <v>0</v>
      </c>
      <c r="J18" s="183"/>
      <c r="K18" s="183"/>
      <c r="M18" s="534"/>
      <c r="N18" s="534"/>
      <c r="O18" s="534"/>
      <c r="P18" s="534"/>
      <c r="Q18" s="534"/>
      <c r="R18" s="534"/>
      <c r="S18" s="534"/>
      <c r="T18" s="534"/>
      <c r="U18" s="534"/>
      <c r="V18" s="534"/>
    </row>
    <row r="19" spans="1:22" ht="18">
      <c r="A19" s="109" t="s">
        <v>238</v>
      </c>
      <c r="B19" s="131" t="s">
        <v>239</v>
      </c>
      <c r="C19" s="102">
        <f t="shared" ref="C19:I19" si="3">SUM(C16:C18)</f>
        <v>0</v>
      </c>
      <c r="D19" s="102">
        <f t="shared" si="3"/>
        <v>0</v>
      </c>
      <c r="E19" s="182">
        <f t="shared" si="3"/>
        <v>0</v>
      </c>
      <c r="F19" s="182">
        <f t="shared" si="3"/>
        <v>0</v>
      </c>
      <c r="G19" s="102">
        <f t="shared" si="3"/>
        <v>0</v>
      </c>
      <c r="H19" s="182">
        <f t="shared" si="3"/>
        <v>0</v>
      </c>
      <c r="I19" s="52">
        <f t="shared" si="3"/>
        <v>0</v>
      </c>
      <c r="J19" s="52"/>
      <c r="K19" s="52"/>
      <c r="M19" s="534"/>
      <c r="N19" s="534"/>
      <c r="O19" s="534"/>
      <c r="P19" s="534"/>
      <c r="Q19" s="534"/>
      <c r="R19" s="534"/>
      <c r="S19" s="534"/>
      <c r="T19" s="534"/>
      <c r="U19" s="534"/>
      <c r="V19" s="534"/>
    </row>
    <row r="20" spans="1:22" ht="18" hidden="1">
      <c r="A20" s="8"/>
      <c r="B20" s="36" t="s">
        <v>428</v>
      </c>
      <c r="C20" s="6"/>
      <c r="D20" s="6"/>
      <c r="E20" s="102"/>
      <c r="F20" s="11"/>
      <c r="G20" s="368"/>
      <c r="H20" s="11"/>
      <c r="I20" s="183">
        <f t="shared" ref="I20:I25" si="4">SUM(F20:H20)</f>
        <v>0</v>
      </c>
      <c r="J20" s="183"/>
      <c r="K20" s="183"/>
    </row>
    <row r="21" spans="1:22" ht="18" hidden="1">
      <c r="A21" s="8"/>
      <c r="B21" s="36" t="s">
        <v>434</v>
      </c>
      <c r="C21" s="6"/>
      <c r="D21" s="6"/>
      <c r="E21" s="102"/>
      <c r="F21" s="11"/>
      <c r="G21" s="368"/>
      <c r="H21" s="11"/>
      <c r="I21" s="183">
        <f t="shared" si="4"/>
        <v>0</v>
      </c>
      <c r="J21" s="183"/>
      <c r="K21" s="183"/>
    </row>
    <row r="22" spans="1:22" ht="18" hidden="1">
      <c r="A22" s="8"/>
      <c r="B22" s="36" t="s">
        <v>429</v>
      </c>
      <c r="C22" s="6"/>
      <c r="D22" s="6"/>
      <c r="E22" s="102"/>
      <c r="F22" s="11"/>
      <c r="G22" s="368"/>
      <c r="H22" s="11"/>
      <c r="I22" s="183">
        <f t="shared" si="4"/>
        <v>0</v>
      </c>
      <c r="J22" s="183"/>
      <c r="K22" s="183"/>
    </row>
    <row r="23" spans="1:22" ht="18" hidden="1">
      <c r="A23" s="8"/>
      <c r="B23" s="36" t="s">
        <v>430</v>
      </c>
      <c r="C23" s="6"/>
      <c r="D23" s="6"/>
      <c r="E23" s="102"/>
      <c r="F23" s="11"/>
      <c r="G23" s="368"/>
      <c r="H23" s="11"/>
      <c r="I23" s="183">
        <f t="shared" si="4"/>
        <v>0</v>
      </c>
      <c r="J23" s="183"/>
      <c r="K23" s="183"/>
    </row>
    <row r="24" spans="1:22" ht="18">
      <c r="A24" s="8" t="s">
        <v>432</v>
      </c>
      <c r="B24" s="432" t="s">
        <v>471</v>
      </c>
      <c r="C24" s="198">
        <f>SUM(C20:C23)</f>
        <v>0</v>
      </c>
      <c r="D24" s="198">
        <f>SUM(D20:D23)</f>
        <v>0</v>
      </c>
      <c r="E24" s="105">
        <f>SUM(E20:E23)</f>
        <v>0</v>
      </c>
      <c r="F24" s="409">
        <v>480000</v>
      </c>
      <c r="G24" s="371"/>
      <c r="H24" s="371"/>
      <c r="I24" s="539">
        <f t="shared" si="4"/>
        <v>480000</v>
      </c>
      <c r="J24" s="539">
        <v>480000</v>
      </c>
      <c r="K24" s="539">
        <v>160000</v>
      </c>
    </row>
    <row r="25" spans="1:22" ht="18" hidden="1">
      <c r="A25" s="8" t="s">
        <v>433</v>
      </c>
      <c r="B25" s="372" t="s">
        <v>431</v>
      </c>
      <c r="C25" s="118"/>
      <c r="D25" s="118"/>
      <c r="E25" s="105"/>
      <c r="F25" s="11"/>
      <c r="G25" s="368"/>
      <c r="H25" s="11"/>
      <c r="I25" s="186">
        <f t="shared" si="4"/>
        <v>0</v>
      </c>
      <c r="J25" s="186"/>
      <c r="K25" s="186"/>
    </row>
    <row r="26" spans="1:22" ht="18">
      <c r="A26" s="109" t="s">
        <v>241</v>
      </c>
      <c r="B26" s="131" t="s">
        <v>242</v>
      </c>
      <c r="C26" s="102">
        <f>SUM(C24:C25)</f>
        <v>0</v>
      </c>
      <c r="D26" s="102">
        <f>SUM(D24:D25)</f>
        <v>0</v>
      </c>
      <c r="E26" s="102">
        <f>SUM(E24:E25)</f>
        <v>0</v>
      </c>
      <c r="F26" s="182">
        <f>SUM(F24:F25)</f>
        <v>480000</v>
      </c>
      <c r="G26" s="102">
        <f>SUM(G20:G25)</f>
        <v>0</v>
      </c>
      <c r="H26" s="102">
        <f>SUM(H20:H25)</f>
        <v>0</v>
      </c>
      <c r="I26" s="52">
        <f>SUM(I20:I25)</f>
        <v>480000</v>
      </c>
      <c r="J26" s="52">
        <f t="shared" ref="J26:K26" si="5">SUM(J20:J25)</f>
        <v>480000</v>
      </c>
      <c r="K26" s="52">
        <f t="shared" si="5"/>
        <v>160000</v>
      </c>
      <c r="L26" s="46"/>
    </row>
    <row r="27" spans="1:22" ht="18">
      <c r="A27" s="38"/>
      <c r="B27" s="608" t="s">
        <v>567</v>
      </c>
      <c r="C27" s="118"/>
      <c r="D27" s="118"/>
      <c r="E27" s="364"/>
      <c r="F27" s="609">
        <v>2705000</v>
      </c>
      <c r="G27" s="11"/>
      <c r="H27" s="11"/>
      <c r="I27" s="539">
        <f t="shared" ref="I27:I35" si="6">SUM(F27:H27)</f>
        <v>2705000</v>
      </c>
      <c r="J27" s="539">
        <v>2705000</v>
      </c>
      <c r="K27" s="539"/>
      <c r="L27" s="46"/>
    </row>
    <row r="28" spans="1:22" ht="18">
      <c r="A28" s="8"/>
      <c r="B28" s="4" t="s">
        <v>472</v>
      </c>
      <c r="C28" s="6"/>
      <c r="D28" s="6"/>
      <c r="E28" s="110"/>
      <c r="F28" s="609">
        <v>1000000</v>
      </c>
      <c r="G28" s="368"/>
      <c r="H28" s="11"/>
      <c r="I28" s="183">
        <f t="shared" si="6"/>
        <v>1000000</v>
      </c>
      <c r="J28" s="183">
        <v>1000000</v>
      </c>
      <c r="K28" s="183"/>
      <c r="L28" s="46"/>
    </row>
    <row r="29" spans="1:22" ht="18.75" thickBot="1">
      <c r="A29" s="8"/>
      <c r="B29" s="3" t="s">
        <v>568</v>
      </c>
      <c r="C29" s="6"/>
      <c r="D29" s="6"/>
      <c r="E29" s="110"/>
      <c r="F29" s="609">
        <v>324740</v>
      </c>
      <c r="G29" s="368"/>
      <c r="H29" s="11"/>
      <c r="I29" s="183">
        <f t="shared" si="6"/>
        <v>324740</v>
      </c>
      <c r="J29" s="183">
        <v>324740</v>
      </c>
      <c r="K29" s="183"/>
      <c r="L29" s="46"/>
    </row>
    <row r="30" spans="1:22" ht="37.5" customHeight="1" thickBot="1">
      <c r="A30" s="8"/>
      <c r="B30" s="801" t="s">
        <v>0</v>
      </c>
      <c r="C30" s="802"/>
      <c r="D30" s="802"/>
      <c r="E30" s="803"/>
      <c r="F30" s="609">
        <v>795000</v>
      </c>
      <c r="G30" s="369"/>
      <c r="H30" s="132"/>
      <c r="I30" s="183">
        <f t="shared" si="6"/>
        <v>795000</v>
      </c>
      <c r="J30" s="183">
        <v>795000</v>
      </c>
      <c r="K30" s="183"/>
      <c r="L30" s="46"/>
    </row>
    <row r="31" spans="1:22" ht="18">
      <c r="A31" s="8"/>
      <c r="B31" s="37"/>
      <c r="C31" s="6"/>
      <c r="D31" s="6"/>
      <c r="E31" s="110"/>
      <c r="F31" s="433"/>
      <c r="G31" s="369"/>
      <c r="H31" s="132"/>
      <c r="I31" s="183">
        <f t="shared" si="6"/>
        <v>0</v>
      </c>
      <c r="J31" s="183"/>
      <c r="K31" s="183"/>
      <c r="L31" s="46"/>
    </row>
    <row r="32" spans="1:22" ht="18">
      <c r="A32" s="8"/>
      <c r="B32" s="434"/>
      <c r="C32" s="6"/>
      <c r="D32" s="6"/>
      <c r="E32" s="110"/>
      <c r="F32" s="437"/>
      <c r="G32" s="369"/>
      <c r="H32" s="132"/>
      <c r="I32" s="183">
        <f t="shared" si="6"/>
        <v>0</v>
      </c>
      <c r="J32" s="183"/>
      <c r="K32" s="183"/>
      <c r="L32" s="46"/>
    </row>
    <row r="33" spans="1:12" ht="18">
      <c r="A33" s="8"/>
      <c r="B33" s="37"/>
      <c r="C33" s="6"/>
      <c r="D33" s="6"/>
      <c r="E33" s="110"/>
      <c r="F33" s="433"/>
      <c r="G33" s="369"/>
      <c r="H33" s="132"/>
      <c r="I33" s="183">
        <f t="shared" si="6"/>
        <v>0</v>
      </c>
      <c r="J33" s="183"/>
      <c r="K33" s="183"/>
      <c r="L33" s="46"/>
    </row>
    <row r="34" spans="1:12" ht="18">
      <c r="A34" s="8"/>
      <c r="B34" s="37"/>
      <c r="C34" s="6"/>
      <c r="D34" s="6"/>
      <c r="E34" s="110"/>
      <c r="F34" s="433"/>
      <c r="G34" s="369"/>
      <c r="H34" s="132"/>
      <c r="I34" s="183">
        <f t="shared" si="6"/>
        <v>0</v>
      </c>
      <c r="J34" s="183"/>
      <c r="K34" s="183"/>
      <c r="L34" s="46"/>
    </row>
    <row r="35" spans="1:12" ht="18">
      <c r="A35" s="8"/>
      <c r="B35" s="37"/>
      <c r="C35" s="6"/>
      <c r="D35" s="6"/>
      <c r="E35" s="110"/>
      <c r="F35" s="437"/>
      <c r="G35" s="369"/>
      <c r="H35" s="132"/>
      <c r="I35" s="183">
        <f t="shared" si="6"/>
        <v>0</v>
      </c>
      <c r="J35" s="183"/>
      <c r="K35" s="183"/>
      <c r="L35" s="46"/>
    </row>
    <row r="36" spans="1:12" ht="15">
      <c r="A36" s="38"/>
      <c r="B36" s="373"/>
      <c r="C36" s="118">
        <f>SUM(C28:C35)</f>
        <v>0</v>
      </c>
      <c r="D36" s="118">
        <f>SUM(D28:D35)</f>
        <v>0</v>
      </c>
      <c r="E36" s="105">
        <f>SUM(E28:E35)</f>
        <v>0</v>
      </c>
      <c r="F36" s="6"/>
      <c r="G36" s="118">
        <f>SUM(G28:G35)</f>
        <v>0</v>
      </c>
      <c r="H36" s="118">
        <f>SUM(H28:H35)</f>
        <v>0</v>
      </c>
      <c r="I36" s="102"/>
      <c r="J36" s="102"/>
      <c r="K36" s="102"/>
      <c r="L36" s="46"/>
    </row>
    <row r="37" spans="1:12" ht="18">
      <c r="A37" s="109" t="s">
        <v>243</v>
      </c>
      <c r="B37" s="131" t="s">
        <v>244</v>
      </c>
      <c r="C37" s="105">
        <f t="shared" ref="C37:H37" si="7">SUM(C27,C36)</f>
        <v>0</v>
      </c>
      <c r="D37" s="105">
        <f t="shared" si="7"/>
        <v>0</v>
      </c>
      <c r="E37" s="102">
        <f t="shared" si="7"/>
        <v>0</v>
      </c>
      <c r="F37" s="105">
        <f>F27+F28+F29+F30</f>
        <v>4824740</v>
      </c>
      <c r="G37" s="105">
        <f t="shared" si="7"/>
        <v>0</v>
      </c>
      <c r="H37" s="105">
        <f t="shared" si="7"/>
        <v>0</v>
      </c>
      <c r="I37" s="52">
        <f>I27+I28+I29+I30+I31+I32+I33+I34+I35+I36</f>
        <v>4824740</v>
      </c>
      <c r="J37" s="52">
        <f t="shared" ref="J37" si="8">J27+J28+J29+J30+J31+J32+J33+J34+J35+J36</f>
        <v>4824740</v>
      </c>
      <c r="K37" s="52">
        <v>1479585</v>
      </c>
      <c r="L37" s="46"/>
    </row>
    <row r="38" spans="1:12" ht="18">
      <c r="A38" s="171" t="s">
        <v>214</v>
      </c>
      <c r="B38" s="171" t="s">
        <v>246</v>
      </c>
      <c r="C38" s="58">
        <f t="shared" ref="C38:K38" si="9">SUM(C9,C12,C15,C19,C26,C37)</f>
        <v>0</v>
      </c>
      <c r="D38" s="58">
        <f t="shared" si="9"/>
        <v>0</v>
      </c>
      <c r="E38" s="382">
        <f t="shared" si="9"/>
        <v>0</v>
      </c>
      <c r="F38" s="156">
        <f t="shared" si="9"/>
        <v>5304740</v>
      </c>
      <c r="G38" s="156">
        <f t="shared" si="9"/>
        <v>0</v>
      </c>
      <c r="H38" s="156">
        <f t="shared" si="9"/>
        <v>0</v>
      </c>
      <c r="I38" s="195">
        <f t="shared" si="9"/>
        <v>5304740</v>
      </c>
      <c r="J38" s="195">
        <f t="shared" si="9"/>
        <v>5304740</v>
      </c>
      <c r="K38" s="195">
        <f t="shared" si="9"/>
        <v>1639585</v>
      </c>
      <c r="L38" s="98">
        <f>SUM(L7:L37)</f>
        <v>0</v>
      </c>
    </row>
    <row r="39" spans="1:12">
      <c r="H39" s="68">
        <f>SUM(G38:H38)</f>
        <v>0</v>
      </c>
      <c r="L39" s="46"/>
    </row>
    <row r="40" spans="1:12">
      <c r="L40" s="46"/>
    </row>
  </sheetData>
  <mergeCells count="23">
    <mergeCell ref="B30:E30"/>
    <mergeCell ref="L3:L4"/>
    <mergeCell ref="R5:S5"/>
    <mergeCell ref="N5:N6"/>
    <mergeCell ref="A3:A6"/>
    <mergeCell ref="G5:G6"/>
    <mergeCell ref="F4:F6"/>
    <mergeCell ref="E4:E6"/>
    <mergeCell ref="C3:E3"/>
    <mergeCell ref="G4:H4"/>
    <mergeCell ref="F3:I3"/>
    <mergeCell ref="C4:D5"/>
    <mergeCell ref="I4:I6"/>
    <mergeCell ref="H5:H6"/>
    <mergeCell ref="J4:J6"/>
    <mergeCell ref="K4:K6"/>
    <mergeCell ref="T4:V4"/>
    <mergeCell ref="T5:T6"/>
    <mergeCell ref="U5:V5"/>
    <mergeCell ref="N4:P4"/>
    <mergeCell ref="Q4:S4"/>
    <mergeCell ref="O5:P5"/>
    <mergeCell ref="Q5:Q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&amp;L&amp;"Times,Félkövér"&amp;14Levél Község  Önkormányzata&amp;C&amp;"Times,Félkövér"&amp;14Szociális juttatások 2017. évi &amp;R&amp;"Times,Normál"&amp;12 8. mellékletAdatok:  Ft-ban</oddHead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6"/>
  <dimension ref="A1:AW215"/>
  <sheetViews>
    <sheetView view="pageBreakPreview" zoomScale="60" zoomScaleNormal="75" workbookViewId="0">
      <selection activeCell="A80" sqref="A80:B80"/>
    </sheetView>
  </sheetViews>
  <sheetFormatPr defaultRowHeight="12.75"/>
  <cols>
    <col min="1" max="1" width="5.85546875" style="451" customWidth="1"/>
    <col min="2" max="2" width="59.140625" style="451" customWidth="1"/>
    <col min="3" max="3" width="15.140625" style="451" hidden="1" customWidth="1"/>
    <col min="4" max="4" width="13.5703125" style="451" hidden="1" customWidth="1"/>
    <col min="5" max="5" width="14.140625" style="451" hidden="1" customWidth="1"/>
    <col min="6" max="8" width="22.28515625" style="451" customWidth="1"/>
    <col min="9" max="9" width="15.5703125" style="571" customWidth="1"/>
    <col min="10" max="10" width="11.7109375" style="564" customWidth="1"/>
    <col min="11" max="11" width="18.5703125" style="564" customWidth="1"/>
    <col min="12" max="12" width="15.7109375" style="573" customWidth="1"/>
    <col min="13" max="13" width="17.7109375" style="451" customWidth="1"/>
    <col min="14" max="14" width="14.42578125" style="451" customWidth="1"/>
    <col min="15" max="15" width="13.85546875" style="451" customWidth="1"/>
    <col min="16" max="16" width="19.5703125" style="451" customWidth="1"/>
    <col min="17" max="17" width="16.28515625" style="451" customWidth="1"/>
    <col min="18" max="18" width="15" style="451" customWidth="1"/>
    <col min="19" max="19" width="16.5703125" style="451" customWidth="1"/>
    <col min="20" max="20" width="14.28515625" style="451" customWidth="1"/>
    <col min="21" max="21" width="13.7109375" style="451" customWidth="1"/>
    <col min="22" max="22" width="16.28515625" style="451" customWidth="1"/>
    <col min="23" max="23" width="14.85546875" style="451" customWidth="1"/>
    <col min="24" max="24" width="16.28515625" style="451" customWidth="1"/>
    <col min="25" max="25" width="14.28515625" style="451" customWidth="1"/>
    <col min="26" max="26" width="14.5703125" style="451" customWidth="1"/>
    <col min="27" max="33" width="15.7109375" style="451" customWidth="1"/>
    <col min="34" max="35" width="15.7109375" style="451" hidden="1" customWidth="1"/>
    <col min="36" max="37" width="15.7109375" style="451" customWidth="1"/>
    <col min="38" max="46" width="16" style="451" customWidth="1"/>
    <col min="47" max="47" width="17.5703125" style="451" customWidth="1"/>
    <col min="48" max="48" width="14.7109375" style="451" bestFit="1" customWidth="1"/>
    <col min="49" max="16384" width="9.140625" style="451"/>
  </cols>
  <sheetData>
    <row r="1" spans="1:47" s="440" customFormat="1" ht="20.25" customHeight="1">
      <c r="A1" s="837" t="s">
        <v>235</v>
      </c>
      <c r="B1" s="144"/>
      <c r="C1" s="840" t="s">
        <v>29</v>
      </c>
      <c r="D1" s="840"/>
      <c r="E1" s="840"/>
      <c r="F1" s="439"/>
      <c r="G1" s="439"/>
      <c r="H1" s="439"/>
      <c r="I1" s="565" t="s">
        <v>80</v>
      </c>
      <c r="J1" s="575"/>
      <c r="K1" s="575"/>
      <c r="L1" s="842" t="s">
        <v>28</v>
      </c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  <c r="Y1" s="842"/>
      <c r="Z1" s="842"/>
      <c r="AA1" s="842"/>
      <c r="AB1" s="842"/>
      <c r="AC1" s="842"/>
      <c r="AD1" s="842"/>
      <c r="AE1" s="842"/>
      <c r="AF1" s="842"/>
      <c r="AG1" s="842"/>
      <c r="AH1" s="842"/>
      <c r="AI1" s="842"/>
      <c r="AJ1" s="842"/>
      <c r="AK1" s="842"/>
      <c r="AL1" s="842"/>
      <c r="AM1" s="842"/>
      <c r="AN1" s="842"/>
      <c r="AO1" s="842"/>
      <c r="AP1" s="842"/>
      <c r="AQ1" s="842"/>
      <c r="AR1" s="842"/>
      <c r="AS1" s="842"/>
      <c r="AT1" s="842"/>
      <c r="AU1" s="842"/>
    </row>
    <row r="2" spans="1:47" s="440" customFormat="1" ht="20.25" customHeight="1">
      <c r="A2" s="838"/>
      <c r="B2" s="145" t="s">
        <v>346</v>
      </c>
      <c r="C2" s="840"/>
      <c r="D2" s="840"/>
      <c r="E2" s="840"/>
      <c r="F2" s="441" t="s">
        <v>581</v>
      </c>
      <c r="G2" s="616" t="s">
        <v>577</v>
      </c>
      <c r="H2" s="616" t="s">
        <v>583</v>
      </c>
      <c r="I2" s="566" t="s">
        <v>83</v>
      </c>
      <c r="J2" s="543"/>
      <c r="K2" s="543"/>
      <c r="L2" s="815" t="s">
        <v>474</v>
      </c>
      <c r="M2" s="815" t="s">
        <v>475</v>
      </c>
      <c r="N2" s="815" t="s">
        <v>476</v>
      </c>
      <c r="O2" s="815" t="s">
        <v>477</v>
      </c>
      <c r="P2" s="818" t="s">
        <v>478</v>
      </c>
      <c r="Q2" s="818" t="s">
        <v>479</v>
      </c>
      <c r="R2" s="815" t="s">
        <v>480</v>
      </c>
      <c r="S2" s="815" t="s">
        <v>481</v>
      </c>
      <c r="T2" s="815" t="s">
        <v>486</v>
      </c>
      <c r="U2" s="815" t="s">
        <v>488</v>
      </c>
      <c r="V2" s="815" t="s">
        <v>520</v>
      </c>
      <c r="W2" s="815" t="s">
        <v>537</v>
      </c>
      <c r="X2" s="815" t="s">
        <v>521</v>
      </c>
      <c r="Y2" s="815" t="s">
        <v>490</v>
      </c>
      <c r="Z2" s="815" t="s">
        <v>491</v>
      </c>
      <c r="AA2" s="815" t="s">
        <v>492</v>
      </c>
      <c r="AB2" s="815" t="s">
        <v>495</v>
      </c>
      <c r="AC2" s="815" t="s">
        <v>496</v>
      </c>
      <c r="AD2" s="815" t="s">
        <v>498</v>
      </c>
      <c r="AE2" s="815" t="s">
        <v>522</v>
      </c>
      <c r="AF2" s="815" t="s">
        <v>523</v>
      </c>
      <c r="AG2" s="815" t="s">
        <v>499</v>
      </c>
      <c r="AH2" s="815" t="s">
        <v>500</v>
      </c>
      <c r="AI2" s="815" t="s">
        <v>501</v>
      </c>
      <c r="AJ2" s="815" t="s">
        <v>502</v>
      </c>
      <c r="AK2" s="815" t="s">
        <v>503</v>
      </c>
      <c r="AL2" s="815" t="s">
        <v>505</v>
      </c>
      <c r="AM2" s="815" t="s">
        <v>458</v>
      </c>
      <c r="AN2" s="815" t="s">
        <v>506</v>
      </c>
      <c r="AO2" s="815" t="s">
        <v>524</v>
      </c>
      <c r="AP2" s="815" t="s">
        <v>573</v>
      </c>
      <c r="AQ2" s="815" t="s">
        <v>542</v>
      </c>
      <c r="AR2" s="815" t="s">
        <v>507</v>
      </c>
      <c r="AS2" s="815" t="s">
        <v>510</v>
      </c>
      <c r="AT2" s="815" t="s">
        <v>539</v>
      </c>
      <c r="AU2" s="843" t="s">
        <v>39</v>
      </c>
    </row>
    <row r="3" spans="1:47" s="440" customFormat="1" ht="20.25">
      <c r="A3" s="838"/>
      <c r="B3" s="145"/>
      <c r="C3" s="841" t="s">
        <v>211</v>
      </c>
      <c r="D3" s="841"/>
      <c r="E3" s="841" t="s">
        <v>46</v>
      </c>
      <c r="F3" s="441" t="s">
        <v>47</v>
      </c>
      <c r="G3" s="616" t="s">
        <v>582</v>
      </c>
      <c r="H3" s="616" t="s">
        <v>584</v>
      </c>
      <c r="I3" s="566" t="s">
        <v>84</v>
      </c>
      <c r="J3" s="543"/>
      <c r="K3" s="543"/>
      <c r="L3" s="816"/>
      <c r="M3" s="816"/>
      <c r="N3" s="816"/>
      <c r="O3" s="816"/>
      <c r="P3" s="818"/>
      <c r="Q3" s="818"/>
      <c r="R3" s="816"/>
      <c r="S3" s="835"/>
      <c r="T3" s="835"/>
      <c r="U3" s="835"/>
      <c r="V3" s="820"/>
      <c r="W3" s="820"/>
      <c r="X3" s="820"/>
      <c r="Y3" s="835"/>
      <c r="Z3" s="835"/>
      <c r="AA3" s="835"/>
      <c r="AB3" s="835"/>
      <c r="AC3" s="835"/>
      <c r="AD3" s="835"/>
      <c r="AE3" s="820"/>
      <c r="AF3" s="820"/>
      <c r="AG3" s="835"/>
      <c r="AH3" s="835"/>
      <c r="AI3" s="835"/>
      <c r="AJ3" s="835"/>
      <c r="AK3" s="835"/>
      <c r="AL3" s="835"/>
      <c r="AM3" s="835"/>
      <c r="AN3" s="835"/>
      <c r="AO3" s="820"/>
      <c r="AP3" s="820"/>
      <c r="AQ3" s="835"/>
      <c r="AR3" s="835"/>
      <c r="AS3" s="835"/>
      <c r="AT3" s="820"/>
      <c r="AU3" s="843"/>
    </row>
    <row r="4" spans="1:47" s="440" customFormat="1" ht="33" customHeight="1">
      <c r="A4" s="839"/>
      <c r="B4" s="146"/>
      <c r="C4" s="443" t="s">
        <v>247</v>
      </c>
      <c r="D4" s="442" t="s">
        <v>248</v>
      </c>
      <c r="E4" s="841"/>
      <c r="F4" s="444"/>
      <c r="G4" s="444"/>
      <c r="H4" s="444"/>
      <c r="I4" s="566" t="s">
        <v>85</v>
      </c>
      <c r="J4" s="543"/>
      <c r="K4" s="543"/>
      <c r="L4" s="817"/>
      <c r="M4" s="817"/>
      <c r="N4" s="817"/>
      <c r="O4" s="817"/>
      <c r="P4" s="818"/>
      <c r="Q4" s="818"/>
      <c r="R4" s="817"/>
      <c r="S4" s="836"/>
      <c r="T4" s="836"/>
      <c r="U4" s="836"/>
      <c r="V4" s="821"/>
      <c r="W4" s="821"/>
      <c r="X4" s="821"/>
      <c r="Y4" s="836"/>
      <c r="Z4" s="836"/>
      <c r="AA4" s="836"/>
      <c r="AB4" s="836"/>
      <c r="AC4" s="836"/>
      <c r="AD4" s="836"/>
      <c r="AE4" s="821"/>
      <c r="AF4" s="821"/>
      <c r="AG4" s="836"/>
      <c r="AH4" s="836"/>
      <c r="AI4" s="836"/>
      <c r="AJ4" s="836"/>
      <c r="AK4" s="836"/>
      <c r="AL4" s="836"/>
      <c r="AM4" s="836"/>
      <c r="AN4" s="836"/>
      <c r="AO4" s="821"/>
      <c r="AP4" s="821"/>
      <c r="AQ4" s="836"/>
      <c r="AR4" s="836"/>
      <c r="AS4" s="836"/>
      <c r="AT4" s="821"/>
      <c r="AU4" s="843"/>
    </row>
    <row r="5" spans="1:47" s="440" customFormat="1" ht="18">
      <c r="A5" s="1" t="s">
        <v>90</v>
      </c>
      <c r="B5" s="55" t="s">
        <v>91</v>
      </c>
      <c r="C5" s="304"/>
      <c r="D5" s="305"/>
      <c r="E5" s="445"/>
      <c r="F5" s="306">
        <f>AU5</f>
        <v>20092561</v>
      </c>
      <c r="G5" s="306">
        <v>20410225</v>
      </c>
      <c r="H5" s="306">
        <v>12218516</v>
      </c>
      <c r="I5" s="445"/>
      <c r="J5" s="544"/>
      <c r="K5" s="544"/>
      <c r="L5" s="446"/>
      <c r="M5" s="446"/>
      <c r="N5" s="446"/>
      <c r="O5" s="446"/>
      <c r="P5" s="446"/>
      <c r="Q5" s="446"/>
      <c r="R5" s="446"/>
      <c r="S5" s="446">
        <v>4630950</v>
      </c>
      <c r="T5" s="446"/>
      <c r="U5" s="446"/>
      <c r="V5" s="446"/>
      <c r="W5" s="446"/>
      <c r="X5" s="446"/>
      <c r="Y5" s="446"/>
      <c r="Z5" s="446"/>
      <c r="AA5" s="446">
        <v>3086495</v>
      </c>
      <c r="AB5" s="446"/>
      <c r="AC5" s="446">
        <v>1805191</v>
      </c>
      <c r="AD5" s="446"/>
      <c r="AE5" s="446"/>
      <c r="AF5" s="446"/>
      <c r="AG5" s="446">
        <v>502297</v>
      </c>
      <c r="AH5" s="446"/>
      <c r="AI5" s="446"/>
      <c r="AJ5" s="446"/>
      <c r="AK5" s="446"/>
      <c r="AL5" s="446"/>
      <c r="AM5" s="446"/>
      <c r="AN5" s="446"/>
      <c r="AO5" s="446"/>
      <c r="AP5" s="446"/>
      <c r="AQ5" s="446"/>
      <c r="AR5" s="446">
        <v>9071901</v>
      </c>
      <c r="AS5" s="446">
        <v>995727</v>
      </c>
      <c r="AT5" s="446"/>
      <c r="AU5" s="404">
        <f t="shared" ref="AU5:AU10" si="0">SUM(L5:AS5)</f>
        <v>20092561</v>
      </c>
    </row>
    <row r="6" spans="1:47" s="440" customFormat="1" ht="18">
      <c r="A6" s="1" t="s">
        <v>90</v>
      </c>
      <c r="B6" s="55" t="s">
        <v>493</v>
      </c>
      <c r="C6" s="304"/>
      <c r="D6" s="305"/>
      <c r="E6" s="445"/>
      <c r="F6" s="306">
        <f t="shared" ref="F6:F60" si="1">AU6</f>
        <v>0</v>
      </c>
      <c r="G6" s="306"/>
      <c r="H6" s="306"/>
      <c r="I6" s="445"/>
      <c r="J6" s="544"/>
      <c r="K6" s="544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6"/>
      <c r="AJ6" s="446"/>
      <c r="AK6" s="446"/>
      <c r="AL6" s="446"/>
      <c r="AM6" s="446"/>
      <c r="AN6" s="446"/>
      <c r="AO6" s="446"/>
      <c r="AP6" s="446"/>
      <c r="AQ6" s="446"/>
      <c r="AR6" s="446"/>
      <c r="AS6" s="446"/>
      <c r="AT6" s="446"/>
      <c r="AU6" s="404">
        <f t="shared" si="0"/>
        <v>0</v>
      </c>
    </row>
    <row r="7" spans="1:47" s="440" customFormat="1" ht="18">
      <c r="A7" s="1" t="s">
        <v>92</v>
      </c>
      <c r="B7" s="55" t="s">
        <v>93</v>
      </c>
      <c r="C7" s="304"/>
      <c r="D7" s="305"/>
      <c r="E7" s="445"/>
      <c r="F7" s="306">
        <f t="shared" si="1"/>
        <v>1532883</v>
      </c>
      <c r="G7" s="306">
        <v>1617540</v>
      </c>
      <c r="H7" s="306"/>
      <c r="I7" s="445"/>
      <c r="J7" s="544"/>
      <c r="K7" s="544"/>
      <c r="L7" s="446"/>
      <c r="M7" s="446"/>
      <c r="N7" s="446"/>
      <c r="O7" s="446"/>
      <c r="P7" s="446"/>
      <c r="Q7" s="446"/>
      <c r="R7" s="446"/>
      <c r="S7" s="446">
        <v>387450</v>
      </c>
      <c r="T7" s="446"/>
      <c r="U7" s="446"/>
      <c r="V7" s="446"/>
      <c r="W7" s="446"/>
      <c r="X7" s="446"/>
      <c r="Y7" s="446"/>
      <c r="Z7" s="446"/>
      <c r="AA7" s="446">
        <v>234560</v>
      </c>
      <c r="AB7" s="446"/>
      <c r="AC7" s="446">
        <v>152381</v>
      </c>
      <c r="AD7" s="446"/>
      <c r="AE7" s="446"/>
      <c r="AF7" s="446"/>
      <c r="AG7" s="446">
        <v>42263</v>
      </c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>
        <v>716229</v>
      </c>
      <c r="AS7" s="446"/>
      <c r="AT7" s="446"/>
      <c r="AU7" s="404">
        <f t="shared" si="0"/>
        <v>1532883</v>
      </c>
    </row>
    <row r="8" spans="1:47" s="440" customFormat="1" ht="18">
      <c r="A8" s="1" t="s">
        <v>92</v>
      </c>
      <c r="B8" s="55" t="s">
        <v>494</v>
      </c>
      <c r="C8" s="304"/>
      <c r="D8" s="305"/>
      <c r="E8" s="445"/>
      <c r="F8" s="306">
        <f t="shared" si="1"/>
        <v>84657</v>
      </c>
      <c r="G8" s="306">
        <v>564300</v>
      </c>
      <c r="H8" s="306"/>
      <c r="I8" s="445"/>
      <c r="J8" s="544"/>
      <c r="K8" s="544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  <c r="AA8" s="446">
        <v>0</v>
      </c>
      <c r="AB8" s="446"/>
      <c r="AC8" s="446"/>
      <c r="AD8" s="446"/>
      <c r="AE8" s="446"/>
      <c r="AF8" s="446"/>
      <c r="AG8" s="446"/>
      <c r="AH8" s="446"/>
      <c r="AI8" s="446"/>
      <c r="AJ8" s="446"/>
      <c r="AK8" s="446"/>
      <c r="AL8" s="446"/>
      <c r="AM8" s="446"/>
      <c r="AN8" s="446"/>
      <c r="AO8" s="446"/>
      <c r="AP8" s="446"/>
      <c r="AQ8" s="446"/>
      <c r="AR8" s="446">
        <v>0</v>
      </c>
      <c r="AS8" s="446">
        <v>84657</v>
      </c>
      <c r="AT8" s="446"/>
      <c r="AU8" s="404">
        <f t="shared" si="0"/>
        <v>84657</v>
      </c>
    </row>
    <row r="9" spans="1:47" s="440" customFormat="1" ht="18">
      <c r="A9" s="1" t="s">
        <v>94</v>
      </c>
      <c r="B9" s="55" t="s">
        <v>95</v>
      </c>
      <c r="C9" s="304"/>
      <c r="D9" s="305"/>
      <c r="E9" s="445"/>
      <c r="F9" s="306">
        <f t="shared" si="1"/>
        <v>0</v>
      </c>
      <c r="G9" s="306"/>
      <c r="H9" s="306"/>
      <c r="I9" s="445"/>
      <c r="J9" s="544"/>
      <c r="K9" s="544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2"/>
      <c r="AM9" s="42"/>
      <c r="AN9" s="42"/>
      <c r="AO9" s="42"/>
      <c r="AP9" s="42"/>
      <c r="AQ9" s="42"/>
      <c r="AR9" s="42"/>
      <c r="AS9" s="42"/>
      <c r="AT9" s="42"/>
      <c r="AU9" s="404">
        <f t="shared" si="0"/>
        <v>0</v>
      </c>
    </row>
    <row r="10" spans="1:47" s="440" customFormat="1" ht="18">
      <c r="A10" s="1" t="s">
        <v>96</v>
      </c>
      <c r="B10" s="55" t="s">
        <v>97</v>
      </c>
      <c r="C10" s="304"/>
      <c r="D10" s="305"/>
      <c r="E10" s="445"/>
      <c r="F10" s="306">
        <f t="shared" si="1"/>
        <v>0</v>
      </c>
      <c r="G10" s="306"/>
      <c r="H10" s="306"/>
      <c r="I10" s="445"/>
      <c r="J10" s="544"/>
      <c r="K10" s="544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04">
        <f t="shared" si="0"/>
        <v>0</v>
      </c>
    </row>
    <row r="11" spans="1:47" s="440" customFormat="1" ht="18">
      <c r="A11" s="1" t="s">
        <v>98</v>
      </c>
      <c r="B11" s="55" t="s">
        <v>99</v>
      </c>
      <c r="C11" s="304"/>
      <c r="D11" s="305"/>
      <c r="E11" s="445"/>
      <c r="F11" s="306">
        <f t="shared" si="1"/>
        <v>0</v>
      </c>
      <c r="G11" s="306"/>
      <c r="H11" s="306"/>
      <c r="I11" s="445"/>
      <c r="J11" s="544"/>
      <c r="K11" s="544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04">
        <f t="shared" ref="AU11:AU17" si="2">SUM(L11:AS11)</f>
        <v>0</v>
      </c>
    </row>
    <row r="12" spans="1:47" s="440" customFormat="1" ht="18">
      <c r="A12" s="1" t="s">
        <v>100</v>
      </c>
      <c r="B12" s="55" t="s">
        <v>101</v>
      </c>
      <c r="C12" s="304"/>
      <c r="D12" s="305"/>
      <c r="E12" s="445"/>
      <c r="F12" s="306">
        <f>AU12</f>
        <v>1173446</v>
      </c>
      <c r="G12" s="306">
        <v>1266577</v>
      </c>
      <c r="H12" s="306">
        <v>908239</v>
      </c>
      <c r="I12" s="445"/>
      <c r="J12" s="544"/>
      <c r="K12" s="544"/>
      <c r="L12" s="446"/>
      <c r="M12" s="446"/>
      <c r="N12" s="446"/>
      <c r="O12" s="446"/>
      <c r="P12" s="446"/>
      <c r="Q12" s="446"/>
      <c r="R12" s="446"/>
      <c r="S12" s="446">
        <v>298018</v>
      </c>
      <c r="T12" s="446"/>
      <c r="U12" s="446"/>
      <c r="V12" s="446"/>
      <c r="W12" s="446"/>
      <c r="X12" s="446"/>
      <c r="Y12" s="446"/>
      <c r="Z12" s="446"/>
      <c r="AA12" s="446">
        <v>223514</v>
      </c>
      <c r="AB12" s="446"/>
      <c r="AC12" s="446">
        <v>167635</v>
      </c>
      <c r="AD12" s="446"/>
      <c r="AE12" s="446"/>
      <c r="AF12" s="446"/>
      <c r="AG12" s="446">
        <v>37252</v>
      </c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>
        <v>447027</v>
      </c>
      <c r="AS12" s="446"/>
      <c r="AT12" s="446"/>
      <c r="AU12" s="404">
        <f t="shared" si="2"/>
        <v>1173446</v>
      </c>
    </row>
    <row r="13" spans="1:47" s="440" customFormat="1" ht="18">
      <c r="A13" s="1" t="s">
        <v>100</v>
      </c>
      <c r="B13" s="55" t="s">
        <v>497</v>
      </c>
      <c r="C13" s="304"/>
      <c r="D13" s="305"/>
      <c r="E13" s="445"/>
      <c r="F13" s="306">
        <f t="shared" si="1"/>
        <v>93131</v>
      </c>
      <c r="G13" s="306"/>
      <c r="H13" s="306"/>
      <c r="I13" s="445"/>
      <c r="J13" s="544"/>
      <c r="K13" s="544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>
        <v>93131</v>
      </c>
      <c r="AT13" s="446"/>
      <c r="AU13" s="404">
        <f t="shared" si="2"/>
        <v>93131</v>
      </c>
    </row>
    <row r="14" spans="1:47" s="440" customFormat="1" ht="18">
      <c r="A14" s="1" t="s">
        <v>102</v>
      </c>
      <c r="B14" s="55" t="s">
        <v>103</v>
      </c>
      <c r="C14" s="304"/>
      <c r="D14" s="305"/>
      <c r="E14" s="445"/>
      <c r="F14" s="306">
        <f t="shared" si="1"/>
        <v>50000</v>
      </c>
      <c r="G14" s="306">
        <v>50000</v>
      </c>
      <c r="H14" s="306"/>
      <c r="I14" s="445"/>
      <c r="J14" s="544"/>
      <c r="K14" s="544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>
        <v>50000</v>
      </c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04">
        <f t="shared" si="2"/>
        <v>50000</v>
      </c>
    </row>
    <row r="15" spans="1:47" s="440" customFormat="1" ht="18">
      <c r="A15" s="1" t="s">
        <v>104</v>
      </c>
      <c r="B15" s="55" t="s">
        <v>105</v>
      </c>
      <c r="C15" s="304"/>
      <c r="D15" s="305"/>
      <c r="E15" s="445"/>
      <c r="F15" s="306">
        <f t="shared" si="1"/>
        <v>26000</v>
      </c>
      <c r="G15" s="306">
        <v>26000</v>
      </c>
      <c r="H15" s="306">
        <v>8092</v>
      </c>
      <c r="I15" s="445"/>
      <c r="J15" s="544"/>
      <c r="K15" s="544"/>
      <c r="L15" s="446"/>
      <c r="M15" s="446"/>
      <c r="N15" s="446"/>
      <c r="O15" s="446"/>
      <c r="P15" s="446"/>
      <c r="Q15" s="446"/>
      <c r="R15" s="446"/>
      <c r="S15" s="446">
        <v>26000</v>
      </c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04">
        <f t="shared" si="2"/>
        <v>26000</v>
      </c>
    </row>
    <row r="16" spans="1:47" s="440" customFormat="1" ht="18">
      <c r="A16" s="1" t="s">
        <v>106</v>
      </c>
      <c r="B16" s="55" t="s">
        <v>107</v>
      </c>
      <c r="C16" s="304"/>
      <c r="D16" s="305"/>
      <c r="E16" s="445"/>
      <c r="F16" s="306">
        <f t="shared" si="1"/>
        <v>0</v>
      </c>
      <c r="G16" s="306"/>
      <c r="H16" s="306"/>
      <c r="I16" s="445"/>
      <c r="J16" s="544"/>
      <c r="K16" s="544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04">
        <f t="shared" si="2"/>
        <v>0</v>
      </c>
    </row>
    <row r="17" spans="1:47" s="440" customFormat="1" ht="18">
      <c r="A17" s="1" t="s">
        <v>108</v>
      </c>
      <c r="B17" s="55" t="s">
        <v>489</v>
      </c>
      <c r="C17" s="304"/>
      <c r="D17" s="305"/>
      <c r="E17" s="445"/>
      <c r="F17" s="306">
        <f t="shared" si="1"/>
        <v>2789862</v>
      </c>
      <c r="G17" s="306">
        <v>3018061</v>
      </c>
      <c r="H17" s="306">
        <v>776620</v>
      </c>
      <c r="I17" s="445"/>
      <c r="J17" s="544"/>
      <c r="K17" s="544"/>
      <c r="L17" s="446"/>
      <c r="M17" s="446"/>
      <c r="N17" s="446"/>
      <c r="O17" s="446"/>
      <c r="P17" s="446"/>
      <c r="Q17" s="446"/>
      <c r="R17" s="446"/>
      <c r="S17" s="446"/>
      <c r="T17" s="446"/>
      <c r="U17" s="446">
        <v>100082</v>
      </c>
      <c r="V17" s="446"/>
      <c r="W17" s="446"/>
      <c r="X17" s="446"/>
      <c r="Y17" s="446"/>
      <c r="Z17" s="446">
        <v>960000</v>
      </c>
      <c r="AA17" s="44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6"/>
      <c r="AM17" s="446"/>
      <c r="AN17" s="446"/>
      <c r="AO17" s="446"/>
      <c r="AP17" s="446"/>
      <c r="AQ17" s="446"/>
      <c r="AR17" s="446">
        <v>1729780</v>
      </c>
      <c r="AS17" s="446"/>
      <c r="AT17" s="446"/>
      <c r="AU17" s="404">
        <f t="shared" si="2"/>
        <v>2789862</v>
      </c>
    </row>
    <row r="18" spans="1:47" ht="18">
      <c r="A18" s="448" t="s">
        <v>115</v>
      </c>
      <c r="B18" s="111" t="s">
        <v>114</v>
      </c>
      <c r="C18" s="308">
        <f>SUM(C5:C17)</f>
        <v>0</v>
      </c>
      <c r="D18" s="449">
        <f>SUM(D5:D17)</f>
        <v>0</v>
      </c>
      <c r="E18" s="450">
        <f>SUM(E5:E17)</f>
        <v>0</v>
      </c>
      <c r="F18" s="306">
        <f>SUM(F5:F17)</f>
        <v>25842540</v>
      </c>
      <c r="G18" s="306">
        <f t="shared" ref="G18:H18" si="3">SUM(G5:G17)</f>
        <v>26952703</v>
      </c>
      <c r="H18" s="306">
        <f t="shared" si="3"/>
        <v>13911467</v>
      </c>
      <c r="I18" s="567"/>
      <c r="J18" s="545"/>
      <c r="K18" s="545"/>
      <c r="L18" s="403">
        <f t="shared" ref="L18:AU18" si="4">SUM(L5:L17)</f>
        <v>0</v>
      </c>
      <c r="M18" s="403">
        <f t="shared" si="4"/>
        <v>0</v>
      </c>
      <c r="N18" s="403">
        <f t="shared" si="4"/>
        <v>0</v>
      </c>
      <c r="O18" s="403">
        <f t="shared" si="4"/>
        <v>0</v>
      </c>
      <c r="P18" s="403">
        <f t="shared" si="4"/>
        <v>0</v>
      </c>
      <c r="Q18" s="403">
        <f t="shared" si="4"/>
        <v>0</v>
      </c>
      <c r="R18" s="403">
        <f t="shared" si="4"/>
        <v>0</v>
      </c>
      <c r="S18" s="403">
        <f t="shared" si="4"/>
        <v>5342418</v>
      </c>
      <c r="T18" s="403">
        <f t="shared" si="4"/>
        <v>0</v>
      </c>
      <c r="U18" s="403">
        <f t="shared" si="4"/>
        <v>100082</v>
      </c>
      <c r="V18" s="403"/>
      <c r="W18" s="403"/>
      <c r="X18" s="403"/>
      <c r="Y18" s="403">
        <f t="shared" si="4"/>
        <v>0</v>
      </c>
      <c r="Z18" s="403">
        <f t="shared" si="4"/>
        <v>960000</v>
      </c>
      <c r="AA18" s="403">
        <f t="shared" si="4"/>
        <v>3594569</v>
      </c>
      <c r="AB18" s="403">
        <f t="shared" si="4"/>
        <v>0</v>
      </c>
      <c r="AC18" s="403">
        <f t="shared" si="4"/>
        <v>2125207</v>
      </c>
      <c r="AD18" s="403">
        <f t="shared" si="4"/>
        <v>0</v>
      </c>
      <c r="AE18" s="403"/>
      <c r="AF18" s="403"/>
      <c r="AG18" s="403">
        <f t="shared" si="4"/>
        <v>581812</v>
      </c>
      <c r="AH18" s="403">
        <f t="shared" si="4"/>
        <v>0</v>
      </c>
      <c r="AI18" s="403">
        <f t="shared" si="4"/>
        <v>0</v>
      </c>
      <c r="AJ18" s="403">
        <f t="shared" si="4"/>
        <v>0</v>
      </c>
      <c r="AK18" s="403">
        <f t="shared" si="4"/>
        <v>0</v>
      </c>
      <c r="AL18" s="403">
        <f t="shared" si="4"/>
        <v>0</v>
      </c>
      <c r="AM18" s="403">
        <f t="shared" si="4"/>
        <v>0</v>
      </c>
      <c r="AN18" s="403">
        <f t="shared" si="4"/>
        <v>0</v>
      </c>
      <c r="AO18" s="403"/>
      <c r="AP18" s="403"/>
      <c r="AQ18" s="403">
        <f t="shared" si="4"/>
        <v>0</v>
      </c>
      <c r="AR18" s="403">
        <f t="shared" si="4"/>
        <v>11964937</v>
      </c>
      <c r="AS18" s="403">
        <f t="shared" si="4"/>
        <v>1173515</v>
      </c>
      <c r="AT18" s="403"/>
      <c r="AU18" s="403">
        <f t="shared" si="4"/>
        <v>25842540</v>
      </c>
    </row>
    <row r="19" spans="1:47" s="440" customFormat="1" ht="18">
      <c r="A19" s="1" t="s">
        <v>109</v>
      </c>
      <c r="B19" s="55" t="s">
        <v>112</v>
      </c>
      <c r="C19" s="304"/>
      <c r="D19" s="305"/>
      <c r="E19" s="445"/>
      <c r="F19" s="306">
        <f t="shared" si="1"/>
        <v>8460733</v>
      </c>
      <c r="G19" s="306">
        <v>8460733</v>
      </c>
      <c r="H19" s="306">
        <v>3663158</v>
      </c>
      <c r="I19" s="517"/>
      <c r="J19" s="545"/>
      <c r="K19" s="545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6"/>
      <c r="AK19" s="446"/>
      <c r="AL19" s="446"/>
      <c r="AM19" s="446"/>
      <c r="AN19" s="446"/>
      <c r="AO19" s="446"/>
      <c r="AP19" s="446"/>
      <c r="AQ19" s="446"/>
      <c r="AR19" s="446"/>
      <c r="AS19" s="446">
        <v>8460733</v>
      </c>
      <c r="AT19" s="446"/>
      <c r="AU19" s="404">
        <f>SUM(L19:AS19)</f>
        <v>8460733</v>
      </c>
    </row>
    <row r="20" spans="1:47" s="440" customFormat="1" ht="18">
      <c r="A20" s="1" t="s">
        <v>110</v>
      </c>
      <c r="B20" s="55" t="s">
        <v>113</v>
      </c>
      <c r="C20" s="304"/>
      <c r="D20" s="305"/>
      <c r="E20" s="445"/>
      <c r="F20" s="306">
        <f t="shared" si="1"/>
        <v>320000</v>
      </c>
      <c r="G20" s="306">
        <v>449480</v>
      </c>
      <c r="H20" s="306">
        <v>449480</v>
      </c>
      <c r="I20" s="517"/>
      <c r="J20" s="545"/>
      <c r="K20" s="545"/>
      <c r="L20" s="446"/>
      <c r="M20" s="446"/>
      <c r="N20" s="446"/>
      <c r="O20" s="589">
        <v>20000</v>
      </c>
      <c r="P20" s="446"/>
      <c r="Q20" s="446"/>
      <c r="R20" s="446"/>
      <c r="S20" s="446">
        <v>300000</v>
      </c>
      <c r="T20" s="446"/>
      <c r="U20" s="446"/>
      <c r="V20" s="446"/>
      <c r="W20" s="446"/>
      <c r="X20" s="446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6"/>
      <c r="AL20" s="446"/>
      <c r="AM20" s="446"/>
      <c r="AN20" s="446"/>
      <c r="AO20" s="446"/>
      <c r="AP20" s="446"/>
      <c r="AQ20" s="446"/>
      <c r="AR20" s="446"/>
      <c r="AS20" s="446"/>
      <c r="AT20" s="446"/>
      <c r="AU20" s="404">
        <f>SUM(L20:AS20)</f>
        <v>320000</v>
      </c>
    </row>
    <row r="21" spans="1:47" s="440" customFormat="1" ht="18">
      <c r="A21" s="1" t="s">
        <v>111</v>
      </c>
      <c r="B21" s="55" t="s">
        <v>143</v>
      </c>
      <c r="C21" s="304"/>
      <c r="D21" s="304"/>
      <c r="E21" s="304"/>
      <c r="F21" s="306">
        <f t="shared" si="1"/>
        <v>850000</v>
      </c>
      <c r="G21" s="306">
        <v>1120520</v>
      </c>
      <c r="H21" s="306">
        <v>256246</v>
      </c>
      <c r="I21" s="517"/>
      <c r="J21" s="545"/>
      <c r="K21" s="545"/>
      <c r="L21" s="446"/>
      <c r="M21" s="446"/>
      <c r="N21" s="582"/>
      <c r="O21" s="446"/>
      <c r="P21" s="446"/>
      <c r="Q21" s="446"/>
      <c r="R21" s="446"/>
      <c r="S21" s="446"/>
      <c r="T21" s="446">
        <v>50000</v>
      </c>
      <c r="U21" s="446"/>
      <c r="V21" s="446"/>
      <c r="W21" s="446"/>
      <c r="X21" s="446"/>
      <c r="Y21" s="446"/>
      <c r="Z21" s="446"/>
      <c r="AA21" s="446"/>
      <c r="AB21" s="446"/>
      <c r="AC21" s="446">
        <v>100000</v>
      </c>
      <c r="AD21" s="446"/>
      <c r="AE21" s="446"/>
      <c r="AF21" s="446"/>
      <c r="AG21" s="446"/>
      <c r="AH21" s="446"/>
      <c r="AI21" s="446">
        <v>300000</v>
      </c>
      <c r="AJ21" s="446"/>
      <c r="AK21" s="446"/>
      <c r="AL21" s="446"/>
      <c r="AM21" s="446"/>
      <c r="AN21" s="446">
        <v>250000</v>
      </c>
      <c r="AO21" s="446"/>
      <c r="AP21" s="446"/>
      <c r="AQ21" s="446">
        <v>100000</v>
      </c>
      <c r="AR21" s="446"/>
      <c r="AS21" s="446">
        <v>50000</v>
      </c>
      <c r="AT21" s="446"/>
      <c r="AU21" s="404">
        <f>SUM(L21:AS21)</f>
        <v>850000</v>
      </c>
    </row>
    <row r="22" spans="1:47" ht="18">
      <c r="A22" s="448" t="s">
        <v>116</v>
      </c>
      <c r="B22" s="111" t="s">
        <v>48</v>
      </c>
      <c r="C22" s="308">
        <f>SUM(C19:C21)</f>
        <v>0</v>
      </c>
      <c r="D22" s="449">
        <f>SUM(D19:D21)</f>
        <v>0</v>
      </c>
      <c r="E22" s="450">
        <f>SUM(E19:E21)</f>
        <v>0</v>
      </c>
      <c r="F22" s="306">
        <f>SUM(F19:F21)</f>
        <v>9630733</v>
      </c>
      <c r="G22" s="306">
        <f t="shared" ref="G22:H22" si="5">AV22+SUM(G19:G21)</f>
        <v>10030733</v>
      </c>
      <c r="H22" s="306">
        <f t="shared" si="5"/>
        <v>4368884</v>
      </c>
      <c r="I22" s="449"/>
      <c r="J22" s="544"/>
      <c r="K22" s="544"/>
      <c r="L22" s="449">
        <f t="shared" ref="L22:AU22" si="6">SUM(L19:L21)</f>
        <v>0</v>
      </c>
      <c r="M22" s="449">
        <f t="shared" si="6"/>
        <v>0</v>
      </c>
      <c r="N22" s="449">
        <f t="shared" si="6"/>
        <v>0</v>
      </c>
      <c r="O22" s="449">
        <f t="shared" si="6"/>
        <v>20000</v>
      </c>
      <c r="P22" s="449">
        <f t="shared" si="6"/>
        <v>0</v>
      </c>
      <c r="Q22" s="449">
        <f t="shared" si="6"/>
        <v>0</v>
      </c>
      <c r="R22" s="449">
        <f t="shared" si="6"/>
        <v>0</v>
      </c>
      <c r="S22" s="449">
        <f t="shared" si="6"/>
        <v>300000</v>
      </c>
      <c r="T22" s="449">
        <f t="shared" si="6"/>
        <v>50000</v>
      </c>
      <c r="U22" s="449">
        <f t="shared" si="6"/>
        <v>0</v>
      </c>
      <c r="V22" s="449"/>
      <c r="W22" s="449"/>
      <c r="X22" s="449"/>
      <c r="Y22" s="449">
        <f t="shared" si="6"/>
        <v>0</v>
      </c>
      <c r="Z22" s="449">
        <f t="shared" si="6"/>
        <v>0</v>
      </c>
      <c r="AA22" s="449">
        <f t="shared" si="6"/>
        <v>0</v>
      </c>
      <c r="AB22" s="449">
        <f t="shared" si="6"/>
        <v>0</v>
      </c>
      <c r="AC22" s="449">
        <f t="shared" si="6"/>
        <v>100000</v>
      </c>
      <c r="AD22" s="449">
        <f t="shared" si="6"/>
        <v>0</v>
      </c>
      <c r="AE22" s="449"/>
      <c r="AF22" s="449"/>
      <c r="AG22" s="449">
        <f t="shared" si="6"/>
        <v>0</v>
      </c>
      <c r="AH22" s="449">
        <f t="shared" si="6"/>
        <v>0</v>
      </c>
      <c r="AI22" s="449">
        <f t="shared" si="6"/>
        <v>300000</v>
      </c>
      <c r="AJ22" s="449">
        <f t="shared" si="6"/>
        <v>0</v>
      </c>
      <c r="AK22" s="449">
        <f t="shared" si="6"/>
        <v>0</v>
      </c>
      <c r="AL22" s="449">
        <f t="shared" si="6"/>
        <v>0</v>
      </c>
      <c r="AM22" s="449">
        <f t="shared" si="6"/>
        <v>0</v>
      </c>
      <c r="AN22" s="449">
        <f t="shared" si="6"/>
        <v>250000</v>
      </c>
      <c r="AO22" s="449"/>
      <c r="AP22" s="449"/>
      <c r="AQ22" s="449">
        <f t="shared" si="6"/>
        <v>100000</v>
      </c>
      <c r="AR22" s="449">
        <f t="shared" si="6"/>
        <v>0</v>
      </c>
      <c r="AS22" s="449">
        <f t="shared" si="6"/>
        <v>8510733</v>
      </c>
      <c r="AT22" s="449"/>
      <c r="AU22" s="449">
        <f t="shared" si="6"/>
        <v>9630733</v>
      </c>
    </row>
    <row r="23" spans="1:47" s="493" customFormat="1" ht="18">
      <c r="A23" s="103" t="s">
        <v>117</v>
      </c>
      <c r="B23" s="113" t="s">
        <v>124</v>
      </c>
      <c r="C23" s="452">
        <f>SUM(C18,C22)</f>
        <v>0</v>
      </c>
      <c r="D23" s="453">
        <f>SUM(D18,D22)</f>
        <v>0</v>
      </c>
      <c r="E23" s="311">
        <f>SUM(E18,E22)</f>
        <v>0</v>
      </c>
      <c r="F23" s="306">
        <f>F18+F22</f>
        <v>35473273</v>
      </c>
      <c r="G23" s="306">
        <f t="shared" ref="G23:H23" si="7">G18+G22</f>
        <v>36983436</v>
      </c>
      <c r="H23" s="306">
        <f t="shared" si="7"/>
        <v>18280351</v>
      </c>
      <c r="I23" s="452"/>
      <c r="J23" s="546"/>
      <c r="K23" s="546"/>
      <c r="L23" s="452">
        <f t="shared" ref="L23:AU23" si="8">SUM(L18,L22)</f>
        <v>0</v>
      </c>
      <c r="M23" s="452">
        <f t="shared" si="8"/>
        <v>0</v>
      </c>
      <c r="N23" s="452">
        <f t="shared" si="8"/>
        <v>0</v>
      </c>
      <c r="O23" s="452">
        <f t="shared" si="8"/>
        <v>20000</v>
      </c>
      <c r="P23" s="452">
        <f t="shared" si="8"/>
        <v>0</v>
      </c>
      <c r="Q23" s="452">
        <f t="shared" si="8"/>
        <v>0</v>
      </c>
      <c r="R23" s="452">
        <f t="shared" si="8"/>
        <v>0</v>
      </c>
      <c r="S23" s="452">
        <f t="shared" si="8"/>
        <v>5642418</v>
      </c>
      <c r="T23" s="452">
        <f t="shared" si="8"/>
        <v>50000</v>
      </c>
      <c r="U23" s="452">
        <f t="shared" si="8"/>
        <v>100082</v>
      </c>
      <c r="V23" s="452"/>
      <c r="W23" s="452"/>
      <c r="X23" s="452"/>
      <c r="Y23" s="452">
        <f t="shared" si="8"/>
        <v>0</v>
      </c>
      <c r="Z23" s="452">
        <f t="shared" si="8"/>
        <v>960000</v>
      </c>
      <c r="AA23" s="452">
        <f t="shared" si="8"/>
        <v>3594569</v>
      </c>
      <c r="AB23" s="452">
        <f t="shared" si="8"/>
        <v>0</v>
      </c>
      <c r="AC23" s="452">
        <f t="shared" si="8"/>
        <v>2225207</v>
      </c>
      <c r="AD23" s="452">
        <f t="shared" si="8"/>
        <v>0</v>
      </c>
      <c r="AE23" s="452"/>
      <c r="AF23" s="452"/>
      <c r="AG23" s="452">
        <f t="shared" si="8"/>
        <v>581812</v>
      </c>
      <c r="AH23" s="452">
        <f t="shared" si="8"/>
        <v>0</v>
      </c>
      <c r="AI23" s="452">
        <f t="shared" si="8"/>
        <v>300000</v>
      </c>
      <c r="AJ23" s="452">
        <f t="shared" si="8"/>
        <v>0</v>
      </c>
      <c r="AK23" s="452">
        <f t="shared" si="8"/>
        <v>0</v>
      </c>
      <c r="AL23" s="452">
        <f t="shared" si="8"/>
        <v>0</v>
      </c>
      <c r="AM23" s="452">
        <f t="shared" si="8"/>
        <v>0</v>
      </c>
      <c r="AN23" s="452">
        <f t="shared" si="8"/>
        <v>250000</v>
      </c>
      <c r="AO23" s="452"/>
      <c r="AP23" s="452"/>
      <c r="AQ23" s="452">
        <f t="shared" si="8"/>
        <v>100000</v>
      </c>
      <c r="AR23" s="452">
        <f t="shared" si="8"/>
        <v>11964937</v>
      </c>
      <c r="AS23" s="452">
        <f t="shared" si="8"/>
        <v>9684248</v>
      </c>
      <c r="AT23" s="452"/>
      <c r="AU23" s="452">
        <f t="shared" si="8"/>
        <v>35473273</v>
      </c>
    </row>
    <row r="24" spans="1:47" s="440" customFormat="1" ht="18">
      <c r="A24" s="1" t="s">
        <v>118</v>
      </c>
      <c r="B24" s="63" t="s">
        <v>49</v>
      </c>
      <c r="C24" s="304"/>
      <c r="D24" s="305"/>
      <c r="E24" s="445"/>
      <c r="F24" s="306">
        <f t="shared" si="1"/>
        <v>7310880</v>
      </c>
      <c r="G24" s="306">
        <v>7604818</v>
      </c>
      <c r="H24" s="306">
        <v>3508459</v>
      </c>
      <c r="I24" s="445"/>
      <c r="J24" s="544"/>
      <c r="K24" s="544"/>
      <c r="L24" s="446"/>
      <c r="M24" s="446"/>
      <c r="N24" s="446"/>
      <c r="O24" s="589">
        <v>4400</v>
      </c>
      <c r="P24" s="446"/>
      <c r="Q24" s="446"/>
      <c r="R24" s="446"/>
      <c r="S24" s="446">
        <v>1170048</v>
      </c>
      <c r="T24" s="446">
        <v>11000</v>
      </c>
      <c r="U24" s="446">
        <v>22018</v>
      </c>
      <c r="V24" s="446"/>
      <c r="W24" s="446"/>
      <c r="X24" s="446"/>
      <c r="Y24" s="446"/>
      <c r="Z24" s="446">
        <v>211200</v>
      </c>
      <c r="AA24" s="446">
        <v>730632</v>
      </c>
      <c r="AB24" s="446"/>
      <c r="AC24" s="446">
        <v>452666</v>
      </c>
      <c r="AD24" s="446"/>
      <c r="AE24" s="446"/>
      <c r="AF24" s="446"/>
      <c r="AG24" s="446">
        <v>119803</v>
      </c>
      <c r="AH24" s="446"/>
      <c r="AI24" s="446">
        <v>66000</v>
      </c>
      <c r="AJ24" s="446"/>
      <c r="AK24" s="446"/>
      <c r="AL24" s="446"/>
      <c r="AM24" s="446"/>
      <c r="AN24" s="446">
        <v>55000</v>
      </c>
      <c r="AO24" s="446"/>
      <c r="AP24" s="446"/>
      <c r="AQ24" s="446">
        <v>22000</v>
      </c>
      <c r="AR24" s="446">
        <v>2564644</v>
      </c>
      <c r="AS24" s="446">
        <v>1881469</v>
      </c>
      <c r="AT24" s="446"/>
      <c r="AU24" s="404">
        <f>SUM(L24:AS24)</f>
        <v>7310880</v>
      </c>
    </row>
    <row r="25" spans="1:47" s="440" customFormat="1" ht="18">
      <c r="A25" s="1" t="s">
        <v>119</v>
      </c>
      <c r="B25" s="63" t="s">
        <v>50</v>
      </c>
      <c r="C25" s="304"/>
      <c r="D25" s="305"/>
      <c r="E25" s="445"/>
      <c r="F25" s="306">
        <f>AU25</f>
        <v>387058</v>
      </c>
      <c r="G25" s="306">
        <v>387058</v>
      </c>
      <c r="H25" s="306">
        <v>215085</v>
      </c>
      <c r="I25" s="445"/>
      <c r="J25" s="544"/>
      <c r="K25" s="544"/>
      <c r="L25" s="446"/>
      <c r="M25" s="446"/>
      <c r="N25" s="446"/>
      <c r="O25" s="446"/>
      <c r="P25" s="446"/>
      <c r="Q25" s="446"/>
      <c r="R25" s="446"/>
      <c r="S25" s="446">
        <v>52164</v>
      </c>
      <c r="T25" s="446"/>
      <c r="U25" s="446"/>
      <c r="V25" s="446"/>
      <c r="W25" s="446"/>
      <c r="X25" s="446"/>
      <c r="Y25" s="446"/>
      <c r="Z25" s="446"/>
      <c r="AA25" s="446">
        <v>57868</v>
      </c>
      <c r="AB25" s="446"/>
      <c r="AC25" s="446">
        <v>27693</v>
      </c>
      <c r="AD25" s="446"/>
      <c r="AE25" s="446"/>
      <c r="AF25" s="446"/>
      <c r="AG25" s="446">
        <v>6154</v>
      </c>
      <c r="AH25" s="446"/>
      <c r="AI25" s="446"/>
      <c r="AJ25" s="446"/>
      <c r="AK25" s="446"/>
      <c r="AL25" s="446"/>
      <c r="AM25" s="446"/>
      <c r="AN25" s="446"/>
      <c r="AO25" s="446"/>
      <c r="AP25" s="446"/>
      <c r="AQ25" s="446"/>
      <c r="AR25" s="446">
        <v>80132</v>
      </c>
      <c r="AS25" s="446">
        <v>163047</v>
      </c>
      <c r="AT25" s="446"/>
      <c r="AU25" s="404">
        <f>SUM(L25:AS25)</f>
        <v>387058</v>
      </c>
    </row>
    <row r="26" spans="1:47" s="440" customFormat="1" ht="18">
      <c r="A26" s="1" t="s">
        <v>120</v>
      </c>
      <c r="B26" s="63" t="s">
        <v>41</v>
      </c>
      <c r="C26" s="304"/>
      <c r="D26" s="305"/>
      <c r="E26" s="445"/>
      <c r="F26" s="306">
        <f t="shared" si="1"/>
        <v>0</v>
      </c>
      <c r="G26" s="306"/>
      <c r="H26" s="306"/>
      <c r="I26" s="445"/>
      <c r="J26" s="544"/>
      <c r="K26" s="544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446"/>
      <c r="AH26" s="446"/>
      <c r="AI26" s="446"/>
      <c r="AJ26" s="446"/>
      <c r="AK26" s="446"/>
      <c r="AL26" s="446"/>
      <c r="AM26" s="446"/>
      <c r="AN26" s="446"/>
      <c r="AO26" s="446"/>
      <c r="AP26" s="446"/>
      <c r="AQ26" s="446"/>
      <c r="AR26" s="446"/>
      <c r="AS26" s="446"/>
      <c r="AT26" s="446"/>
      <c r="AU26" s="404">
        <f>SUM(L26:AS26)</f>
        <v>0</v>
      </c>
    </row>
    <row r="27" spans="1:47" s="440" customFormat="1" ht="18">
      <c r="A27" s="1" t="s">
        <v>121</v>
      </c>
      <c r="B27" s="63" t="s">
        <v>45</v>
      </c>
      <c r="C27" s="304"/>
      <c r="D27" s="305"/>
      <c r="E27" s="445"/>
      <c r="F27" s="306">
        <f t="shared" si="1"/>
        <v>355019</v>
      </c>
      <c r="G27" s="306">
        <v>355019</v>
      </c>
      <c r="H27" s="306">
        <v>217296</v>
      </c>
      <c r="I27" s="445"/>
      <c r="J27" s="544"/>
      <c r="K27" s="544"/>
      <c r="L27" s="446"/>
      <c r="M27" s="446"/>
      <c r="N27" s="446"/>
      <c r="O27" s="446"/>
      <c r="P27" s="446"/>
      <c r="Q27" s="446"/>
      <c r="R27" s="446"/>
      <c r="S27" s="446">
        <v>54749</v>
      </c>
      <c r="T27" s="446"/>
      <c r="U27" s="446"/>
      <c r="V27" s="446"/>
      <c r="W27" s="446"/>
      <c r="X27" s="446"/>
      <c r="Y27" s="446"/>
      <c r="Z27" s="446"/>
      <c r="AA27" s="446">
        <v>53842</v>
      </c>
      <c r="AB27" s="446"/>
      <c r="AC27" s="446">
        <v>29672</v>
      </c>
      <c r="AD27" s="446"/>
      <c r="AE27" s="446"/>
      <c r="AF27" s="446"/>
      <c r="AG27" s="446">
        <v>6594</v>
      </c>
      <c r="AH27" s="446"/>
      <c r="AI27" s="446"/>
      <c r="AJ27" s="446"/>
      <c r="AK27" s="446"/>
      <c r="AL27" s="446"/>
      <c r="AM27" s="446"/>
      <c r="AN27" s="446"/>
      <c r="AO27" s="446"/>
      <c r="AP27" s="446"/>
      <c r="AQ27" s="446"/>
      <c r="AR27" s="446">
        <v>83408</v>
      </c>
      <c r="AS27" s="446">
        <v>126754</v>
      </c>
      <c r="AT27" s="446"/>
      <c r="AU27" s="404">
        <f>SUM(L27:AS27)</f>
        <v>355019</v>
      </c>
    </row>
    <row r="28" spans="1:47" s="494" customFormat="1" ht="18">
      <c r="A28" s="454" t="s">
        <v>122</v>
      </c>
      <c r="B28" s="455" t="s">
        <v>123</v>
      </c>
      <c r="C28" s="453">
        <f>SUM(C24:C27)</f>
        <v>0</v>
      </c>
      <c r="D28" s="311">
        <f>SUM(D24:D27)</f>
        <v>0</v>
      </c>
      <c r="E28" s="312">
        <f>SUM(E24:E27)</f>
        <v>0</v>
      </c>
      <c r="F28" s="306">
        <f>F24+F25+F26+F27</f>
        <v>8052957</v>
      </c>
      <c r="G28" s="306">
        <f t="shared" ref="G28:H28" si="9">G24+G25+G26+G27</f>
        <v>8346895</v>
      </c>
      <c r="H28" s="306">
        <f t="shared" si="9"/>
        <v>3940840</v>
      </c>
      <c r="I28" s="449"/>
      <c r="J28" s="547"/>
      <c r="K28" s="547"/>
      <c r="L28" s="449">
        <f t="shared" ref="L28:AU28" si="10">SUM(L24:L27)</f>
        <v>0</v>
      </c>
      <c r="M28" s="449">
        <f t="shared" si="10"/>
        <v>0</v>
      </c>
      <c r="N28" s="449">
        <f t="shared" si="10"/>
        <v>0</v>
      </c>
      <c r="O28" s="449">
        <f t="shared" si="10"/>
        <v>4400</v>
      </c>
      <c r="P28" s="449">
        <f t="shared" si="10"/>
        <v>0</v>
      </c>
      <c r="Q28" s="449">
        <f t="shared" si="10"/>
        <v>0</v>
      </c>
      <c r="R28" s="449">
        <f t="shared" si="10"/>
        <v>0</v>
      </c>
      <c r="S28" s="449">
        <f t="shared" si="10"/>
        <v>1276961</v>
      </c>
      <c r="T28" s="449">
        <f t="shared" si="10"/>
        <v>11000</v>
      </c>
      <c r="U28" s="449">
        <f t="shared" si="10"/>
        <v>22018</v>
      </c>
      <c r="V28" s="449"/>
      <c r="W28" s="449"/>
      <c r="X28" s="449"/>
      <c r="Y28" s="449">
        <f t="shared" si="10"/>
        <v>0</v>
      </c>
      <c r="Z28" s="449">
        <f t="shared" si="10"/>
        <v>211200</v>
      </c>
      <c r="AA28" s="449">
        <f t="shared" si="10"/>
        <v>842342</v>
      </c>
      <c r="AB28" s="449">
        <f t="shared" si="10"/>
        <v>0</v>
      </c>
      <c r="AC28" s="449">
        <f t="shared" si="10"/>
        <v>510031</v>
      </c>
      <c r="AD28" s="449">
        <f t="shared" si="10"/>
        <v>0</v>
      </c>
      <c r="AE28" s="449"/>
      <c r="AF28" s="449"/>
      <c r="AG28" s="449">
        <f t="shared" si="10"/>
        <v>132551</v>
      </c>
      <c r="AH28" s="449">
        <f t="shared" si="10"/>
        <v>0</v>
      </c>
      <c r="AI28" s="449">
        <f t="shared" si="10"/>
        <v>66000</v>
      </c>
      <c r="AJ28" s="449">
        <f t="shared" si="10"/>
        <v>0</v>
      </c>
      <c r="AK28" s="449">
        <f t="shared" si="10"/>
        <v>0</v>
      </c>
      <c r="AL28" s="449">
        <f t="shared" si="10"/>
        <v>0</v>
      </c>
      <c r="AM28" s="449">
        <f t="shared" si="10"/>
        <v>0</v>
      </c>
      <c r="AN28" s="449">
        <f t="shared" si="10"/>
        <v>55000</v>
      </c>
      <c r="AO28" s="449"/>
      <c r="AP28" s="449"/>
      <c r="AQ28" s="449">
        <f t="shared" si="10"/>
        <v>22000</v>
      </c>
      <c r="AR28" s="449">
        <f t="shared" si="10"/>
        <v>2728184</v>
      </c>
      <c r="AS28" s="449">
        <f t="shared" si="10"/>
        <v>2171270</v>
      </c>
      <c r="AT28" s="449"/>
      <c r="AU28" s="311">
        <f t="shared" si="10"/>
        <v>8052957</v>
      </c>
    </row>
    <row r="29" spans="1:47" ht="18">
      <c r="A29" s="1" t="s">
        <v>126</v>
      </c>
      <c r="B29" s="63" t="s">
        <v>65</v>
      </c>
      <c r="C29" s="304"/>
      <c r="D29" s="304"/>
      <c r="E29" s="304"/>
      <c r="F29" s="306">
        <f t="shared" si="1"/>
        <v>530000</v>
      </c>
      <c r="G29" s="306">
        <v>530000</v>
      </c>
      <c r="H29" s="306">
        <v>418516</v>
      </c>
      <c r="I29" s="445"/>
      <c r="J29" s="544"/>
      <c r="K29" s="544"/>
      <c r="L29" s="446"/>
      <c r="M29" s="446"/>
      <c r="N29" s="446"/>
      <c r="O29" s="446"/>
      <c r="P29" s="446"/>
      <c r="Q29" s="446"/>
      <c r="R29" s="446"/>
      <c r="S29" s="446">
        <v>10000</v>
      </c>
      <c r="T29" s="446">
        <v>440000</v>
      </c>
      <c r="U29" s="446"/>
      <c r="V29" s="446"/>
      <c r="W29" s="446"/>
      <c r="X29" s="446"/>
      <c r="Y29" s="446"/>
      <c r="Z29" s="446"/>
      <c r="AA29" s="446">
        <v>20000</v>
      </c>
      <c r="AB29" s="446"/>
      <c r="AC29" s="446"/>
      <c r="AD29" s="446"/>
      <c r="AE29" s="446"/>
      <c r="AF29" s="446"/>
      <c r="AG29" s="446">
        <v>10000</v>
      </c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>
        <v>50000</v>
      </c>
      <c r="AS29" s="446"/>
      <c r="AT29" s="446"/>
      <c r="AU29" s="446">
        <f>SUM(L29:AS29)</f>
        <v>530000</v>
      </c>
    </row>
    <row r="30" spans="1:47" ht="18">
      <c r="A30" s="1" t="s">
        <v>127</v>
      </c>
      <c r="B30" s="55" t="s">
        <v>128</v>
      </c>
      <c r="C30" s="304"/>
      <c r="D30" s="305"/>
      <c r="E30" s="445"/>
      <c r="F30" s="306">
        <f t="shared" si="1"/>
        <v>1062000</v>
      </c>
      <c r="G30" s="306">
        <v>1062000</v>
      </c>
      <c r="H30" s="306">
        <v>118566</v>
      </c>
      <c r="I30" s="445"/>
      <c r="J30" s="544"/>
      <c r="K30" s="544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>
        <v>17000</v>
      </c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>
        <v>680000</v>
      </c>
      <c r="AL30" s="446"/>
      <c r="AM30" s="446"/>
      <c r="AN30" s="446"/>
      <c r="AO30" s="446"/>
      <c r="AP30" s="446"/>
      <c r="AQ30" s="446"/>
      <c r="AR30" s="446">
        <v>65000</v>
      </c>
      <c r="AS30" s="446">
        <v>300000</v>
      </c>
      <c r="AT30" s="446"/>
      <c r="AU30" s="446">
        <f>SUM(L30:AS30)</f>
        <v>1062000</v>
      </c>
    </row>
    <row r="31" spans="1:47" ht="18">
      <c r="A31" s="1" t="s">
        <v>508</v>
      </c>
      <c r="B31" s="55" t="s">
        <v>509</v>
      </c>
      <c r="C31" s="304"/>
      <c r="D31" s="305"/>
      <c r="E31" s="445"/>
      <c r="F31" s="306">
        <f t="shared" si="1"/>
        <v>400000</v>
      </c>
      <c r="G31" s="306">
        <v>400000</v>
      </c>
      <c r="H31" s="306">
        <v>124202</v>
      </c>
      <c r="I31" s="445"/>
      <c r="J31" s="544"/>
      <c r="K31" s="544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>
        <v>100000</v>
      </c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446">
        <v>300000</v>
      </c>
      <c r="AS31" s="446"/>
      <c r="AT31" s="446"/>
      <c r="AU31" s="446">
        <f>SUM(L31:AS31)</f>
        <v>400000</v>
      </c>
    </row>
    <row r="32" spans="1:47" ht="18">
      <c r="A32" s="313" t="s">
        <v>129</v>
      </c>
      <c r="B32" s="64" t="s">
        <v>130</v>
      </c>
      <c r="C32" s="305">
        <f>SUM(C29:C31)</f>
        <v>0</v>
      </c>
      <c r="D32" s="305">
        <f>SUM(D29:D31)</f>
        <v>0</v>
      </c>
      <c r="E32" s="305">
        <f>SUM(E29:E31)</f>
        <v>0</v>
      </c>
      <c r="F32" s="306">
        <f>F29+F30+F31</f>
        <v>1992000</v>
      </c>
      <c r="G32" s="306">
        <f t="shared" ref="G32:H32" si="11">G29+G30+G31</f>
        <v>1992000</v>
      </c>
      <c r="H32" s="306">
        <f t="shared" si="11"/>
        <v>661284</v>
      </c>
      <c r="I32" s="517"/>
      <c r="J32" s="544"/>
      <c r="K32" s="544"/>
      <c r="L32" s="445">
        <f>SUM(L29:L31)</f>
        <v>0</v>
      </c>
      <c r="M32" s="445">
        <f t="shared" ref="M32:AS32" si="12">SUM(M29:M31)</f>
        <v>0</v>
      </c>
      <c r="N32" s="445">
        <f t="shared" si="12"/>
        <v>0</v>
      </c>
      <c r="O32" s="445">
        <f t="shared" si="12"/>
        <v>0</v>
      </c>
      <c r="P32" s="445">
        <f t="shared" si="12"/>
        <v>0</v>
      </c>
      <c r="Q32" s="445">
        <f t="shared" si="12"/>
        <v>0</v>
      </c>
      <c r="R32" s="445">
        <f t="shared" si="12"/>
        <v>0</v>
      </c>
      <c r="S32" s="445">
        <f t="shared" si="12"/>
        <v>10000</v>
      </c>
      <c r="T32" s="445">
        <f t="shared" si="12"/>
        <v>440000</v>
      </c>
      <c r="U32" s="445">
        <f t="shared" si="12"/>
        <v>0</v>
      </c>
      <c r="V32" s="445"/>
      <c r="W32" s="445"/>
      <c r="X32" s="445"/>
      <c r="Y32" s="445">
        <f t="shared" si="12"/>
        <v>0</v>
      </c>
      <c r="Z32" s="445">
        <f t="shared" si="12"/>
        <v>17000</v>
      </c>
      <c r="AA32" s="445">
        <f t="shared" si="12"/>
        <v>120000</v>
      </c>
      <c r="AB32" s="445">
        <f t="shared" si="12"/>
        <v>0</v>
      </c>
      <c r="AC32" s="445">
        <f t="shared" si="12"/>
        <v>0</v>
      </c>
      <c r="AD32" s="445">
        <f t="shared" si="12"/>
        <v>0</v>
      </c>
      <c r="AE32" s="445"/>
      <c r="AF32" s="445"/>
      <c r="AG32" s="445">
        <f t="shared" si="12"/>
        <v>10000</v>
      </c>
      <c r="AH32" s="445">
        <f t="shared" si="12"/>
        <v>0</v>
      </c>
      <c r="AI32" s="445">
        <f t="shared" si="12"/>
        <v>0</v>
      </c>
      <c r="AJ32" s="445">
        <f t="shared" si="12"/>
        <v>0</v>
      </c>
      <c r="AK32" s="445">
        <f t="shared" si="12"/>
        <v>680000</v>
      </c>
      <c r="AL32" s="445">
        <f t="shared" si="12"/>
        <v>0</v>
      </c>
      <c r="AM32" s="445">
        <f t="shared" si="12"/>
        <v>0</v>
      </c>
      <c r="AN32" s="445">
        <f t="shared" si="12"/>
        <v>0</v>
      </c>
      <c r="AO32" s="445"/>
      <c r="AP32" s="445"/>
      <c r="AQ32" s="445">
        <f t="shared" si="12"/>
        <v>0</v>
      </c>
      <c r="AR32" s="445">
        <f t="shared" si="12"/>
        <v>415000</v>
      </c>
      <c r="AS32" s="445">
        <f t="shared" si="12"/>
        <v>300000</v>
      </c>
      <c r="AT32" s="445"/>
      <c r="AU32" s="445">
        <f>SUM(AU29:AU31)</f>
        <v>1992000</v>
      </c>
    </row>
    <row r="33" spans="1:47" ht="18">
      <c r="A33" s="1" t="s">
        <v>134</v>
      </c>
      <c r="B33" s="55" t="s">
        <v>504</v>
      </c>
      <c r="C33" s="304"/>
      <c r="D33" s="314"/>
      <c r="E33" s="445"/>
      <c r="F33" s="306">
        <f t="shared" si="1"/>
        <v>2000000</v>
      </c>
      <c r="G33" s="306">
        <v>2000000</v>
      </c>
      <c r="H33" s="306">
        <v>517439</v>
      </c>
      <c r="I33" s="445"/>
      <c r="J33" s="544"/>
      <c r="K33" s="544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6"/>
      <c r="AE33" s="446"/>
      <c r="AF33" s="446"/>
      <c r="AG33" s="446"/>
      <c r="AH33" s="446"/>
      <c r="AI33" s="446"/>
      <c r="AJ33" s="446"/>
      <c r="AK33" s="446">
        <v>2000000</v>
      </c>
      <c r="AL33" s="446"/>
      <c r="AM33" s="446"/>
      <c r="AN33" s="446"/>
      <c r="AO33" s="446"/>
      <c r="AP33" s="446"/>
      <c r="AQ33" s="446"/>
      <c r="AR33" s="446"/>
      <c r="AS33" s="446"/>
      <c r="AT33" s="446"/>
      <c r="AU33" s="446">
        <f t="shared" ref="AU33:AU38" si="13">SUM(L33:AS33)</f>
        <v>2000000</v>
      </c>
    </row>
    <row r="34" spans="1:47" ht="18">
      <c r="A34" s="1" t="s">
        <v>135</v>
      </c>
      <c r="B34" s="55" t="s">
        <v>131</v>
      </c>
      <c r="C34" s="304"/>
      <c r="D34" s="305"/>
      <c r="E34" s="445"/>
      <c r="F34" s="306">
        <f t="shared" si="1"/>
        <v>450000</v>
      </c>
      <c r="G34" s="306">
        <v>450000</v>
      </c>
      <c r="H34" s="306">
        <v>73419</v>
      </c>
      <c r="I34" s="445"/>
      <c r="J34" s="544"/>
      <c r="K34" s="544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>
        <v>30000</v>
      </c>
      <c r="AA34" s="446">
        <v>100000</v>
      </c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446"/>
      <c r="AO34" s="446"/>
      <c r="AP34" s="446"/>
      <c r="AQ34" s="446"/>
      <c r="AR34" s="446">
        <v>120000</v>
      </c>
      <c r="AS34" s="446">
        <v>200000</v>
      </c>
      <c r="AT34" s="446"/>
      <c r="AU34" s="446">
        <f t="shared" si="13"/>
        <v>450000</v>
      </c>
    </row>
    <row r="35" spans="1:47" ht="18">
      <c r="A35" s="1" t="s">
        <v>136</v>
      </c>
      <c r="B35" s="55" t="s">
        <v>132</v>
      </c>
      <c r="C35" s="304"/>
      <c r="D35" s="305"/>
      <c r="E35" s="445"/>
      <c r="F35" s="306">
        <f t="shared" si="1"/>
        <v>0</v>
      </c>
      <c r="G35" s="306"/>
      <c r="H35" s="306"/>
      <c r="I35" s="445"/>
      <c r="J35" s="544"/>
      <c r="K35" s="544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  <c r="AF35" s="446"/>
      <c r="AG35" s="446"/>
      <c r="AH35" s="446"/>
      <c r="AI35" s="446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6"/>
      <c r="AU35" s="446">
        <f t="shared" si="13"/>
        <v>0</v>
      </c>
    </row>
    <row r="36" spans="1:47" ht="18">
      <c r="A36" s="1" t="s">
        <v>137</v>
      </c>
      <c r="B36" s="55" t="s">
        <v>43</v>
      </c>
      <c r="C36" s="304"/>
      <c r="D36" s="305"/>
      <c r="E36" s="445"/>
      <c r="F36" s="306">
        <f t="shared" si="1"/>
        <v>1050000</v>
      </c>
      <c r="G36" s="306">
        <v>1050000</v>
      </c>
      <c r="H36" s="306">
        <v>469766</v>
      </c>
      <c r="I36" s="445"/>
      <c r="J36" s="544"/>
      <c r="K36" s="544"/>
      <c r="L36" s="446"/>
      <c r="M36" s="446"/>
      <c r="N36" s="446"/>
      <c r="O36" s="446"/>
      <c r="P36" s="446"/>
      <c r="Q36" s="446"/>
      <c r="R36" s="446"/>
      <c r="S36" s="446">
        <v>1000000</v>
      </c>
      <c r="T36" s="446"/>
      <c r="U36" s="446"/>
      <c r="V36" s="446"/>
      <c r="W36" s="446">
        <v>50000</v>
      </c>
      <c r="X36" s="446"/>
      <c r="Y36" s="446"/>
      <c r="Z36" s="446"/>
      <c r="AA36" s="446"/>
      <c r="AB36" s="446"/>
      <c r="AC36" s="446"/>
      <c r="AD36" s="446"/>
      <c r="AE36" s="446"/>
      <c r="AF36" s="446"/>
      <c r="AG36" s="446"/>
      <c r="AH36" s="446"/>
      <c r="AI36" s="446"/>
      <c r="AJ36" s="446"/>
      <c r="AK36" s="446"/>
      <c r="AL36" s="446"/>
      <c r="AM36" s="446"/>
      <c r="AN36" s="446"/>
      <c r="AO36" s="446"/>
      <c r="AP36" s="446"/>
      <c r="AQ36" s="446"/>
      <c r="AR36" s="446"/>
      <c r="AS36" s="446"/>
      <c r="AT36" s="446"/>
      <c r="AU36" s="446">
        <f t="shared" si="13"/>
        <v>1050000</v>
      </c>
    </row>
    <row r="37" spans="1:47" ht="18">
      <c r="A37" s="1" t="s">
        <v>125</v>
      </c>
      <c r="B37" s="63" t="s">
        <v>51</v>
      </c>
      <c r="C37" s="304"/>
      <c r="D37" s="305"/>
      <c r="E37" s="445"/>
      <c r="F37" s="306">
        <f t="shared" si="1"/>
        <v>370228</v>
      </c>
      <c r="G37" s="306">
        <v>370228</v>
      </c>
      <c r="H37" s="306">
        <v>40945</v>
      </c>
      <c r="I37" s="445"/>
      <c r="J37" s="544"/>
      <c r="K37" s="544"/>
      <c r="L37" s="446"/>
      <c r="M37" s="446"/>
      <c r="N37" s="446"/>
      <c r="O37" s="446"/>
      <c r="P37" s="446"/>
      <c r="Q37" s="446"/>
      <c r="R37" s="446"/>
      <c r="S37" s="446">
        <v>78740</v>
      </c>
      <c r="T37" s="446"/>
      <c r="U37" s="446"/>
      <c r="V37" s="446"/>
      <c r="W37" s="446"/>
      <c r="X37" s="446"/>
      <c r="Y37" s="446"/>
      <c r="Z37" s="446"/>
      <c r="AA37" s="446">
        <v>12500</v>
      </c>
      <c r="AB37" s="446"/>
      <c r="AC37" s="446">
        <v>50000</v>
      </c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>
        <v>28988</v>
      </c>
      <c r="AR37" s="446">
        <v>50000</v>
      </c>
      <c r="AS37" s="446">
        <v>150000</v>
      </c>
      <c r="AT37" s="446"/>
      <c r="AU37" s="446">
        <f t="shared" si="13"/>
        <v>370228</v>
      </c>
    </row>
    <row r="38" spans="1:47" ht="18">
      <c r="A38" s="1" t="s">
        <v>139</v>
      </c>
      <c r="B38" s="55" t="s">
        <v>484</v>
      </c>
      <c r="C38" s="304"/>
      <c r="D38" s="305"/>
      <c r="E38" s="445"/>
      <c r="F38" s="306">
        <f t="shared" si="1"/>
        <v>6059370</v>
      </c>
      <c r="G38" s="306">
        <v>6517378</v>
      </c>
      <c r="H38" s="306">
        <v>1584205</v>
      </c>
      <c r="I38" s="445"/>
      <c r="J38" s="544"/>
      <c r="K38" s="544"/>
      <c r="L38" s="446"/>
      <c r="M38" s="446"/>
      <c r="N38" s="446"/>
      <c r="O38" s="446"/>
      <c r="P38" s="446"/>
      <c r="Q38" s="446"/>
      <c r="R38" s="589">
        <v>50000</v>
      </c>
      <c r="S38" s="446">
        <v>1500000</v>
      </c>
      <c r="T38" s="446">
        <v>30000</v>
      </c>
      <c r="U38" s="446"/>
      <c r="V38" s="446"/>
      <c r="W38" s="446"/>
      <c r="X38" s="446"/>
      <c r="Y38" s="446"/>
      <c r="Z38" s="446"/>
      <c r="AA38" s="446">
        <v>490000</v>
      </c>
      <c r="AB38" s="446"/>
      <c r="AC38" s="446">
        <v>39370</v>
      </c>
      <c r="AD38" s="446"/>
      <c r="AE38" s="446"/>
      <c r="AF38" s="446"/>
      <c r="AG38" s="446"/>
      <c r="AH38" s="446"/>
      <c r="AI38" s="446"/>
      <c r="AJ38" s="446"/>
      <c r="AK38" s="446"/>
      <c r="AL38" s="446">
        <v>500000</v>
      </c>
      <c r="AM38" s="446"/>
      <c r="AN38" s="446">
        <v>750000</v>
      </c>
      <c r="AO38" s="446"/>
      <c r="AP38" s="446"/>
      <c r="AQ38" s="446"/>
      <c r="AR38" s="446">
        <v>200000</v>
      </c>
      <c r="AS38" s="446">
        <v>2500000</v>
      </c>
      <c r="AT38" s="446"/>
      <c r="AU38" s="446">
        <f t="shared" si="13"/>
        <v>6059370</v>
      </c>
    </row>
    <row r="39" spans="1:47" ht="18">
      <c r="A39" s="1" t="s">
        <v>140</v>
      </c>
      <c r="B39" s="62" t="s">
        <v>141</v>
      </c>
      <c r="C39" s="305">
        <f>SUM(C33:C38)</f>
        <v>0</v>
      </c>
      <c r="D39" s="445">
        <f>SUM(D33:D38)</f>
        <v>0</v>
      </c>
      <c r="E39" s="456">
        <f>SUM(E33:E38)</f>
        <v>0</v>
      </c>
      <c r="F39" s="306">
        <f>F33+F34+F35+F36+F37+F38</f>
        <v>9929598</v>
      </c>
      <c r="G39" s="306">
        <f t="shared" ref="G39:H39" si="14">G33+G34+G35+G36+G37+G38</f>
        <v>10387606</v>
      </c>
      <c r="H39" s="306">
        <f t="shared" si="14"/>
        <v>2685774</v>
      </c>
      <c r="I39" s="517"/>
      <c r="J39" s="545"/>
      <c r="K39" s="545"/>
      <c r="L39" s="445">
        <f t="shared" ref="L39:AU39" si="15">SUM(L33:L38)</f>
        <v>0</v>
      </c>
      <c r="M39" s="445">
        <f t="shared" si="15"/>
        <v>0</v>
      </c>
      <c r="N39" s="445">
        <f t="shared" si="15"/>
        <v>0</v>
      </c>
      <c r="O39" s="445">
        <f t="shared" si="15"/>
        <v>0</v>
      </c>
      <c r="P39" s="445">
        <f t="shared" si="15"/>
        <v>0</v>
      </c>
      <c r="Q39" s="445">
        <f t="shared" si="15"/>
        <v>0</v>
      </c>
      <c r="R39" s="445">
        <f t="shared" si="15"/>
        <v>50000</v>
      </c>
      <c r="S39" s="445">
        <f t="shared" si="15"/>
        <v>2578740</v>
      </c>
      <c r="T39" s="445">
        <f t="shared" si="15"/>
        <v>30000</v>
      </c>
      <c r="U39" s="445">
        <f t="shared" si="15"/>
        <v>0</v>
      </c>
      <c r="V39" s="445">
        <f>SUM(V33:V38)</f>
        <v>0</v>
      </c>
      <c r="W39" s="445">
        <f>SUM(W33:W38)</f>
        <v>50000</v>
      </c>
      <c r="X39" s="445">
        <f>SUM(X33:X38)</f>
        <v>0</v>
      </c>
      <c r="Y39" s="445">
        <f t="shared" si="15"/>
        <v>0</v>
      </c>
      <c r="Z39" s="445">
        <f t="shared" si="15"/>
        <v>30000</v>
      </c>
      <c r="AA39" s="445">
        <f t="shared" si="15"/>
        <v>602500</v>
      </c>
      <c r="AB39" s="445">
        <f t="shared" si="15"/>
        <v>0</v>
      </c>
      <c r="AC39" s="445">
        <f t="shared" si="15"/>
        <v>89370</v>
      </c>
      <c r="AD39" s="445">
        <f t="shared" si="15"/>
        <v>0</v>
      </c>
      <c r="AE39" s="445"/>
      <c r="AF39" s="445"/>
      <c r="AG39" s="445">
        <f t="shared" si="15"/>
        <v>0</v>
      </c>
      <c r="AH39" s="445">
        <f t="shared" si="15"/>
        <v>0</v>
      </c>
      <c r="AI39" s="445">
        <f t="shared" si="15"/>
        <v>0</v>
      </c>
      <c r="AJ39" s="445">
        <f t="shared" si="15"/>
        <v>0</v>
      </c>
      <c r="AK39" s="445">
        <f t="shared" si="15"/>
        <v>2000000</v>
      </c>
      <c r="AL39" s="445">
        <f t="shared" si="15"/>
        <v>500000</v>
      </c>
      <c r="AM39" s="445">
        <f t="shared" si="15"/>
        <v>0</v>
      </c>
      <c r="AN39" s="445">
        <f t="shared" si="15"/>
        <v>750000</v>
      </c>
      <c r="AO39" s="445"/>
      <c r="AP39" s="445"/>
      <c r="AQ39" s="445">
        <f t="shared" si="15"/>
        <v>28988</v>
      </c>
      <c r="AR39" s="445">
        <f t="shared" si="15"/>
        <v>370000</v>
      </c>
      <c r="AS39" s="445">
        <f t="shared" si="15"/>
        <v>2850000</v>
      </c>
      <c r="AT39" s="445"/>
      <c r="AU39" s="445">
        <f t="shared" si="15"/>
        <v>9929598</v>
      </c>
    </row>
    <row r="40" spans="1:47" s="440" customFormat="1" ht="18">
      <c r="A40" s="103" t="s">
        <v>125</v>
      </c>
      <c r="B40" s="457" t="s">
        <v>144</v>
      </c>
      <c r="C40" s="452">
        <f>SUM(C39,C32)</f>
        <v>0</v>
      </c>
      <c r="D40" s="452">
        <f>SUM(D39,D32)</f>
        <v>0</v>
      </c>
      <c r="E40" s="452">
        <f>SUM(E39,E32)</f>
        <v>0</v>
      </c>
      <c r="F40" s="306">
        <f>F32+F39</f>
        <v>11921598</v>
      </c>
      <c r="G40" s="306">
        <f t="shared" ref="G40:H40" si="16">G32+G39</f>
        <v>12379606</v>
      </c>
      <c r="H40" s="306">
        <f t="shared" si="16"/>
        <v>3347058</v>
      </c>
      <c r="I40" s="449"/>
      <c r="J40" s="544"/>
      <c r="K40" s="544"/>
      <c r="L40" s="311">
        <f t="shared" ref="L40:AU40" si="17">SUM(L39,L32)</f>
        <v>0</v>
      </c>
      <c r="M40" s="311">
        <f t="shared" si="17"/>
        <v>0</v>
      </c>
      <c r="N40" s="311">
        <f t="shared" si="17"/>
        <v>0</v>
      </c>
      <c r="O40" s="311">
        <f t="shared" si="17"/>
        <v>0</v>
      </c>
      <c r="P40" s="311">
        <f t="shared" si="17"/>
        <v>0</v>
      </c>
      <c r="Q40" s="311">
        <f t="shared" si="17"/>
        <v>0</v>
      </c>
      <c r="R40" s="311">
        <f t="shared" si="17"/>
        <v>50000</v>
      </c>
      <c r="S40" s="311">
        <f t="shared" si="17"/>
        <v>2588740</v>
      </c>
      <c r="T40" s="311">
        <f t="shared" si="17"/>
        <v>470000</v>
      </c>
      <c r="U40" s="311">
        <f t="shared" si="17"/>
        <v>0</v>
      </c>
      <c r="V40" s="311">
        <f>SUM(V39,V32)</f>
        <v>0</v>
      </c>
      <c r="W40" s="311">
        <f>SUM(W39,W32)</f>
        <v>50000</v>
      </c>
      <c r="X40" s="311">
        <f>SUM(X39,X32)</f>
        <v>0</v>
      </c>
      <c r="Y40" s="311">
        <f t="shared" si="17"/>
        <v>0</v>
      </c>
      <c r="Z40" s="311">
        <f t="shared" si="17"/>
        <v>47000</v>
      </c>
      <c r="AA40" s="311">
        <f t="shared" si="17"/>
        <v>722500</v>
      </c>
      <c r="AB40" s="311">
        <f t="shared" si="17"/>
        <v>0</v>
      </c>
      <c r="AC40" s="311">
        <f t="shared" si="17"/>
        <v>89370</v>
      </c>
      <c r="AD40" s="311">
        <f t="shared" si="17"/>
        <v>0</v>
      </c>
      <c r="AE40" s="311"/>
      <c r="AF40" s="311"/>
      <c r="AG40" s="311">
        <f t="shared" si="17"/>
        <v>10000</v>
      </c>
      <c r="AH40" s="311">
        <f t="shared" si="17"/>
        <v>0</v>
      </c>
      <c r="AI40" s="311">
        <f t="shared" si="17"/>
        <v>0</v>
      </c>
      <c r="AJ40" s="311">
        <f t="shared" si="17"/>
        <v>0</v>
      </c>
      <c r="AK40" s="311">
        <f t="shared" si="17"/>
        <v>2680000</v>
      </c>
      <c r="AL40" s="311">
        <f t="shared" si="17"/>
        <v>500000</v>
      </c>
      <c r="AM40" s="311">
        <f t="shared" si="17"/>
        <v>0</v>
      </c>
      <c r="AN40" s="311">
        <f t="shared" si="17"/>
        <v>750000</v>
      </c>
      <c r="AO40" s="311"/>
      <c r="AP40" s="311"/>
      <c r="AQ40" s="311">
        <f t="shared" si="17"/>
        <v>28988</v>
      </c>
      <c r="AR40" s="311">
        <f t="shared" si="17"/>
        <v>785000</v>
      </c>
      <c r="AS40" s="311">
        <f t="shared" si="17"/>
        <v>3150000</v>
      </c>
      <c r="AT40" s="311"/>
      <c r="AU40" s="311">
        <f t="shared" si="17"/>
        <v>11921598</v>
      </c>
    </row>
    <row r="41" spans="1:47" ht="18">
      <c r="A41" s="1" t="s">
        <v>145</v>
      </c>
      <c r="B41" s="55" t="s">
        <v>146</v>
      </c>
      <c r="C41" s="304"/>
      <c r="D41" s="405"/>
      <c r="E41" s="304"/>
      <c r="F41" s="306">
        <f t="shared" si="1"/>
        <v>250000</v>
      </c>
      <c r="G41" s="306">
        <v>270420</v>
      </c>
      <c r="H41" s="306">
        <v>137516</v>
      </c>
      <c r="I41" s="445"/>
      <c r="J41" s="544"/>
      <c r="K41" s="544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  <c r="AA41" s="446">
        <v>250000</v>
      </c>
      <c r="AB41" s="446"/>
      <c r="AC41" s="446"/>
      <c r="AD41" s="446"/>
      <c r="AE41" s="446"/>
      <c r="AF41" s="446"/>
      <c r="AG41" s="446"/>
      <c r="AH41" s="446"/>
      <c r="AI41" s="446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6"/>
      <c r="AU41" s="446">
        <f>SUM(L41:AS41)</f>
        <v>250000</v>
      </c>
    </row>
    <row r="42" spans="1:47" ht="18" customHeight="1">
      <c r="A42" s="1" t="s">
        <v>147</v>
      </c>
      <c r="B42" s="55" t="s">
        <v>482</v>
      </c>
      <c r="C42" s="304"/>
      <c r="D42" s="305"/>
      <c r="E42" s="445"/>
      <c r="F42" s="306">
        <v>920000</v>
      </c>
      <c r="G42" s="306">
        <v>920000</v>
      </c>
      <c r="H42" s="306">
        <v>449400</v>
      </c>
      <c r="I42" s="445"/>
      <c r="J42" s="544"/>
      <c r="K42" s="544"/>
      <c r="L42" s="446"/>
      <c r="M42" s="446"/>
      <c r="N42" s="446"/>
      <c r="O42" s="446"/>
      <c r="P42" s="446"/>
      <c r="Q42" s="446"/>
      <c r="R42" s="446"/>
      <c r="S42" s="446">
        <v>60000</v>
      </c>
      <c r="T42" s="446"/>
      <c r="U42" s="446"/>
      <c r="V42" s="446"/>
      <c r="W42" s="446"/>
      <c r="X42" s="446"/>
      <c r="Y42" s="446"/>
      <c r="Z42" s="446"/>
      <c r="AA42" s="446">
        <v>150000</v>
      </c>
      <c r="AB42" s="446"/>
      <c r="AC42" s="446"/>
      <c r="AD42" s="446"/>
      <c r="AE42" s="446"/>
      <c r="AF42" s="446"/>
      <c r="AG42" s="446"/>
      <c r="AH42" s="446"/>
      <c r="AI42" s="446"/>
      <c r="AJ42" s="446">
        <v>90000</v>
      </c>
      <c r="AK42" s="446">
        <v>150000</v>
      </c>
      <c r="AL42" s="446"/>
      <c r="AM42" s="446"/>
      <c r="AN42" s="446"/>
      <c r="AO42" s="446"/>
      <c r="AP42" s="446"/>
      <c r="AQ42" s="446"/>
      <c r="AR42" s="446">
        <v>120000</v>
      </c>
      <c r="AS42" s="446">
        <v>350000</v>
      </c>
      <c r="AT42" s="446"/>
      <c r="AU42" s="446">
        <f>SUM(L42:AT42)</f>
        <v>920000</v>
      </c>
    </row>
    <row r="43" spans="1:47" ht="18">
      <c r="A43" s="103" t="s">
        <v>148</v>
      </c>
      <c r="B43" s="104" t="s">
        <v>149</v>
      </c>
      <c r="C43" s="406">
        <f>SUM(C41:C42)</f>
        <v>0</v>
      </c>
      <c r="D43" s="309">
        <f>SUM(D41:D42)</f>
        <v>0</v>
      </c>
      <c r="E43" s="406">
        <f>SUM(E41:E42)</f>
        <v>0</v>
      </c>
      <c r="F43" s="306">
        <f>F41+F42</f>
        <v>1170000</v>
      </c>
      <c r="G43" s="306">
        <f t="shared" ref="G43:H43" si="18">G41+G42</f>
        <v>1190420</v>
      </c>
      <c r="H43" s="306">
        <f t="shared" si="18"/>
        <v>586916</v>
      </c>
      <c r="I43" s="449"/>
      <c r="J43" s="544"/>
      <c r="K43" s="544"/>
      <c r="L43" s="449">
        <f t="shared" ref="L43:AU43" si="19">SUM(L41:L42)</f>
        <v>0</v>
      </c>
      <c r="M43" s="449">
        <f t="shared" si="19"/>
        <v>0</v>
      </c>
      <c r="N43" s="449">
        <f t="shared" si="19"/>
        <v>0</v>
      </c>
      <c r="O43" s="449">
        <f t="shared" si="19"/>
        <v>0</v>
      </c>
      <c r="P43" s="449">
        <f t="shared" si="19"/>
        <v>0</v>
      </c>
      <c r="Q43" s="449">
        <f t="shared" si="19"/>
        <v>0</v>
      </c>
      <c r="R43" s="449">
        <f t="shared" si="19"/>
        <v>0</v>
      </c>
      <c r="S43" s="449">
        <f t="shared" si="19"/>
        <v>60000</v>
      </c>
      <c r="T43" s="449">
        <f t="shared" si="19"/>
        <v>0</v>
      </c>
      <c r="U43" s="449">
        <f t="shared" si="19"/>
        <v>0</v>
      </c>
      <c r="V43" s="449"/>
      <c r="W43" s="449"/>
      <c r="X43" s="449"/>
      <c r="Y43" s="449">
        <f t="shared" si="19"/>
        <v>0</v>
      </c>
      <c r="Z43" s="449">
        <f t="shared" si="19"/>
        <v>0</v>
      </c>
      <c r="AA43" s="449">
        <f t="shared" si="19"/>
        <v>400000</v>
      </c>
      <c r="AB43" s="449">
        <f t="shared" si="19"/>
        <v>0</v>
      </c>
      <c r="AC43" s="449">
        <f t="shared" si="19"/>
        <v>0</v>
      </c>
      <c r="AD43" s="449">
        <f t="shared" si="19"/>
        <v>0</v>
      </c>
      <c r="AE43" s="449"/>
      <c r="AF43" s="449"/>
      <c r="AG43" s="449">
        <f t="shared" si="19"/>
        <v>0</v>
      </c>
      <c r="AH43" s="449">
        <f t="shared" si="19"/>
        <v>0</v>
      </c>
      <c r="AI43" s="449">
        <f t="shared" si="19"/>
        <v>0</v>
      </c>
      <c r="AJ43" s="449">
        <f t="shared" si="19"/>
        <v>90000</v>
      </c>
      <c r="AK43" s="449">
        <f t="shared" si="19"/>
        <v>150000</v>
      </c>
      <c r="AL43" s="449">
        <f t="shared" si="19"/>
        <v>0</v>
      </c>
      <c r="AM43" s="449">
        <f t="shared" si="19"/>
        <v>0</v>
      </c>
      <c r="AN43" s="449">
        <f t="shared" si="19"/>
        <v>0</v>
      </c>
      <c r="AO43" s="449"/>
      <c r="AP43" s="449"/>
      <c r="AQ43" s="449">
        <f t="shared" si="19"/>
        <v>0</v>
      </c>
      <c r="AR43" s="449">
        <f t="shared" si="19"/>
        <v>120000</v>
      </c>
      <c r="AS43" s="449">
        <f t="shared" si="19"/>
        <v>350000</v>
      </c>
      <c r="AT43" s="449"/>
      <c r="AU43" s="449">
        <f t="shared" si="19"/>
        <v>1170000</v>
      </c>
    </row>
    <row r="44" spans="1:47" ht="18">
      <c r="A44" s="1" t="s">
        <v>150</v>
      </c>
      <c r="B44" s="55" t="s">
        <v>400</v>
      </c>
      <c r="C44" s="304"/>
      <c r="D44" s="305"/>
      <c r="E44" s="445"/>
      <c r="F44" s="306">
        <f t="shared" si="1"/>
        <v>6962000</v>
      </c>
      <c r="G44" s="306">
        <v>6962000</v>
      </c>
      <c r="H44" s="306">
        <v>4216594</v>
      </c>
      <c r="I44" s="445"/>
      <c r="J44" s="544"/>
      <c r="K44" s="544"/>
      <c r="L44" s="446"/>
      <c r="M44" s="446"/>
      <c r="N44" s="446"/>
      <c r="O44" s="446"/>
      <c r="P44" s="446"/>
      <c r="Q44" s="446"/>
      <c r="R44" s="446"/>
      <c r="S44" s="446">
        <v>10000</v>
      </c>
      <c r="T44" s="446"/>
      <c r="U44" s="446"/>
      <c r="V44" s="446"/>
      <c r="W44" s="446">
        <v>12000</v>
      </c>
      <c r="X44" s="446"/>
      <c r="Y44" s="446"/>
      <c r="Z44" s="446"/>
      <c r="AA44" s="446">
        <v>750000</v>
      </c>
      <c r="AB44" s="446"/>
      <c r="AC44" s="446">
        <v>50000</v>
      </c>
      <c r="AD44" s="446">
        <v>1000000</v>
      </c>
      <c r="AE44" s="446"/>
      <c r="AF44" s="446"/>
      <c r="AG44" s="446"/>
      <c r="AH44" s="446"/>
      <c r="AI44" s="446"/>
      <c r="AJ44" s="446">
        <v>3480000</v>
      </c>
      <c r="AK44" s="446">
        <v>750000</v>
      </c>
      <c r="AL44" s="446"/>
      <c r="AM44" s="446"/>
      <c r="AN44" s="446"/>
      <c r="AO44" s="446"/>
      <c r="AP44" s="446"/>
      <c r="AQ44" s="446"/>
      <c r="AR44" s="446">
        <v>590000</v>
      </c>
      <c r="AS44" s="446">
        <v>320000</v>
      </c>
      <c r="AT44" s="446"/>
      <c r="AU44" s="446">
        <f>SUM(L44:AS44)</f>
        <v>6962000</v>
      </c>
    </row>
    <row r="45" spans="1:47" ht="18">
      <c r="A45" s="1" t="s">
        <v>161</v>
      </c>
      <c r="B45" s="55" t="s">
        <v>162</v>
      </c>
      <c r="C45" s="304"/>
      <c r="D45" s="305"/>
      <c r="E45" s="445"/>
      <c r="F45" s="306">
        <f t="shared" si="1"/>
        <v>8333163</v>
      </c>
      <c r="G45" s="306">
        <v>8333163</v>
      </c>
      <c r="H45" s="306">
        <v>5097982</v>
      </c>
      <c r="I45" s="445"/>
      <c r="J45" s="544"/>
      <c r="K45" s="544"/>
      <c r="L45" s="446"/>
      <c r="M45" s="446"/>
      <c r="N45" s="446"/>
      <c r="O45" s="446"/>
      <c r="P45" s="589">
        <v>8333163</v>
      </c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  <c r="AH45" s="446"/>
      <c r="AI45" s="446"/>
      <c r="AJ45" s="446"/>
      <c r="AK45" s="446"/>
      <c r="AL45" s="446"/>
      <c r="AM45" s="446"/>
      <c r="AN45" s="446"/>
      <c r="AO45" s="446"/>
      <c r="AP45" s="446"/>
      <c r="AQ45" s="446"/>
      <c r="AR45" s="446"/>
      <c r="AS45" s="446"/>
      <c r="AT45" s="446"/>
      <c r="AU45" s="446">
        <f t="shared" ref="AU45:AU50" si="20">SUM(L45:AS45)</f>
        <v>8333163</v>
      </c>
    </row>
    <row r="46" spans="1:47" ht="18">
      <c r="A46" s="1" t="s">
        <v>151</v>
      </c>
      <c r="B46" s="55" t="s">
        <v>483</v>
      </c>
      <c r="C46" s="304"/>
      <c r="D46" s="305"/>
      <c r="E46" s="445"/>
      <c r="F46" s="306">
        <f t="shared" si="1"/>
        <v>188000</v>
      </c>
      <c r="G46" s="306">
        <v>250200</v>
      </c>
      <c r="H46" s="306">
        <v>89100</v>
      </c>
      <c r="I46" s="445"/>
      <c r="J46" s="544"/>
      <c r="K46" s="544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>
        <v>48000</v>
      </c>
      <c r="AB46" s="446"/>
      <c r="AC46" s="446">
        <v>140000</v>
      </c>
      <c r="AD46" s="446"/>
      <c r="AE46" s="446"/>
      <c r="AF46" s="446"/>
      <c r="AG46" s="446"/>
      <c r="AH46" s="446"/>
      <c r="AI46" s="446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>
        <f t="shared" si="20"/>
        <v>188000</v>
      </c>
    </row>
    <row r="47" spans="1:47" ht="18">
      <c r="A47" s="1" t="s">
        <v>153</v>
      </c>
      <c r="B47" s="55" t="s">
        <v>154</v>
      </c>
      <c r="C47" s="304"/>
      <c r="D47" s="305"/>
      <c r="E47" s="445"/>
      <c r="F47" s="306">
        <f t="shared" si="1"/>
        <v>5940000</v>
      </c>
      <c r="G47" s="306">
        <v>5282961</v>
      </c>
      <c r="H47" s="306">
        <v>840660</v>
      </c>
      <c r="I47" s="445"/>
      <c r="J47" s="544"/>
      <c r="K47" s="544"/>
      <c r="L47" s="446"/>
      <c r="M47" s="589">
        <v>3000000</v>
      </c>
      <c r="N47" s="446"/>
      <c r="O47" s="446"/>
      <c r="P47" s="446"/>
      <c r="Q47" s="446"/>
      <c r="R47" s="446"/>
      <c r="S47" s="446">
        <v>200000</v>
      </c>
      <c r="T47" s="446">
        <v>20000</v>
      </c>
      <c r="U47" s="446"/>
      <c r="V47" s="446"/>
      <c r="W47" s="446">
        <v>100000</v>
      </c>
      <c r="X47" s="446"/>
      <c r="Y47" s="446"/>
      <c r="Z47" s="446">
        <v>20000</v>
      </c>
      <c r="AA47" s="446">
        <v>550000</v>
      </c>
      <c r="AB47" s="446"/>
      <c r="AC47" s="446">
        <v>200000</v>
      </c>
      <c r="AD47" s="446">
        <v>900000</v>
      </c>
      <c r="AE47" s="446"/>
      <c r="AF47" s="446"/>
      <c r="AG47" s="446">
        <v>100000</v>
      </c>
      <c r="AH47" s="446"/>
      <c r="AI47" s="446"/>
      <c r="AJ47" s="446"/>
      <c r="AK47" s="446">
        <v>100000</v>
      </c>
      <c r="AL47" s="446">
        <v>100000</v>
      </c>
      <c r="AM47" s="446"/>
      <c r="AN47" s="446"/>
      <c r="AO47" s="446"/>
      <c r="AP47" s="446"/>
      <c r="AQ47" s="446"/>
      <c r="AR47" s="446">
        <v>150000</v>
      </c>
      <c r="AS47" s="446">
        <v>500000</v>
      </c>
      <c r="AT47" s="446"/>
      <c r="AU47" s="446">
        <f t="shared" si="20"/>
        <v>5940000</v>
      </c>
    </row>
    <row r="48" spans="1:47" ht="18">
      <c r="A48" s="1" t="s">
        <v>155</v>
      </c>
      <c r="B48" s="55" t="s">
        <v>156</v>
      </c>
      <c r="C48" s="304"/>
      <c r="D48" s="305"/>
      <c r="E48" s="445"/>
      <c r="F48" s="306">
        <f t="shared" si="1"/>
        <v>0</v>
      </c>
      <c r="G48" s="306"/>
      <c r="H48" s="306"/>
      <c r="I48" s="445"/>
      <c r="J48" s="544"/>
      <c r="K48" s="544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>
        <f t="shared" si="20"/>
        <v>0</v>
      </c>
    </row>
    <row r="49" spans="1:47" ht="18">
      <c r="A49" s="1" t="s">
        <v>157</v>
      </c>
      <c r="B49" s="55" t="s">
        <v>487</v>
      </c>
      <c r="C49" s="304"/>
      <c r="D49" s="305"/>
      <c r="E49" s="445"/>
      <c r="F49" s="306">
        <f t="shared" si="1"/>
        <v>670000</v>
      </c>
      <c r="G49" s="306">
        <v>670000</v>
      </c>
      <c r="H49" s="306">
        <v>125000</v>
      </c>
      <c r="I49" s="445"/>
      <c r="J49" s="544"/>
      <c r="K49" s="544"/>
      <c r="L49" s="446"/>
      <c r="M49" s="446"/>
      <c r="N49" s="446"/>
      <c r="O49" s="446"/>
      <c r="P49" s="446"/>
      <c r="Q49" s="446"/>
      <c r="R49" s="446"/>
      <c r="S49" s="446"/>
      <c r="T49" s="446">
        <v>650000</v>
      </c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>
        <v>20000</v>
      </c>
      <c r="AS49" s="446"/>
      <c r="AT49" s="446"/>
      <c r="AU49" s="446">
        <f t="shared" si="20"/>
        <v>670000</v>
      </c>
    </row>
    <row r="50" spans="1:47" s="440" customFormat="1" ht="18">
      <c r="A50" s="1" t="s">
        <v>158</v>
      </c>
      <c r="B50" s="55" t="s">
        <v>485</v>
      </c>
      <c r="C50" s="304"/>
      <c r="D50" s="305"/>
      <c r="E50" s="445"/>
      <c r="F50" s="306">
        <f t="shared" si="1"/>
        <v>16691400</v>
      </c>
      <c r="G50" s="306">
        <v>16970980</v>
      </c>
      <c r="H50" s="306">
        <v>5810423</v>
      </c>
      <c r="I50" s="445"/>
      <c r="J50" s="544"/>
      <c r="K50" s="544"/>
      <c r="L50" s="589">
        <v>1000000</v>
      </c>
      <c r="M50" s="446"/>
      <c r="N50" s="589">
        <v>360000</v>
      </c>
      <c r="O50" s="589">
        <v>350000</v>
      </c>
      <c r="P50" s="446"/>
      <c r="Q50" s="593">
        <v>1299000</v>
      </c>
      <c r="R50" s="589">
        <v>200000</v>
      </c>
      <c r="S50" s="42">
        <v>700000</v>
      </c>
      <c r="T50" s="42"/>
      <c r="U50" s="42"/>
      <c r="V50" s="42">
        <v>138000</v>
      </c>
      <c r="W50" s="42">
        <v>500000</v>
      </c>
      <c r="X50" s="42"/>
      <c r="Y50" s="42">
        <v>200000</v>
      </c>
      <c r="Z50" s="42"/>
      <c r="AA50" s="42">
        <v>1000000</v>
      </c>
      <c r="AB50" s="42">
        <v>500000</v>
      </c>
      <c r="AC50" s="42">
        <v>3000000</v>
      </c>
      <c r="AD50" s="42">
        <v>2100000</v>
      </c>
      <c r="AE50" s="42"/>
      <c r="AF50" s="42"/>
      <c r="AG50" s="42"/>
      <c r="AH50" s="42"/>
      <c r="AI50" s="42"/>
      <c r="AJ50" s="42">
        <v>20000</v>
      </c>
      <c r="AK50" s="42">
        <v>25000</v>
      </c>
      <c r="AL50" s="42">
        <v>200000</v>
      </c>
      <c r="AM50" s="42">
        <v>100000</v>
      </c>
      <c r="AN50" s="42">
        <v>1550000</v>
      </c>
      <c r="AO50" s="42"/>
      <c r="AP50" s="42"/>
      <c r="AQ50" s="42"/>
      <c r="AR50" s="42">
        <v>449400</v>
      </c>
      <c r="AS50" s="42">
        <v>3000000</v>
      </c>
      <c r="AT50" s="42"/>
      <c r="AU50" s="42">
        <f t="shared" si="20"/>
        <v>16691400</v>
      </c>
    </row>
    <row r="51" spans="1:47" ht="18">
      <c r="A51" s="458" t="s">
        <v>159</v>
      </c>
      <c r="B51" s="459" t="s">
        <v>160</v>
      </c>
      <c r="C51" s="450">
        <f>SUM(C44:C50)</f>
        <v>0</v>
      </c>
      <c r="D51" s="309">
        <f>SUM(D44:D50)</f>
        <v>0</v>
      </c>
      <c r="E51" s="308">
        <f>SUM(E44:E50)</f>
        <v>0</v>
      </c>
      <c r="F51" s="306">
        <f>F44+F45+F46+F47+F48+F49+F50</f>
        <v>38784563</v>
      </c>
      <c r="G51" s="306">
        <f t="shared" ref="G51:H51" si="21">G44+G45+G46+G47+G48+G49+G50</f>
        <v>38469304</v>
      </c>
      <c r="H51" s="306">
        <f t="shared" si="21"/>
        <v>16179759</v>
      </c>
      <c r="I51" s="449"/>
      <c r="J51" s="544"/>
      <c r="K51" s="544"/>
      <c r="L51" s="449">
        <f t="shared" ref="L51:AU51" si="22">SUM(L44:L50)</f>
        <v>1000000</v>
      </c>
      <c r="M51" s="449">
        <f t="shared" si="22"/>
        <v>3000000</v>
      </c>
      <c r="N51" s="449">
        <f t="shared" si="22"/>
        <v>360000</v>
      </c>
      <c r="O51" s="449">
        <f t="shared" si="22"/>
        <v>350000</v>
      </c>
      <c r="P51" s="449">
        <f t="shared" si="22"/>
        <v>8333163</v>
      </c>
      <c r="Q51" s="449">
        <f t="shared" si="22"/>
        <v>1299000</v>
      </c>
      <c r="R51" s="449">
        <f t="shared" si="22"/>
        <v>200000</v>
      </c>
      <c r="S51" s="449">
        <f t="shared" si="22"/>
        <v>910000</v>
      </c>
      <c r="T51" s="449">
        <f t="shared" si="22"/>
        <v>670000</v>
      </c>
      <c r="U51" s="449">
        <f t="shared" si="22"/>
        <v>0</v>
      </c>
      <c r="V51" s="449">
        <f>SUM(V44:V50)</f>
        <v>138000</v>
      </c>
      <c r="W51" s="449">
        <f>SUM(W44:W50)</f>
        <v>612000</v>
      </c>
      <c r="X51" s="449">
        <f>SUM(X44:X50)</f>
        <v>0</v>
      </c>
      <c r="Y51" s="449">
        <f t="shared" si="22"/>
        <v>200000</v>
      </c>
      <c r="Z51" s="449">
        <f t="shared" si="22"/>
        <v>20000</v>
      </c>
      <c r="AA51" s="449">
        <f t="shared" si="22"/>
        <v>2348000</v>
      </c>
      <c r="AB51" s="449">
        <f t="shared" si="22"/>
        <v>500000</v>
      </c>
      <c r="AC51" s="449">
        <f t="shared" si="22"/>
        <v>3390000</v>
      </c>
      <c r="AD51" s="449">
        <f t="shared" si="22"/>
        <v>4000000</v>
      </c>
      <c r="AE51" s="449"/>
      <c r="AF51" s="449"/>
      <c r="AG51" s="449">
        <f t="shared" si="22"/>
        <v>100000</v>
      </c>
      <c r="AH51" s="449">
        <f t="shared" si="22"/>
        <v>0</v>
      </c>
      <c r="AI51" s="449">
        <f t="shared" si="22"/>
        <v>0</v>
      </c>
      <c r="AJ51" s="449">
        <f t="shared" si="22"/>
        <v>3500000</v>
      </c>
      <c r="AK51" s="449">
        <f t="shared" si="22"/>
        <v>875000</v>
      </c>
      <c r="AL51" s="449">
        <f t="shared" si="22"/>
        <v>300000</v>
      </c>
      <c r="AM51" s="449">
        <f t="shared" si="22"/>
        <v>100000</v>
      </c>
      <c r="AN51" s="449">
        <f t="shared" si="22"/>
        <v>1550000</v>
      </c>
      <c r="AO51" s="449"/>
      <c r="AP51" s="449"/>
      <c r="AQ51" s="449">
        <f t="shared" si="22"/>
        <v>0</v>
      </c>
      <c r="AR51" s="449">
        <f t="shared" si="22"/>
        <v>1209400</v>
      </c>
      <c r="AS51" s="449">
        <f t="shared" si="22"/>
        <v>3820000</v>
      </c>
      <c r="AT51" s="449"/>
      <c r="AU51" s="449">
        <f t="shared" si="22"/>
        <v>38784563</v>
      </c>
    </row>
    <row r="52" spans="1:47" ht="18">
      <c r="A52" s="1" t="s">
        <v>163</v>
      </c>
      <c r="B52" s="55" t="s">
        <v>166</v>
      </c>
      <c r="C52" s="304"/>
      <c r="D52" s="305"/>
      <c r="E52" s="445"/>
      <c r="F52" s="306">
        <f t="shared" si="1"/>
        <v>100000</v>
      </c>
      <c r="G52" s="306">
        <v>100000</v>
      </c>
      <c r="H52" s="306">
        <v>36356</v>
      </c>
      <c r="I52" s="445"/>
      <c r="J52" s="544"/>
      <c r="K52" s="544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>
        <v>100000</v>
      </c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6"/>
      <c r="AM52" s="446"/>
      <c r="AN52" s="446"/>
      <c r="AO52" s="446"/>
      <c r="AP52" s="446"/>
      <c r="AQ52" s="446"/>
      <c r="AR52" s="446"/>
      <c r="AS52" s="446"/>
      <c r="AT52" s="446"/>
      <c r="AU52" s="446">
        <f>SUM(L52:AS52)</f>
        <v>100000</v>
      </c>
    </row>
    <row r="53" spans="1:47" ht="18">
      <c r="A53" s="1" t="s">
        <v>164</v>
      </c>
      <c r="B53" s="55" t="s">
        <v>167</v>
      </c>
      <c r="C53" s="304"/>
      <c r="D53" s="305"/>
      <c r="E53" s="445"/>
      <c r="F53" s="306">
        <f t="shared" si="1"/>
        <v>50000</v>
      </c>
      <c r="G53" s="306">
        <v>50000</v>
      </c>
      <c r="H53" s="306"/>
      <c r="I53" s="445"/>
      <c r="J53" s="544"/>
      <c r="K53" s="544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6"/>
      <c r="AM53" s="446"/>
      <c r="AN53" s="446">
        <v>50000</v>
      </c>
      <c r="AO53" s="446"/>
      <c r="AP53" s="446"/>
      <c r="AQ53" s="446"/>
      <c r="AR53" s="446"/>
      <c r="AS53" s="446"/>
      <c r="AT53" s="446"/>
      <c r="AU53" s="446">
        <f>SUM(L53:AS53)</f>
        <v>50000</v>
      </c>
    </row>
    <row r="54" spans="1:47" ht="18">
      <c r="A54" s="1" t="s">
        <v>165</v>
      </c>
      <c r="B54" s="55" t="s">
        <v>44</v>
      </c>
      <c r="C54" s="304"/>
      <c r="D54" s="305"/>
      <c r="E54" s="445"/>
      <c r="F54" s="306">
        <f t="shared" si="1"/>
        <v>400000</v>
      </c>
      <c r="G54" s="306">
        <v>0</v>
      </c>
      <c r="H54" s="306">
        <v>0</v>
      </c>
      <c r="I54" s="445"/>
      <c r="J54" s="544"/>
      <c r="K54" s="544"/>
      <c r="L54" s="446"/>
      <c r="M54" s="446"/>
      <c r="N54" s="446"/>
      <c r="O54" s="446"/>
      <c r="P54" s="446"/>
      <c r="Q54" s="446"/>
      <c r="R54" s="446"/>
      <c r="S54" s="446"/>
      <c r="T54" s="446"/>
      <c r="U54" s="446"/>
      <c r="V54" s="446"/>
      <c r="W54" s="446"/>
      <c r="X54" s="446"/>
      <c r="Y54" s="446"/>
      <c r="Z54" s="446"/>
      <c r="AA54" s="446"/>
      <c r="AB54" s="446"/>
      <c r="AC54" s="446"/>
      <c r="AD54" s="446"/>
      <c r="AE54" s="446"/>
      <c r="AF54" s="446"/>
      <c r="AG54" s="446"/>
      <c r="AH54" s="446"/>
      <c r="AI54" s="446"/>
      <c r="AJ54" s="446"/>
      <c r="AK54" s="446"/>
      <c r="AL54" s="446"/>
      <c r="AM54" s="446"/>
      <c r="AN54" s="446"/>
      <c r="AO54" s="446"/>
      <c r="AP54" s="446"/>
      <c r="AQ54" s="446"/>
      <c r="AR54" s="446"/>
      <c r="AS54" s="446">
        <v>400000</v>
      </c>
      <c r="AT54" s="446"/>
      <c r="AU54" s="446">
        <f>SUM(L54:AS54)</f>
        <v>400000</v>
      </c>
    </row>
    <row r="55" spans="1:47" ht="18">
      <c r="A55" s="103" t="s">
        <v>168</v>
      </c>
      <c r="B55" s="104" t="s">
        <v>169</v>
      </c>
      <c r="C55" s="308">
        <f>SUM(C52:C54)</f>
        <v>0</v>
      </c>
      <c r="D55" s="449">
        <f>SUM(D52:D54)</f>
        <v>0</v>
      </c>
      <c r="E55" s="450">
        <f>SUM(E52:E54)</f>
        <v>0</v>
      </c>
      <c r="F55" s="306">
        <f>F52+F53+F54</f>
        <v>550000</v>
      </c>
      <c r="G55" s="306">
        <f t="shared" ref="G55:H55" si="23">G52+G53+G54</f>
        <v>150000</v>
      </c>
      <c r="H55" s="306">
        <f t="shared" si="23"/>
        <v>36356</v>
      </c>
      <c r="I55" s="449"/>
      <c r="J55" s="544"/>
      <c r="K55" s="544"/>
      <c r="L55" s="449">
        <f t="shared" ref="L55:AU55" si="24">SUM(L52:L54)</f>
        <v>0</v>
      </c>
      <c r="M55" s="449">
        <f t="shared" si="24"/>
        <v>0</v>
      </c>
      <c r="N55" s="449">
        <f t="shared" si="24"/>
        <v>0</v>
      </c>
      <c r="O55" s="449">
        <f t="shared" si="24"/>
        <v>0</v>
      </c>
      <c r="P55" s="449">
        <f t="shared" si="24"/>
        <v>0</v>
      </c>
      <c r="Q55" s="449">
        <f t="shared" si="24"/>
        <v>0</v>
      </c>
      <c r="R55" s="449">
        <f t="shared" si="24"/>
        <v>0</v>
      </c>
      <c r="S55" s="449">
        <f t="shared" si="24"/>
        <v>0</v>
      </c>
      <c r="T55" s="449">
        <f t="shared" si="24"/>
        <v>0</v>
      </c>
      <c r="U55" s="449">
        <f t="shared" si="24"/>
        <v>0</v>
      </c>
      <c r="V55" s="449">
        <f>SUM(V52:V54)</f>
        <v>0</v>
      </c>
      <c r="W55" s="449">
        <f>SUM(W52:W54)</f>
        <v>0</v>
      </c>
      <c r="X55" s="449">
        <f>SUM(X52:X54)</f>
        <v>0</v>
      </c>
      <c r="Y55" s="449">
        <f t="shared" si="24"/>
        <v>0</v>
      </c>
      <c r="Z55" s="449">
        <f t="shared" si="24"/>
        <v>0</v>
      </c>
      <c r="AA55" s="449">
        <f t="shared" si="24"/>
        <v>100000</v>
      </c>
      <c r="AB55" s="449">
        <f t="shared" si="24"/>
        <v>0</v>
      </c>
      <c r="AC55" s="449">
        <f t="shared" si="24"/>
        <v>0</v>
      </c>
      <c r="AD55" s="449">
        <f t="shared" si="24"/>
        <v>0</v>
      </c>
      <c r="AE55" s="449"/>
      <c r="AF55" s="449"/>
      <c r="AG55" s="449">
        <f t="shared" si="24"/>
        <v>0</v>
      </c>
      <c r="AH55" s="449">
        <f t="shared" si="24"/>
        <v>0</v>
      </c>
      <c r="AI55" s="449">
        <f t="shared" si="24"/>
        <v>0</v>
      </c>
      <c r="AJ55" s="449">
        <f t="shared" si="24"/>
        <v>0</v>
      </c>
      <c r="AK55" s="449">
        <f t="shared" si="24"/>
        <v>0</v>
      </c>
      <c r="AL55" s="449">
        <f t="shared" si="24"/>
        <v>0</v>
      </c>
      <c r="AM55" s="449">
        <f t="shared" si="24"/>
        <v>0</v>
      </c>
      <c r="AN55" s="449">
        <f t="shared" si="24"/>
        <v>50000</v>
      </c>
      <c r="AO55" s="449"/>
      <c r="AP55" s="449"/>
      <c r="AQ55" s="449">
        <f t="shared" si="24"/>
        <v>0</v>
      </c>
      <c r="AR55" s="449">
        <f t="shared" si="24"/>
        <v>0</v>
      </c>
      <c r="AS55" s="449">
        <f t="shared" si="24"/>
        <v>400000</v>
      </c>
      <c r="AT55" s="449"/>
      <c r="AU55" s="449">
        <f t="shared" si="24"/>
        <v>550000</v>
      </c>
    </row>
    <row r="56" spans="1:47" ht="18">
      <c r="A56" s="1" t="s">
        <v>170</v>
      </c>
      <c r="B56" s="55" t="s">
        <v>175</v>
      </c>
      <c r="C56" s="304"/>
      <c r="D56" s="305"/>
      <c r="E56" s="445"/>
      <c r="F56" s="306">
        <f t="shared" si="1"/>
        <v>12766729</v>
      </c>
      <c r="G56" s="306">
        <v>13015615</v>
      </c>
      <c r="H56" s="306">
        <v>4306799</v>
      </c>
      <c r="I56" s="445"/>
      <c r="J56" s="544"/>
      <c r="K56" s="544"/>
      <c r="L56" s="589">
        <v>270000</v>
      </c>
      <c r="M56" s="589">
        <v>810000</v>
      </c>
      <c r="N56" s="589">
        <v>97200</v>
      </c>
      <c r="O56" s="589">
        <v>94500</v>
      </c>
      <c r="P56" s="589">
        <v>2249954</v>
      </c>
      <c r="Q56" s="589">
        <v>249737</v>
      </c>
      <c r="R56" s="589">
        <v>67500</v>
      </c>
      <c r="S56" s="446">
        <v>933860</v>
      </c>
      <c r="T56" s="446">
        <v>49000</v>
      </c>
      <c r="U56" s="446"/>
      <c r="V56" s="446">
        <v>37260</v>
      </c>
      <c r="W56" s="446">
        <v>178740</v>
      </c>
      <c r="X56" s="446"/>
      <c r="Y56" s="446">
        <v>54000</v>
      </c>
      <c r="Z56" s="446">
        <v>14350</v>
      </c>
      <c r="AA56" s="446">
        <v>798660</v>
      </c>
      <c r="AB56" s="446"/>
      <c r="AC56" s="446">
        <v>939430</v>
      </c>
      <c r="AD56" s="446">
        <v>513000</v>
      </c>
      <c r="AE56" s="446"/>
      <c r="AF56" s="446"/>
      <c r="AG56" s="446">
        <v>29700</v>
      </c>
      <c r="AH56" s="446"/>
      <c r="AI56" s="446"/>
      <c r="AJ56" s="446">
        <v>969300</v>
      </c>
      <c r="AK56" s="446">
        <v>850750</v>
      </c>
      <c r="AL56" s="446">
        <v>108000</v>
      </c>
      <c r="AM56" s="446"/>
      <c r="AN56" s="446">
        <v>634500</v>
      </c>
      <c r="AO56" s="446"/>
      <c r="AP56" s="446"/>
      <c r="AQ56" s="446"/>
      <c r="AR56" s="446">
        <v>570888</v>
      </c>
      <c r="AS56" s="446">
        <v>2246400</v>
      </c>
      <c r="AT56" s="446"/>
      <c r="AU56" s="446">
        <f>SUM(L56:AS56)</f>
        <v>12766729</v>
      </c>
    </row>
    <row r="57" spans="1:47" ht="18">
      <c r="A57" s="1" t="s">
        <v>171</v>
      </c>
      <c r="B57" s="55" t="s">
        <v>176</v>
      </c>
      <c r="C57" s="304"/>
      <c r="D57" s="305"/>
      <c r="E57" s="445"/>
      <c r="F57" s="306">
        <f t="shared" si="1"/>
        <v>0</v>
      </c>
      <c r="G57" s="306"/>
      <c r="H57" s="306"/>
      <c r="I57" s="445"/>
      <c r="J57" s="544"/>
      <c r="K57" s="544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6"/>
      <c r="Y57" s="446"/>
      <c r="Z57" s="446"/>
      <c r="AA57" s="446"/>
      <c r="AB57" s="446"/>
      <c r="AC57" s="446"/>
      <c r="AD57" s="446"/>
      <c r="AE57" s="446"/>
      <c r="AF57" s="446"/>
      <c r="AG57" s="446"/>
      <c r="AH57" s="446"/>
      <c r="AI57" s="446"/>
      <c r="AJ57" s="446"/>
      <c r="AK57" s="446"/>
      <c r="AL57" s="446"/>
      <c r="AM57" s="446"/>
      <c r="AN57" s="446"/>
      <c r="AO57" s="446"/>
      <c r="AP57" s="446"/>
      <c r="AQ57" s="446"/>
      <c r="AR57" s="446"/>
      <c r="AS57" s="446"/>
      <c r="AT57" s="446"/>
      <c r="AU57" s="446">
        <f>SUM(L57:AS57)</f>
        <v>0</v>
      </c>
    </row>
    <row r="58" spans="1:47" ht="18">
      <c r="A58" s="1" t="s">
        <v>172</v>
      </c>
      <c r="B58" s="55" t="s">
        <v>177</v>
      </c>
      <c r="C58" s="304"/>
      <c r="D58" s="305"/>
      <c r="E58" s="445"/>
      <c r="F58" s="306">
        <f t="shared" si="1"/>
        <v>126433</v>
      </c>
      <c r="G58" s="306">
        <v>126433</v>
      </c>
      <c r="H58" s="306">
        <v>30881</v>
      </c>
      <c r="I58" s="445"/>
      <c r="J58" s="544"/>
      <c r="K58" s="544"/>
      <c r="L58" s="446"/>
      <c r="M58" s="446"/>
      <c r="N58" s="446"/>
      <c r="O58" s="446"/>
      <c r="P58" s="446"/>
      <c r="Q58" s="589">
        <v>126433</v>
      </c>
      <c r="R58" s="446"/>
      <c r="S58" s="446"/>
      <c r="T58" s="446"/>
      <c r="U58" s="446"/>
      <c r="V58" s="446"/>
      <c r="W58" s="446"/>
      <c r="X58" s="446"/>
      <c r="Y58" s="446"/>
      <c r="Z58" s="446"/>
      <c r="AA58" s="446"/>
      <c r="AB58" s="446"/>
      <c r="AC58" s="446"/>
      <c r="AD58" s="446"/>
      <c r="AE58" s="446"/>
      <c r="AF58" s="446"/>
      <c r="AG58" s="446"/>
      <c r="AH58" s="446"/>
      <c r="AI58" s="446"/>
      <c r="AJ58" s="446"/>
      <c r="AK58" s="446"/>
      <c r="AL58" s="446"/>
      <c r="AM58" s="446"/>
      <c r="AN58" s="446"/>
      <c r="AO58" s="446"/>
      <c r="AP58" s="446"/>
      <c r="AQ58" s="446"/>
      <c r="AR58" s="446"/>
      <c r="AS58" s="446"/>
      <c r="AT58" s="446"/>
      <c r="AU58" s="446">
        <f>SUM(L58:AS58)</f>
        <v>126433</v>
      </c>
    </row>
    <row r="59" spans="1:47" ht="18">
      <c r="A59" s="1" t="s">
        <v>173</v>
      </c>
      <c r="B59" s="63" t="s">
        <v>178</v>
      </c>
      <c r="C59" s="304"/>
      <c r="D59" s="305"/>
      <c r="E59" s="445"/>
      <c r="F59" s="306">
        <f t="shared" si="1"/>
        <v>0</v>
      </c>
      <c r="G59" s="306"/>
      <c r="H59" s="306"/>
      <c r="I59" s="445"/>
      <c r="J59" s="544"/>
      <c r="K59" s="544"/>
      <c r="L59" s="446"/>
      <c r="M59" s="446"/>
      <c r="N59" s="446"/>
      <c r="O59" s="446"/>
      <c r="P59" s="446"/>
      <c r="Q59" s="446"/>
      <c r="R59" s="446"/>
      <c r="S59" s="446"/>
      <c r="T59" s="446"/>
      <c r="U59" s="446"/>
      <c r="V59" s="446"/>
      <c r="W59" s="446"/>
      <c r="X59" s="446"/>
      <c r="Y59" s="446"/>
      <c r="Z59" s="446"/>
      <c r="AA59" s="446"/>
      <c r="AB59" s="446"/>
      <c r="AC59" s="446"/>
      <c r="AD59" s="446"/>
      <c r="AE59" s="446"/>
      <c r="AF59" s="446"/>
      <c r="AG59" s="446"/>
      <c r="AH59" s="446"/>
      <c r="AI59" s="446"/>
      <c r="AJ59" s="446"/>
      <c r="AK59" s="446"/>
      <c r="AL59" s="446"/>
      <c r="AM59" s="446"/>
      <c r="AN59" s="446"/>
      <c r="AO59" s="446"/>
      <c r="AP59" s="446"/>
      <c r="AQ59" s="446"/>
      <c r="AR59" s="446"/>
      <c r="AS59" s="446"/>
      <c r="AT59" s="446"/>
      <c r="AU59" s="446">
        <f>SUM(L59:AS59)</f>
        <v>0</v>
      </c>
    </row>
    <row r="60" spans="1:47" ht="18">
      <c r="A60" s="1" t="s">
        <v>174</v>
      </c>
      <c r="B60" s="55" t="s">
        <v>179</v>
      </c>
      <c r="C60" s="304"/>
      <c r="D60" s="305"/>
      <c r="E60" s="445"/>
      <c r="F60" s="306">
        <f t="shared" si="1"/>
        <v>600000</v>
      </c>
      <c r="G60" s="306">
        <v>600000</v>
      </c>
      <c r="H60" s="306">
        <v>215383</v>
      </c>
      <c r="I60" s="445"/>
      <c r="J60" s="544"/>
      <c r="K60" s="544"/>
      <c r="L60" s="446"/>
      <c r="M60" s="446"/>
      <c r="N60" s="446"/>
      <c r="O60" s="446"/>
      <c r="P60" s="446"/>
      <c r="Q60" s="446"/>
      <c r="R60" s="446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  <c r="AQ60" s="446"/>
      <c r="AR60" s="446"/>
      <c r="AS60" s="446">
        <v>600000</v>
      </c>
      <c r="AT60" s="446"/>
      <c r="AU60" s="446">
        <f>SUM(L60:AS60)</f>
        <v>600000</v>
      </c>
    </row>
    <row r="61" spans="1:47" ht="18">
      <c r="A61" s="7" t="s">
        <v>180</v>
      </c>
      <c r="B61" s="101" t="s">
        <v>181</v>
      </c>
      <c r="C61" s="316">
        <f>SUM(C56:C60)</f>
        <v>0</v>
      </c>
      <c r="D61" s="460">
        <f>SUM(D56:D60)</f>
        <v>0</v>
      </c>
      <c r="E61" s="460">
        <f>SUM(E56:E60)</f>
        <v>0</v>
      </c>
      <c r="F61" s="306">
        <f>F56+F57+F58+F59+F60</f>
        <v>13493162</v>
      </c>
      <c r="G61" s="306">
        <f t="shared" ref="G61:H61" si="25">G56+G57+G58+G59+G60</f>
        <v>13742048</v>
      </c>
      <c r="H61" s="306">
        <f t="shared" si="25"/>
        <v>4553063</v>
      </c>
      <c r="I61" s="460"/>
      <c r="J61" s="544"/>
      <c r="K61" s="544"/>
      <c r="L61" s="460">
        <f t="shared" ref="L61:AU61" si="26">SUM(L56:L60)</f>
        <v>270000</v>
      </c>
      <c r="M61" s="460">
        <f t="shared" si="26"/>
        <v>810000</v>
      </c>
      <c r="N61" s="460">
        <f t="shared" si="26"/>
        <v>97200</v>
      </c>
      <c r="O61" s="460">
        <f t="shared" si="26"/>
        <v>94500</v>
      </c>
      <c r="P61" s="460">
        <f t="shared" si="26"/>
        <v>2249954</v>
      </c>
      <c r="Q61" s="460">
        <f t="shared" si="26"/>
        <v>376170</v>
      </c>
      <c r="R61" s="460">
        <f t="shared" si="26"/>
        <v>67500</v>
      </c>
      <c r="S61" s="460">
        <f t="shared" si="26"/>
        <v>933860</v>
      </c>
      <c r="T61" s="460">
        <f t="shared" si="26"/>
        <v>49000</v>
      </c>
      <c r="U61" s="460">
        <f t="shared" si="26"/>
        <v>0</v>
      </c>
      <c r="V61" s="460">
        <f>SUM(V56:V60)</f>
        <v>37260</v>
      </c>
      <c r="W61" s="460">
        <f>SUM(W56:W60)</f>
        <v>178740</v>
      </c>
      <c r="X61" s="460">
        <f>SUM(X56:X60)</f>
        <v>0</v>
      </c>
      <c r="Y61" s="460">
        <f t="shared" si="26"/>
        <v>54000</v>
      </c>
      <c r="Z61" s="460">
        <f t="shared" si="26"/>
        <v>14350</v>
      </c>
      <c r="AA61" s="460">
        <f t="shared" si="26"/>
        <v>798660</v>
      </c>
      <c r="AB61" s="460">
        <f t="shared" si="26"/>
        <v>0</v>
      </c>
      <c r="AC61" s="460">
        <f t="shared" si="26"/>
        <v>939430</v>
      </c>
      <c r="AD61" s="460">
        <f t="shared" si="26"/>
        <v>513000</v>
      </c>
      <c r="AE61" s="460"/>
      <c r="AF61" s="460"/>
      <c r="AG61" s="460">
        <f t="shared" si="26"/>
        <v>29700</v>
      </c>
      <c r="AH61" s="460">
        <f t="shared" si="26"/>
        <v>0</v>
      </c>
      <c r="AI61" s="460">
        <f t="shared" si="26"/>
        <v>0</v>
      </c>
      <c r="AJ61" s="460">
        <f t="shared" si="26"/>
        <v>969300</v>
      </c>
      <c r="AK61" s="460">
        <f t="shared" si="26"/>
        <v>850750</v>
      </c>
      <c r="AL61" s="460">
        <f t="shared" si="26"/>
        <v>108000</v>
      </c>
      <c r="AM61" s="460">
        <f t="shared" si="26"/>
        <v>0</v>
      </c>
      <c r="AN61" s="460">
        <f t="shared" si="26"/>
        <v>634500</v>
      </c>
      <c r="AO61" s="460"/>
      <c r="AP61" s="460"/>
      <c r="AQ61" s="460">
        <f t="shared" si="26"/>
        <v>0</v>
      </c>
      <c r="AR61" s="460">
        <f t="shared" si="26"/>
        <v>570888</v>
      </c>
      <c r="AS61" s="460">
        <f>SUM(AS56:AS60)</f>
        <v>2846400</v>
      </c>
      <c r="AT61" s="460"/>
      <c r="AU61" s="460">
        <f t="shared" si="26"/>
        <v>13493162</v>
      </c>
    </row>
    <row r="62" spans="1:47" s="493" customFormat="1" ht="18">
      <c r="A62" s="115" t="s">
        <v>182</v>
      </c>
      <c r="B62" s="113" t="s">
        <v>183</v>
      </c>
      <c r="C62" s="452">
        <f>SUM(C40,C43,C51,C55,C61)</f>
        <v>0</v>
      </c>
      <c r="D62" s="453">
        <f>SUM(D40,D43,D51,D55,D61)</f>
        <v>0</v>
      </c>
      <c r="E62" s="311">
        <f>SUM(E40,E43,E51,E55,E61)</f>
        <v>0</v>
      </c>
      <c r="F62" s="310">
        <f>SUM(F40,F43,F51,F55,F61)</f>
        <v>65919323</v>
      </c>
      <c r="G62" s="310">
        <f t="shared" ref="G62:H62" si="27">SUM(G40,G43,G51,G55,G61)</f>
        <v>65931378</v>
      </c>
      <c r="H62" s="310">
        <f t="shared" si="27"/>
        <v>24703152</v>
      </c>
      <c r="I62" s="461"/>
      <c r="J62" s="548"/>
      <c r="K62" s="548"/>
      <c r="L62" s="461">
        <f t="shared" ref="L62:AU62" si="28">SUM(L40,L43,L51,L55,L61)</f>
        <v>1270000</v>
      </c>
      <c r="M62" s="461">
        <f t="shared" si="28"/>
        <v>3810000</v>
      </c>
      <c r="N62" s="461">
        <f t="shared" si="28"/>
        <v>457200</v>
      </c>
      <c r="O62" s="461">
        <f t="shared" si="28"/>
        <v>444500</v>
      </c>
      <c r="P62" s="461">
        <f t="shared" si="28"/>
        <v>10583117</v>
      </c>
      <c r="Q62" s="461">
        <f t="shared" si="28"/>
        <v>1675170</v>
      </c>
      <c r="R62" s="461">
        <f t="shared" si="28"/>
        <v>317500</v>
      </c>
      <c r="S62" s="461">
        <f t="shared" si="28"/>
        <v>4492600</v>
      </c>
      <c r="T62" s="461">
        <f t="shared" si="28"/>
        <v>1189000</v>
      </c>
      <c r="U62" s="461">
        <f t="shared" si="28"/>
        <v>0</v>
      </c>
      <c r="V62" s="461">
        <f>SUM(V40,V43,V51,V55,V61)</f>
        <v>175260</v>
      </c>
      <c r="W62" s="461">
        <f>SUM(W40,W43,W51,W55,W61)</f>
        <v>840740</v>
      </c>
      <c r="X62" s="461">
        <f>SUM(X40,X43,X51,X55,X61)</f>
        <v>0</v>
      </c>
      <c r="Y62" s="461">
        <f t="shared" si="28"/>
        <v>254000</v>
      </c>
      <c r="Z62" s="461">
        <f t="shared" si="28"/>
        <v>81350</v>
      </c>
      <c r="AA62" s="461">
        <f t="shared" si="28"/>
        <v>4369160</v>
      </c>
      <c r="AB62" s="461">
        <f t="shared" si="28"/>
        <v>500000</v>
      </c>
      <c r="AC62" s="461">
        <f t="shared" si="28"/>
        <v>4418800</v>
      </c>
      <c r="AD62" s="461">
        <f t="shared" si="28"/>
        <v>4513000</v>
      </c>
      <c r="AE62" s="461"/>
      <c r="AF62" s="461"/>
      <c r="AG62" s="461">
        <f t="shared" si="28"/>
        <v>139700</v>
      </c>
      <c r="AH62" s="461">
        <f t="shared" si="28"/>
        <v>0</v>
      </c>
      <c r="AI62" s="461">
        <f t="shared" si="28"/>
        <v>0</v>
      </c>
      <c r="AJ62" s="461">
        <f t="shared" si="28"/>
        <v>4559300</v>
      </c>
      <c r="AK62" s="461">
        <f t="shared" si="28"/>
        <v>4555750</v>
      </c>
      <c r="AL62" s="461">
        <f t="shared" si="28"/>
        <v>908000</v>
      </c>
      <c r="AM62" s="461">
        <f t="shared" si="28"/>
        <v>100000</v>
      </c>
      <c r="AN62" s="461">
        <f t="shared" si="28"/>
        <v>2984500</v>
      </c>
      <c r="AO62" s="461"/>
      <c r="AP62" s="461"/>
      <c r="AQ62" s="461">
        <f t="shared" si="28"/>
        <v>28988</v>
      </c>
      <c r="AR62" s="461">
        <f t="shared" si="28"/>
        <v>2685288</v>
      </c>
      <c r="AS62" s="461">
        <f t="shared" si="28"/>
        <v>10566400</v>
      </c>
      <c r="AT62" s="461"/>
      <c r="AU62" s="491">
        <f t="shared" si="28"/>
        <v>65919323</v>
      </c>
    </row>
    <row r="63" spans="1:47" s="494" customFormat="1" ht="18">
      <c r="A63" s="138" t="s">
        <v>214</v>
      </c>
      <c r="B63" s="113" t="s">
        <v>256</v>
      </c>
      <c r="C63" s="185" t="e">
        <f>SUM(Szoc.jutt.!C38,-#REF!)</f>
        <v>#REF!</v>
      </c>
      <c r="D63" s="185" t="e">
        <f>SUM(Szoc.jutt.!D38,-#REF!)</f>
        <v>#REF!</v>
      </c>
      <c r="E63" s="185" t="e">
        <f>SUM(Szoc.jutt.!E38,-#REF!)</f>
        <v>#REF!</v>
      </c>
      <c r="F63" s="186">
        <f>SUM(Szoc.jutt.!F38)</f>
        <v>5304740</v>
      </c>
      <c r="G63" s="186">
        <f>Szoc.jutt.!J38</f>
        <v>5304740</v>
      </c>
      <c r="H63" s="186">
        <f>Szoc.jutt.!K38</f>
        <v>1639585</v>
      </c>
      <c r="I63" s="102"/>
      <c r="J63" s="549"/>
      <c r="K63" s="549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>
        <v>4824740</v>
      </c>
      <c r="W63" s="102"/>
      <c r="X63" s="102">
        <v>480000</v>
      </c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489"/>
      <c r="AU63" s="102">
        <f>SUM(L63:AT63)</f>
        <v>5304740</v>
      </c>
    </row>
    <row r="64" spans="1:47" s="483" customFormat="1" ht="18">
      <c r="A64" s="485" t="s">
        <v>525</v>
      </c>
      <c r="B64" s="486" t="s">
        <v>216</v>
      </c>
      <c r="C64" s="198"/>
      <c r="D64" s="198"/>
      <c r="E64" s="198"/>
      <c r="F64" s="487">
        <f>SUM(Pénze.átadás!F5)</f>
        <v>8959858</v>
      </c>
      <c r="G64" s="487">
        <f>Pénze.átadás!H5</f>
        <v>10554524</v>
      </c>
      <c r="H64" s="487">
        <f>Pénze.átadás!I5</f>
        <v>6105871</v>
      </c>
      <c r="I64" s="118"/>
      <c r="J64" s="550"/>
      <c r="K64" s="550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488"/>
      <c r="AR64" s="118"/>
      <c r="AS64" s="118"/>
      <c r="AT64" s="118">
        <v>8959858</v>
      </c>
      <c r="AU64" s="118">
        <f t="shared" ref="AU64:AU75" si="29">SUM(L64:AS64)</f>
        <v>0</v>
      </c>
    </row>
    <row r="65" spans="1:48" s="440" customFormat="1" ht="18">
      <c r="A65" s="462" t="s">
        <v>217</v>
      </c>
      <c r="B65" s="463" t="s">
        <v>253</v>
      </c>
      <c r="C65" s="198">
        <f>SUM(Pénze.átadás!C16)</f>
        <v>0</v>
      </c>
      <c r="D65" s="464">
        <f>SUM(Pénze.átadás!D16)</f>
        <v>0</v>
      </c>
      <c r="E65" s="118">
        <f>SUM(Pénze.átadás!E16)</f>
        <v>0</v>
      </c>
      <c r="F65" s="408">
        <f>SUM(Pénze.átadás!F16)</f>
        <v>12763568</v>
      </c>
      <c r="G65" s="408">
        <f>Pénze.átadás!H16</f>
        <v>12793568</v>
      </c>
      <c r="H65" s="408">
        <f>Pénze.átadás!I16</f>
        <v>9084030</v>
      </c>
      <c r="I65" s="47"/>
      <c r="J65" s="551"/>
      <c r="K65" s="551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>
        <v>4220000</v>
      </c>
      <c r="AN65" s="42"/>
      <c r="AO65" s="42"/>
      <c r="AP65" s="42"/>
      <c r="AQ65" s="42"/>
      <c r="AR65" s="42"/>
      <c r="AS65" s="42">
        <v>8543568</v>
      </c>
      <c r="AT65" s="42"/>
      <c r="AU65" s="118">
        <f t="shared" si="29"/>
        <v>12763568</v>
      </c>
    </row>
    <row r="66" spans="1:48" s="440" customFormat="1" ht="18">
      <c r="A66" s="462" t="s">
        <v>219</v>
      </c>
      <c r="B66" s="463" t="s">
        <v>254</v>
      </c>
      <c r="C66" s="198">
        <f>SUM(Pénze.átadás!C19)</f>
        <v>0</v>
      </c>
      <c r="D66" s="464">
        <f>SUM(Pénze.átadás!D19)</f>
        <v>0</v>
      </c>
      <c r="E66" s="118">
        <f>SUM(Pénze.átadás!E19)</f>
        <v>0</v>
      </c>
      <c r="F66" s="408">
        <f>SUM(Pénze.átadás!F19)</f>
        <v>0</v>
      </c>
      <c r="G66" s="408"/>
      <c r="H66" s="408"/>
      <c r="I66" s="47"/>
      <c r="J66" s="551"/>
      <c r="K66" s="551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118">
        <f t="shared" si="29"/>
        <v>0</v>
      </c>
    </row>
    <row r="67" spans="1:48" s="440" customFormat="1" ht="18">
      <c r="A67" s="462" t="s">
        <v>221</v>
      </c>
      <c r="B67" s="463" t="s">
        <v>255</v>
      </c>
      <c r="C67" s="198">
        <f>SUM(Pénze.átadás!C50)</f>
        <v>0</v>
      </c>
      <c r="D67" s="464">
        <f>SUM(Pénze.átadás!D50)</f>
        <v>0</v>
      </c>
      <c r="E67" s="118">
        <f>SUM(Pénze.átadás!E50)</f>
        <v>0</v>
      </c>
      <c r="F67" s="408">
        <f>SUM(Pénze.átadás!F50)</f>
        <v>14891870</v>
      </c>
      <c r="G67" s="408">
        <f>Pénze.átadás!H50</f>
        <v>16894698</v>
      </c>
      <c r="H67" s="408">
        <f>Pénze.átadás!I50</f>
        <v>10807441</v>
      </c>
      <c r="I67" s="47"/>
      <c r="J67" s="551"/>
      <c r="K67" s="551"/>
      <c r="L67" s="589">
        <v>250000</v>
      </c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>
        <v>8525310</v>
      </c>
      <c r="AC67" s="42"/>
      <c r="AD67" s="42"/>
      <c r="AE67" s="42">
        <v>3536560</v>
      </c>
      <c r="AF67" s="42">
        <v>680000</v>
      </c>
      <c r="AG67" s="42"/>
      <c r="AH67" s="42">
        <v>1900000</v>
      </c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118">
        <f t="shared" si="29"/>
        <v>14891870</v>
      </c>
    </row>
    <row r="68" spans="1:48" s="440" customFormat="1" ht="18">
      <c r="A68" s="462" t="s">
        <v>223</v>
      </c>
      <c r="B68" s="463" t="s">
        <v>224</v>
      </c>
      <c r="C68" s="198">
        <f>SUM(Pénze.átadás!C58)</f>
        <v>0</v>
      </c>
      <c r="D68" s="464">
        <f>SUM(Pénze.átadás!D58)</f>
        <v>0</v>
      </c>
      <c r="E68" s="118">
        <f>SUM(Pénze.átadás!E58)</f>
        <v>0</v>
      </c>
      <c r="F68" s="408">
        <f>SUM(Pénze.átadás!F58)</f>
        <v>1020204</v>
      </c>
      <c r="G68" s="408">
        <f>Pénze.átadás!H58</f>
        <v>10194731</v>
      </c>
      <c r="H68" s="408">
        <f>Pénze.átadás!I58</f>
        <v>0</v>
      </c>
      <c r="I68" s="47"/>
      <c r="J68" s="551"/>
      <c r="K68" s="551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>
        <v>1020204</v>
      </c>
      <c r="AP68" s="42"/>
      <c r="AQ68" s="42"/>
      <c r="AR68" s="42"/>
      <c r="AS68" s="42"/>
      <c r="AT68" s="42"/>
      <c r="AU68" s="118">
        <f t="shared" si="29"/>
        <v>1020204</v>
      </c>
    </row>
    <row r="69" spans="1:48" s="493" customFormat="1" ht="18">
      <c r="A69" s="465" t="s">
        <v>225</v>
      </c>
      <c r="B69" s="466" t="s">
        <v>226</v>
      </c>
      <c r="C69" s="102">
        <f>SUM(C65:C68)</f>
        <v>0</v>
      </c>
      <c r="D69" s="102">
        <f>SUM(D65:D68)</f>
        <v>0</v>
      </c>
      <c r="E69" s="102">
        <f>SUM(E65:E68)</f>
        <v>0</v>
      </c>
      <c r="F69" s="52">
        <f>SUM(F64:F68)</f>
        <v>37635500</v>
      </c>
      <c r="G69" s="52">
        <f>SUM(G64:G68)</f>
        <v>50437521</v>
      </c>
      <c r="H69" s="52">
        <f>SUM(H64:H68)</f>
        <v>25997342</v>
      </c>
      <c r="I69" s="201"/>
      <c r="J69" s="552"/>
      <c r="K69" s="552"/>
      <c r="L69" s="201">
        <f t="shared" ref="L69:AR69" si="30">SUM(L65:L68)</f>
        <v>250000</v>
      </c>
      <c r="M69" s="201">
        <f t="shared" ref="M69:T69" si="31">SUM(M65:M68)</f>
        <v>0</v>
      </c>
      <c r="N69" s="201">
        <f t="shared" si="31"/>
        <v>0</v>
      </c>
      <c r="O69" s="201">
        <f t="shared" si="31"/>
        <v>0</v>
      </c>
      <c r="P69" s="201">
        <f t="shared" si="31"/>
        <v>0</v>
      </c>
      <c r="Q69" s="201">
        <f t="shared" si="31"/>
        <v>0</v>
      </c>
      <c r="R69" s="201">
        <f t="shared" si="31"/>
        <v>0</v>
      </c>
      <c r="S69" s="201">
        <f t="shared" si="31"/>
        <v>0</v>
      </c>
      <c r="T69" s="201">
        <f t="shared" si="31"/>
        <v>0</v>
      </c>
      <c r="U69" s="201">
        <f t="shared" si="30"/>
        <v>0</v>
      </c>
      <c r="V69" s="201">
        <f>SUM(V65:V68)</f>
        <v>0</v>
      </c>
      <c r="W69" s="201">
        <f>SUM(W65:W68)</f>
        <v>0</v>
      </c>
      <c r="X69" s="201">
        <f>SUM(X65:X68)</f>
        <v>0</v>
      </c>
      <c r="Y69" s="201">
        <f t="shared" si="30"/>
        <v>0</v>
      </c>
      <c r="Z69" s="201">
        <f t="shared" si="30"/>
        <v>0</v>
      </c>
      <c r="AA69" s="201">
        <f t="shared" si="30"/>
        <v>0</v>
      </c>
      <c r="AB69" s="201">
        <f t="shared" si="30"/>
        <v>8525310</v>
      </c>
      <c r="AC69" s="201">
        <f t="shared" si="30"/>
        <v>0</v>
      </c>
      <c r="AD69" s="201">
        <f t="shared" si="30"/>
        <v>0</v>
      </c>
      <c r="AE69" s="201">
        <f>SUM(AE65:AE68)</f>
        <v>3536560</v>
      </c>
      <c r="AF69" s="201">
        <f>SUM(AF65:AF68)</f>
        <v>680000</v>
      </c>
      <c r="AG69" s="201">
        <f>SUM(AG65:AG68)</f>
        <v>0</v>
      </c>
      <c r="AH69" s="201">
        <f t="shared" si="30"/>
        <v>1900000</v>
      </c>
      <c r="AI69" s="201">
        <f t="shared" si="30"/>
        <v>0</v>
      </c>
      <c r="AJ69" s="201">
        <f t="shared" si="30"/>
        <v>0</v>
      </c>
      <c r="AK69" s="201">
        <f t="shared" si="30"/>
        <v>0</v>
      </c>
      <c r="AL69" s="201">
        <f t="shared" si="30"/>
        <v>0</v>
      </c>
      <c r="AM69" s="201">
        <f t="shared" si="30"/>
        <v>4220000</v>
      </c>
      <c r="AN69" s="201">
        <f t="shared" si="30"/>
        <v>0</v>
      </c>
      <c r="AO69" s="201">
        <f t="shared" si="30"/>
        <v>1020204</v>
      </c>
      <c r="AP69" s="201">
        <f>SUM(AP65:AP68)</f>
        <v>0</v>
      </c>
      <c r="AQ69" s="201">
        <f>SUM(AQ64:AQ68)</f>
        <v>0</v>
      </c>
      <c r="AR69" s="201">
        <f t="shared" si="30"/>
        <v>0</v>
      </c>
      <c r="AS69" s="201">
        <v>8543568</v>
      </c>
      <c r="AT69" s="201">
        <v>8959858</v>
      </c>
      <c r="AU69" s="201">
        <f t="shared" si="29"/>
        <v>28675642</v>
      </c>
    </row>
    <row r="70" spans="1:48" s="493" customFormat="1" ht="18">
      <c r="A70" s="115" t="s">
        <v>196</v>
      </c>
      <c r="B70" s="113" t="s">
        <v>257</v>
      </c>
      <c r="C70" s="185" t="e">
        <f>SUM('Ber.-felú.'!C54,-#REF!)</f>
        <v>#REF!</v>
      </c>
      <c r="D70" s="185" t="e">
        <f>SUM('Ber.-felú.'!D54,-#REF!)</f>
        <v>#REF!</v>
      </c>
      <c r="E70" s="185" t="e">
        <f>SUM('Ber.-felú.'!E54,-#REF!)</f>
        <v>#REF!</v>
      </c>
      <c r="F70" s="186">
        <f>SUM('Ber.-felú.'!F54)</f>
        <v>8926195</v>
      </c>
      <c r="G70" s="186">
        <f>'Ber.-felú.'!H54</f>
        <v>17971591</v>
      </c>
      <c r="H70" s="186">
        <f>'Ber.-felú.'!I54</f>
        <v>6298863</v>
      </c>
      <c r="I70" s="201"/>
      <c r="J70" s="552"/>
      <c r="K70" s="552"/>
      <c r="L70" s="201"/>
      <c r="M70" s="201"/>
      <c r="N70" s="201"/>
      <c r="O70" s="201"/>
      <c r="P70" s="201"/>
      <c r="Q70" s="421">
        <v>7656195</v>
      </c>
      <c r="R70" s="201"/>
      <c r="S70" s="201">
        <v>381000</v>
      </c>
      <c r="T70" s="201"/>
      <c r="U70" s="201">
        <f>SUM('Ber.-felú.'!S54)</f>
        <v>0</v>
      </c>
      <c r="V70" s="201">
        <f>SUM('Ber.-felú.'!T54)</f>
        <v>0</v>
      </c>
      <c r="W70" s="201">
        <f>SUM('Ber.-felú.'!U54)</f>
        <v>0</v>
      </c>
      <c r="X70" s="201">
        <f>SUM('Ber.-felú.'!V54)</f>
        <v>0</v>
      </c>
      <c r="Y70" s="201">
        <f>SUM('Ber.-felú.'!W54)</f>
        <v>0</v>
      </c>
      <c r="Z70" s="201">
        <f>SUM('Ber.-felú.'!X54)</f>
        <v>0</v>
      </c>
      <c r="AA70" s="201">
        <v>635000</v>
      </c>
      <c r="AB70" s="201">
        <f>SUM('Ber.-felú.'!Z54)</f>
        <v>0</v>
      </c>
      <c r="AC70" s="201">
        <v>88900</v>
      </c>
      <c r="AD70" s="201"/>
      <c r="AE70" s="201"/>
      <c r="AF70" s="201"/>
      <c r="AG70" s="201"/>
      <c r="AH70" s="201"/>
      <c r="AI70" s="201"/>
      <c r="AJ70" s="201"/>
      <c r="AK70" s="201">
        <v>38100</v>
      </c>
      <c r="AL70" s="201"/>
      <c r="AM70" s="201"/>
      <c r="AN70" s="201"/>
      <c r="AO70" s="201"/>
      <c r="AP70" s="201"/>
      <c r="AQ70" s="201"/>
      <c r="AR70" s="201"/>
      <c r="AS70" s="201">
        <v>127000</v>
      </c>
      <c r="AT70" s="201"/>
      <c r="AU70" s="201">
        <f t="shared" si="29"/>
        <v>8926195</v>
      </c>
    </row>
    <row r="71" spans="1:48" s="493" customFormat="1" ht="18">
      <c r="A71" s="115" t="s">
        <v>202</v>
      </c>
      <c r="B71" s="113" t="s">
        <v>258</v>
      </c>
      <c r="C71" s="185">
        <f>SUM('Ber.-felú.'!C68)</f>
        <v>0</v>
      </c>
      <c r="D71" s="185">
        <f>SUM('Ber.-felú.'!D68)</f>
        <v>0</v>
      </c>
      <c r="E71" s="185">
        <f>SUM('Ber.-felú.'!E68)</f>
        <v>0</v>
      </c>
      <c r="F71" s="186">
        <f>SUM('Ber.-felú.'!F68)</f>
        <v>19161760</v>
      </c>
      <c r="G71" s="186">
        <f>'Ber.-felú.'!H68</f>
        <v>22051034.129999999</v>
      </c>
      <c r="H71" s="186">
        <f>'Ber.-felú.'!I68</f>
        <v>6273734</v>
      </c>
      <c r="I71" s="201"/>
      <c r="J71" s="552"/>
      <c r="K71" s="552"/>
      <c r="L71" s="201"/>
      <c r="M71" s="421">
        <v>18780760</v>
      </c>
      <c r="N71" s="201"/>
      <c r="O71" s="201"/>
      <c r="P71" s="201"/>
      <c r="Q71" s="421">
        <v>381000</v>
      </c>
      <c r="R71" s="201"/>
      <c r="S71" s="201"/>
      <c r="T71" s="201"/>
      <c r="U71" s="201">
        <f>SUM('Ber.-felú.'!S68)</f>
        <v>0</v>
      </c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>
        <f t="shared" si="29"/>
        <v>19161760</v>
      </c>
      <c r="AV71" s="492"/>
    </row>
    <row r="72" spans="1:48" ht="18">
      <c r="A72" s="4" t="s">
        <v>204</v>
      </c>
      <c r="B72" s="100" t="s">
        <v>260</v>
      </c>
      <c r="C72" s="39">
        <f>SUM('Ber.-felú.'!C69)</f>
        <v>0</v>
      </c>
      <c r="D72" s="39">
        <f>SUM('Ber.-felú.'!D69)</f>
        <v>0</v>
      </c>
      <c r="E72" s="39">
        <f>SUM('Ber.-felú.'!E69)</f>
        <v>0</v>
      </c>
      <c r="F72" s="409">
        <f>SUM('Ber.-felú.'!F69)</f>
        <v>0</v>
      </c>
      <c r="G72" s="409"/>
      <c r="H72" s="409"/>
      <c r="I72" s="184"/>
      <c r="J72" s="553"/>
      <c r="K72" s="553"/>
      <c r="L72" s="446"/>
      <c r="M72" s="446"/>
      <c r="N72" s="446"/>
      <c r="O72" s="446"/>
      <c r="P72" s="446"/>
      <c r="Q72" s="446"/>
      <c r="R72" s="446"/>
      <c r="S72" s="446"/>
      <c r="T72" s="446"/>
      <c r="U72" s="446"/>
      <c r="V72" s="446"/>
      <c r="W72" s="446"/>
      <c r="X72" s="446"/>
      <c r="Y72" s="446"/>
      <c r="Z72" s="446"/>
      <c r="AA72" s="446"/>
      <c r="AB72" s="446"/>
      <c r="AC72" s="446"/>
      <c r="AD72" s="446"/>
      <c r="AE72" s="446"/>
      <c r="AF72" s="446"/>
      <c r="AG72" s="446"/>
      <c r="AH72" s="446"/>
      <c r="AI72" s="446"/>
      <c r="AJ72" s="446"/>
      <c r="AK72" s="446"/>
      <c r="AL72" s="446"/>
      <c r="AM72" s="446"/>
      <c r="AN72" s="446"/>
      <c r="AO72" s="446"/>
      <c r="AP72" s="446"/>
      <c r="AQ72" s="446"/>
      <c r="AR72" s="446"/>
      <c r="AS72" s="446"/>
      <c r="AT72" s="446"/>
      <c r="AU72" s="446">
        <f t="shared" si="29"/>
        <v>0</v>
      </c>
    </row>
    <row r="73" spans="1:48" ht="18">
      <c r="A73" s="4" t="s">
        <v>205</v>
      </c>
      <c r="B73" s="100" t="s">
        <v>261</v>
      </c>
      <c r="C73" s="39">
        <f>SUM('Ber.-felú.'!C70)</f>
        <v>0</v>
      </c>
      <c r="D73" s="39">
        <f>SUM('Ber.-felú.'!D70)</f>
        <v>0</v>
      </c>
      <c r="E73" s="39">
        <f>SUM('Ber.-felú.'!E70)</f>
        <v>0</v>
      </c>
      <c r="F73" s="409">
        <f>SUM('Ber.-felú.'!F70)</f>
        <v>0</v>
      </c>
      <c r="G73" s="409"/>
      <c r="H73" s="409"/>
      <c r="I73" s="184"/>
      <c r="J73" s="553"/>
      <c r="K73" s="553"/>
      <c r="L73" s="446"/>
      <c r="M73" s="446"/>
      <c r="N73" s="446"/>
      <c r="O73" s="446"/>
      <c r="P73" s="446"/>
      <c r="Q73" s="446"/>
      <c r="R73" s="446"/>
      <c r="S73" s="446"/>
      <c r="T73" s="446"/>
      <c r="U73" s="446"/>
      <c r="V73" s="446"/>
      <c r="W73" s="446"/>
      <c r="X73" s="446"/>
      <c r="Y73" s="446"/>
      <c r="Z73" s="446"/>
      <c r="AA73" s="446"/>
      <c r="AB73" s="446"/>
      <c r="AC73" s="446"/>
      <c r="AD73" s="446"/>
      <c r="AE73" s="446"/>
      <c r="AF73" s="446"/>
      <c r="AG73" s="446"/>
      <c r="AH73" s="446"/>
      <c r="AI73" s="446"/>
      <c r="AJ73" s="446"/>
      <c r="AK73" s="446"/>
      <c r="AL73" s="446"/>
      <c r="AM73" s="446"/>
      <c r="AN73" s="446"/>
      <c r="AO73" s="446"/>
      <c r="AP73" s="446"/>
      <c r="AQ73" s="446"/>
      <c r="AR73" s="446"/>
      <c r="AS73" s="446"/>
      <c r="AT73" s="446"/>
      <c r="AU73" s="446">
        <f t="shared" si="29"/>
        <v>0</v>
      </c>
    </row>
    <row r="74" spans="1:48" ht="18">
      <c r="A74" s="4" t="s">
        <v>206</v>
      </c>
      <c r="B74" s="100" t="s">
        <v>262</v>
      </c>
      <c r="C74" s="39">
        <f>SUM('Ber.-felú.'!C74)</f>
        <v>0</v>
      </c>
      <c r="D74" s="39">
        <f>SUM('Ber.-felú.'!D74)</f>
        <v>0</v>
      </c>
      <c r="E74" s="39">
        <f>SUM('Ber.-felú.'!E74)</f>
        <v>0</v>
      </c>
      <c r="F74" s="409">
        <f>AU74</f>
        <v>0</v>
      </c>
      <c r="G74" s="409"/>
      <c r="H74" s="409"/>
      <c r="I74" s="184"/>
      <c r="J74" s="553"/>
      <c r="K74" s="553"/>
      <c r="L74" s="446"/>
      <c r="M74" s="446"/>
      <c r="N74" s="446"/>
      <c r="O74" s="446"/>
      <c r="P74" s="446"/>
      <c r="Q74" s="446"/>
      <c r="R74" s="446"/>
      <c r="S74" s="446"/>
      <c r="T74" s="446"/>
      <c r="U74" s="446"/>
      <c r="V74" s="446"/>
      <c r="W74" s="446"/>
      <c r="X74" s="446"/>
      <c r="Y74" s="446"/>
      <c r="Z74" s="446"/>
      <c r="AA74" s="446"/>
      <c r="AB74" s="446"/>
      <c r="AC74" s="446"/>
      <c r="AD74" s="446"/>
      <c r="AE74" s="446"/>
      <c r="AF74" s="446"/>
      <c r="AG74" s="446"/>
      <c r="AH74" s="446"/>
      <c r="AI74" s="446"/>
      <c r="AJ74" s="446"/>
      <c r="AK74" s="446"/>
      <c r="AL74" s="446"/>
      <c r="AM74" s="446"/>
      <c r="AN74" s="446"/>
      <c r="AO74" s="446"/>
      <c r="AP74" s="446"/>
      <c r="AQ74" s="446"/>
      <c r="AR74" s="446"/>
      <c r="AS74" s="446"/>
      <c r="AT74" s="446"/>
      <c r="AU74" s="446">
        <f t="shared" si="29"/>
        <v>0</v>
      </c>
    </row>
    <row r="75" spans="1:48" s="493" customFormat="1" ht="18">
      <c r="A75" s="115" t="s">
        <v>208</v>
      </c>
      <c r="B75" s="113" t="s">
        <v>259</v>
      </c>
      <c r="C75" s="185">
        <f>SUM(C72:C74)</f>
        <v>0</v>
      </c>
      <c r="D75" s="185">
        <f>SUM(D72:D74)</f>
        <v>0</v>
      </c>
      <c r="E75" s="185">
        <f>SUM(E72:E74)</f>
        <v>0</v>
      </c>
      <c r="F75" s="186">
        <f>SUM(F72:F74)</f>
        <v>0</v>
      </c>
      <c r="G75" s="186"/>
      <c r="H75" s="186"/>
      <c r="I75" s="201"/>
      <c r="J75" s="552"/>
      <c r="K75" s="552"/>
      <c r="L75" s="201">
        <f t="shared" ref="L75:AT75" si="32">SUM(L72:L74)</f>
        <v>0</v>
      </c>
      <c r="M75" s="201">
        <f t="shared" si="32"/>
        <v>0</v>
      </c>
      <c r="N75" s="201">
        <f t="shared" si="32"/>
        <v>0</v>
      </c>
      <c r="O75" s="201">
        <f t="shared" si="32"/>
        <v>0</v>
      </c>
      <c r="P75" s="201">
        <f t="shared" si="32"/>
        <v>0</v>
      </c>
      <c r="Q75" s="201">
        <f t="shared" si="32"/>
        <v>0</v>
      </c>
      <c r="R75" s="201">
        <f t="shared" si="32"/>
        <v>0</v>
      </c>
      <c r="S75" s="201">
        <f t="shared" si="32"/>
        <v>0</v>
      </c>
      <c r="T75" s="201">
        <f t="shared" si="32"/>
        <v>0</v>
      </c>
      <c r="U75" s="201">
        <f t="shared" si="32"/>
        <v>0</v>
      </c>
      <c r="V75" s="201">
        <f>SUM(V72:V74)</f>
        <v>0</v>
      </c>
      <c r="W75" s="201">
        <f>SUM(W72:W74)</f>
        <v>0</v>
      </c>
      <c r="X75" s="201">
        <f>SUM(X72:X74)</f>
        <v>0</v>
      </c>
      <c r="Y75" s="201">
        <f t="shared" si="32"/>
        <v>0</v>
      </c>
      <c r="Z75" s="201">
        <f t="shared" si="32"/>
        <v>0</v>
      </c>
      <c r="AA75" s="201">
        <f t="shared" si="32"/>
        <v>0</v>
      </c>
      <c r="AB75" s="201">
        <f t="shared" si="32"/>
        <v>0</v>
      </c>
      <c r="AC75" s="201">
        <f t="shared" si="32"/>
        <v>0</v>
      </c>
      <c r="AD75" s="201">
        <f t="shared" si="32"/>
        <v>0</v>
      </c>
      <c r="AE75" s="201">
        <f>SUM(AE72:AE74)</f>
        <v>0</v>
      </c>
      <c r="AF75" s="201">
        <f>SUM(AF72:AF74)</f>
        <v>0</v>
      </c>
      <c r="AG75" s="201">
        <f t="shared" si="32"/>
        <v>0</v>
      </c>
      <c r="AH75" s="201">
        <f t="shared" si="32"/>
        <v>0</v>
      </c>
      <c r="AI75" s="201">
        <f t="shared" si="32"/>
        <v>0</v>
      </c>
      <c r="AJ75" s="201">
        <f t="shared" si="32"/>
        <v>0</v>
      </c>
      <c r="AK75" s="201">
        <f t="shared" si="32"/>
        <v>0</v>
      </c>
      <c r="AL75" s="201">
        <f t="shared" si="32"/>
        <v>0</v>
      </c>
      <c r="AM75" s="201">
        <f t="shared" si="32"/>
        <v>0</v>
      </c>
      <c r="AN75" s="201">
        <f t="shared" si="32"/>
        <v>0</v>
      </c>
      <c r="AO75" s="201"/>
      <c r="AP75" s="201"/>
      <c r="AQ75" s="201">
        <f t="shared" si="32"/>
        <v>0</v>
      </c>
      <c r="AR75" s="201">
        <f t="shared" si="32"/>
        <v>0</v>
      </c>
      <c r="AS75" s="201">
        <f t="shared" si="32"/>
        <v>0</v>
      </c>
      <c r="AT75" s="201">
        <f t="shared" si="32"/>
        <v>0</v>
      </c>
      <c r="AU75" s="201">
        <f t="shared" si="29"/>
        <v>0</v>
      </c>
    </row>
    <row r="76" spans="1:48" ht="18">
      <c r="A76" s="115"/>
      <c r="B76" s="113" t="s">
        <v>263</v>
      </c>
      <c r="C76" s="185" t="e">
        <f>SUM(C23,C28,C62,C63,C69,C70,C71,C75)</f>
        <v>#REF!</v>
      </c>
      <c r="D76" s="395" t="e">
        <f>SUM(D23,D28,D62,D63,D69,D70,D71,D75)</f>
        <v>#REF!</v>
      </c>
      <c r="E76" s="185" t="e">
        <f>SUM(E23,E28,E62,E63,E69,E70,E71,E75)</f>
        <v>#REF!</v>
      </c>
      <c r="F76" s="186">
        <f>SUM(F23,F28,F62,F63,F69,F70,F71,F75)</f>
        <v>180473748</v>
      </c>
      <c r="G76" s="186">
        <f t="shared" ref="G76:H76" si="33">SUM(G23,G28,G62,G63,G69,G70,G71,G75)</f>
        <v>207026595.13</v>
      </c>
      <c r="H76" s="186">
        <f t="shared" si="33"/>
        <v>87133867</v>
      </c>
      <c r="I76" s="395"/>
      <c r="J76" s="554"/>
      <c r="K76" s="554"/>
      <c r="L76" s="178">
        <f t="shared" ref="L76:AT76" si="34">SUM(L23,L28,L62,L63,L69,L70,L71,L75)</f>
        <v>1520000</v>
      </c>
      <c r="M76" s="178">
        <f t="shared" si="34"/>
        <v>22590760</v>
      </c>
      <c r="N76" s="178">
        <f t="shared" si="34"/>
        <v>457200</v>
      </c>
      <c r="O76" s="178">
        <f t="shared" si="34"/>
        <v>468900</v>
      </c>
      <c r="P76" s="178">
        <f t="shared" si="34"/>
        <v>10583117</v>
      </c>
      <c r="Q76" s="178">
        <f t="shared" si="34"/>
        <v>9712365</v>
      </c>
      <c r="R76" s="178">
        <f t="shared" si="34"/>
        <v>317500</v>
      </c>
      <c r="S76" s="178">
        <f t="shared" si="34"/>
        <v>11792979</v>
      </c>
      <c r="T76" s="178">
        <f t="shared" si="34"/>
        <v>1250000</v>
      </c>
      <c r="U76" s="178">
        <f t="shared" si="34"/>
        <v>122100</v>
      </c>
      <c r="V76" s="178">
        <f t="shared" si="34"/>
        <v>5000000</v>
      </c>
      <c r="W76" s="178">
        <f t="shared" si="34"/>
        <v>840740</v>
      </c>
      <c r="X76" s="178">
        <f t="shared" si="34"/>
        <v>480000</v>
      </c>
      <c r="Y76" s="178">
        <f t="shared" si="34"/>
        <v>254000</v>
      </c>
      <c r="Z76" s="178">
        <f t="shared" si="34"/>
        <v>1252550</v>
      </c>
      <c r="AA76" s="178">
        <f t="shared" si="34"/>
        <v>9441071</v>
      </c>
      <c r="AB76" s="178">
        <f t="shared" si="34"/>
        <v>9025310</v>
      </c>
      <c r="AC76" s="178">
        <f t="shared" si="34"/>
        <v>7242938</v>
      </c>
      <c r="AD76" s="178">
        <f t="shared" si="34"/>
        <v>4513000</v>
      </c>
      <c r="AE76" s="178">
        <f>SUM(AE23,AE28,AE62,AE63,AE69,AE70,AE71,AE75)</f>
        <v>3536560</v>
      </c>
      <c r="AF76" s="178">
        <f>SUM(AF23,AF28,AF62,AF63,AF69,AF70,AF71,AF75)</f>
        <v>680000</v>
      </c>
      <c r="AG76" s="178">
        <f t="shared" si="34"/>
        <v>854063</v>
      </c>
      <c r="AH76" s="178">
        <f t="shared" si="34"/>
        <v>1900000</v>
      </c>
      <c r="AI76" s="178">
        <f t="shared" si="34"/>
        <v>366000</v>
      </c>
      <c r="AJ76" s="178">
        <f t="shared" si="34"/>
        <v>4559300</v>
      </c>
      <c r="AK76" s="178">
        <f t="shared" si="34"/>
        <v>4593850</v>
      </c>
      <c r="AL76" s="178">
        <f t="shared" si="34"/>
        <v>908000</v>
      </c>
      <c r="AM76" s="178">
        <f t="shared" si="34"/>
        <v>4320000</v>
      </c>
      <c r="AN76" s="178">
        <f t="shared" si="34"/>
        <v>3289500</v>
      </c>
      <c r="AO76" s="178">
        <f t="shared" si="34"/>
        <v>1020204</v>
      </c>
      <c r="AP76" s="178">
        <f t="shared" si="34"/>
        <v>0</v>
      </c>
      <c r="AQ76" s="178">
        <f t="shared" si="34"/>
        <v>150988</v>
      </c>
      <c r="AR76" s="178">
        <f t="shared" si="34"/>
        <v>17378409</v>
      </c>
      <c r="AS76" s="178">
        <f t="shared" si="34"/>
        <v>31092486</v>
      </c>
      <c r="AT76" s="178">
        <f t="shared" si="34"/>
        <v>8959858</v>
      </c>
      <c r="AU76" s="178">
        <f>SUM(AU23+AU28+AU62+AU63+AU69+AU70+AU71+AU75)</f>
        <v>171513890</v>
      </c>
      <c r="AV76" s="492"/>
    </row>
    <row r="77" spans="1:48" ht="18">
      <c r="A77" s="4" t="s">
        <v>535</v>
      </c>
      <c r="B77" s="139" t="s">
        <v>536</v>
      </c>
      <c r="C77" s="39"/>
      <c r="D77" s="11"/>
      <c r="E77" s="11"/>
      <c r="F77" s="25">
        <f>AU77</f>
        <v>1229076</v>
      </c>
      <c r="G77" s="25">
        <v>1270668</v>
      </c>
      <c r="H77" s="25">
        <v>604875</v>
      </c>
      <c r="I77" s="197"/>
      <c r="J77" s="555"/>
      <c r="K77" s="555"/>
      <c r="L77" s="446"/>
      <c r="M77" s="446"/>
      <c r="N77" s="446"/>
      <c r="O77" s="446"/>
      <c r="P77" s="446"/>
      <c r="Q77" s="589">
        <v>1229076</v>
      </c>
      <c r="R77" s="446"/>
      <c r="S77" s="446"/>
      <c r="T77" s="446"/>
      <c r="U77" s="446"/>
      <c r="V77" s="446"/>
      <c r="W77" s="446"/>
      <c r="X77" s="446"/>
      <c r="Y77" s="446"/>
      <c r="Z77" s="446"/>
      <c r="AA77" s="446"/>
      <c r="AB77" s="446"/>
      <c r="AC77" s="446"/>
      <c r="AD77" s="446"/>
      <c r="AE77" s="446"/>
      <c r="AF77" s="446"/>
      <c r="AG77" s="446"/>
      <c r="AH77" s="446"/>
      <c r="AI77" s="446"/>
      <c r="AJ77" s="446"/>
      <c r="AK77" s="446"/>
      <c r="AL77" s="446"/>
      <c r="AM77" s="446"/>
      <c r="AN77" s="446"/>
      <c r="AO77" s="446"/>
      <c r="AP77" s="446"/>
      <c r="AQ77" s="446"/>
      <c r="AR77" s="446"/>
      <c r="AS77" s="446"/>
      <c r="AT77" s="446"/>
      <c r="AU77" s="446">
        <f>SUM(L77:AT77)</f>
        <v>1229076</v>
      </c>
    </row>
    <row r="78" spans="1:48" s="440" customFormat="1" ht="18">
      <c r="A78" s="4" t="s">
        <v>252</v>
      </c>
      <c r="B78" s="139" t="s">
        <v>52</v>
      </c>
      <c r="C78" s="197" t="e">
        <f>SUM(#REF!,Óvoda!C128,#REF!)</f>
        <v>#REF!</v>
      </c>
      <c r="D78" s="467" t="e">
        <f>SUM(#REF!,Óvoda!D128,#REF!)</f>
        <v>#REF!</v>
      </c>
      <c r="E78" s="47" t="e">
        <f>SUM(#REF!,Óvoda!E128,#REF!)</f>
        <v>#REF!</v>
      </c>
      <c r="F78" s="408">
        <f>SUM(Óvoda!F128)</f>
        <v>58666315</v>
      </c>
      <c r="G78" s="408">
        <v>58666315</v>
      </c>
      <c r="H78" s="408">
        <v>26929657</v>
      </c>
      <c r="I78" s="39"/>
      <c r="J78" s="556"/>
      <c r="K78" s="556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>
        <v>58666315</v>
      </c>
      <c r="AQ78" s="42"/>
      <c r="AR78" s="42"/>
      <c r="AS78" s="42"/>
      <c r="AT78" s="42"/>
      <c r="AU78" s="42">
        <f>SUM(L78:AT78)</f>
        <v>58666315</v>
      </c>
    </row>
    <row r="79" spans="1:48" ht="18">
      <c r="A79" s="495" t="s">
        <v>540</v>
      </c>
      <c r="B79" s="496" t="s">
        <v>541</v>
      </c>
      <c r="C79" s="497"/>
      <c r="D79" s="498"/>
      <c r="E79" s="498"/>
      <c r="F79" s="499">
        <f>AU79</f>
        <v>1539676</v>
      </c>
      <c r="G79" s="499">
        <v>931223</v>
      </c>
      <c r="H79" s="499">
        <v>931223</v>
      </c>
      <c r="I79" s="568"/>
      <c r="J79" s="555"/>
      <c r="K79" s="555"/>
      <c r="L79" s="500"/>
      <c r="M79" s="500"/>
      <c r="N79" s="500"/>
      <c r="O79" s="500"/>
      <c r="P79" s="500"/>
      <c r="Q79" s="500"/>
      <c r="R79" s="500"/>
      <c r="S79" s="500"/>
      <c r="T79" s="500"/>
      <c r="U79" s="500"/>
      <c r="V79" s="500"/>
      <c r="W79" s="500"/>
      <c r="X79" s="500"/>
      <c r="Y79" s="500"/>
      <c r="Z79" s="500"/>
      <c r="AA79" s="500"/>
      <c r="AB79" s="500"/>
      <c r="AC79" s="500"/>
      <c r="AD79" s="500"/>
      <c r="AE79" s="500"/>
      <c r="AF79" s="500"/>
      <c r="AG79" s="500"/>
      <c r="AH79" s="500"/>
      <c r="AI79" s="500"/>
      <c r="AJ79" s="500"/>
      <c r="AK79" s="500"/>
      <c r="AL79" s="500"/>
      <c r="AM79" s="500"/>
      <c r="AN79" s="500"/>
      <c r="AO79" s="500"/>
      <c r="AP79" s="500"/>
      <c r="AQ79" s="500"/>
      <c r="AR79" s="500"/>
      <c r="AS79" s="500"/>
      <c r="AT79" s="500">
        <v>1539676</v>
      </c>
      <c r="AU79" s="42">
        <f>SUM(L79:AT79)</f>
        <v>1539676</v>
      </c>
    </row>
    <row r="80" spans="1:48" ht="18">
      <c r="A80" s="628" t="s">
        <v>264</v>
      </c>
      <c r="B80" s="629" t="s">
        <v>608</v>
      </c>
      <c r="C80" s="497"/>
      <c r="D80" s="498"/>
      <c r="E80" s="498"/>
      <c r="F80" s="499"/>
      <c r="G80" s="499">
        <v>49999665</v>
      </c>
      <c r="H80" s="499">
        <v>49999665</v>
      </c>
      <c r="I80" s="568"/>
      <c r="J80" s="555"/>
      <c r="K80" s="555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500"/>
      <c r="AD80" s="500"/>
      <c r="AE80" s="500"/>
      <c r="AF80" s="500"/>
      <c r="AG80" s="500"/>
      <c r="AH80" s="500"/>
      <c r="AI80" s="500"/>
      <c r="AJ80" s="500"/>
      <c r="AK80" s="500"/>
      <c r="AL80" s="500"/>
      <c r="AM80" s="500"/>
      <c r="AN80" s="500"/>
      <c r="AO80" s="500"/>
      <c r="AP80" s="500"/>
      <c r="AQ80" s="500"/>
      <c r="AR80" s="500"/>
      <c r="AS80" s="500"/>
      <c r="AT80" s="500"/>
      <c r="AU80" s="42"/>
    </row>
    <row r="81" spans="1:49" s="502" customFormat="1" ht="18">
      <c r="A81" s="141"/>
      <c r="B81" s="466" t="s">
        <v>331</v>
      </c>
      <c r="C81" s="395" t="e">
        <f>SUM(C76:C79)</f>
        <v>#REF!</v>
      </c>
      <c r="D81" s="185" t="e">
        <f>SUM(D76:D79)</f>
        <v>#REF!</v>
      </c>
      <c r="E81" s="395" t="e">
        <f>SUM(E76:E79)</f>
        <v>#REF!</v>
      </c>
      <c r="F81" s="186">
        <f>SUM(F76:F80)</f>
        <v>241908815</v>
      </c>
      <c r="G81" s="186">
        <f>SUM(G76:G80)</f>
        <v>317894466.13</v>
      </c>
      <c r="H81" s="186">
        <f>SUM(H76:H80)</f>
        <v>165599287</v>
      </c>
      <c r="I81" s="201"/>
      <c r="J81" s="555"/>
      <c r="K81" s="555"/>
      <c r="L81" s="102">
        <f t="shared" ref="L81:AT81" si="35">SUM(L76:L79)</f>
        <v>1520000</v>
      </c>
      <c r="M81" s="102">
        <f t="shared" si="35"/>
        <v>22590760</v>
      </c>
      <c r="N81" s="102">
        <f t="shared" si="35"/>
        <v>457200</v>
      </c>
      <c r="O81" s="102">
        <f t="shared" si="35"/>
        <v>468900</v>
      </c>
      <c r="P81" s="102">
        <f t="shared" si="35"/>
        <v>10583117</v>
      </c>
      <c r="Q81" s="102">
        <f t="shared" si="35"/>
        <v>10941441</v>
      </c>
      <c r="R81" s="102">
        <f t="shared" si="35"/>
        <v>317500</v>
      </c>
      <c r="S81" s="102">
        <f t="shared" si="35"/>
        <v>11792979</v>
      </c>
      <c r="T81" s="102">
        <f t="shared" si="35"/>
        <v>1250000</v>
      </c>
      <c r="U81" s="102">
        <f t="shared" si="35"/>
        <v>122100</v>
      </c>
      <c r="V81" s="102">
        <f t="shared" si="35"/>
        <v>5000000</v>
      </c>
      <c r="W81" s="102">
        <f t="shared" si="35"/>
        <v>840740</v>
      </c>
      <c r="X81" s="102">
        <f t="shared" si="35"/>
        <v>480000</v>
      </c>
      <c r="Y81" s="102">
        <f t="shared" si="35"/>
        <v>254000</v>
      </c>
      <c r="Z81" s="102">
        <f t="shared" si="35"/>
        <v>1252550</v>
      </c>
      <c r="AA81" s="102">
        <f t="shared" si="35"/>
        <v>9441071</v>
      </c>
      <c r="AB81" s="102">
        <f t="shared" si="35"/>
        <v>9025310</v>
      </c>
      <c r="AC81" s="102">
        <f t="shared" si="35"/>
        <v>7242938</v>
      </c>
      <c r="AD81" s="102">
        <f t="shared" si="35"/>
        <v>4513000</v>
      </c>
      <c r="AE81" s="102">
        <f>SUM(AE76:AE79)</f>
        <v>3536560</v>
      </c>
      <c r="AF81" s="102">
        <f>SUM(AF76:AF79)</f>
        <v>680000</v>
      </c>
      <c r="AG81" s="102">
        <f t="shared" si="35"/>
        <v>854063</v>
      </c>
      <c r="AH81" s="102">
        <f t="shared" si="35"/>
        <v>1900000</v>
      </c>
      <c r="AI81" s="102">
        <f t="shared" si="35"/>
        <v>366000</v>
      </c>
      <c r="AJ81" s="102">
        <f t="shared" si="35"/>
        <v>4559300</v>
      </c>
      <c r="AK81" s="102">
        <f t="shared" si="35"/>
        <v>4593850</v>
      </c>
      <c r="AL81" s="102">
        <f t="shared" si="35"/>
        <v>908000</v>
      </c>
      <c r="AM81" s="102">
        <f t="shared" si="35"/>
        <v>4320000</v>
      </c>
      <c r="AN81" s="102">
        <f t="shared" si="35"/>
        <v>3289500</v>
      </c>
      <c r="AO81" s="102">
        <f t="shared" si="35"/>
        <v>1020204</v>
      </c>
      <c r="AP81" s="102">
        <f t="shared" si="35"/>
        <v>58666315</v>
      </c>
      <c r="AQ81" s="102">
        <f t="shared" si="35"/>
        <v>150988</v>
      </c>
      <c r="AR81" s="102">
        <f t="shared" si="35"/>
        <v>17378409</v>
      </c>
      <c r="AS81" s="102">
        <f t="shared" si="35"/>
        <v>31092486</v>
      </c>
      <c r="AT81" s="102">
        <f t="shared" si="35"/>
        <v>10499534</v>
      </c>
      <c r="AU81" s="102">
        <f>SUM(L81:AT81)</f>
        <v>241908815</v>
      </c>
      <c r="AV81" s="501"/>
    </row>
    <row r="82" spans="1:49" s="511" customFormat="1" ht="18">
      <c r="A82" s="508"/>
      <c r="B82" s="509"/>
      <c r="C82" s="400"/>
      <c r="D82" s="198"/>
      <c r="E82" s="400"/>
      <c r="F82" s="371"/>
      <c r="G82" s="371"/>
      <c r="H82" s="371"/>
      <c r="I82" s="197"/>
      <c r="J82" s="555"/>
      <c r="K82" s="555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510"/>
    </row>
    <row r="83" spans="1:49" s="511" customFormat="1" ht="18">
      <c r="A83" s="508"/>
      <c r="B83" s="509"/>
      <c r="C83" s="400"/>
      <c r="D83" s="198"/>
      <c r="E83" s="400"/>
      <c r="F83" s="371"/>
      <c r="G83" s="371"/>
      <c r="H83" s="371"/>
      <c r="I83" s="197"/>
      <c r="J83" s="555"/>
      <c r="K83" s="555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510"/>
    </row>
    <row r="84" spans="1:49" s="511" customFormat="1" ht="18">
      <c r="A84" s="508"/>
      <c r="B84" s="509"/>
      <c r="C84" s="400"/>
      <c r="D84" s="198"/>
      <c r="E84" s="400"/>
      <c r="F84" s="371"/>
      <c r="G84" s="371"/>
      <c r="H84" s="371"/>
      <c r="I84" s="197"/>
      <c r="J84" s="555"/>
      <c r="K84" s="555"/>
      <c r="L84" s="520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510"/>
    </row>
    <row r="85" spans="1:49" s="511" customFormat="1" ht="18.75" customHeight="1">
      <c r="A85" s="508"/>
      <c r="B85" s="509"/>
      <c r="C85" s="400"/>
      <c r="D85" s="198"/>
      <c r="E85" s="400"/>
      <c r="F85" s="371"/>
      <c r="G85" s="371"/>
      <c r="H85" s="371"/>
      <c r="I85" s="197"/>
      <c r="J85" s="555"/>
      <c r="K85" s="825" t="s">
        <v>543</v>
      </c>
      <c r="L85" s="819" t="s">
        <v>526</v>
      </c>
      <c r="M85" s="819" t="s">
        <v>478</v>
      </c>
      <c r="N85" s="819" t="s">
        <v>527</v>
      </c>
      <c r="O85" s="819" t="s">
        <v>488</v>
      </c>
      <c r="P85" s="819" t="s">
        <v>492</v>
      </c>
      <c r="Q85" s="819" t="s">
        <v>496</v>
      </c>
      <c r="R85" s="819" t="s">
        <v>542</v>
      </c>
      <c r="S85" s="819" t="s">
        <v>538</v>
      </c>
      <c r="T85" s="819" t="s">
        <v>528</v>
      </c>
      <c r="U85" s="819" t="s">
        <v>529</v>
      </c>
      <c r="V85" s="819" t="s">
        <v>530</v>
      </c>
      <c r="W85" s="819" t="s">
        <v>507</v>
      </c>
      <c r="X85" s="829" t="s">
        <v>531</v>
      </c>
      <c r="Y85" s="832" t="s">
        <v>574</v>
      </c>
      <c r="Z85" s="610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510"/>
    </row>
    <row r="86" spans="1:49" s="511" customFormat="1" ht="18">
      <c r="A86" s="508"/>
      <c r="B86" s="509"/>
      <c r="C86" s="400"/>
      <c r="D86" s="198"/>
      <c r="E86" s="400"/>
      <c r="F86" s="371"/>
      <c r="G86" s="371"/>
      <c r="H86" s="371"/>
      <c r="I86" s="197"/>
      <c r="J86" s="555"/>
      <c r="K86" s="826"/>
      <c r="L86" s="823"/>
      <c r="M86" s="820"/>
      <c r="N86" s="820"/>
      <c r="O86" s="820"/>
      <c r="P86" s="820"/>
      <c r="Q86" s="820"/>
      <c r="R86" s="820"/>
      <c r="S86" s="820"/>
      <c r="T86" s="820"/>
      <c r="U86" s="820"/>
      <c r="V86" s="820"/>
      <c r="W86" s="820"/>
      <c r="X86" s="830"/>
      <c r="Y86" s="833"/>
      <c r="Z86" s="610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510"/>
    </row>
    <row r="87" spans="1:49" s="511" customFormat="1" ht="18">
      <c r="A87" s="508"/>
      <c r="B87" s="509"/>
      <c r="C87" s="400"/>
      <c r="D87" s="198"/>
      <c r="E87" s="400"/>
      <c r="F87" s="371"/>
      <c r="G87" s="371"/>
      <c r="H87" s="371"/>
      <c r="I87" s="197"/>
      <c r="J87" s="555"/>
      <c r="K87" s="826"/>
      <c r="L87" s="823"/>
      <c r="M87" s="820"/>
      <c r="N87" s="820"/>
      <c r="O87" s="820"/>
      <c r="P87" s="820"/>
      <c r="Q87" s="820"/>
      <c r="R87" s="820"/>
      <c r="S87" s="820"/>
      <c r="T87" s="820"/>
      <c r="U87" s="820"/>
      <c r="V87" s="820"/>
      <c r="W87" s="820"/>
      <c r="X87" s="830"/>
      <c r="Y87" s="833"/>
      <c r="Z87" s="610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510"/>
    </row>
    <row r="88" spans="1:49" s="511" customFormat="1" ht="18">
      <c r="A88" s="508"/>
      <c r="B88" s="509"/>
      <c r="C88" s="400"/>
      <c r="D88" s="198"/>
      <c r="E88" s="400"/>
      <c r="F88" s="371"/>
      <c r="G88" s="371"/>
      <c r="H88" s="371"/>
      <c r="I88" s="197"/>
      <c r="J88" s="555"/>
      <c r="K88" s="827"/>
      <c r="L88" s="824"/>
      <c r="M88" s="821"/>
      <c r="N88" s="821"/>
      <c r="O88" s="821"/>
      <c r="P88" s="821"/>
      <c r="Q88" s="821"/>
      <c r="R88" s="821"/>
      <c r="S88" s="821"/>
      <c r="T88" s="821"/>
      <c r="U88" s="821"/>
      <c r="V88" s="821"/>
      <c r="W88" s="821"/>
      <c r="X88" s="831"/>
      <c r="Y88" s="834"/>
      <c r="Z88" s="610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510"/>
    </row>
    <row r="89" spans="1:49" s="447" customFormat="1" ht="18">
      <c r="A89" s="512"/>
      <c r="C89" s="118"/>
      <c r="D89" s="118"/>
      <c r="E89" s="118"/>
      <c r="F89" s="11"/>
      <c r="G89" s="11"/>
      <c r="H89" s="11"/>
      <c r="I89" s="197"/>
      <c r="J89" s="555"/>
      <c r="K89" s="197"/>
      <c r="L89" s="519"/>
      <c r="X89" s="447">
        <f>SUM(L89:W89)</f>
        <v>0</v>
      </c>
      <c r="Z89" s="611"/>
    </row>
    <row r="90" spans="1:49" s="447" customFormat="1" ht="18">
      <c r="A90" s="8" t="s">
        <v>348</v>
      </c>
      <c r="B90" s="469" t="s">
        <v>354</v>
      </c>
      <c r="C90" s="197"/>
      <c r="D90" s="398"/>
      <c r="E90" s="47"/>
      <c r="F90" s="408">
        <f>SUM(Állami!H13)</f>
        <v>0</v>
      </c>
      <c r="G90" s="408">
        <f>Állami!J3</f>
        <v>18288</v>
      </c>
      <c r="H90" s="408">
        <f>Állami!K3</f>
        <v>18288</v>
      </c>
      <c r="I90" s="47"/>
      <c r="J90" s="551"/>
      <c r="K90" s="47"/>
      <c r="L90" s="516"/>
      <c r="M90" s="516"/>
      <c r="N90" s="516"/>
      <c r="O90" s="516"/>
      <c r="P90" s="516"/>
      <c r="Q90" s="516"/>
      <c r="R90" s="516"/>
      <c r="S90" s="516"/>
      <c r="T90" s="516"/>
      <c r="U90" s="516"/>
      <c r="V90" s="516"/>
      <c r="W90" s="516"/>
      <c r="X90" s="447">
        <f t="shared" ref="X90:X95" si="36">SUM(L90:W90)</f>
        <v>0</v>
      </c>
      <c r="Y90" s="516"/>
      <c r="Z90" s="612"/>
      <c r="AA90" s="516"/>
      <c r="AB90" s="516"/>
      <c r="AC90" s="516"/>
      <c r="AD90" s="516"/>
      <c r="AE90" s="516"/>
      <c r="AF90" s="516"/>
      <c r="AG90" s="516"/>
      <c r="AH90" s="516"/>
      <c r="AI90" s="516"/>
      <c r="AJ90" s="516"/>
      <c r="AK90" s="516"/>
      <c r="AL90" s="516"/>
      <c r="AM90" s="516"/>
      <c r="AN90" s="516"/>
      <c r="AO90" s="516"/>
      <c r="AP90" s="516"/>
      <c r="AQ90" s="516"/>
      <c r="AR90" s="516"/>
      <c r="AS90" s="516"/>
      <c r="AT90" s="516"/>
      <c r="AU90" s="516"/>
      <c r="AV90" s="515"/>
      <c r="AW90" s="515"/>
    </row>
    <row r="91" spans="1:49" ht="18">
      <c r="A91" s="503" t="s">
        <v>349</v>
      </c>
      <c r="B91" s="514" t="s">
        <v>355</v>
      </c>
      <c r="C91" s="504"/>
      <c r="D91" s="505"/>
      <c r="E91" s="506"/>
      <c r="F91" s="507">
        <f>SUM(Állami!H23)</f>
        <v>38625366</v>
      </c>
      <c r="G91" s="507">
        <f>Állami!J23</f>
        <v>39426093</v>
      </c>
      <c r="H91" s="507">
        <f>Állami!K23</f>
        <v>20813140</v>
      </c>
      <c r="I91" s="506"/>
      <c r="J91" s="551"/>
      <c r="K91" s="47"/>
      <c r="L91" s="436"/>
      <c r="M91" s="436"/>
      <c r="N91" s="436"/>
      <c r="O91" s="436"/>
      <c r="P91" s="436"/>
      <c r="Q91" s="436"/>
      <c r="R91" s="436"/>
      <c r="S91" s="436"/>
      <c r="T91" s="436"/>
      <c r="U91" s="436"/>
      <c r="V91" s="436">
        <v>38625366</v>
      </c>
      <c r="W91" s="436"/>
      <c r="X91" s="447">
        <f t="shared" si="36"/>
        <v>38625366</v>
      </c>
      <c r="Y91" s="436"/>
      <c r="Z91" s="513"/>
      <c r="AA91" s="513"/>
      <c r="AB91" s="513"/>
      <c r="AC91" s="513"/>
      <c r="AD91" s="513"/>
      <c r="AE91" s="513"/>
      <c r="AF91" s="513"/>
      <c r="AG91" s="513"/>
      <c r="AH91" s="513"/>
      <c r="AI91" s="513"/>
      <c r="AJ91" s="513"/>
      <c r="AK91" s="513"/>
      <c r="AL91" s="513"/>
      <c r="AM91" s="513"/>
      <c r="AN91" s="513"/>
      <c r="AO91" s="513"/>
      <c r="AP91" s="513"/>
      <c r="AQ91" s="513"/>
      <c r="AR91" s="513"/>
      <c r="AS91" s="513"/>
      <c r="AT91" s="513"/>
      <c r="AU91" s="828"/>
      <c r="AV91" s="470"/>
      <c r="AW91" s="470"/>
    </row>
    <row r="92" spans="1:49" ht="18">
      <c r="A92" s="8" t="s">
        <v>350</v>
      </c>
      <c r="B92" s="471" t="s">
        <v>356</v>
      </c>
      <c r="C92" s="197"/>
      <c r="D92" s="398"/>
      <c r="E92" s="47"/>
      <c r="F92" s="507">
        <f>SUM(Állami!H26+Állami!H29)</f>
        <v>10264805</v>
      </c>
      <c r="G92" s="507">
        <f>Állami!J26</f>
        <v>10264805</v>
      </c>
      <c r="H92" s="507">
        <f>Állami!K26</f>
        <v>5337697</v>
      </c>
      <c r="I92" s="47"/>
      <c r="J92" s="551"/>
      <c r="K92" s="47"/>
      <c r="L92" s="436"/>
      <c r="M92" s="436"/>
      <c r="N92" s="436"/>
      <c r="O92" s="436"/>
      <c r="P92" s="436"/>
      <c r="Q92" s="436"/>
      <c r="R92" s="436"/>
      <c r="S92" s="436"/>
      <c r="T92" s="436"/>
      <c r="U92" s="436"/>
      <c r="V92" s="436">
        <v>10264805</v>
      </c>
      <c r="W92" s="436"/>
      <c r="X92" s="447">
        <f t="shared" si="36"/>
        <v>10264805</v>
      </c>
      <c r="Y92" s="436"/>
      <c r="Z92" s="513"/>
      <c r="AA92" s="513"/>
      <c r="AB92" s="513"/>
      <c r="AC92" s="513"/>
      <c r="AD92" s="513"/>
      <c r="AE92" s="513"/>
      <c r="AF92" s="513"/>
      <c r="AG92" s="513"/>
      <c r="AH92" s="513"/>
      <c r="AI92" s="513"/>
      <c r="AJ92" s="513"/>
      <c r="AK92" s="513"/>
      <c r="AL92" s="513"/>
      <c r="AM92" s="513"/>
      <c r="AN92" s="513"/>
      <c r="AO92" s="513"/>
      <c r="AP92" s="513"/>
      <c r="AQ92" s="513"/>
      <c r="AR92" s="513"/>
      <c r="AS92" s="513"/>
      <c r="AT92" s="513"/>
      <c r="AU92" s="828"/>
      <c r="AV92" s="472"/>
      <c r="AW92" s="470"/>
    </row>
    <row r="93" spans="1:49" ht="18">
      <c r="A93" s="8" t="s">
        <v>351</v>
      </c>
      <c r="B93" s="471" t="s">
        <v>357</v>
      </c>
      <c r="C93" s="197"/>
      <c r="D93" s="398"/>
      <c r="E93" s="47"/>
      <c r="F93" s="507">
        <f>SUM(Állami!H32)</f>
        <v>2170560</v>
      </c>
      <c r="G93" s="507">
        <f>Állami!J32</f>
        <v>2323059</v>
      </c>
      <c r="H93" s="507">
        <f>Állami!K32</f>
        <v>1281191</v>
      </c>
      <c r="I93" s="47"/>
      <c r="J93" s="551"/>
      <c r="K93" s="47"/>
      <c r="L93" s="436"/>
      <c r="M93" s="436"/>
      <c r="N93" s="436"/>
      <c r="O93" s="436"/>
      <c r="P93" s="436"/>
      <c r="Q93" s="436"/>
      <c r="R93" s="436"/>
      <c r="S93" s="436"/>
      <c r="T93" s="436"/>
      <c r="U93" s="436"/>
      <c r="V93" s="436">
        <v>2170560</v>
      </c>
      <c r="W93" s="436"/>
      <c r="X93" s="447">
        <f t="shared" si="36"/>
        <v>2170560</v>
      </c>
      <c r="Y93" s="436"/>
      <c r="Z93" s="513"/>
      <c r="AA93" s="513"/>
      <c r="AB93" s="513"/>
      <c r="AC93" s="513"/>
      <c r="AD93" s="513"/>
      <c r="AE93" s="513"/>
      <c r="AF93" s="513"/>
      <c r="AG93" s="513"/>
      <c r="AH93" s="513"/>
      <c r="AI93" s="513"/>
      <c r="AJ93" s="513"/>
      <c r="AK93" s="513"/>
      <c r="AL93" s="513"/>
      <c r="AM93" s="513"/>
      <c r="AN93" s="513"/>
      <c r="AO93" s="513"/>
      <c r="AP93" s="513"/>
      <c r="AQ93" s="513"/>
      <c r="AR93" s="513"/>
      <c r="AS93" s="513"/>
      <c r="AT93" s="513"/>
      <c r="AU93" s="828"/>
      <c r="AV93" s="470"/>
      <c r="AW93" s="470"/>
    </row>
    <row r="94" spans="1:49" ht="18">
      <c r="A94" s="8" t="s">
        <v>352</v>
      </c>
      <c r="B94" s="55" t="s">
        <v>612</v>
      </c>
      <c r="C94" s="197"/>
      <c r="D94" s="398"/>
      <c r="E94" s="47"/>
      <c r="F94" s="408"/>
      <c r="G94" s="408"/>
      <c r="H94" s="408"/>
      <c r="I94" s="47"/>
      <c r="J94" s="557"/>
      <c r="K94" s="518"/>
      <c r="L94" s="518"/>
      <c r="M94" s="518"/>
      <c r="N94" s="518"/>
      <c r="O94" s="518"/>
      <c r="P94" s="518"/>
      <c r="Q94" s="518"/>
      <c r="R94" s="518"/>
      <c r="S94" s="518"/>
      <c r="T94" s="518"/>
      <c r="U94" s="518"/>
      <c r="V94" s="518"/>
      <c r="W94" s="518"/>
      <c r="X94" s="447">
        <f t="shared" si="36"/>
        <v>0</v>
      </c>
      <c r="Y94" s="518"/>
      <c r="Z94" s="440"/>
      <c r="AA94" s="440"/>
      <c r="AB94" s="440"/>
      <c r="AC94" s="440"/>
      <c r="AD94" s="440"/>
      <c r="AE94" s="440"/>
      <c r="AF94" s="440"/>
      <c r="AG94" s="440"/>
      <c r="AH94" s="440"/>
      <c r="AI94" s="440"/>
      <c r="AJ94" s="440"/>
      <c r="AK94" s="440"/>
      <c r="AL94" s="440"/>
      <c r="AM94" s="440"/>
      <c r="AN94" s="440"/>
      <c r="AO94" s="440"/>
      <c r="AP94" s="440"/>
      <c r="AQ94" s="440"/>
      <c r="AR94" s="440"/>
      <c r="AS94" s="440"/>
      <c r="AT94" s="440"/>
      <c r="AU94" s="392"/>
      <c r="AV94" s="470"/>
      <c r="AW94" s="470"/>
    </row>
    <row r="95" spans="1:49" ht="18">
      <c r="A95" s="8" t="s">
        <v>353</v>
      </c>
      <c r="B95" s="55" t="s">
        <v>613</v>
      </c>
      <c r="C95" s="197"/>
      <c r="D95" s="398"/>
      <c r="E95" s="47"/>
      <c r="F95" s="408">
        <f>SUM(Állami!H33)</f>
        <v>0</v>
      </c>
      <c r="G95" s="408">
        <f>Állami!J34</f>
        <v>145387</v>
      </c>
      <c r="H95" s="408">
        <f>Állami!K34</f>
        <v>145387</v>
      </c>
      <c r="I95" s="47"/>
      <c r="J95" s="551"/>
      <c r="K95" s="47"/>
      <c r="L95" s="521"/>
      <c r="M95" s="518"/>
      <c r="N95" s="518"/>
      <c r="O95" s="518"/>
      <c r="P95" s="518"/>
      <c r="Q95" s="518"/>
      <c r="R95" s="518"/>
      <c r="S95" s="518"/>
      <c r="T95" s="518"/>
      <c r="U95" s="518"/>
      <c r="V95" s="518"/>
      <c r="W95" s="518"/>
      <c r="X95" s="447">
        <f t="shared" si="36"/>
        <v>0</v>
      </c>
      <c r="Y95" s="518"/>
      <c r="Z95" s="440"/>
      <c r="AA95" s="440"/>
      <c r="AB95" s="440"/>
      <c r="AC95" s="440"/>
      <c r="AD95" s="440"/>
      <c r="AE95" s="440"/>
      <c r="AF95" s="440"/>
      <c r="AG95" s="440"/>
      <c r="AH95" s="440"/>
      <c r="AI95" s="440"/>
      <c r="AJ95" s="440"/>
      <c r="AK95" s="440"/>
      <c r="AL95" s="440"/>
      <c r="AM95" s="440"/>
      <c r="AN95" s="440"/>
      <c r="AO95" s="440"/>
      <c r="AP95" s="440"/>
      <c r="AQ95" s="440"/>
      <c r="AR95" s="440"/>
      <c r="AS95" s="440"/>
      <c r="AT95" s="440"/>
      <c r="AU95" s="392"/>
      <c r="AV95" s="470"/>
      <c r="AW95" s="470"/>
    </row>
    <row r="96" spans="1:49" s="493" customFormat="1" ht="18">
      <c r="A96" s="109" t="s">
        <v>276</v>
      </c>
      <c r="B96" s="111" t="s">
        <v>269</v>
      </c>
      <c r="C96" s="401">
        <f>SUM(C90:C95)</f>
        <v>0</v>
      </c>
      <c r="D96" s="48">
        <f>SUM(D90:D95)</f>
        <v>0</v>
      </c>
      <c r="E96" s="401">
        <f>SUM(E90:E95)</f>
        <v>0</v>
      </c>
      <c r="F96" s="539">
        <f>SUM(F90:F95)</f>
        <v>51060731</v>
      </c>
      <c r="G96" s="539">
        <f t="shared" ref="G96:H96" si="37">SUM(G90:G95)</f>
        <v>52177632</v>
      </c>
      <c r="H96" s="539">
        <f t="shared" si="37"/>
        <v>27595703</v>
      </c>
      <c r="I96" s="201"/>
      <c r="J96" s="552"/>
      <c r="K96" s="201"/>
      <c r="L96" s="525">
        <f t="shared" ref="L96:W96" si="38">SUM(L90:L95)</f>
        <v>0</v>
      </c>
      <c r="M96" s="525">
        <f t="shared" si="38"/>
        <v>0</v>
      </c>
      <c r="N96" s="525">
        <f t="shared" si="38"/>
        <v>0</v>
      </c>
      <c r="O96" s="525">
        <f t="shared" si="38"/>
        <v>0</v>
      </c>
      <c r="P96" s="525">
        <f t="shared" si="38"/>
        <v>0</v>
      </c>
      <c r="Q96" s="525">
        <f t="shared" si="38"/>
        <v>0</v>
      </c>
      <c r="R96" s="525">
        <f t="shared" si="38"/>
        <v>0</v>
      </c>
      <c r="S96" s="525">
        <f t="shared" si="38"/>
        <v>0</v>
      </c>
      <c r="T96" s="525">
        <f t="shared" si="38"/>
        <v>0</v>
      </c>
      <c r="U96" s="525">
        <f t="shared" si="38"/>
        <v>0</v>
      </c>
      <c r="V96" s="525">
        <f t="shared" si="38"/>
        <v>51060731</v>
      </c>
      <c r="W96" s="525">
        <f t="shared" si="38"/>
        <v>0</v>
      </c>
      <c r="X96" s="525">
        <f>SUM(X89:X95)</f>
        <v>51060731</v>
      </c>
      <c r="Y96" s="525"/>
      <c r="Z96" s="362"/>
      <c r="AA96" s="362"/>
      <c r="AB96" s="362"/>
      <c r="AC96" s="362"/>
      <c r="AD96" s="362"/>
      <c r="AE96" s="362"/>
      <c r="AF96" s="362"/>
      <c r="AG96" s="362"/>
      <c r="AH96" s="362"/>
      <c r="AI96" s="362"/>
      <c r="AJ96" s="362"/>
      <c r="AK96" s="362"/>
      <c r="AL96" s="362"/>
      <c r="AM96" s="362"/>
      <c r="AN96" s="362"/>
      <c r="AO96" s="362"/>
      <c r="AP96" s="362"/>
      <c r="AQ96" s="362"/>
      <c r="AR96" s="362"/>
      <c r="AS96" s="362"/>
      <c r="AT96" s="362"/>
      <c r="AU96" s="362"/>
      <c r="AV96" s="527"/>
      <c r="AW96" s="527"/>
    </row>
    <row r="97" spans="1:49" ht="18">
      <c r="A97" s="1"/>
      <c r="B97" s="55" t="s">
        <v>452</v>
      </c>
      <c r="C97" s="198"/>
      <c r="D97" s="464"/>
      <c r="E97" s="118"/>
      <c r="F97" s="408">
        <f>X97</f>
        <v>0</v>
      </c>
      <c r="G97" s="408"/>
      <c r="H97" s="408"/>
      <c r="I97" s="47"/>
      <c r="J97" s="551"/>
      <c r="K97" s="47"/>
      <c r="L97" s="518"/>
      <c r="M97" s="518"/>
      <c r="N97" s="518"/>
      <c r="O97" s="518"/>
      <c r="P97" s="518"/>
      <c r="Q97" s="518"/>
      <c r="R97" s="518"/>
      <c r="S97" s="518"/>
      <c r="T97" s="518"/>
      <c r="U97" s="518"/>
      <c r="V97" s="518"/>
      <c r="W97" s="518"/>
      <c r="X97" s="518">
        <f>SUM(L97:W97)</f>
        <v>0</v>
      </c>
      <c r="Y97" s="518"/>
      <c r="Z97" s="440"/>
      <c r="AA97" s="440"/>
      <c r="AB97" s="440"/>
      <c r="AC97" s="440"/>
      <c r="AD97" s="440"/>
      <c r="AE97" s="440"/>
      <c r="AF97" s="440"/>
      <c r="AG97" s="440"/>
      <c r="AH97" s="440"/>
      <c r="AI97" s="440"/>
      <c r="AJ97" s="440"/>
      <c r="AK97" s="440"/>
      <c r="AL97" s="440"/>
      <c r="AM97" s="440"/>
      <c r="AN97" s="440"/>
      <c r="AO97" s="440"/>
      <c r="AP97" s="440"/>
      <c r="AQ97" s="440"/>
      <c r="AR97" s="440"/>
      <c r="AS97" s="440"/>
      <c r="AT97" s="440"/>
      <c r="AU97" s="392"/>
      <c r="AV97" s="470"/>
      <c r="AW97" s="470"/>
    </row>
    <row r="98" spans="1:49" ht="18">
      <c r="A98" s="1"/>
      <c r="B98" s="55" t="s">
        <v>445</v>
      </c>
      <c r="C98" s="198"/>
      <c r="D98" s="464"/>
      <c r="E98" s="118"/>
      <c r="F98" s="408">
        <f t="shared" ref="F98:F144" si="39">X98</f>
        <v>0</v>
      </c>
      <c r="G98" s="408"/>
      <c r="H98" s="408"/>
      <c r="I98" s="47"/>
      <c r="J98" s="551"/>
      <c r="K98" s="47"/>
      <c r="L98" s="521"/>
      <c r="M98" s="518"/>
      <c r="N98" s="518"/>
      <c r="O98" s="518"/>
      <c r="P98" s="518"/>
      <c r="Q98" s="518"/>
      <c r="R98" s="518"/>
      <c r="S98" s="518"/>
      <c r="T98" s="518"/>
      <c r="U98" s="518"/>
      <c r="V98" s="518"/>
      <c r="W98" s="518"/>
      <c r="X98" s="518">
        <f>SUM(L98:W98)</f>
        <v>0</v>
      </c>
      <c r="Y98" s="518"/>
      <c r="Z98" s="440"/>
      <c r="AA98" s="440"/>
      <c r="AB98" s="440"/>
      <c r="AC98" s="440"/>
      <c r="AD98" s="440"/>
      <c r="AE98" s="440"/>
      <c r="AF98" s="440"/>
      <c r="AG98" s="440"/>
      <c r="AH98" s="440"/>
      <c r="AI98" s="440"/>
      <c r="AJ98" s="440"/>
      <c r="AK98" s="440"/>
      <c r="AL98" s="440"/>
      <c r="AM98" s="440"/>
      <c r="AN98" s="440"/>
      <c r="AO98" s="440"/>
      <c r="AP98" s="440"/>
      <c r="AQ98" s="440"/>
      <c r="AR98" s="440"/>
      <c r="AS98" s="440"/>
      <c r="AT98" s="440"/>
      <c r="AU98" s="392"/>
      <c r="AV98" s="470"/>
      <c r="AW98" s="470"/>
    </row>
    <row r="99" spans="1:49" ht="18">
      <c r="A99" s="1"/>
      <c r="B99" s="55" t="s">
        <v>273</v>
      </c>
      <c r="C99" s="198"/>
      <c r="D99" s="464"/>
      <c r="E99" s="118"/>
      <c r="F99" s="408">
        <f t="shared" si="39"/>
        <v>122400</v>
      </c>
      <c r="G99" s="408">
        <v>122400</v>
      </c>
      <c r="H99" s="408">
        <v>61200</v>
      </c>
      <c r="I99" s="47"/>
      <c r="J99" s="551"/>
      <c r="K99" s="47"/>
      <c r="L99" s="518"/>
      <c r="M99" s="518"/>
      <c r="N99" s="518"/>
      <c r="O99" s="518">
        <v>122400</v>
      </c>
      <c r="P99" s="518"/>
      <c r="Q99" s="518"/>
      <c r="R99" s="518"/>
      <c r="S99" s="518"/>
      <c r="T99" s="518"/>
      <c r="U99" s="518"/>
      <c r="V99" s="518"/>
      <c r="W99" s="518"/>
      <c r="X99" s="518">
        <f>SUM(L99:W99)</f>
        <v>122400</v>
      </c>
      <c r="Y99" s="518"/>
      <c r="Z99" s="440"/>
      <c r="AA99" s="440"/>
      <c r="AB99" s="440"/>
      <c r="AC99" s="440"/>
      <c r="AD99" s="440"/>
      <c r="AE99" s="440"/>
      <c r="AF99" s="440"/>
      <c r="AG99" s="440"/>
      <c r="AH99" s="440"/>
      <c r="AI99" s="440"/>
      <c r="AJ99" s="440"/>
      <c r="AK99" s="440"/>
      <c r="AL99" s="440"/>
      <c r="AM99" s="440"/>
      <c r="AN99" s="440"/>
      <c r="AO99" s="440"/>
      <c r="AP99" s="440"/>
      <c r="AQ99" s="440"/>
      <c r="AR99" s="440"/>
      <c r="AS99" s="440"/>
      <c r="AT99" s="440"/>
      <c r="AU99" s="392"/>
      <c r="AV99" s="470"/>
      <c r="AW99" s="470"/>
    </row>
    <row r="100" spans="1:49" ht="18">
      <c r="A100" s="1"/>
      <c r="B100" s="55" t="s">
        <v>514</v>
      </c>
      <c r="C100" s="198"/>
      <c r="D100" s="464"/>
      <c r="E100" s="118"/>
      <c r="F100" s="408">
        <f t="shared" si="39"/>
        <v>17378408</v>
      </c>
      <c r="G100" s="408">
        <v>17378408</v>
      </c>
      <c r="H100" s="408">
        <v>9296100</v>
      </c>
      <c r="I100" s="47"/>
      <c r="J100" s="551"/>
      <c r="K100" s="47"/>
      <c r="L100" s="522"/>
      <c r="M100" s="522"/>
      <c r="N100" s="522"/>
      <c r="O100" s="522"/>
      <c r="P100" s="522"/>
      <c r="Q100" s="522"/>
      <c r="R100" s="522"/>
      <c r="S100" s="522"/>
      <c r="T100" s="522"/>
      <c r="U100" s="522"/>
      <c r="V100" s="522"/>
      <c r="W100" s="522">
        <v>17378408</v>
      </c>
      <c r="X100" s="518">
        <f>SUM(L100:W100)</f>
        <v>17378408</v>
      </c>
      <c r="Y100" s="522"/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2"/>
      <c r="AO100" s="392"/>
      <c r="AP100" s="392"/>
      <c r="AQ100" s="392"/>
      <c r="AR100" s="392"/>
      <c r="AS100" s="392"/>
      <c r="AT100" s="392"/>
      <c r="AU100" s="392"/>
      <c r="AV100" s="470"/>
      <c r="AW100" s="470"/>
    </row>
    <row r="101" spans="1:49" ht="18">
      <c r="A101" s="1"/>
      <c r="B101" s="55" t="s">
        <v>614</v>
      </c>
      <c r="C101" s="198"/>
      <c r="D101" s="464"/>
      <c r="E101" s="118"/>
      <c r="F101" s="408"/>
      <c r="G101" s="408"/>
      <c r="H101" s="408">
        <v>934608</v>
      </c>
      <c r="I101" s="47"/>
      <c r="J101" s="551"/>
      <c r="K101" s="47"/>
      <c r="L101" s="522"/>
      <c r="M101" s="522"/>
      <c r="N101" s="522"/>
      <c r="O101" s="522"/>
      <c r="P101" s="522"/>
      <c r="Q101" s="522"/>
      <c r="R101" s="522"/>
      <c r="S101" s="522"/>
      <c r="T101" s="522"/>
      <c r="U101" s="522"/>
      <c r="V101" s="522"/>
      <c r="W101" s="522"/>
      <c r="X101" s="518"/>
      <c r="Y101" s="522"/>
      <c r="Z101" s="392"/>
      <c r="AA101" s="392"/>
      <c r="AB101" s="392"/>
      <c r="AC101" s="392"/>
      <c r="AD101" s="392"/>
      <c r="AE101" s="392"/>
      <c r="AF101" s="392"/>
      <c r="AG101" s="392"/>
      <c r="AH101" s="392"/>
      <c r="AI101" s="392"/>
      <c r="AJ101" s="392"/>
      <c r="AK101" s="392"/>
      <c r="AL101" s="392"/>
      <c r="AM101" s="392"/>
      <c r="AN101" s="392"/>
      <c r="AO101" s="392"/>
      <c r="AP101" s="392"/>
      <c r="AQ101" s="392"/>
      <c r="AR101" s="392"/>
      <c r="AS101" s="392"/>
      <c r="AT101" s="392"/>
      <c r="AU101" s="392"/>
      <c r="AV101" s="470"/>
      <c r="AW101" s="470"/>
    </row>
    <row r="102" spans="1:49" s="493" customFormat="1" ht="18">
      <c r="A102" s="109" t="s">
        <v>277</v>
      </c>
      <c r="B102" s="111" t="s">
        <v>270</v>
      </c>
      <c r="C102" s="395">
        <f>SUM(C97:C100)</f>
        <v>0</v>
      </c>
      <c r="D102" s="185">
        <f>SUM(D97:D100)</f>
        <v>0</v>
      </c>
      <c r="E102" s="395">
        <f>SUM(E97:E100)</f>
        <v>0</v>
      </c>
      <c r="F102" s="408">
        <f t="shared" si="39"/>
        <v>17500808</v>
      </c>
      <c r="G102" s="408">
        <f>G99+G100</f>
        <v>17500808</v>
      </c>
      <c r="H102" s="408">
        <f>H99+H100+H101</f>
        <v>10291908</v>
      </c>
      <c r="I102" s="185"/>
      <c r="J102" s="558"/>
      <c r="K102" s="583"/>
      <c r="L102" s="524">
        <f t="shared" ref="L102:X102" si="40">SUM(L97:L100)</f>
        <v>0</v>
      </c>
      <c r="M102" s="524">
        <f t="shared" si="40"/>
        <v>0</v>
      </c>
      <c r="N102" s="524">
        <f t="shared" si="40"/>
        <v>0</v>
      </c>
      <c r="O102" s="524">
        <f t="shared" si="40"/>
        <v>122400</v>
      </c>
      <c r="P102" s="524">
        <f t="shared" si="40"/>
        <v>0</v>
      </c>
      <c r="Q102" s="524">
        <f t="shared" si="40"/>
        <v>0</v>
      </c>
      <c r="R102" s="524">
        <f t="shared" si="40"/>
        <v>0</v>
      </c>
      <c r="S102" s="524">
        <f t="shared" si="40"/>
        <v>0</v>
      </c>
      <c r="T102" s="524">
        <f t="shared" si="40"/>
        <v>0</v>
      </c>
      <c r="U102" s="524">
        <f t="shared" si="40"/>
        <v>0</v>
      </c>
      <c r="V102" s="524">
        <f t="shared" si="40"/>
        <v>0</v>
      </c>
      <c r="W102" s="524">
        <f t="shared" si="40"/>
        <v>17378408</v>
      </c>
      <c r="X102" s="532">
        <f t="shared" si="40"/>
        <v>17500808</v>
      </c>
      <c r="Y102" s="524"/>
      <c r="AU102" s="362"/>
      <c r="AV102" s="527"/>
      <c r="AW102" s="527"/>
    </row>
    <row r="103" spans="1:49" s="493" customFormat="1" ht="18">
      <c r="A103" s="115" t="s">
        <v>268</v>
      </c>
      <c r="B103" s="113" t="s">
        <v>274</v>
      </c>
      <c r="C103" s="178">
        <f>SUM(C96,C102)</f>
        <v>0</v>
      </c>
      <c r="D103" s="395">
        <f>SUM(D96,D102)</f>
        <v>0</v>
      </c>
      <c r="E103" s="178">
        <f>SUM(E96,E102)</f>
        <v>0</v>
      </c>
      <c r="F103" s="538">
        <f>SUM(F96+F102)</f>
        <v>68561539</v>
      </c>
      <c r="G103" s="538">
        <f t="shared" ref="G103:H103" si="41">SUM(G96+G102)</f>
        <v>69678440</v>
      </c>
      <c r="H103" s="538">
        <f t="shared" si="41"/>
        <v>37887611</v>
      </c>
      <c r="I103" s="178"/>
      <c r="J103" s="559"/>
      <c r="K103" s="182"/>
      <c r="L103" s="528">
        <f>SUM(L96+L102)</f>
        <v>0</v>
      </c>
      <c r="M103" s="528">
        <f t="shared" ref="M103:R103" si="42">SUM(M96+M102)</f>
        <v>0</v>
      </c>
      <c r="N103" s="528">
        <f t="shared" si="42"/>
        <v>0</v>
      </c>
      <c r="O103" s="528">
        <f t="shared" si="42"/>
        <v>122400</v>
      </c>
      <c r="P103" s="528">
        <f t="shared" si="42"/>
        <v>0</v>
      </c>
      <c r="Q103" s="528">
        <f t="shared" si="42"/>
        <v>0</v>
      </c>
      <c r="R103" s="528">
        <f t="shared" si="42"/>
        <v>0</v>
      </c>
      <c r="S103" s="528">
        <f t="shared" ref="S103:X103" si="43">SUM(S96+S102)</f>
        <v>0</v>
      </c>
      <c r="T103" s="528">
        <f t="shared" si="43"/>
        <v>0</v>
      </c>
      <c r="U103" s="528">
        <f t="shared" si="43"/>
        <v>0</v>
      </c>
      <c r="V103" s="528">
        <f t="shared" si="43"/>
        <v>51060731</v>
      </c>
      <c r="W103" s="528">
        <f t="shared" si="43"/>
        <v>17378408</v>
      </c>
      <c r="X103" s="533">
        <f t="shared" si="43"/>
        <v>68561539</v>
      </c>
      <c r="Y103" s="524"/>
      <c r="AU103" s="362"/>
      <c r="AV103" s="527"/>
      <c r="AW103" s="527"/>
    </row>
    <row r="104" spans="1:49" s="493" customFormat="1" ht="18">
      <c r="A104" s="109" t="s">
        <v>281</v>
      </c>
      <c r="B104" s="111" t="s">
        <v>275</v>
      </c>
      <c r="C104" s="102"/>
      <c r="D104" s="102"/>
      <c r="E104" s="102"/>
      <c r="F104" s="408">
        <f t="shared" si="39"/>
        <v>0</v>
      </c>
      <c r="G104" s="408"/>
      <c r="H104" s="408"/>
      <c r="I104" s="48"/>
      <c r="J104" s="560"/>
      <c r="K104" s="137"/>
      <c r="L104" s="526"/>
      <c r="M104" s="526"/>
      <c r="N104" s="526"/>
      <c r="O104" s="526"/>
      <c r="P104" s="526"/>
      <c r="Q104" s="526"/>
      <c r="R104" s="526"/>
      <c r="S104" s="526"/>
      <c r="T104" s="526"/>
      <c r="U104" s="526"/>
      <c r="V104" s="526"/>
      <c r="W104" s="526"/>
      <c r="X104" s="526">
        <f>SUM(L104:W104)</f>
        <v>0</v>
      </c>
      <c r="Y104" s="526"/>
      <c r="Z104" s="494"/>
      <c r="AA104" s="494"/>
      <c r="AB104" s="494"/>
      <c r="AC104" s="494"/>
      <c r="AD104" s="494"/>
      <c r="AE104" s="494"/>
      <c r="AF104" s="494"/>
      <c r="AG104" s="494"/>
      <c r="AH104" s="494"/>
      <c r="AI104" s="494"/>
      <c r="AJ104" s="494"/>
      <c r="AK104" s="494"/>
      <c r="AL104" s="494"/>
      <c r="AM104" s="494"/>
      <c r="AN104" s="494"/>
      <c r="AO104" s="494"/>
      <c r="AP104" s="494"/>
      <c r="AQ104" s="494"/>
      <c r="AR104" s="494"/>
      <c r="AS104" s="494"/>
      <c r="AT104" s="494"/>
      <c r="AU104" s="362"/>
      <c r="AV104" s="527"/>
      <c r="AW104" s="527"/>
    </row>
    <row r="105" spans="1:49" s="440" customFormat="1" ht="18">
      <c r="A105" s="1"/>
      <c r="B105" s="55"/>
      <c r="C105" s="198"/>
      <c r="D105" s="464"/>
      <c r="E105" s="118"/>
      <c r="F105" s="408"/>
      <c r="G105" s="408"/>
      <c r="H105" s="408"/>
      <c r="I105" s="47"/>
      <c r="J105" s="556"/>
      <c r="K105" s="39"/>
      <c r="L105" s="518"/>
      <c r="M105" s="521"/>
      <c r="N105" s="518"/>
      <c r="O105" s="518"/>
      <c r="P105" s="518"/>
      <c r="Q105" s="518"/>
      <c r="R105" s="518"/>
      <c r="S105" s="518"/>
      <c r="T105" s="518"/>
      <c r="U105" s="518"/>
      <c r="V105" s="518"/>
      <c r="W105" s="518"/>
      <c r="X105" s="526">
        <f>SUM(L105:W105)</f>
        <v>0</v>
      </c>
      <c r="Y105" s="518"/>
      <c r="AU105" s="392"/>
      <c r="AV105" s="473"/>
      <c r="AW105" s="43"/>
    </row>
    <row r="106" spans="1:49" ht="18" hidden="1">
      <c r="A106" s="1"/>
      <c r="B106" s="55"/>
      <c r="C106" s="198"/>
      <c r="D106" s="198"/>
      <c r="E106" s="198"/>
      <c r="F106" s="408">
        <f t="shared" si="39"/>
        <v>0</v>
      </c>
      <c r="G106" s="408"/>
      <c r="H106" s="408"/>
      <c r="I106" s="47"/>
      <c r="J106" s="556"/>
      <c r="K106" s="39"/>
      <c r="L106" s="8"/>
      <c r="M106" s="523"/>
      <c r="N106" s="518"/>
      <c r="O106" s="518"/>
      <c r="P106" s="518"/>
      <c r="Q106" s="518"/>
      <c r="R106" s="518"/>
      <c r="S106" s="518"/>
      <c r="T106" s="518"/>
      <c r="U106" s="518"/>
      <c r="V106" s="518"/>
      <c r="W106" s="518"/>
      <c r="X106" s="526">
        <f>SUM(L106:W106)</f>
        <v>0</v>
      </c>
      <c r="Y106" s="518"/>
      <c r="Z106" s="440"/>
      <c r="AA106" s="440"/>
      <c r="AB106" s="440"/>
      <c r="AC106" s="440"/>
      <c r="AD106" s="440"/>
      <c r="AE106" s="440"/>
      <c r="AF106" s="440"/>
      <c r="AG106" s="440"/>
      <c r="AH106" s="440"/>
      <c r="AI106" s="440"/>
      <c r="AJ106" s="440"/>
      <c r="AK106" s="440"/>
      <c r="AL106" s="440"/>
      <c r="AM106" s="440"/>
      <c r="AN106" s="440"/>
      <c r="AO106" s="440"/>
      <c r="AP106" s="440"/>
      <c r="AQ106" s="440"/>
      <c r="AR106" s="440"/>
      <c r="AS106" s="440"/>
      <c r="AT106" s="440"/>
      <c r="AU106" s="392"/>
    </row>
    <row r="107" spans="1:49" ht="18" hidden="1">
      <c r="A107" s="1"/>
      <c r="B107" s="55"/>
      <c r="C107" s="198"/>
      <c r="D107" s="198"/>
      <c r="E107" s="198"/>
      <c r="F107" s="408">
        <f t="shared" si="39"/>
        <v>0</v>
      </c>
      <c r="G107" s="408"/>
      <c r="H107" s="408"/>
      <c r="I107" s="47"/>
      <c r="J107" s="556"/>
      <c r="K107" s="39"/>
      <c r="L107" s="518"/>
      <c r="M107" s="518"/>
      <c r="N107" s="518"/>
      <c r="O107" s="518"/>
      <c r="P107" s="518"/>
      <c r="Q107" s="518"/>
      <c r="R107" s="518"/>
      <c r="S107" s="518"/>
      <c r="T107" s="518"/>
      <c r="U107" s="518"/>
      <c r="V107" s="518"/>
      <c r="W107" s="518"/>
      <c r="X107" s="526">
        <f>SUM(L107:W107)</f>
        <v>0</v>
      </c>
      <c r="Y107" s="518"/>
      <c r="Z107" s="440"/>
      <c r="AA107" s="440"/>
      <c r="AB107" s="440"/>
      <c r="AC107" s="440"/>
      <c r="AD107" s="440"/>
      <c r="AE107" s="440"/>
      <c r="AF107" s="440"/>
      <c r="AG107" s="440"/>
      <c r="AH107" s="440"/>
      <c r="AI107" s="440"/>
      <c r="AJ107" s="440"/>
      <c r="AK107" s="440"/>
      <c r="AL107" s="440"/>
      <c r="AM107" s="440"/>
      <c r="AN107" s="440"/>
      <c r="AO107" s="440"/>
      <c r="AP107" s="440"/>
      <c r="AQ107" s="440"/>
      <c r="AR107" s="440"/>
      <c r="AS107" s="440"/>
      <c r="AT107" s="440"/>
      <c r="AU107" s="392"/>
    </row>
    <row r="108" spans="1:49" s="493" customFormat="1" ht="18">
      <c r="A108" s="109" t="s">
        <v>279</v>
      </c>
      <c r="B108" s="111" t="s">
        <v>278</v>
      </c>
      <c r="C108" s="395">
        <f>SUM(C105:C107)</f>
        <v>0</v>
      </c>
      <c r="D108" s="185">
        <f>SUM(D105:D107)</f>
        <v>0</v>
      </c>
      <c r="E108" s="395">
        <f>SUM(E105:E107)</f>
        <v>0</v>
      </c>
      <c r="F108" s="408">
        <f>SUM(F105)</f>
        <v>0</v>
      </c>
      <c r="G108" s="408"/>
      <c r="H108" s="408"/>
      <c r="I108" s="185"/>
      <c r="J108" s="558"/>
      <c r="K108" s="583"/>
      <c r="L108" s="524">
        <f>SUM(L105:L107)</f>
        <v>0</v>
      </c>
      <c r="M108" s="524">
        <f>SUM(M105:M107)</f>
        <v>0</v>
      </c>
      <c r="N108" s="524"/>
      <c r="O108" s="524">
        <f t="shared" ref="O108:W108" si="44">SUM(O105:O107)</f>
        <v>0</v>
      </c>
      <c r="P108" s="524">
        <f t="shared" si="44"/>
        <v>0</v>
      </c>
      <c r="Q108" s="524">
        <f t="shared" si="44"/>
        <v>0</v>
      </c>
      <c r="R108" s="524">
        <f t="shared" si="44"/>
        <v>0</v>
      </c>
      <c r="S108" s="524">
        <f t="shared" si="44"/>
        <v>0</v>
      </c>
      <c r="T108" s="524">
        <f t="shared" si="44"/>
        <v>0</v>
      </c>
      <c r="U108" s="524">
        <f t="shared" si="44"/>
        <v>0</v>
      </c>
      <c r="V108" s="524">
        <f t="shared" si="44"/>
        <v>0</v>
      </c>
      <c r="W108" s="524">
        <f t="shared" si="44"/>
        <v>0</v>
      </c>
      <c r="X108" s="526">
        <f>SUM(L108:W108)</f>
        <v>0</v>
      </c>
      <c r="Y108" s="524"/>
      <c r="AU108" s="362"/>
    </row>
    <row r="109" spans="1:49" s="493" customFormat="1" ht="18">
      <c r="A109" s="115" t="s">
        <v>280</v>
      </c>
      <c r="B109" s="113" t="s">
        <v>282</v>
      </c>
      <c r="C109" s="185">
        <f>SUM(C104,C108)</f>
        <v>0</v>
      </c>
      <c r="D109" s="395">
        <f>SUM(D104,D108)</f>
        <v>0</v>
      </c>
      <c r="E109" s="185">
        <f>SUM(E104,E108)</f>
        <v>0</v>
      </c>
      <c r="F109" s="408">
        <f t="shared" si="39"/>
        <v>0</v>
      </c>
      <c r="G109" s="408"/>
      <c r="H109" s="408"/>
      <c r="I109" s="102"/>
      <c r="J109" s="561"/>
      <c r="K109" s="105"/>
      <c r="L109" s="526">
        <f>SUM(L104+L108)</f>
        <v>0</v>
      </c>
      <c r="M109" s="526">
        <f t="shared" ref="M109:S109" si="45">SUM(M104+M108)</f>
        <v>0</v>
      </c>
      <c r="N109" s="526">
        <f t="shared" si="45"/>
        <v>0</v>
      </c>
      <c r="O109" s="526">
        <f t="shared" si="45"/>
        <v>0</v>
      </c>
      <c r="P109" s="526">
        <f t="shared" si="45"/>
        <v>0</v>
      </c>
      <c r="Q109" s="526">
        <f t="shared" si="45"/>
        <v>0</v>
      </c>
      <c r="R109" s="526">
        <f t="shared" si="45"/>
        <v>0</v>
      </c>
      <c r="S109" s="526">
        <f t="shared" si="45"/>
        <v>0</v>
      </c>
      <c r="T109" s="526">
        <f>SUM(T104+T108)</f>
        <v>0</v>
      </c>
      <c r="U109" s="526">
        <f>SUM(U104+U108)</f>
        <v>0</v>
      </c>
      <c r="V109" s="526">
        <f>SUM(V104+V108)</f>
        <v>0</v>
      </c>
      <c r="W109" s="526">
        <f>SUM(W104+W108)</f>
        <v>0</v>
      </c>
      <c r="X109" s="526">
        <f>SUM(X104+X108)</f>
        <v>0</v>
      </c>
      <c r="Y109" s="526"/>
      <c r="Z109" s="494"/>
      <c r="AA109" s="494"/>
      <c r="AB109" s="494"/>
      <c r="AC109" s="494"/>
      <c r="AD109" s="494"/>
      <c r="AE109" s="494"/>
      <c r="AF109" s="494"/>
      <c r="AG109" s="494"/>
      <c r="AH109" s="494"/>
      <c r="AI109" s="494"/>
      <c r="AJ109" s="494"/>
      <c r="AK109" s="494"/>
      <c r="AL109" s="494"/>
      <c r="AM109" s="494"/>
      <c r="AN109" s="494"/>
      <c r="AO109" s="494"/>
      <c r="AP109" s="494"/>
      <c r="AQ109" s="494"/>
      <c r="AR109" s="494"/>
      <c r="AS109" s="494"/>
      <c r="AT109" s="494"/>
      <c r="AU109" s="362"/>
    </row>
    <row r="110" spans="1:49" ht="18">
      <c r="A110" s="1" t="s">
        <v>283</v>
      </c>
      <c r="B110" s="64" t="s">
        <v>284</v>
      </c>
      <c r="C110" s="118"/>
      <c r="D110" s="6"/>
      <c r="E110" s="198"/>
      <c r="F110" s="408">
        <f t="shared" si="39"/>
        <v>2300000</v>
      </c>
      <c r="G110" s="408">
        <v>2300000</v>
      </c>
      <c r="H110" s="408">
        <v>1112242</v>
      </c>
      <c r="I110" s="47"/>
      <c r="J110" s="551"/>
      <c r="K110" s="584">
        <v>2300000</v>
      </c>
      <c r="L110" s="518"/>
      <c r="M110" s="518"/>
      <c r="N110" s="518"/>
      <c r="O110" s="518"/>
      <c r="P110" s="518"/>
      <c r="Q110" s="518"/>
      <c r="R110" s="518"/>
      <c r="S110" s="518"/>
      <c r="T110" s="518"/>
      <c r="U110" s="518"/>
      <c r="V110" s="518"/>
      <c r="W110" s="518"/>
      <c r="X110" s="521">
        <f>SUM(K110:W110)</f>
        <v>2300000</v>
      </c>
      <c r="Y110" s="518"/>
      <c r="Z110" s="440"/>
      <c r="AA110" s="440"/>
      <c r="AB110" s="440"/>
      <c r="AC110" s="440"/>
      <c r="AD110" s="440"/>
      <c r="AE110" s="440"/>
      <c r="AF110" s="440"/>
      <c r="AG110" s="440"/>
      <c r="AH110" s="440"/>
      <c r="AI110" s="440"/>
      <c r="AJ110" s="440"/>
      <c r="AK110" s="440"/>
      <c r="AL110" s="440"/>
      <c r="AM110" s="440"/>
      <c r="AN110" s="440"/>
      <c r="AO110" s="440"/>
      <c r="AP110" s="440"/>
      <c r="AQ110" s="440"/>
      <c r="AR110" s="440"/>
      <c r="AS110" s="440"/>
      <c r="AT110" s="440"/>
      <c r="AU110" s="392"/>
    </row>
    <row r="111" spans="1:49" ht="18">
      <c r="A111" s="1" t="s">
        <v>285</v>
      </c>
      <c r="B111" s="64" t="s">
        <v>286</v>
      </c>
      <c r="C111" s="118"/>
      <c r="D111" s="6"/>
      <c r="E111" s="198"/>
      <c r="F111" s="408">
        <f t="shared" si="39"/>
        <v>7000000</v>
      </c>
      <c r="G111" s="408">
        <v>7000000</v>
      </c>
      <c r="H111" s="408">
        <v>2482233</v>
      </c>
      <c r="I111" s="47"/>
      <c r="J111" s="551"/>
      <c r="K111" s="584">
        <v>7000000</v>
      </c>
      <c r="L111" s="518"/>
      <c r="M111" s="518"/>
      <c r="N111" s="518"/>
      <c r="O111" s="518"/>
      <c r="P111" s="518"/>
      <c r="Q111" s="518"/>
      <c r="R111" s="518"/>
      <c r="S111" s="518"/>
      <c r="T111" s="518"/>
      <c r="U111" s="518"/>
      <c r="V111" s="518"/>
      <c r="W111" s="518"/>
      <c r="X111" s="521">
        <f t="shared" ref="X111:X116" si="46">SUM(K111:W111)</f>
        <v>7000000</v>
      </c>
      <c r="Y111" s="518"/>
      <c r="Z111" s="440"/>
      <c r="AA111" s="440"/>
      <c r="AB111" s="440"/>
      <c r="AC111" s="440"/>
      <c r="AD111" s="440"/>
      <c r="AE111" s="440"/>
      <c r="AF111" s="440"/>
      <c r="AG111" s="440"/>
      <c r="AH111" s="440"/>
      <c r="AI111" s="440"/>
      <c r="AJ111" s="440"/>
      <c r="AK111" s="440"/>
      <c r="AL111" s="440"/>
      <c r="AM111" s="440"/>
      <c r="AN111" s="440"/>
      <c r="AO111" s="440"/>
      <c r="AP111" s="440"/>
      <c r="AQ111" s="440"/>
      <c r="AR111" s="440"/>
      <c r="AS111" s="440"/>
      <c r="AT111" s="440"/>
      <c r="AU111" s="392"/>
    </row>
    <row r="112" spans="1:49" ht="18">
      <c r="A112" s="1" t="s">
        <v>287</v>
      </c>
      <c r="B112" s="55" t="s">
        <v>518</v>
      </c>
      <c r="C112" s="198"/>
      <c r="D112" s="464"/>
      <c r="E112" s="118"/>
      <c r="F112" s="408">
        <f t="shared" si="39"/>
        <v>131000000</v>
      </c>
      <c r="G112" s="408">
        <v>131000000</v>
      </c>
      <c r="H112" s="408">
        <v>74126786</v>
      </c>
      <c r="I112" s="47"/>
      <c r="J112" s="551"/>
      <c r="K112" s="584">
        <v>131000000</v>
      </c>
      <c r="L112" s="522"/>
      <c r="M112" s="522"/>
      <c r="N112" s="522"/>
      <c r="O112" s="522"/>
      <c r="P112" s="522"/>
      <c r="Q112" s="522"/>
      <c r="R112" s="522"/>
      <c r="S112" s="522"/>
      <c r="T112" s="522"/>
      <c r="U112" s="522"/>
      <c r="V112" s="530"/>
      <c r="W112" s="522"/>
      <c r="X112" s="521">
        <f t="shared" si="46"/>
        <v>131000000</v>
      </c>
      <c r="Y112" s="522"/>
      <c r="Z112" s="392"/>
      <c r="AA112" s="392"/>
      <c r="AB112" s="392"/>
      <c r="AC112" s="392"/>
      <c r="AD112" s="392"/>
      <c r="AE112" s="392"/>
      <c r="AF112" s="392"/>
      <c r="AG112" s="392"/>
      <c r="AH112" s="392"/>
      <c r="AI112" s="392"/>
      <c r="AJ112" s="392"/>
      <c r="AK112" s="392"/>
      <c r="AL112" s="392"/>
      <c r="AM112" s="392"/>
      <c r="AN112" s="392"/>
      <c r="AO112" s="392"/>
      <c r="AP112" s="392"/>
      <c r="AQ112" s="392"/>
      <c r="AR112" s="392"/>
      <c r="AS112" s="392"/>
      <c r="AT112" s="392"/>
      <c r="AU112" s="392"/>
      <c r="AV112" s="392"/>
    </row>
    <row r="113" spans="1:48" ht="18">
      <c r="A113" s="1"/>
      <c r="B113" s="435" t="s">
        <v>513</v>
      </c>
      <c r="C113" s="118"/>
      <c r="D113" s="6"/>
      <c r="E113" s="198"/>
      <c r="F113" s="408">
        <f t="shared" si="39"/>
        <v>4100000</v>
      </c>
      <c r="G113" s="408">
        <v>4100000</v>
      </c>
      <c r="H113" s="408">
        <v>2874870</v>
      </c>
      <c r="I113" s="47"/>
      <c r="J113" s="551"/>
      <c r="K113" s="584">
        <v>4100000</v>
      </c>
      <c r="L113" s="522"/>
      <c r="M113" s="522"/>
      <c r="N113" s="522"/>
      <c r="O113" s="522"/>
      <c r="P113" s="522"/>
      <c r="Q113" s="522"/>
      <c r="R113" s="522"/>
      <c r="S113" s="522"/>
      <c r="T113" s="522"/>
      <c r="U113" s="522"/>
      <c r="V113" s="531"/>
      <c r="W113" s="522"/>
      <c r="X113" s="521">
        <f t="shared" si="46"/>
        <v>4100000</v>
      </c>
      <c r="Y113" s="522"/>
      <c r="Z113" s="392"/>
      <c r="AA113" s="392"/>
      <c r="AB113" s="392"/>
      <c r="AC113" s="392"/>
      <c r="AD113" s="392"/>
      <c r="AE113" s="392"/>
      <c r="AF113" s="392"/>
      <c r="AG113" s="392"/>
      <c r="AH113" s="392"/>
      <c r="AI113" s="392"/>
      <c r="AJ113" s="392"/>
      <c r="AK113" s="392"/>
      <c r="AL113" s="392"/>
      <c r="AM113" s="392"/>
      <c r="AN113" s="392"/>
      <c r="AO113" s="392"/>
      <c r="AP113" s="392"/>
      <c r="AQ113" s="392"/>
      <c r="AR113" s="392"/>
      <c r="AS113" s="392"/>
      <c r="AT113" s="392"/>
      <c r="AU113" s="392"/>
      <c r="AV113" s="392"/>
    </row>
    <row r="114" spans="1:48" ht="18">
      <c r="A114" s="1"/>
      <c r="B114" s="435" t="s">
        <v>512</v>
      </c>
      <c r="C114" s="118"/>
      <c r="D114" s="6"/>
      <c r="E114" s="198"/>
      <c r="F114" s="408">
        <f t="shared" si="39"/>
        <v>1500000</v>
      </c>
      <c r="G114" s="408">
        <v>1500000</v>
      </c>
      <c r="H114" s="408">
        <v>949900</v>
      </c>
      <c r="I114" s="47"/>
      <c r="J114" s="551"/>
      <c r="K114" s="584">
        <v>1500000</v>
      </c>
      <c r="L114" s="522"/>
      <c r="M114" s="522"/>
      <c r="N114" s="522"/>
      <c r="O114" s="522"/>
      <c r="P114" s="522"/>
      <c r="Q114" s="522"/>
      <c r="R114" s="522"/>
      <c r="S114" s="522"/>
      <c r="T114" s="522"/>
      <c r="U114" s="522"/>
      <c r="V114" s="531"/>
      <c r="W114" s="522"/>
      <c r="X114" s="521">
        <f t="shared" si="46"/>
        <v>1500000</v>
      </c>
      <c r="Y114" s="522"/>
      <c r="Z114" s="392"/>
      <c r="AA114" s="392"/>
      <c r="AB114" s="392"/>
      <c r="AC114" s="392"/>
      <c r="AD114" s="392"/>
      <c r="AE114" s="392"/>
      <c r="AF114" s="392"/>
      <c r="AG114" s="392"/>
      <c r="AH114" s="392"/>
      <c r="AI114" s="392"/>
      <c r="AJ114" s="392"/>
      <c r="AK114" s="392"/>
      <c r="AL114" s="392"/>
      <c r="AM114" s="392"/>
      <c r="AN114" s="392"/>
      <c r="AO114" s="392"/>
      <c r="AP114" s="392"/>
      <c r="AQ114" s="392"/>
      <c r="AR114" s="392"/>
      <c r="AS114" s="392"/>
      <c r="AT114" s="392"/>
      <c r="AU114" s="392"/>
      <c r="AV114" s="392"/>
    </row>
    <row r="115" spans="1:48" ht="18">
      <c r="A115" s="1" t="s">
        <v>289</v>
      </c>
      <c r="B115" s="62" t="s">
        <v>291</v>
      </c>
      <c r="C115" s="118"/>
      <c r="D115" s="6"/>
      <c r="E115" s="198"/>
      <c r="F115" s="408">
        <f t="shared" si="39"/>
        <v>5500000</v>
      </c>
      <c r="G115" s="408">
        <v>5500000</v>
      </c>
      <c r="H115" s="408">
        <v>3492235</v>
      </c>
      <c r="I115" s="47"/>
      <c r="J115" s="551"/>
      <c r="K115" s="584">
        <v>5500000</v>
      </c>
      <c r="L115" s="518"/>
      <c r="M115" s="518"/>
      <c r="N115" s="518"/>
      <c r="O115" s="518"/>
      <c r="P115" s="518"/>
      <c r="Q115" s="518"/>
      <c r="R115" s="518"/>
      <c r="S115" s="518"/>
      <c r="T115" s="518"/>
      <c r="U115" s="518"/>
      <c r="V115" s="518"/>
      <c r="W115" s="518"/>
      <c r="X115" s="521">
        <f t="shared" si="46"/>
        <v>5500000</v>
      </c>
      <c r="Y115" s="518"/>
      <c r="Z115" s="440"/>
      <c r="AA115" s="440"/>
      <c r="AB115" s="440"/>
      <c r="AC115" s="440"/>
      <c r="AD115" s="440"/>
      <c r="AE115" s="440"/>
      <c r="AF115" s="440"/>
      <c r="AG115" s="440"/>
      <c r="AH115" s="440"/>
      <c r="AI115" s="440"/>
      <c r="AJ115" s="440"/>
      <c r="AK115" s="440"/>
      <c r="AL115" s="440"/>
      <c r="AM115" s="440"/>
      <c r="AN115" s="440"/>
      <c r="AO115" s="440"/>
      <c r="AP115" s="440"/>
      <c r="AQ115" s="440"/>
      <c r="AR115" s="440"/>
      <c r="AS115" s="440"/>
      <c r="AT115" s="440"/>
      <c r="AU115" s="392"/>
    </row>
    <row r="116" spans="1:48" ht="18">
      <c r="A116" s="1" t="s">
        <v>290</v>
      </c>
      <c r="B116" s="55" t="s">
        <v>519</v>
      </c>
      <c r="C116" s="198"/>
      <c r="D116" s="464"/>
      <c r="E116" s="118"/>
      <c r="F116" s="408">
        <f t="shared" si="39"/>
        <v>200000</v>
      </c>
      <c r="G116" s="408">
        <v>200000</v>
      </c>
      <c r="H116" s="408">
        <v>244800</v>
      </c>
      <c r="I116" s="47"/>
      <c r="J116" s="551"/>
      <c r="K116" s="584">
        <v>200000</v>
      </c>
      <c r="L116" s="518"/>
      <c r="M116" s="518"/>
      <c r="N116" s="518"/>
      <c r="O116" s="518"/>
      <c r="P116" s="518"/>
      <c r="Q116" s="518"/>
      <c r="R116" s="518"/>
      <c r="S116" s="518"/>
      <c r="T116" s="518"/>
      <c r="U116" s="518"/>
      <c r="V116" s="518"/>
      <c r="W116" s="518"/>
      <c r="X116" s="521">
        <f t="shared" si="46"/>
        <v>200000</v>
      </c>
      <c r="Y116" s="518"/>
      <c r="Z116" s="440"/>
      <c r="AA116" s="440"/>
      <c r="AB116" s="440"/>
      <c r="AC116" s="440"/>
      <c r="AD116" s="440"/>
      <c r="AE116" s="440"/>
      <c r="AF116" s="440"/>
      <c r="AG116" s="440"/>
      <c r="AH116" s="440"/>
      <c r="AI116" s="440"/>
      <c r="AJ116" s="440"/>
      <c r="AK116" s="440"/>
      <c r="AL116" s="440"/>
      <c r="AM116" s="440"/>
      <c r="AN116" s="440"/>
      <c r="AO116" s="440"/>
      <c r="AP116" s="440"/>
      <c r="AQ116" s="440"/>
      <c r="AR116" s="440"/>
      <c r="AS116" s="440"/>
      <c r="AT116" s="440"/>
      <c r="AU116" s="392"/>
    </row>
    <row r="117" spans="1:48" ht="18">
      <c r="A117" s="1"/>
      <c r="B117" s="63" t="s">
        <v>575</v>
      </c>
      <c r="C117" s="198"/>
      <c r="D117" s="198"/>
      <c r="E117" s="198"/>
      <c r="F117" s="408">
        <f t="shared" si="39"/>
        <v>15000</v>
      </c>
      <c r="G117" s="408">
        <v>15000</v>
      </c>
      <c r="H117" s="408">
        <v>5000</v>
      </c>
      <c r="I117" s="47"/>
      <c r="J117" s="551"/>
      <c r="K117" s="584"/>
      <c r="L117" s="518"/>
      <c r="M117" s="518"/>
      <c r="N117" s="518"/>
      <c r="O117" s="518"/>
      <c r="P117" s="518"/>
      <c r="Q117" s="518"/>
      <c r="R117" s="518"/>
      <c r="S117" s="518"/>
      <c r="T117" s="518"/>
      <c r="U117" s="518"/>
      <c r="V117" s="518"/>
      <c r="W117" s="518"/>
      <c r="X117" s="521">
        <f>SUM(K117:W117)+Y117</f>
        <v>15000</v>
      </c>
      <c r="Y117" s="518">
        <v>15000</v>
      </c>
      <c r="Z117" s="440"/>
      <c r="AA117" s="440"/>
      <c r="AB117" s="440"/>
      <c r="AC117" s="440"/>
      <c r="AD117" s="440"/>
      <c r="AE117" s="440"/>
      <c r="AF117" s="440"/>
      <c r="AG117" s="440"/>
      <c r="AH117" s="440"/>
      <c r="AI117" s="440"/>
      <c r="AJ117" s="440"/>
      <c r="AK117" s="440"/>
      <c r="AL117" s="440"/>
      <c r="AM117" s="440"/>
      <c r="AN117" s="440"/>
      <c r="AO117" s="440"/>
      <c r="AP117" s="440"/>
      <c r="AQ117" s="440"/>
      <c r="AR117" s="440"/>
      <c r="AS117" s="440"/>
      <c r="AT117" s="440"/>
      <c r="AU117" s="392"/>
    </row>
    <row r="118" spans="1:48" ht="18">
      <c r="A118" s="1"/>
      <c r="B118" s="63" t="s">
        <v>615</v>
      </c>
      <c r="C118" s="198"/>
      <c r="D118" s="198"/>
      <c r="E118" s="198"/>
      <c r="F118" s="408"/>
      <c r="G118" s="408"/>
      <c r="H118" s="408">
        <v>28689</v>
      </c>
      <c r="I118" s="47"/>
      <c r="J118" s="551"/>
      <c r="K118" s="584"/>
      <c r="L118" s="518"/>
      <c r="M118" s="518"/>
      <c r="N118" s="518"/>
      <c r="O118" s="518"/>
      <c r="P118" s="518"/>
      <c r="Q118" s="518"/>
      <c r="R118" s="518"/>
      <c r="S118" s="518"/>
      <c r="T118" s="518"/>
      <c r="U118" s="518"/>
      <c r="V118" s="518"/>
      <c r="W118" s="518"/>
      <c r="X118" s="521"/>
      <c r="Y118" s="518"/>
      <c r="Z118" s="440"/>
      <c r="AA118" s="440"/>
      <c r="AB118" s="440"/>
      <c r="AC118" s="440"/>
      <c r="AD118" s="440"/>
      <c r="AE118" s="440"/>
      <c r="AF118" s="440"/>
      <c r="AG118" s="440"/>
      <c r="AH118" s="440"/>
      <c r="AI118" s="440"/>
      <c r="AJ118" s="440"/>
      <c r="AK118" s="440"/>
      <c r="AL118" s="440"/>
      <c r="AM118" s="440"/>
      <c r="AN118" s="440"/>
      <c r="AO118" s="440"/>
      <c r="AP118" s="440"/>
      <c r="AQ118" s="440"/>
      <c r="AR118" s="440"/>
      <c r="AS118" s="440"/>
      <c r="AT118" s="440"/>
      <c r="AU118" s="392"/>
    </row>
    <row r="119" spans="1:48" s="493" customFormat="1" ht="18">
      <c r="A119" s="115" t="s">
        <v>294</v>
      </c>
      <c r="B119" s="113" t="s">
        <v>295</v>
      </c>
      <c r="C119" s="395">
        <f>SUM(C110:C117)</f>
        <v>0</v>
      </c>
      <c r="D119" s="178">
        <f>SUM(D110:D117)</f>
        <v>0</v>
      </c>
      <c r="E119" s="395">
        <f>SUM(E110:E117)</f>
        <v>0</v>
      </c>
      <c r="F119" s="586">
        <f t="shared" si="39"/>
        <v>151615000</v>
      </c>
      <c r="G119" s="586">
        <f>G110+G111+G112+G113+G114+G115+G116+G117+G118</f>
        <v>151615000</v>
      </c>
      <c r="H119" s="586">
        <f>H110+H111+H112+H113+H114+H115+H116+H117+H118</f>
        <v>85316755</v>
      </c>
      <c r="I119" s="201"/>
      <c r="J119" s="552"/>
      <c r="K119" s="201">
        <f>SUM(K110:K117)</f>
        <v>151600000</v>
      </c>
      <c r="L119" s="525">
        <f>SUM(L110:L117)</f>
        <v>0</v>
      </c>
      <c r="M119" s="525">
        <f t="shared" ref="M119:W119" si="47">SUM(M110:M117)</f>
        <v>0</v>
      </c>
      <c r="N119" s="525">
        <f t="shared" si="47"/>
        <v>0</v>
      </c>
      <c r="O119" s="525">
        <f t="shared" si="47"/>
        <v>0</v>
      </c>
      <c r="P119" s="525">
        <f t="shared" si="47"/>
        <v>0</v>
      </c>
      <c r="Q119" s="525">
        <f t="shared" si="47"/>
        <v>0</v>
      </c>
      <c r="R119" s="525">
        <f t="shared" si="47"/>
        <v>0</v>
      </c>
      <c r="S119" s="525">
        <f t="shared" si="47"/>
        <v>0</v>
      </c>
      <c r="T119" s="525">
        <f t="shared" si="47"/>
        <v>0</v>
      </c>
      <c r="U119" s="525">
        <f t="shared" si="47"/>
        <v>0</v>
      </c>
      <c r="V119" s="525">
        <f t="shared" si="47"/>
        <v>0</v>
      </c>
      <c r="W119" s="525">
        <f t="shared" si="47"/>
        <v>0</v>
      </c>
      <c r="X119" s="525">
        <f>SUM(X110:X117)</f>
        <v>151615000</v>
      </c>
      <c r="Y119" s="525"/>
      <c r="Z119" s="362"/>
      <c r="AA119" s="362"/>
      <c r="AB119" s="362"/>
      <c r="AC119" s="362"/>
      <c r="AD119" s="362"/>
      <c r="AE119" s="362"/>
      <c r="AF119" s="362"/>
      <c r="AG119" s="362"/>
      <c r="AH119" s="362"/>
      <c r="AI119" s="362"/>
      <c r="AJ119" s="362"/>
      <c r="AK119" s="362"/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</row>
    <row r="120" spans="1:48" ht="18">
      <c r="A120" s="1" t="s">
        <v>298</v>
      </c>
      <c r="B120" s="63" t="s">
        <v>304</v>
      </c>
      <c r="C120" s="198"/>
      <c r="D120" s="464"/>
      <c r="E120" s="118"/>
      <c r="F120" s="408">
        <f t="shared" si="39"/>
        <v>0</v>
      </c>
      <c r="G120" s="408"/>
      <c r="H120" s="408"/>
      <c r="I120" s="47"/>
      <c r="J120" s="551"/>
      <c r="K120" s="47"/>
      <c r="L120" s="518"/>
      <c r="M120" s="518"/>
      <c r="N120" s="518"/>
      <c r="O120" s="518"/>
      <c r="P120" s="518"/>
      <c r="Q120" s="518"/>
      <c r="R120" s="518"/>
      <c r="S120" s="518"/>
      <c r="T120" s="518"/>
      <c r="U120" s="518"/>
      <c r="V120" s="518"/>
      <c r="W120" s="518"/>
      <c r="X120" s="518">
        <f>SUM(L120:W120)</f>
        <v>0</v>
      </c>
      <c r="Y120" s="518"/>
      <c r="Z120" s="440"/>
      <c r="AA120" s="440"/>
      <c r="AB120" s="440"/>
      <c r="AC120" s="440"/>
      <c r="AD120" s="440"/>
      <c r="AE120" s="440"/>
      <c r="AF120" s="440"/>
      <c r="AG120" s="440"/>
      <c r="AH120" s="440"/>
      <c r="AI120" s="440"/>
      <c r="AJ120" s="440"/>
      <c r="AK120" s="440"/>
      <c r="AL120" s="440"/>
      <c r="AM120" s="440"/>
      <c r="AN120" s="440"/>
      <c r="AO120" s="440"/>
      <c r="AP120" s="440"/>
      <c r="AQ120" s="440"/>
      <c r="AR120" s="440"/>
      <c r="AS120" s="440"/>
      <c r="AT120" s="440"/>
      <c r="AU120" s="392"/>
    </row>
    <row r="121" spans="1:48" ht="18">
      <c r="A121" s="1" t="s">
        <v>299</v>
      </c>
      <c r="B121" s="63" t="s">
        <v>517</v>
      </c>
      <c r="C121" s="198"/>
      <c r="D121" s="464"/>
      <c r="E121" s="118"/>
      <c r="F121" s="408">
        <f t="shared" si="39"/>
        <v>4654358</v>
      </c>
      <c r="G121" s="408">
        <v>4654358</v>
      </c>
      <c r="H121" s="408">
        <v>3030297</v>
      </c>
      <c r="I121" s="47"/>
      <c r="J121" s="551"/>
      <c r="K121" s="47"/>
      <c r="L121" s="518"/>
      <c r="M121" s="518"/>
      <c r="N121" s="588">
        <v>3639358</v>
      </c>
      <c r="O121" s="518"/>
      <c r="P121" s="518">
        <v>400000</v>
      </c>
      <c r="Q121" s="518">
        <v>300000</v>
      </c>
      <c r="R121" s="518">
        <v>15000</v>
      </c>
      <c r="S121" s="518">
        <v>300000</v>
      </c>
      <c r="T121" s="518"/>
      <c r="U121" s="518"/>
      <c r="V121" s="518"/>
      <c r="W121" s="518"/>
      <c r="X121" s="518">
        <f t="shared" ref="X121:X129" si="48">SUM(L121:W121)</f>
        <v>4654358</v>
      </c>
      <c r="Y121" s="518"/>
      <c r="Z121" s="440"/>
      <c r="AA121" s="440"/>
      <c r="AB121" s="440"/>
      <c r="AC121" s="440"/>
      <c r="AD121" s="440"/>
      <c r="AE121" s="440"/>
      <c r="AF121" s="440"/>
      <c r="AG121" s="440"/>
      <c r="AH121" s="440"/>
      <c r="AI121" s="440"/>
      <c r="AJ121" s="440"/>
      <c r="AK121" s="440"/>
      <c r="AL121" s="440"/>
      <c r="AM121" s="440"/>
      <c r="AN121" s="440"/>
      <c r="AO121" s="440"/>
      <c r="AP121" s="440"/>
      <c r="AQ121" s="440"/>
      <c r="AR121" s="440"/>
      <c r="AS121" s="440"/>
      <c r="AT121" s="440"/>
      <c r="AU121" s="392"/>
    </row>
    <row r="122" spans="1:48" ht="18">
      <c r="A122" s="1" t="s">
        <v>300</v>
      </c>
      <c r="B122" s="63" t="s">
        <v>156</v>
      </c>
      <c r="C122" s="198"/>
      <c r="D122" s="464"/>
      <c r="E122" s="118"/>
      <c r="F122" s="408">
        <f t="shared" si="39"/>
        <v>3247000</v>
      </c>
      <c r="G122" s="408">
        <v>3247000</v>
      </c>
      <c r="H122" s="408">
        <v>1372282</v>
      </c>
      <c r="I122" s="47"/>
      <c r="J122" s="551"/>
      <c r="K122" s="47"/>
      <c r="L122" s="518"/>
      <c r="M122" s="518"/>
      <c r="N122" s="518"/>
      <c r="O122" s="518"/>
      <c r="P122" s="518"/>
      <c r="Q122" s="518"/>
      <c r="R122" s="518"/>
      <c r="S122" s="518"/>
      <c r="T122" s="518">
        <v>1747000</v>
      </c>
      <c r="U122" s="518">
        <v>1500000</v>
      </c>
      <c r="V122" s="518"/>
      <c r="W122" s="518"/>
      <c r="X122" s="518">
        <f t="shared" si="48"/>
        <v>3247000</v>
      </c>
      <c r="Y122" s="518"/>
      <c r="Z122" s="440"/>
      <c r="AA122" s="440"/>
      <c r="AB122" s="440"/>
      <c r="AC122" s="440"/>
      <c r="AD122" s="440"/>
      <c r="AE122" s="440"/>
      <c r="AF122" s="440"/>
      <c r="AG122" s="440"/>
      <c r="AH122" s="440"/>
      <c r="AI122" s="440"/>
      <c r="AJ122" s="440"/>
      <c r="AK122" s="440"/>
      <c r="AL122" s="440"/>
      <c r="AM122" s="440"/>
      <c r="AN122" s="440"/>
      <c r="AO122" s="440"/>
      <c r="AP122" s="440"/>
      <c r="AQ122" s="440"/>
      <c r="AR122" s="440"/>
      <c r="AS122" s="440"/>
      <c r="AT122" s="440"/>
      <c r="AU122" s="392"/>
    </row>
    <row r="123" spans="1:48" ht="18">
      <c r="A123" s="1" t="s">
        <v>301</v>
      </c>
      <c r="B123" s="63" t="s">
        <v>305</v>
      </c>
      <c r="C123" s="198"/>
      <c r="D123" s="464"/>
      <c r="E123" s="118"/>
      <c r="F123" s="408">
        <f t="shared" si="39"/>
        <v>0</v>
      </c>
      <c r="G123" s="408"/>
      <c r="H123" s="408"/>
      <c r="I123" s="47"/>
      <c r="J123" s="551"/>
      <c r="K123" s="47"/>
      <c r="L123" s="518"/>
      <c r="M123" s="518"/>
      <c r="N123" s="518"/>
      <c r="O123" s="518"/>
      <c r="P123" s="518"/>
      <c r="Q123" s="518"/>
      <c r="R123" s="518"/>
      <c r="S123" s="518"/>
      <c r="T123" s="518"/>
      <c r="U123" s="518"/>
      <c r="V123" s="518"/>
      <c r="W123" s="518"/>
      <c r="X123" s="518">
        <f t="shared" si="48"/>
        <v>0</v>
      </c>
      <c r="Y123" s="518"/>
      <c r="Z123" s="440"/>
      <c r="AA123" s="440"/>
      <c r="AB123" s="440"/>
      <c r="AC123" s="440"/>
      <c r="AD123" s="440"/>
      <c r="AE123" s="440"/>
      <c r="AF123" s="440"/>
      <c r="AG123" s="440"/>
      <c r="AH123" s="440"/>
      <c r="AI123" s="440"/>
      <c r="AJ123" s="440"/>
      <c r="AK123" s="440"/>
      <c r="AL123" s="440"/>
      <c r="AM123" s="440"/>
      <c r="AN123" s="440"/>
      <c r="AO123" s="440"/>
      <c r="AP123" s="440"/>
      <c r="AQ123" s="440"/>
      <c r="AR123" s="440"/>
      <c r="AS123" s="440"/>
      <c r="AT123" s="440"/>
      <c r="AU123" s="392"/>
    </row>
    <row r="124" spans="1:48" ht="18">
      <c r="A124" s="1" t="s">
        <v>302</v>
      </c>
      <c r="B124" s="63" t="s">
        <v>306</v>
      </c>
      <c r="C124" s="198"/>
      <c r="D124" s="464"/>
      <c r="E124" s="118"/>
      <c r="F124" s="408">
        <f t="shared" si="39"/>
        <v>3872605</v>
      </c>
      <c r="G124" s="408">
        <v>3872605</v>
      </c>
      <c r="H124" s="408">
        <v>2103366</v>
      </c>
      <c r="I124" s="47"/>
      <c r="J124" s="551"/>
      <c r="K124" s="47"/>
      <c r="L124" s="518"/>
      <c r="M124" s="588">
        <v>3872605</v>
      </c>
      <c r="N124" s="518"/>
      <c r="O124" s="518"/>
      <c r="P124" s="518"/>
      <c r="Q124" s="518"/>
      <c r="R124" s="518"/>
      <c r="S124" s="518"/>
      <c r="T124" s="518"/>
      <c r="U124" s="518"/>
      <c r="V124" s="518"/>
      <c r="W124" s="518"/>
      <c r="X124" s="518">
        <f t="shared" si="48"/>
        <v>3872605</v>
      </c>
      <c r="Y124" s="518"/>
      <c r="Z124" s="440"/>
      <c r="AA124" s="440"/>
      <c r="AB124" s="440"/>
      <c r="AC124" s="440"/>
      <c r="AD124" s="440"/>
      <c r="AE124" s="440"/>
      <c r="AF124" s="440"/>
      <c r="AG124" s="440"/>
      <c r="AH124" s="440"/>
      <c r="AI124" s="440"/>
      <c r="AJ124" s="440"/>
      <c r="AK124" s="440"/>
      <c r="AL124" s="440"/>
      <c r="AM124" s="440"/>
      <c r="AN124" s="440"/>
      <c r="AO124" s="440"/>
      <c r="AP124" s="440"/>
      <c r="AQ124" s="440"/>
      <c r="AR124" s="440"/>
      <c r="AS124" s="440"/>
      <c r="AT124" s="440"/>
      <c r="AU124" s="392"/>
    </row>
    <row r="125" spans="1:48" ht="18">
      <c r="A125" s="1" t="s">
        <v>303</v>
      </c>
      <c r="B125" s="63" t="s">
        <v>360</v>
      </c>
      <c r="C125" s="198"/>
      <c r="D125" s="464"/>
      <c r="E125" s="118"/>
      <c r="F125" s="408">
        <f t="shared" si="39"/>
        <v>2950333</v>
      </c>
      <c r="G125" s="408">
        <v>2950333</v>
      </c>
      <c r="H125" s="408">
        <v>945675</v>
      </c>
      <c r="I125" s="47"/>
      <c r="J125" s="551"/>
      <c r="K125" s="47"/>
      <c r="L125" s="200"/>
      <c r="M125" s="592">
        <v>1045603</v>
      </c>
      <c r="N125" s="591">
        <v>1013040</v>
      </c>
      <c r="O125" s="447"/>
      <c r="P125" s="447"/>
      <c r="Q125" s="447">
        <v>15000</v>
      </c>
      <c r="R125" s="447"/>
      <c r="S125" s="447"/>
      <c r="T125" s="447">
        <v>471690</v>
      </c>
      <c r="U125" s="447">
        <v>405000</v>
      </c>
      <c r="V125" s="447"/>
      <c r="W125" s="447"/>
      <c r="X125" s="518">
        <f t="shared" si="48"/>
        <v>2950333</v>
      </c>
      <c r="Y125" s="447"/>
      <c r="AU125" s="392"/>
    </row>
    <row r="126" spans="1:48" ht="18">
      <c r="A126" s="1" t="s">
        <v>307</v>
      </c>
      <c r="B126" s="63" t="s">
        <v>446</v>
      </c>
      <c r="C126" s="198"/>
      <c r="D126" s="464"/>
      <c r="E126" s="118"/>
      <c r="F126" s="408">
        <f t="shared" si="39"/>
        <v>0</v>
      </c>
      <c r="G126" s="408"/>
      <c r="H126" s="408"/>
      <c r="I126" s="47"/>
      <c r="J126" s="551"/>
      <c r="K126" s="47"/>
      <c r="L126" s="522"/>
      <c r="M126" s="522"/>
      <c r="N126" s="522"/>
      <c r="O126" s="522"/>
      <c r="P126" s="522"/>
      <c r="Q126" s="522"/>
      <c r="R126" s="522"/>
      <c r="S126" s="522"/>
      <c r="T126" s="522"/>
      <c r="U126" s="522"/>
      <c r="V126" s="522"/>
      <c r="W126" s="522"/>
      <c r="X126" s="518">
        <f t="shared" si="48"/>
        <v>0</v>
      </c>
      <c r="Y126" s="522"/>
      <c r="Z126" s="392"/>
      <c r="AA126" s="392"/>
      <c r="AB126" s="392"/>
      <c r="AC126" s="392"/>
      <c r="AD126" s="392"/>
      <c r="AE126" s="392"/>
      <c r="AF126" s="392"/>
      <c r="AG126" s="392"/>
      <c r="AH126" s="392"/>
      <c r="AI126" s="392"/>
      <c r="AJ126" s="392"/>
      <c r="AK126" s="392"/>
      <c r="AL126" s="392"/>
      <c r="AM126" s="392"/>
      <c r="AN126" s="392"/>
      <c r="AO126" s="392"/>
      <c r="AP126" s="392"/>
      <c r="AQ126" s="392"/>
      <c r="AR126" s="392"/>
      <c r="AS126" s="392"/>
      <c r="AT126" s="392"/>
      <c r="AU126" s="392"/>
      <c r="AV126" s="392"/>
    </row>
    <row r="127" spans="1:48" s="440" customFormat="1" ht="18">
      <c r="A127" s="1" t="s">
        <v>309</v>
      </c>
      <c r="B127" s="63" t="s">
        <v>310</v>
      </c>
      <c r="C127" s="198"/>
      <c r="D127" s="464"/>
      <c r="E127" s="118"/>
      <c r="F127" s="408">
        <f t="shared" si="39"/>
        <v>0</v>
      </c>
      <c r="G127" s="408"/>
      <c r="H127" s="408">
        <v>429</v>
      </c>
      <c r="I127" s="47"/>
      <c r="J127" s="551"/>
      <c r="K127" s="47"/>
      <c r="L127" s="518"/>
      <c r="M127" s="518"/>
      <c r="N127" s="518"/>
      <c r="O127" s="518"/>
      <c r="P127" s="518"/>
      <c r="Q127" s="518"/>
      <c r="R127" s="518"/>
      <c r="S127" s="518"/>
      <c r="T127" s="518"/>
      <c r="U127" s="518"/>
      <c r="V127" s="518"/>
      <c r="W127" s="518"/>
      <c r="X127" s="518">
        <f t="shared" si="48"/>
        <v>0</v>
      </c>
      <c r="Y127" s="518"/>
    </row>
    <row r="128" spans="1:48" s="440" customFormat="1" ht="18">
      <c r="A128" s="1"/>
      <c r="B128" s="63" t="s">
        <v>616</v>
      </c>
      <c r="C128" s="198"/>
      <c r="D128" s="464"/>
      <c r="E128" s="118"/>
      <c r="F128" s="408"/>
      <c r="G128" s="408"/>
      <c r="H128" s="408">
        <v>312883</v>
      </c>
      <c r="I128" s="47"/>
      <c r="J128" s="551"/>
      <c r="K128" s="47"/>
      <c r="L128" s="518"/>
      <c r="M128" s="518"/>
      <c r="N128" s="518"/>
      <c r="O128" s="518"/>
      <c r="P128" s="518"/>
      <c r="Q128" s="518"/>
      <c r="R128" s="518"/>
      <c r="S128" s="518"/>
      <c r="T128" s="518"/>
      <c r="U128" s="518"/>
      <c r="V128" s="518"/>
      <c r="W128" s="518"/>
      <c r="X128" s="518"/>
      <c r="Y128" s="518"/>
    </row>
    <row r="129" spans="1:25" s="440" customFormat="1" ht="18">
      <c r="A129" s="1" t="s">
        <v>311</v>
      </c>
      <c r="B129" s="63" t="s">
        <v>312</v>
      </c>
      <c r="C129" s="198"/>
      <c r="D129" s="464"/>
      <c r="E129" s="118"/>
      <c r="F129" s="408">
        <f t="shared" si="39"/>
        <v>0</v>
      </c>
      <c r="G129" s="408"/>
      <c r="H129" s="408">
        <v>58114</v>
      </c>
      <c r="I129" s="47"/>
      <c r="J129" s="551"/>
      <c r="K129" s="47"/>
      <c r="L129" s="518"/>
      <c r="M129" s="518"/>
      <c r="N129" s="518"/>
      <c r="O129" s="518"/>
      <c r="P129" s="518"/>
      <c r="Q129" s="518"/>
      <c r="R129" s="518"/>
      <c r="S129" s="518"/>
      <c r="T129" s="518"/>
      <c r="U129" s="518"/>
      <c r="V129" s="518"/>
      <c r="W129" s="518"/>
      <c r="X129" s="518">
        <f t="shared" si="48"/>
        <v>0</v>
      </c>
      <c r="Y129" s="518"/>
    </row>
    <row r="130" spans="1:25" s="493" customFormat="1" ht="18">
      <c r="A130" s="465" t="s">
        <v>296</v>
      </c>
      <c r="B130" s="466" t="s">
        <v>297</v>
      </c>
      <c r="C130" s="395">
        <f>SUM(C120:C129)</f>
        <v>0</v>
      </c>
      <c r="D130" s="185">
        <f>SUM(D120:D129)</f>
        <v>0</v>
      </c>
      <c r="E130" s="395">
        <f>SUM(E120:E129)</f>
        <v>0</v>
      </c>
      <c r="F130" s="586">
        <f>SUM(F121:F129)</f>
        <v>14724296</v>
      </c>
      <c r="G130" s="586">
        <f t="shared" ref="G130:H130" si="49">SUM(G121:G129)</f>
        <v>14724296</v>
      </c>
      <c r="H130" s="586">
        <f t="shared" si="49"/>
        <v>7823046</v>
      </c>
      <c r="I130" s="201"/>
      <c r="J130" s="552"/>
      <c r="K130" s="201"/>
      <c r="L130" s="528">
        <f>SUM(L125:L129)</f>
        <v>0</v>
      </c>
      <c r="M130" s="528">
        <f>SUM(M120:M129)</f>
        <v>4918208</v>
      </c>
      <c r="N130" s="528">
        <f t="shared" ref="N130:U130" si="50">SUM(N120:N129)</f>
        <v>4652398</v>
      </c>
      <c r="O130" s="528">
        <f t="shared" si="50"/>
        <v>0</v>
      </c>
      <c r="P130" s="528">
        <f t="shared" si="50"/>
        <v>400000</v>
      </c>
      <c r="Q130" s="528">
        <f t="shared" si="50"/>
        <v>315000</v>
      </c>
      <c r="R130" s="528">
        <f t="shared" si="50"/>
        <v>15000</v>
      </c>
      <c r="S130" s="528">
        <f t="shared" si="50"/>
        <v>300000</v>
      </c>
      <c r="T130" s="528">
        <f t="shared" si="50"/>
        <v>2218690</v>
      </c>
      <c r="U130" s="528">
        <f t="shared" si="50"/>
        <v>1905000</v>
      </c>
      <c r="V130" s="528">
        <f>SUM(V120:V129)</f>
        <v>0</v>
      </c>
      <c r="W130" s="528">
        <f>SUM(W120:W129)</f>
        <v>0</v>
      </c>
      <c r="X130" s="524">
        <f>SUM(X120:X129)</f>
        <v>14724296</v>
      </c>
      <c r="Y130" s="524"/>
    </row>
    <row r="131" spans="1:25" s="440" customFormat="1" ht="18">
      <c r="A131" s="1" t="s">
        <v>313</v>
      </c>
      <c r="B131" s="55" t="s">
        <v>315</v>
      </c>
      <c r="C131" s="399"/>
      <c r="D131" s="400"/>
      <c r="E131" s="399"/>
      <c r="F131" s="408">
        <f t="shared" si="39"/>
        <v>4018000</v>
      </c>
      <c r="G131" s="408">
        <v>4018000</v>
      </c>
      <c r="H131" s="408">
        <v>266000</v>
      </c>
      <c r="I131" s="47"/>
      <c r="J131" s="551"/>
      <c r="K131" s="47"/>
      <c r="L131" s="518"/>
      <c r="M131" s="518"/>
      <c r="N131" s="588">
        <v>4018000</v>
      </c>
      <c r="O131" s="518"/>
      <c r="P131" s="518"/>
      <c r="Q131" s="518"/>
      <c r="R131" s="518"/>
      <c r="S131" s="518"/>
      <c r="T131" s="518"/>
      <c r="U131" s="518"/>
      <c r="V131" s="518"/>
      <c r="W131" s="518"/>
      <c r="X131" s="518">
        <f>SUM(L131:W131)</f>
        <v>4018000</v>
      </c>
      <c r="Y131" s="518"/>
    </row>
    <row r="132" spans="1:25" s="440" customFormat="1" ht="18">
      <c r="A132" s="1" t="s">
        <v>314</v>
      </c>
      <c r="B132" s="55" t="s">
        <v>316</v>
      </c>
      <c r="C132" s="400"/>
      <c r="D132" s="400"/>
      <c r="E132" s="399"/>
      <c r="F132" s="408">
        <f t="shared" si="39"/>
        <v>0</v>
      </c>
      <c r="G132" s="408"/>
      <c r="H132" s="408"/>
      <c r="I132" s="47"/>
      <c r="J132" s="551"/>
      <c r="K132" s="47"/>
      <c r="L132" s="518"/>
      <c r="M132" s="518"/>
      <c r="N132" s="518"/>
      <c r="O132" s="518"/>
      <c r="P132" s="518"/>
      <c r="Q132" s="518"/>
      <c r="R132" s="518"/>
      <c r="S132" s="518"/>
      <c r="T132" s="518"/>
      <c r="U132" s="518"/>
      <c r="V132" s="518"/>
      <c r="W132" s="518"/>
      <c r="X132" s="518">
        <f>SUM(L132:W132)</f>
        <v>0</v>
      </c>
      <c r="Y132" s="518"/>
    </row>
    <row r="133" spans="1:25" s="494" customFormat="1" ht="18">
      <c r="A133" s="465" t="s">
        <v>317</v>
      </c>
      <c r="B133" s="466" t="s">
        <v>318</v>
      </c>
      <c r="C133" s="395">
        <f>SUM(C131:C132)</f>
        <v>0</v>
      </c>
      <c r="D133" s="178">
        <f>SUM(D131:D132)</f>
        <v>0</v>
      </c>
      <c r="E133" s="395">
        <f>SUM(E131:E132)</f>
        <v>0</v>
      </c>
      <c r="F133" s="586">
        <f>SUM(F131:F132)</f>
        <v>4018000</v>
      </c>
      <c r="G133" s="586">
        <f t="shared" ref="G133:H133" si="51">SUM(G131:G132)</f>
        <v>4018000</v>
      </c>
      <c r="H133" s="586">
        <f t="shared" si="51"/>
        <v>266000</v>
      </c>
      <c r="I133" s="395"/>
      <c r="J133" s="562"/>
      <c r="K133" s="395"/>
      <c r="L133" s="526">
        <f>SUM(L131:L132)</f>
        <v>0</v>
      </c>
      <c r="M133" s="526">
        <f t="shared" ref="M133:S133" si="52">SUM(M131:M132)</f>
        <v>0</v>
      </c>
      <c r="N133" s="526">
        <f t="shared" si="52"/>
        <v>4018000</v>
      </c>
      <c r="O133" s="526">
        <f t="shared" si="52"/>
        <v>0</v>
      </c>
      <c r="P133" s="526">
        <f t="shared" si="52"/>
        <v>0</v>
      </c>
      <c r="Q133" s="526">
        <f t="shared" si="52"/>
        <v>0</v>
      </c>
      <c r="R133" s="526">
        <f t="shared" si="52"/>
        <v>0</v>
      </c>
      <c r="S133" s="526">
        <f t="shared" si="52"/>
        <v>0</v>
      </c>
      <c r="T133" s="526">
        <f>SUM(T131:T132)</f>
        <v>0</v>
      </c>
      <c r="U133" s="526">
        <f>SUM(U131:U132)</f>
        <v>0</v>
      </c>
      <c r="V133" s="526">
        <f>SUM(V131:V132)</f>
        <v>0</v>
      </c>
      <c r="W133" s="526">
        <f>SUM(W131:W132)</f>
        <v>0</v>
      </c>
      <c r="X133" s="526">
        <f>SUM(X131:X132)</f>
        <v>4018000</v>
      </c>
      <c r="Y133" s="526"/>
    </row>
    <row r="134" spans="1:25" s="440" customFormat="1" ht="18">
      <c r="A134" s="1" t="s">
        <v>319</v>
      </c>
      <c r="B134" s="55" t="s">
        <v>320</v>
      </c>
      <c r="C134" s="399"/>
      <c r="D134" s="400"/>
      <c r="E134" s="399"/>
      <c r="F134" s="408">
        <f t="shared" si="39"/>
        <v>0</v>
      </c>
      <c r="G134" s="408"/>
      <c r="H134" s="408"/>
      <c r="I134" s="47"/>
      <c r="J134" s="551"/>
      <c r="K134" s="47"/>
      <c r="L134" s="518"/>
      <c r="M134" s="518"/>
      <c r="N134" s="518"/>
      <c r="O134" s="518"/>
      <c r="P134" s="518"/>
      <c r="Q134" s="518"/>
      <c r="R134" s="518"/>
      <c r="S134" s="518"/>
      <c r="T134" s="518"/>
      <c r="U134" s="518"/>
      <c r="V134" s="518"/>
      <c r="W134" s="518"/>
      <c r="X134" s="518">
        <f>SUM(L134:W134)</f>
        <v>0</v>
      </c>
      <c r="Y134" s="518"/>
    </row>
    <row r="135" spans="1:25" s="440" customFormat="1" ht="18">
      <c r="A135" s="1" t="s">
        <v>321</v>
      </c>
      <c r="B135" s="55" t="s">
        <v>322</v>
      </c>
      <c r="C135" s="400"/>
      <c r="D135" s="400"/>
      <c r="E135" s="399"/>
      <c r="F135" s="408">
        <f t="shared" si="39"/>
        <v>0</v>
      </c>
      <c r="G135" s="408"/>
      <c r="H135" s="408"/>
      <c r="I135" s="47"/>
      <c r="J135" s="551"/>
      <c r="K135" s="47"/>
      <c r="L135" s="518"/>
      <c r="M135" s="518"/>
      <c r="N135" s="518"/>
      <c r="O135" s="518"/>
      <c r="P135" s="518"/>
      <c r="Q135" s="518"/>
      <c r="R135" s="518"/>
      <c r="S135" s="518"/>
      <c r="T135" s="518"/>
      <c r="U135" s="518"/>
      <c r="V135" s="518"/>
      <c r="W135" s="518"/>
      <c r="X135" s="518">
        <f>SUM(L135:W135)</f>
        <v>0</v>
      </c>
      <c r="Y135" s="518"/>
    </row>
    <row r="136" spans="1:25" s="494" customFormat="1" ht="18">
      <c r="A136" s="465" t="s">
        <v>323</v>
      </c>
      <c r="B136" s="466" t="s">
        <v>326</v>
      </c>
      <c r="C136" s="395">
        <f>SUM(C134:C135)</f>
        <v>0</v>
      </c>
      <c r="D136" s="178">
        <f>SUM(D134:D135)</f>
        <v>0</v>
      </c>
      <c r="E136" s="395">
        <f>SUM(E134:E135)</f>
        <v>0</v>
      </c>
      <c r="F136" s="586">
        <f>SUM(F134:F135)</f>
        <v>0</v>
      </c>
      <c r="G136" s="586"/>
      <c r="H136" s="586"/>
      <c r="I136" s="395"/>
      <c r="J136" s="562"/>
      <c r="K136" s="395"/>
      <c r="L136" s="526">
        <f>SUM(L134:L135)</f>
        <v>0</v>
      </c>
      <c r="M136" s="526">
        <f t="shared" ref="M136:S136" si="53">SUM(M134:M135)</f>
        <v>0</v>
      </c>
      <c r="N136" s="526">
        <f t="shared" si="53"/>
        <v>0</v>
      </c>
      <c r="O136" s="526">
        <f t="shared" si="53"/>
        <v>0</v>
      </c>
      <c r="P136" s="526">
        <f t="shared" si="53"/>
        <v>0</v>
      </c>
      <c r="Q136" s="526">
        <f t="shared" si="53"/>
        <v>0</v>
      </c>
      <c r="R136" s="526">
        <f t="shared" si="53"/>
        <v>0</v>
      </c>
      <c r="S136" s="526">
        <f t="shared" si="53"/>
        <v>0</v>
      </c>
      <c r="T136" s="526">
        <f>SUM(T134:T135)</f>
        <v>0</v>
      </c>
      <c r="U136" s="526">
        <f>SUM(U134:U135)</f>
        <v>0</v>
      </c>
      <c r="V136" s="526">
        <f>SUM(V134:V135)</f>
        <v>0</v>
      </c>
      <c r="W136" s="526">
        <f>SUM(W134:W135)</f>
        <v>0</v>
      </c>
      <c r="X136" s="526">
        <f>SUM(X134:X135)</f>
        <v>0</v>
      </c>
      <c r="Y136" s="526"/>
    </row>
    <row r="137" spans="1:25" s="440" customFormat="1" ht="18">
      <c r="A137" s="1" t="s">
        <v>327</v>
      </c>
      <c r="B137" s="55" t="s">
        <v>328</v>
      </c>
      <c r="C137" s="399"/>
      <c r="D137" s="400"/>
      <c r="E137" s="399"/>
      <c r="F137" s="408">
        <f t="shared" si="39"/>
        <v>0</v>
      </c>
      <c r="G137" s="408"/>
      <c r="H137" s="408"/>
      <c r="I137" s="47"/>
      <c r="J137" s="551"/>
      <c r="K137" s="47"/>
      <c r="L137" s="518"/>
      <c r="M137" s="518"/>
      <c r="N137" s="518"/>
      <c r="O137" s="518"/>
      <c r="P137" s="518"/>
      <c r="Q137" s="518"/>
      <c r="R137" s="518"/>
      <c r="S137" s="518"/>
      <c r="T137" s="518"/>
      <c r="U137" s="518"/>
      <c r="V137" s="518"/>
      <c r="W137" s="518"/>
      <c r="X137" s="518">
        <f>SUM(L137:W137)</f>
        <v>0</v>
      </c>
      <c r="Y137" s="518"/>
    </row>
    <row r="138" spans="1:25" s="440" customFormat="1" ht="18">
      <c r="A138" s="1" t="s">
        <v>329</v>
      </c>
      <c r="B138" s="55" t="s">
        <v>330</v>
      </c>
      <c r="C138" s="399"/>
      <c r="D138" s="400"/>
      <c r="E138" s="399"/>
      <c r="F138" s="408">
        <f t="shared" si="39"/>
        <v>2989980</v>
      </c>
      <c r="G138" s="408">
        <v>2989980</v>
      </c>
      <c r="H138" s="408">
        <v>0</v>
      </c>
      <c r="I138" s="47"/>
      <c r="J138" s="551"/>
      <c r="K138" s="47"/>
      <c r="L138" s="588">
        <v>2989980</v>
      </c>
      <c r="M138" s="518"/>
      <c r="N138" s="518"/>
      <c r="O138" s="518"/>
      <c r="P138" s="518"/>
      <c r="Q138" s="518"/>
      <c r="R138" s="518"/>
      <c r="S138" s="518"/>
      <c r="T138" s="518"/>
      <c r="U138" s="518"/>
      <c r="V138" s="518"/>
      <c r="W138" s="518"/>
      <c r="X138" s="518">
        <f>SUM(L138:W138)</f>
        <v>2989980</v>
      </c>
      <c r="Y138" s="518"/>
    </row>
    <row r="139" spans="1:25" s="494" customFormat="1" ht="18">
      <c r="A139" s="465" t="s">
        <v>324</v>
      </c>
      <c r="B139" s="466" t="s">
        <v>325</v>
      </c>
      <c r="C139" s="395"/>
      <c r="D139" s="178"/>
      <c r="E139" s="395"/>
      <c r="F139" s="586">
        <f>SUM(F137:F138)</f>
        <v>2989980</v>
      </c>
      <c r="G139" s="586">
        <f t="shared" ref="G139:H139" si="54">SUM(G137:G138)</f>
        <v>2989980</v>
      </c>
      <c r="H139" s="586">
        <f t="shared" si="54"/>
        <v>0</v>
      </c>
      <c r="I139" s="395"/>
      <c r="J139" s="562"/>
      <c r="K139" s="395"/>
      <c r="L139" s="526">
        <f>SUM(L137:L138)</f>
        <v>2989980</v>
      </c>
      <c r="M139" s="526">
        <f t="shared" ref="M139:W139" si="55">SUM(M137:M138)</f>
        <v>0</v>
      </c>
      <c r="N139" s="526">
        <f t="shared" si="55"/>
        <v>0</v>
      </c>
      <c r="O139" s="526">
        <f t="shared" si="55"/>
        <v>0</v>
      </c>
      <c r="P139" s="526">
        <f t="shared" si="55"/>
        <v>0</v>
      </c>
      <c r="Q139" s="526">
        <f t="shared" si="55"/>
        <v>0</v>
      </c>
      <c r="R139" s="526">
        <f t="shared" si="55"/>
        <v>0</v>
      </c>
      <c r="S139" s="526">
        <f t="shared" si="55"/>
        <v>0</v>
      </c>
      <c r="T139" s="526">
        <f t="shared" si="55"/>
        <v>0</v>
      </c>
      <c r="U139" s="526">
        <f t="shared" si="55"/>
        <v>0</v>
      </c>
      <c r="V139" s="526">
        <f t="shared" si="55"/>
        <v>0</v>
      </c>
      <c r="W139" s="526">
        <f t="shared" si="55"/>
        <v>0</v>
      </c>
      <c r="X139" s="526">
        <f>SUM(X137:X138)</f>
        <v>2989980</v>
      </c>
      <c r="Y139" s="526"/>
    </row>
    <row r="140" spans="1:25" s="494" customFormat="1" ht="18">
      <c r="A140" s="140"/>
      <c r="B140" s="113" t="s">
        <v>53</v>
      </c>
      <c r="C140" s="185">
        <f>SUM(C103,C109,C119,C130,C133,C136,C139)</f>
        <v>0</v>
      </c>
      <c r="D140" s="395">
        <f>SUM(D103,D109,D119,D130,D133,D136,D139)</f>
        <v>0</v>
      </c>
      <c r="E140" s="185">
        <f>SUM(E103,E109,E119,E130,E133,E136,E139)</f>
        <v>0</v>
      </c>
      <c r="F140" s="586">
        <f>SUM(F103,F109,F119,F133,F136,F139,F130)</f>
        <v>241908815</v>
      </c>
      <c r="G140" s="586">
        <f t="shared" ref="G140:H140" si="56">SUM(G103,G109,G119,G133,G136,G139,G130)</f>
        <v>243025716</v>
      </c>
      <c r="H140" s="586">
        <f t="shared" si="56"/>
        <v>131293412</v>
      </c>
      <c r="I140" s="102"/>
      <c r="J140" s="549"/>
      <c r="K140" s="102">
        <f>K103+K109+K119+K130+K133+K136+K139</f>
        <v>151600000</v>
      </c>
      <c r="L140" s="529">
        <f>SUM(L103,L109,L119,L130,L133,L139,L136)</f>
        <v>2989980</v>
      </c>
      <c r="M140" s="529">
        <f t="shared" ref="M140:S140" si="57">SUM(M103,M109,M119,M130,M133,M139,M136)</f>
        <v>4918208</v>
      </c>
      <c r="N140" s="529">
        <f t="shared" si="57"/>
        <v>8670398</v>
      </c>
      <c r="O140" s="529">
        <f t="shared" si="57"/>
        <v>122400</v>
      </c>
      <c r="P140" s="529">
        <f t="shared" si="57"/>
        <v>400000</v>
      </c>
      <c r="Q140" s="529">
        <f t="shared" si="57"/>
        <v>315000</v>
      </c>
      <c r="R140" s="529">
        <f t="shared" si="57"/>
        <v>15000</v>
      </c>
      <c r="S140" s="529">
        <f t="shared" si="57"/>
        <v>300000</v>
      </c>
      <c r="T140" s="529">
        <f>SUM(T103,T109,T119,T130,T133,T139,T136)</f>
        <v>2218690</v>
      </c>
      <c r="U140" s="529">
        <f>SUM(U103,U109,U119,U130,U133,U139)</f>
        <v>1905000</v>
      </c>
      <c r="V140" s="529">
        <f>SUM(V103,V109,V119,V130,V133,V139)</f>
        <v>51060731</v>
      </c>
      <c r="W140" s="529">
        <f>SUM(W103,W109,W119,W130,W133,W139)</f>
        <v>17378408</v>
      </c>
      <c r="X140" s="529">
        <f>SUM(X103+X109+X119+X130+X133+X136+X139)</f>
        <v>241908815</v>
      </c>
      <c r="Y140" s="526"/>
    </row>
    <row r="141" spans="1:25" ht="18">
      <c r="A141" s="468" t="s">
        <v>334</v>
      </c>
      <c r="B141" s="474" t="s">
        <v>333</v>
      </c>
      <c r="C141" s="467"/>
      <c r="D141" s="11"/>
      <c r="E141" s="11"/>
      <c r="F141" s="408">
        <f t="shared" si="39"/>
        <v>0</v>
      </c>
      <c r="G141" s="408">
        <v>39690015</v>
      </c>
      <c r="H141" s="408">
        <v>39690015</v>
      </c>
      <c r="I141" s="197"/>
      <c r="J141" s="555"/>
      <c r="K141" s="197"/>
      <c r="L141" s="447"/>
      <c r="M141" s="447"/>
      <c r="N141" s="447"/>
      <c r="O141" s="447"/>
      <c r="P141" s="447"/>
      <c r="Q141" s="447"/>
      <c r="R141" s="447"/>
      <c r="S141" s="447"/>
      <c r="T141" s="447"/>
      <c r="U141" s="447"/>
    </row>
    <row r="142" spans="1:25" s="440" customFormat="1" ht="18">
      <c r="A142" s="4" t="s">
        <v>335</v>
      </c>
      <c r="B142" s="475" t="s">
        <v>336</v>
      </c>
      <c r="C142" s="399"/>
      <c r="D142" s="400"/>
      <c r="E142" s="198"/>
      <c r="F142" s="408">
        <f t="shared" si="39"/>
        <v>0</v>
      </c>
      <c r="G142" s="408">
        <v>35178735</v>
      </c>
      <c r="H142" s="408">
        <v>35178735</v>
      </c>
      <c r="I142" s="47"/>
      <c r="J142" s="551"/>
      <c r="K142" s="47"/>
      <c r="L142" s="518"/>
      <c r="M142" s="518"/>
      <c r="N142" s="518"/>
      <c r="O142" s="518"/>
      <c r="P142" s="518"/>
      <c r="Q142" s="518"/>
      <c r="R142" s="518"/>
      <c r="S142" s="518"/>
      <c r="T142" s="518"/>
      <c r="U142" s="518"/>
    </row>
    <row r="143" spans="1:25" ht="18">
      <c r="A143" s="468" t="s">
        <v>337</v>
      </c>
      <c r="B143" s="474" t="s">
        <v>52</v>
      </c>
      <c r="C143" s="467"/>
      <c r="D143" s="11"/>
      <c r="E143" s="11"/>
      <c r="F143" s="408">
        <f t="shared" si="39"/>
        <v>0</v>
      </c>
      <c r="G143" s="408"/>
      <c r="H143" s="408"/>
      <c r="I143" s="197"/>
      <c r="J143" s="555"/>
      <c r="K143" s="197"/>
      <c r="L143" s="447"/>
      <c r="M143" s="447"/>
      <c r="N143" s="447"/>
      <c r="O143" s="447"/>
      <c r="P143" s="447"/>
      <c r="Q143" s="447"/>
      <c r="R143" s="447"/>
      <c r="S143" s="447"/>
      <c r="T143" s="447"/>
      <c r="U143" s="447"/>
    </row>
    <row r="144" spans="1:25" ht="18">
      <c r="A144" s="4" t="s">
        <v>338</v>
      </c>
      <c r="B144" s="475" t="s">
        <v>339</v>
      </c>
      <c r="C144" s="184"/>
      <c r="D144" s="371"/>
      <c r="E144" s="371"/>
      <c r="F144" s="408">
        <f t="shared" si="39"/>
        <v>0</v>
      </c>
      <c r="G144" s="408"/>
      <c r="H144" s="408"/>
      <c r="I144" s="197"/>
      <c r="J144" s="555"/>
      <c r="K144" s="197"/>
      <c r="L144" s="447"/>
      <c r="M144" s="447"/>
      <c r="N144" s="447"/>
      <c r="O144" s="447"/>
      <c r="P144" s="447"/>
      <c r="Q144" s="447"/>
      <c r="R144" s="447"/>
      <c r="S144" s="447"/>
      <c r="T144" s="447"/>
      <c r="U144" s="447"/>
    </row>
    <row r="145" spans="1:21" ht="18">
      <c r="A145" s="141"/>
      <c r="B145" s="466" t="s">
        <v>332</v>
      </c>
      <c r="C145" s="466" t="s">
        <v>332</v>
      </c>
      <c r="D145" s="466" t="s">
        <v>332</v>
      </c>
      <c r="E145" s="466" t="s">
        <v>332</v>
      </c>
      <c r="F145" s="634">
        <f>F140+F141+F142+F143+F144</f>
        <v>241908815</v>
      </c>
      <c r="G145" s="634">
        <f t="shared" ref="G145:H145" si="58">G140+G141+G142+G143+G144</f>
        <v>317894466</v>
      </c>
      <c r="H145" s="634">
        <f t="shared" si="58"/>
        <v>206162162</v>
      </c>
      <c r="I145" s="201"/>
      <c r="J145" s="555"/>
      <c r="K145" s="197"/>
      <c r="L145" s="447"/>
      <c r="M145" s="447"/>
      <c r="N145" s="447"/>
      <c r="O145" s="447"/>
      <c r="P145" s="447"/>
      <c r="Q145" s="447"/>
      <c r="R145" s="447"/>
      <c r="S145" s="447"/>
      <c r="T145" s="447"/>
      <c r="U145" s="447"/>
    </row>
    <row r="146" spans="1:21" ht="15">
      <c r="C146" s="142"/>
      <c r="D146" s="142"/>
      <c r="E146" s="142"/>
      <c r="I146" s="569"/>
      <c r="J146" s="563"/>
      <c r="K146" s="563"/>
    </row>
    <row r="147" spans="1:21" ht="18">
      <c r="A147" s="255"/>
      <c r="B147" s="256" t="s">
        <v>82</v>
      </c>
      <c r="C147" s="476"/>
      <c r="D147" s="402"/>
      <c r="E147" s="476"/>
      <c r="F147" s="477">
        <v>9</v>
      </c>
      <c r="G147" s="477"/>
      <c r="H147" s="477"/>
      <c r="I147" s="570"/>
      <c r="J147" s="555"/>
      <c r="K147" s="555"/>
    </row>
    <row r="148" spans="1:21">
      <c r="A148" s="478"/>
      <c r="B148" s="89"/>
      <c r="C148" s="91"/>
      <c r="D148" s="479"/>
      <c r="E148" s="480" t="s">
        <v>447</v>
      </c>
      <c r="F148" s="481"/>
      <c r="G148" s="481"/>
      <c r="H148" s="481"/>
    </row>
    <row r="149" spans="1:21">
      <c r="A149" s="478"/>
      <c r="B149" s="89"/>
      <c r="C149" s="92"/>
      <c r="D149" s="482"/>
      <c r="E149" s="480"/>
      <c r="F149" s="481"/>
      <c r="G149" s="481"/>
      <c r="H149" s="481"/>
    </row>
    <row r="150" spans="1:21">
      <c r="A150" s="478"/>
      <c r="B150" s="89"/>
      <c r="C150" s="92"/>
      <c r="D150" s="89"/>
      <c r="E150" s="480"/>
      <c r="F150" s="481"/>
      <c r="G150" s="481"/>
      <c r="H150" s="481"/>
    </row>
    <row r="151" spans="1:21">
      <c r="A151" s="478"/>
      <c r="B151" s="89"/>
      <c r="C151" s="92"/>
      <c r="D151" s="89"/>
      <c r="E151" s="480"/>
      <c r="F151" s="481"/>
      <c r="G151" s="481"/>
      <c r="H151" s="481"/>
    </row>
    <row r="152" spans="1:21">
      <c r="A152" s="478"/>
      <c r="B152" s="89"/>
      <c r="C152" s="92"/>
      <c r="D152" s="89"/>
      <c r="E152" s="480"/>
      <c r="F152" s="481"/>
      <c r="G152" s="481"/>
      <c r="H152" s="481"/>
    </row>
    <row r="153" spans="1:21">
      <c r="A153" s="478"/>
      <c r="B153" s="89"/>
      <c r="C153" s="92"/>
      <c r="D153" s="89"/>
      <c r="E153" s="480"/>
      <c r="F153" s="481"/>
      <c r="G153" s="481"/>
      <c r="H153" s="481"/>
    </row>
    <row r="154" spans="1:21">
      <c r="A154" s="478"/>
      <c r="B154" s="89"/>
      <c r="C154" s="92"/>
      <c r="D154" s="89"/>
      <c r="E154" s="480"/>
      <c r="F154" s="481"/>
      <c r="G154" s="481"/>
      <c r="H154" s="481"/>
    </row>
    <row r="155" spans="1:21">
      <c r="A155" s="478"/>
      <c r="B155" s="89"/>
      <c r="C155" s="89"/>
      <c r="D155" s="89"/>
      <c r="E155" s="480"/>
      <c r="F155" s="481"/>
      <c r="G155" s="481"/>
      <c r="H155" s="481"/>
    </row>
    <row r="156" spans="1:21">
      <c r="A156" s="478"/>
      <c r="B156" s="89"/>
      <c r="C156" s="92"/>
      <c r="D156" s="482"/>
      <c r="E156" s="480"/>
      <c r="F156" s="481"/>
      <c r="G156" s="481"/>
      <c r="H156" s="481"/>
    </row>
    <row r="157" spans="1:21">
      <c r="A157" s="478"/>
      <c r="B157" s="89"/>
      <c r="C157" s="92"/>
      <c r="D157" s="482"/>
      <c r="E157" s="480"/>
      <c r="F157" s="481"/>
      <c r="G157" s="481"/>
      <c r="H157" s="481"/>
    </row>
    <row r="158" spans="1:21">
      <c r="A158" s="478"/>
      <c r="B158" s="89"/>
      <c r="C158" s="92"/>
      <c r="D158" s="482"/>
      <c r="E158" s="480"/>
      <c r="F158" s="481"/>
      <c r="G158" s="481"/>
      <c r="H158" s="481"/>
    </row>
    <row r="159" spans="1:21">
      <c r="A159" s="478"/>
      <c r="B159" s="89"/>
      <c r="C159" s="92"/>
      <c r="D159" s="482"/>
      <c r="E159" s="480"/>
      <c r="F159" s="481"/>
      <c r="G159" s="481"/>
      <c r="H159" s="481"/>
    </row>
    <row r="160" spans="1:21">
      <c r="A160" s="478"/>
      <c r="B160" s="89"/>
      <c r="C160" s="89"/>
      <c r="D160" s="89"/>
      <c r="E160" s="480"/>
      <c r="F160" s="481"/>
      <c r="G160" s="481"/>
      <c r="H160" s="481"/>
    </row>
    <row r="161" spans="1:12">
      <c r="A161" s="478"/>
      <c r="B161" s="89"/>
      <c r="C161" s="89"/>
      <c r="D161" s="89"/>
      <c r="E161" s="480"/>
      <c r="F161" s="481"/>
      <c r="G161" s="481"/>
      <c r="H161" s="481"/>
    </row>
    <row r="162" spans="1:12">
      <c r="A162" s="478"/>
      <c r="B162" s="89"/>
      <c r="C162" s="89"/>
      <c r="D162" s="89"/>
      <c r="E162" s="480"/>
      <c r="F162" s="481"/>
      <c r="G162" s="481"/>
      <c r="H162" s="481"/>
    </row>
    <row r="163" spans="1:12">
      <c r="A163" s="478"/>
      <c r="B163" s="89"/>
      <c r="C163" s="89"/>
      <c r="D163" s="89"/>
      <c r="E163" s="480"/>
      <c r="F163" s="481"/>
      <c r="G163" s="481"/>
      <c r="H163" s="481"/>
    </row>
    <row r="164" spans="1:12">
      <c r="A164" s="478"/>
      <c r="B164" s="822"/>
      <c r="C164" s="822"/>
      <c r="D164" s="822"/>
      <c r="E164" s="92"/>
      <c r="F164" s="480"/>
      <c r="G164" s="480"/>
      <c r="H164" s="480"/>
    </row>
    <row r="165" spans="1:12" s="440" customFormat="1">
      <c r="A165" s="478"/>
      <c r="B165" s="88"/>
      <c r="C165" s="90"/>
      <c r="D165" s="91"/>
      <c r="E165" s="480"/>
      <c r="F165" s="91"/>
      <c r="G165" s="91"/>
      <c r="H165" s="91"/>
      <c r="I165" s="572"/>
      <c r="J165" s="557"/>
      <c r="K165" s="557"/>
      <c r="L165" s="574"/>
    </row>
    <row r="166" spans="1:12">
      <c r="A166" s="483"/>
      <c r="B166" s="484"/>
      <c r="C166" s="91"/>
      <c r="D166" s="91"/>
      <c r="E166" s="91"/>
      <c r="F166" s="481"/>
      <c r="G166" s="481"/>
      <c r="H166" s="481"/>
    </row>
    <row r="167" spans="1:12">
      <c r="A167" s="478"/>
      <c r="B167" s="89"/>
      <c r="C167" s="91"/>
      <c r="D167" s="91"/>
      <c r="E167" s="480"/>
      <c r="F167" s="481"/>
      <c r="G167" s="481"/>
      <c r="H167" s="481"/>
    </row>
    <row r="168" spans="1:12">
      <c r="A168" s="478"/>
      <c r="B168" s="89"/>
      <c r="C168" s="91"/>
      <c r="D168" s="479"/>
      <c r="E168" s="480"/>
      <c r="F168" s="481"/>
      <c r="G168" s="481"/>
      <c r="H168" s="481"/>
    </row>
    <row r="169" spans="1:12">
      <c r="A169" s="478"/>
      <c r="B169" s="89"/>
      <c r="C169" s="91"/>
      <c r="D169" s="479"/>
      <c r="E169" s="480"/>
      <c r="F169" s="481"/>
      <c r="G169" s="481"/>
      <c r="H169" s="481"/>
    </row>
    <row r="170" spans="1:12">
      <c r="A170" s="478"/>
      <c r="B170" s="89"/>
      <c r="C170" s="91"/>
      <c r="D170" s="479"/>
      <c r="E170" s="480"/>
      <c r="F170" s="481"/>
      <c r="G170" s="481"/>
      <c r="H170" s="481"/>
    </row>
    <row r="171" spans="1:12">
      <c r="A171" s="478"/>
      <c r="B171" s="89"/>
      <c r="C171" s="91"/>
      <c r="D171" s="479"/>
      <c r="E171" s="480"/>
      <c r="F171" s="481"/>
      <c r="G171" s="481"/>
      <c r="H171" s="481"/>
    </row>
    <row r="172" spans="1:12">
      <c r="A172" s="478"/>
      <c r="B172" s="89"/>
      <c r="C172" s="92"/>
      <c r="D172" s="89"/>
      <c r="E172" s="480"/>
      <c r="F172" s="481"/>
      <c r="G172" s="481"/>
      <c r="H172" s="481"/>
    </row>
    <row r="173" spans="1:12">
      <c r="A173" s="478"/>
      <c r="B173" s="89"/>
      <c r="C173" s="89"/>
      <c r="D173" s="89"/>
      <c r="E173" s="480"/>
      <c r="F173" s="481"/>
      <c r="G173" s="481"/>
      <c r="H173" s="481"/>
    </row>
    <row r="174" spans="1:12">
      <c r="A174" s="478"/>
      <c r="B174" s="822"/>
      <c r="C174" s="822"/>
      <c r="D174" s="822"/>
      <c r="E174" s="92"/>
      <c r="F174" s="480"/>
      <c r="G174" s="480"/>
      <c r="H174" s="480"/>
    </row>
    <row r="175" spans="1:12" s="440" customFormat="1">
      <c r="A175" s="478"/>
      <c r="B175" s="88"/>
      <c r="C175" s="90"/>
      <c r="D175" s="91"/>
      <c r="E175" s="480"/>
      <c r="F175" s="91"/>
      <c r="G175" s="91"/>
      <c r="H175" s="91"/>
      <c r="I175" s="572"/>
      <c r="J175" s="557"/>
      <c r="K175" s="557"/>
      <c r="L175" s="574"/>
    </row>
    <row r="176" spans="1:12">
      <c r="A176" s="483"/>
      <c r="B176" s="484"/>
      <c r="C176" s="91"/>
      <c r="D176" s="91"/>
      <c r="E176" s="91"/>
      <c r="F176" s="481"/>
      <c r="G176" s="481"/>
      <c r="H176" s="481"/>
    </row>
    <row r="177" spans="1:12">
      <c r="A177" s="478"/>
      <c r="B177" s="89"/>
      <c r="C177" s="91"/>
      <c r="D177" s="479"/>
      <c r="E177" s="480"/>
      <c r="F177" s="481"/>
      <c r="G177" s="481"/>
      <c r="H177" s="481"/>
    </row>
    <row r="178" spans="1:12">
      <c r="A178" s="478"/>
      <c r="B178" s="89"/>
      <c r="C178" s="91"/>
      <c r="D178" s="479"/>
      <c r="E178" s="480"/>
      <c r="F178" s="481"/>
      <c r="G178" s="481"/>
      <c r="H178" s="481"/>
    </row>
    <row r="179" spans="1:12">
      <c r="A179" s="478"/>
      <c r="B179" s="89"/>
      <c r="C179" s="91"/>
      <c r="D179" s="479"/>
      <c r="E179" s="480"/>
      <c r="F179" s="481"/>
      <c r="G179" s="481"/>
      <c r="H179" s="481"/>
    </row>
    <row r="180" spans="1:12">
      <c r="A180" s="478"/>
      <c r="B180" s="89"/>
      <c r="C180" s="91"/>
      <c r="D180" s="479"/>
      <c r="E180" s="480"/>
      <c r="F180" s="481"/>
      <c r="G180" s="481"/>
      <c r="H180" s="481"/>
    </row>
    <row r="181" spans="1:12">
      <c r="A181" s="478"/>
      <c r="B181" s="89"/>
      <c r="C181" s="91"/>
      <c r="D181" s="479"/>
      <c r="E181" s="480"/>
      <c r="F181" s="481"/>
      <c r="G181" s="481"/>
      <c r="H181" s="481"/>
    </row>
    <row r="182" spans="1:12">
      <c r="A182" s="478"/>
      <c r="B182" s="89"/>
      <c r="C182" s="92"/>
      <c r="D182" s="89"/>
      <c r="E182" s="480"/>
      <c r="F182" s="481"/>
      <c r="G182" s="481"/>
      <c r="H182" s="481"/>
    </row>
    <row r="183" spans="1:12">
      <c r="A183" s="478"/>
      <c r="B183" s="89"/>
      <c r="C183" s="89"/>
      <c r="D183" s="89"/>
      <c r="E183" s="480"/>
      <c r="F183" s="481"/>
      <c r="G183" s="481"/>
      <c r="H183" s="481"/>
    </row>
    <row r="184" spans="1:12">
      <c r="A184" s="478"/>
      <c r="B184" s="822"/>
      <c r="C184" s="822"/>
      <c r="D184" s="822"/>
      <c r="E184" s="92"/>
      <c r="F184" s="480"/>
      <c r="G184" s="480"/>
      <c r="H184" s="480"/>
    </row>
    <row r="185" spans="1:12" s="440" customFormat="1">
      <c r="A185" s="478"/>
      <c r="B185" s="88"/>
      <c r="C185" s="90"/>
      <c r="D185" s="91"/>
      <c r="E185" s="480"/>
      <c r="F185" s="91"/>
      <c r="G185" s="91"/>
      <c r="H185" s="91"/>
      <c r="I185" s="572"/>
      <c r="J185" s="557"/>
      <c r="K185" s="557"/>
      <c r="L185" s="574"/>
    </row>
    <row r="186" spans="1:12">
      <c r="A186" s="483"/>
      <c r="B186" s="484"/>
      <c r="C186" s="91"/>
      <c r="D186" s="91"/>
      <c r="E186" s="91"/>
      <c r="F186" s="481"/>
      <c r="G186" s="481"/>
      <c r="H186" s="481"/>
    </row>
    <row r="187" spans="1:12">
      <c r="A187" s="478"/>
      <c r="B187" s="89"/>
      <c r="C187" s="91"/>
      <c r="D187" s="479"/>
      <c r="E187" s="480"/>
      <c r="F187" s="481"/>
      <c r="G187" s="481"/>
      <c r="H187" s="481"/>
    </row>
    <row r="188" spans="1:12">
      <c r="A188" s="478"/>
      <c r="B188" s="89"/>
      <c r="C188" s="91"/>
      <c r="D188" s="479"/>
      <c r="E188" s="480"/>
      <c r="F188" s="481"/>
      <c r="G188" s="481"/>
      <c r="H188" s="481"/>
    </row>
    <row r="189" spans="1:12">
      <c r="A189" s="478"/>
      <c r="B189" s="89"/>
      <c r="C189" s="91"/>
      <c r="D189" s="479"/>
      <c r="E189" s="480"/>
      <c r="F189" s="481"/>
      <c r="G189" s="481"/>
      <c r="H189" s="481"/>
    </row>
    <row r="190" spans="1:12">
      <c r="A190" s="478"/>
      <c r="B190" s="89"/>
      <c r="C190" s="91"/>
      <c r="D190" s="479"/>
      <c r="E190" s="480"/>
      <c r="F190" s="481"/>
      <c r="G190" s="481"/>
      <c r="H190" s="481"/>
    </row>
    <row r="191" spans="1:12">
      <c r="A191" s="478"/>
      <c r="B191" s="89"/>
      <c r="C191" s="91"/>
      <c r="D191" s="479"/>
      <c r="E191" s="480"/>
      <c r="F191" s="481"/>
      <c r="G191" s="481"/>
      <c r="H191" s="481"/>
    </row>
    <row r="192" spans="1:12">
      <c r="A192" s="478"/>
      <c r="B192" s="89"/>
      <c r="C192" s="92"/>
      <c r="D192" s="89"/>
      <c r="E192" s="480"/>
      <c r="F192" s="481"/>
      <c r="G192" s="481"/>
      <c r="H192" s="481"/>
    </row>
    <row r="193" spans="1:12">
      <c r="A193" s="478"/>
      <c r="B193" s="89"/>
      <c r="C193" s="89"/>
      <c r="D193" s="89"/>
      <c r="E193" s="480"/>
      <c r="F193" s="481"/>
      <c r="G193" s="481"/>
      <c r="H193" s="481"/>
    </row>
    <row r="194" spans="1:12">
      <c r="A194" s="478"/>
      <c r="B194" s="822"/>
      <c r="C194" s="822"/>
      <c r="D194" s="822"/>
      <c r="E194" s="92"/>
      <c r="F194" s="480"/>
      <c r="G194" s="480"/>
      <c r="H194" s="480"/>
    </row>
    <row r="195" spans="1:12" s="440" customFormat="1">
      <c r="A195" s="478"/>
      <c r="B195" s="88"/>
      <c r="C195" s="90"/>
      <c r="D195" s="91"/>
      <c r="E195" s="480"/>
      <c r="F195" s="91"/>
      <c r="G195" s="91"/>
      <c r="H195" s="91"/>
      <c r="I195" s="572"/>
      <c r="J195" s="557"/>
      <c r="K195" s="557"/>
      <c r="L195" s="574"/>
    </row>
    <row r="196" spans="1:12">
      <c r="A196" s="483"/>
      <c r="B196" s="484"/>
      <c r="C196" s="91"/>
      <c r="D196" s="91"/>
      <c r="E196" s="91"/>
      <c r="F196" s="481"/>
      <c r="G196" s="481"/>
      <c r="H196" s="481"/>
    </row>
    <row r="197" spans="1:12">
      <c r="A197" s="478"/>
      <c r="B197" s="89"/>
      <c r="C197" s="91"/>
      <c r="D197" s="479"/>
      <c r="E197" s="480"/>
      <c r="F197" s="481"/>
      <c r="G197" s="481"/>
      <c r="H197" s="481"/>
    </row>
    <row r="198" spans="1:12">
      <c r="A198" s="478"/>
      <c r="B198" s="89"/>
      <c r="C198" s="91"/>
      <c r="D198" s="479"/>
      <c r="E198" s="480"/>
      <c r="F198" s="481"/>
      <c r="G198" s="481"/>
      <c r="H198" s="481"/>
    </row>
    <row r="199" spans="1:12">
      <c r="A199" s="478"/>
      <c r="B199" s="89"/>
      <c r="C199" s="91"/>
      <c r="D199" s="479"/>
      <c r="E199" s="480"/>
      <c r="F199" s="481"/>
      <c r="G199" s="481"/>
      <c r="H199" s="481"/>
    </row>
    <row r="200" spans="1:12">
      <c r="A200" s="478"/>
      <c r="B200" s="89"/>
      <c r="C200" s="91"/>
      <c r="D200" s="479"/>
      <c r="E200" s="480"/>
      <c r="F200" s="481"/>
      <c r="G200" s="481"/>
      <c r="H200" s="481"/>
    </row>
    <row r="201" spans="1:12">
      <c r="A201" s="478"/>
      <c r="B201" s="89"/>
      <c r="C201" s="91"/>
      <c r="D201" s="479"/>
      <c r="E201" s="480"/>
      <c r="F201" s="481"/>
      <c r="G201" s="481"/>
      <c r="H201" s="481"/>
    </row>
    <row r="202" spans="1:12">
      <c r="A202" s="478"/>
      <c r="B202" s="89"/>
      <c r="C202" s="92"/>
      <c r="D202" s="89"/>
      <c r="E202" s="480"/>
      <c r="F202" s="481"/>
      <c r="G202" s="481"/>
      <c r="H202" s="481"/>
    </row>
    <row r="203" spans="1:12">
      <c r="A203" s="478"/>
      <c r="B203" s="89"/>
      <c r="C203" s="89"/>
      <c r="D203" s="89"/>
      <c r="E203" s="480"/>
      <c r="F203" s="481"/>
      <c r="G203" s="481"/>
      <c r="H203" s="481"/>
    </row>
    <row r="204" spans="1:12">
      <c r="A204" s="478"/>
      <c r="B204" s="822"/>
      <c r="C204" s="822"/>
      <c r="D204" s="822"/>
      <c r="E204" s="92"/>
      <c r="F204" s="480"/>
      <c r="G204" s="480"/>
      <c r="H204" s="480"/>
    </row>
    <row r="205" spans="1:12">
      <c r="A205" s="478"/>
      <c r="B205" s="478"/>
      <c r="C205" s="478"/>
      <c r="D205" s="478"/>
      <c r="E205" s="478"/>
      <c r="F205" s="478"/>
      <c r="G205" s="478"/>
      <c r="H205" s="478"/>
    </row>
    <row r="206" spans="1:12">
      <c r="A206" s="478"/>
      <c r="B206" s="478"/>
      <c r="C206" s="478"/>
      <c r="D206" s="478"/>
      <c r="E206" s="478"/>
      <c r="F206" s="478"/>
      <c r="G206" s="478"/>
      <c r="H206" s="478"/>
    </row>
    <row r="207" spans="1:12">
      <c r="A207" s="478"/>
      <c r="B207" s="478"/>
      <c r="C207" s="478"/>
      <c r="D207" s="478"/>
      <c r="E207" s="478"/>
      <c r="F207" s="478"/>
      <c r="G207" s="478"/>
      <c r="H207" s="478"/>
    </row>
    <row r="208" spans="1:12">
      <c r="A208" s="478"/>
      <c r="B208" s="478"/>
      <c r="C208" s="478"/>
      <c r="D208" s="478"/>
      <c r="E208" s="478"/>
      <c r="F208" s="478"/>
      <c r="G208" s="478"/>
      <c r="H208" s="478"/>
    </row>
    <row r="209" spans="1:8">
      <c r="A209" s="478"/>
      <c r="B209" s="478"/>
      <c r="C209" s="478"/>
      <c r="D209" s="478"/>
      <c r="E209" s="478"/>
      <c r="F209" s="478"/>
      <c r="G209" s="478"/>
      <c r="H209" s="478"/>
    </row>
    <row r="210" spans="1:8">
      <c r="A210" s="478"/>
      <c r="B210" s="478"/>
      <c r="C210" s="478"/>
      <c r="D210" s="478"/>
      <c r="E210" s="478"/>
      <c r="F210" s="478"/>
      <c r="G210" s="478"/>
      <c r="H210" s="478"/>
    </row>
    <row r="211" spans="1:8">
      <c r="A211" s="478"/>
      <c r="B211" s="478"/>
      <c r="C211" s="478"/>
      <c r="D211" s="478"/>
      <c r="E211" s="478"/>
      <c r="F211" s="478"/>
      <c r="G211" s="478"/>
      <c r="H211" s="478"/>
    </row>
    <row r="212" spans="1:8">
      <c r="A212" s="478"/>
      <c r="B212" s="478"/>
      <c r="C212" s="478"/>
      <c r="D212" s="478"/>
      <c r="E212" s="478"/>
      <c r="F212" s="478"/>
      <c r="G212" s="478"/>
      <c r="H212" s="478"/>
    </row>
    <row r="213" spans="1:8">
      <c r="A213" s="478"/>
      <c r="B213" s="478"/>
      <c r="C213" s="478"/>
      <c r="D213" s="478"/>
      <c r="E213" s="478"/>
      <c r="F213" s="478"/>
      <c r="G213" s="478"/>
      <c r="H213" s="478"/>
    </row>
    <row r="214" spans="1:8">
      <c r="A214" s="478"/>
      <c r="B214" s="478"/>
      <c r="C214" s="478"/>
      <c r="D214" s="478"/>
      <c r="E214" s="478"/>
      <c r="F214" s="478"/>
      <c r="G214" s="478"/>
      <c r="H214" s="478"/>
    </row>
    <row r="215" spans="1:8">
      <c r="A215" s="478"/>
      <c r="B215" s="478"/>
      <c r="C215" s="478"/>
      <c r="D215" s="478"/>
      <c r="E215" s="478"/>
      <c r="F215" s="478"/>
      <c r="G215" s="478"/>
      <c r="H215" s="478"/>
    </row>
  </sheetData>
  <mergeCells count="62">
    <mergeCell ref="AB2:AB4"/>
    <mergeCell ref="AI2:AI4"/>
    <mergeCell ref="AD2:AD4"/>
    <mergeCell ref="AS2:AS4"/>
    <mergeCell ref="AQ2:AQ4"/>
    <mergeCell ref="AM2:AM4"/>
    <mergeCell ref="AP2:AP4"/>
    <mergeCell ref="AO2:AO4"/>
    <mergeCell ref="AL2:AL4"/>
    <mergeCell ref="AH2:AH4"/>
    <mergeCell ref="AF2:AF4"/>
    <mergeCell ref="AE2:AE4"/>
    <mergeCell ref="AJ2:AJ4"/>
    <mergeCell ref="A1:A4"/>
    <mergeCell ref="C1:E2"/>
    <mergeCell ref="C3:D3"/>
    <mergeCell ref="E3:E4"/>
    <mergeCell ref="L1:AU1"/>
    <mergeCell ref="AT2:AT4"/>
    <mergeCell ref="S2:S4"/>
    <mergeCell ref="AU2:AU4"/>
    <mergeCell ref="AK2:AK4"/>
    <mergeCell ref="AR2:AR4"/>
    <mergeCell ref="AG2:AG4"/>
    <mergeCell ref="AN2:AN4"/>
    <mergeCell ref="AA2:AA4"/>
    <mergeCell ref="X2:X4"/>
    <mergeCell ref="Y2:Y4"/>
    <mergeCell ref="AC2:AC4"/>
    <mergeCell ref="R85:R88"/>
    <mergeCell ref="M85:M88"/>
    <mergeCell ref="O85:O88"/>
    <mergeCell ref="Q85:Q88"/>
    <mergeCell ref="Z2:Z4"/>
    <mergeCell ref="R2:R4"/>
    <mergeCell ref="V2:V4"/>
    <mergeCell ref="W2:W4"/>
    <mergeCell ref="T2:T4"/>
    <mergeCell ref="U2:U4"/>
    <mergeCell ref="M2:M4"/>
    <mergeCell ref="P85:P88"/>
    <mergeCell ref="AU91:AU93"/>
    <mergeCell ref="S85:S88"/>
    <mergeCell ref="X85:X88"/>
    <mergeCell ref="W85:W88"/>
    <mergeCell ref="V85:V88"/>
    <mergeCell ref="Y85:Y88"/>
    <mergeCell ref="U85:U88"/>
    <mergeCell ref="T85:T88"/>
    <mergeCell ref="B204:D204"/>
    <mergeCell ref="B174:D174"/>
    <mergeCell ref="B194:D194"/>
    <mergeCell ref="L85:L88"/>
    <mergeCell ref="K85:K88"/>
    <mergeCell ref="B184:D184"/>
    <mergeCell ref="B164:D164"/>
    <mergeCell ref="L2:L4"/>
    <mergeCell ref="Q2:Q4"/>
    <mergeCell ref="N85:N88"/>
    <mergeCell ref="N2:N4"/>
    <mergeCell ref="P2:P4"/>
    <mergeCell ref="O2:O4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70" orientation="portrait" r:id="rId1"/>
  <headerFooter alignWithMargins="0">
    <oddHeader>&amp;L&amp;"Times,Félkövér"&amp;14Levél Község    Önkormányzata&amp;C&amp;"Times,Félkövér"&amp;14Önkormányzat2017. évi &amp;R&amp;"Times,Normál"&amp;12 9. mellékletAdatok:  Ft-ban</oddHeader>
  </headerFooter>
  <rowBreaks count="2" manualBreakCount="2">
    <brk id="84" max="16383" man="1"/>
    <brk id="178" max="16383" man="1"/>
  </rowBreaks>
  <colBreaks count="5" manualBreakCount="5">
    <brk id="10" max="148" man="1"/>
    <brk id="19" max="148" man="1"/>
    <brk id="28" max="148" man="1"/>
    <brk id="39" max="148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Állami!Nyomtatási_terület</vt:lpstr>
      <vt:lpstr>'Ber.-felú.'!Nyomtatási_terület</vt:lpstr>
      <vt:lpstr>'Kiadás ktgvszervenként'!Nyomtatási_terület</vt:lpstr>
      <vt:lpstr>Óvoda!Nyomtatási_terület</vt:lpstr>
      <vt:lpstr>Önkormányzat!Nyomtatási_terület</vt:lpstr>
      <vt:lpstr>Szoc.jutt.!Nyomtatási_terület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Andi</cp:lastModifiedBy>
  <cp:lastPrinted>2017-09-19T13:15:14Z</cp:lastPrinted>
  <dcterms:created xsi:type="dcterms:W3CDTF">1997-01-17T14:02:09Z</dcterms:created>
  <dcterms:modified xsi:type="dcterms:W3CDTF">2017-09-26T07:50:34Z</dcterms:modified>
</cp:coreProperties>
</file>