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tato\Desktop\Kölesd 2016.05.30\"/>
    </mc:Choice>
  </mc:AlternateContent>
  <bookViews>
    <workbookView xWindow="0" yWindow="0" windowWidth="16170" windowHeight="5535" tabRatio="727" firstSheet="18" activeTab="28"/>
  </bookViews>
  <sheets>
    <sheet name="ÖSSZEFÜGGÉSEK" sheetId="75" r:id="rId1"/>
    <sheet name="1.1.sz.mell.össz." sheetId="1" r:id="rId2"/>
    <sheet name="1.2.sz.mell.kötelező" sheetId="116" r:id="rId3"/>
    <sheet name="1.3.sz.mell.önként." sheetId="117" r:id="rId4"/>
    <sheet name="2.1.sz.mell  " sheetId="73" r:id="rId5"/>
    <sheet name="2.2.sz.mell  " sheetId="61" r:id="rId6"/>
    <sheet name="ELLENŐRZÉS-1.sz.2.a.sz.2.b.sz." sheetId="76" r:id="rId7"/>
    <sheet name="3.sz.mell.  " sheetId="62" r:id="rId8"/>
    <sheet name="4.sz.mell." sheetId="77" r:id="rId9"/>
    <sheet name="5.sz.mell." sheetId="78" r:id="rId10"/>
    <sheet name="6.sz.mell." sheetId="63" r:id="rId11"/>
    <sheet name="7.sz.mell." sheetId="64" r:id="rId12"/>
    <sheet name="8. sz. mell. " sheetId="71" r:id="rId13"/>
    <sheet name=".9.1. önk.összesen" sheetId="3" r:id="rId14"/>
    <sheet name="9.1.1.önk.kötelező" sheetId="119" r:id="rId15"/>
    <sheet name="9.1.2. sz. mell .önk. önként" sheetId="120" r:id="rId16"/>
    <sheet name="9.2. sz. mell.közös hiv.össz." sheetId="79" r:id="rId17"/>
    <sheet name="9.2.1. sz. mell.közös hiv.köt." sheetId="122" r:id="rId18"/>
    <sheet name="10.sz.mell" sheetId="89" r:id="rId19"/>
    <sheet name="1.sz.táj." sheetId="66" r:id="rId20"/>
    <sheet name="2.sz.táj" sheetId="130" r:id="rId21"/>
    <sheet name="3.sz.táj" sheetId="131" r:id="rId22"/>
    <sheet name="4.sz.táj" sheetId="132" r:id="rId23"/>
    <sheet name="5.sz.táj" sheetId="133" r:id="rId24"/>
    <sheet name="6.sz.táj" sheetId="134" r:id="rId25"/>
    <sheet name="7.sz.táj" sheetId="135" r:id="rId26"/>
    <sheet name="8.sz.táj" sheetId="136" r:id="rId27"/>
    <sheet name="9.sz.táj" sheetId="137" r:id="rId28"/>
    <sheet name="10.sz.táj." sheetId="139" r:id="rId29"/>
  </sheets>
  <externalReferences>
    <externalReference r:id="rId30"/>
  </externalReferences>
  <definedNames>
    <definedName name="_xlnm.Print_Titles" localSheetId="13">'.9.1. önk.összesen'!$1:$6</definedName>
    <definedName name="_xlnm.Print_Titles" localSheetId="14">'9.1.1.önk.kötelező'!$1:$6</definedName>
    <definedName name="_xlnm.Print_Titles" localSheetId="15">'9.1.2. sz. mell .önk. önként'!$1:$6</definedName>
    <definedName name="_xlnm.Print_Titles" localSheetId="16">'9.2. sz. mell.közös hiv.össz.'!$1:$6</definedName>
    <definedName name="_xlnm.Print_Titles" localSheetId="17">'9.2.1. sz. mell.közös hiv.köt.'!$1:$6</definedName>
    <definedName name="_xlnm.Print_Area" localSheetId="1">'1.1.sz.mell.össz.'!$A$1:$E$159</definedName>
    <definedName name="_xlnm.Print_Area" localSheetId="2">'1.2.sz.mell.kötelező'!$A$1:$E$159</definedName>
    <definedName name="_xlnm.Print_Area" localSheetId="3">'1.3.sz.mell.önként.'!$A$1:$E$159</definedName>
  </definedNames>
  <calcPr calcId="152511"/>
</workbook>
</file>

<file path=xl/calcChain.xml><?xml version="1.0" encoding="utf-8"?>
<calcChain xmlns="http://schemas.openxmlformats.org/spreadsheetml/2006/main">
  <c r="H8" i="133" l="1"/>
  <c r="H9" i="133"/>
  <c r="H10" i="133"/>
  <c r="H11" i="133"/>
  <c r="H12" i="133"/>
  <c r="H13" i="133"/>
  <c r="I13" i="133" s="1"/>
  <c r="I8" i="133"/>
  <c r="I9" i="133"/>
  <c r="I10" i="133"/>
  <c r="I11" i="133"/>
  <c r="I12" i="133"/>
  <c r="D15" i="131" l="1"/>
  <c r="C5" i="131"/>
  <c r="C24" i="131" s="1"/>
  <c r="D5" i="131"/>
  <c r="D24" i="131" s="1"/>
  <c r="B5" i="131"/>
  <c r="B24" i="131" s="1"/>
  <c r="E13" i="139"/>
  <c r="E12" i="139"/>
  <c r="E10" i="139"/>
  <c r="E9" i="139"/>
  <c r="D14" i="139"/>
  <c r="D11" i="139"/>
  <c r="D15" i="139" s="1"/>
  <c r="C14" i="139"/>
  <c r="C11" i="139"/>
  <c r="E11" i="139" l="1"/>
  <c r="E14" i="139"/>
  <c r="E15" i="139"/>
  <c r="C15" i="139"/>
  <c r="E18" i="134"/>
  <c r="E17" i="134"/>
  <c r="E12" i="134"/>
  <c r="E13" i="134"/>
  <c r="E11" i="134"/>
  <c r="E140" i="3" l="1"/>
  <c r="E129" i="3"/>
  <c r="E114" i="3"/>
  <c r="E93" i="3"/>
  <c r="E128" i="3" s="1"/>
  <c r="E78" i="3"/>
  <c r="E75" i="3"/>
  <c r="E66" i="3"/>
  <c r="E89" i="3" s="1"/>
  <c r="E60" i="3"/>
  <c r="E55" i="3"/>
  <c r="E49" i="3"/>
  <c r="E37" i="3"/>
  <c r="E30" i="3"/>
  <c r="E29" i="3" s="1"/>
  <c r="E22" i="3"/>
  <c r="E15" i="3"/>
  <c r="E129" i="119"/>
  <c r="E140" i="119"/>
  <c r="E154" i="119" s="1"/>
  <c r="E114" i="119"/>
  <c r="E93" i="119"/>
  <c r="E128" i="119" s="1"/>
  <c r="E155" i="119" s="1"/>
  <c r="E30" i="119"/>
  <c r="E29" i="119" s="1"/>
  <c r="E78" i="119"/>
  <c r="E75" i="119"/>
  <c r="E66" i="119"/>
  <c r="E89" i="119" s="1"/>
  <c r="E60" i="119"/>
  <c r="E55" i="119"/>
  <c r="E49" i="119"/>
  <c r="E37" i="119"/>
  <c r="E22" i="119"/>
  <c r="E15" i="119"/>
  <c r="E8" i="119"/>
  <c r="E93" i="120"/>
  <c r="E128" i="120" s="1"/>
  <c r="E155" i="120" s="1"/>
  <c r="E30" i="120"/>
  <c r="E29" i="120" s="1"/>
  <c r="E8" i="3"/>
  <c r="E65" i="3" s="1"/>
  <c r="E90" i="3" l="1"/>
  <c r="E65" i="119"/>
  <c r="E90" i="119" s="1"/>
  <c r="E154" i="3"/>
  <c r="E155" i="3" s="1"/>
  <c r="E46" i="79"/>
  <c r="E58" i="79" s="1"/>
  <c r="E52" i="79"/>
  <c r="E38" i="79"/>
  <c r="E20" i="79"/>
  <c r="E8" i="79"/>
  <c r="E37" i="79" s="1"/>
  <c r="E42" i="79" s="1"/>
  <c r="E38" i="122"/>
  <c r="E8" i="122"/>
  <c r="E37" i="122" s="1"/>
  <c r="E42" i="122" s="1"/>
  <c r="E20" i="122"/>
  <c r="E52" i="122"/>
  <c r="E46" i="122"/>
  <c r="E58" i="122" s="1"/>
  <c r="D23" i="63"/>
  <c r="D24" i="64"/>
  <c r="E11" i="77"/>
  <c r="I17" i="61" l="1"/>
  <c r="I31" i="61" s="1"/>
  <c r="I30" i="61"/>
  <c r="E24" i="61"/>
  <c r="E30" i="61" s="1"/>
  <c r="E31" i="61" s="1"/>
  <c r="E17" i="61"/>
  <c r="E32" i="61" s="1"/>
  <c r="E19" i="73"/>
  <c r="E29" i="73" s="1"/>
  <c r="E24" i="73"/>
  <c r="I29" i="73"/>
  <c r="I18" i="73"/>
  <c r="I30" i="73" s="1"/>
  <c r="E18" i="73"/>
  <c r="E30" i="73" s="1"/>
  <c r="E153" i="116"/>
  <c r="E140" i="116"/>
  <c r="E93" i="116"/>
  <c r="E129" i="116"/>
  <c r="E114" i="116"/>
  <c r="E98" i="116"/>
  <c r="E75" i="116"/>
  <c r="E72" i="116"/>
  <c r="E63" i="116"/>
  <c r="E86" i="116" s="1"/>
  <c r="E159" i="116" s="1"/>
  <c r="E57" i="116"/>
  <c r="E52" i="116"/>
  <c r="E46" i="116"/>
  <c r="E34" i="116"/>
  <c r="E27" i="116"/>
  <c r="E26" i="116" s="1"/>
  <c r="E19" i="116"/>
  <c r="E12" i="116"/>
  <c r="E5" i="116"/>
  <c r="E62" i="116" s="1"/>
  <c r="E93" i="117"/>
  <c r="E128" i="117"/>
  <c r="E154" i="117" s="1"/>
  <c r="E27" i="117"/>
  <c r="E26" i="117" s="1"/>
  <c r="E62" i="117" s="1"/>
  <c r="E87" i="117" s="1"/>
  <c r="E87" i="116" l="1"/>
  <c r="E128" i="116"/>
  <c r="E154" i="116" s="1"/>
  <c r="E75" i="1"/>
  <c r="E72" i="1"/>
  <c r="E63" i="1"/>
  <c r="E86" i="1" s="1"/>
  <c r="E57" i="1"/>
  <c r="E52" i="1"/>
  <c r="E46" i="1"/>
  <c r="E34" i="1"/>
  <c r="E27" i="1"/>
  <c r="E26" i="1" s="1"/>
  <c r="E19" i="1"/>
  <c r="E12" i="1"/>
  <c r="E5" i="1"/>
  <c r="E62" i="1" s="1"/>
  <c r="E140" i="1"/>
  <c r="E129" i="1"/>
  <c r="E153" i="1" s="1"/>
  <c r="E114" i="1"/>
  <c r="E98" i="1"/>
  <c r="E93" i="1" s="1"/>
  <c r="E128" i="1" s="1"/>
  <c r="E154" i="1" s="1"/>
  <c r="E158" i="1" l="1"/>
  <c r="E87" i="1"/>
  <c r="E159" i="1"/>
  <c r="E158" i="116"/>
  <c r="E22" i="137"/>
  <c r="D22" i="137"/>
  <c r="A2" i="137"/>
  <c r="D19" i="136"/>
  <c r="D15" i="136"/>
  <c r="D10" i="136"/>
  <c r="A2" i="136"/>
  <c r="C19" i="135"/>
  <c r="C15" i="135"/>
  <c r="E66" i="134"/>
  <c r="D66" i="134"/>
  <c r="C66" i="134"/>
  <c r="E63" i="134"/>
  <c r="D63" i="134"/>
  <c r="C63" i="134"/>
  <c r="E59" i="134"/>
  <c r="D59" i="134"/>
  <c r="C59" i="134"/>
  <c r="E54" i="134"/>
  <c r="D54" i="134"/>
  <c r="C54" i="134"/>
  <c r="E45" i="134"/>
  <c r="D45" i="134"/>
  <c r="C45" i="134"/>
  <c r="E40" i="134"/>
  <c r="D40" i="134"/>
  <c r="C40" i="134"/>
  <c r="E35" i="134"/>
  <c r="D35" i="134"/>
  <c r="C35" i="134"/>
  <c r="D34" i="134"/>
  <c r="E29" i="134"/>
  <c r="D29" i="134"/>
  <c r="C29" i="134"/>
  <c r="E24" i="134"/>
  <c r="D24" i="134"/>
  <c r="C24" i="134"/>
  <c r="E19" i="134"/>
  <c r="D19" i="134"/>
  <c r="C19" i="134"/>
  <c r="E14" i="134"/>
  <c r="D14" i="134"/>
  <c r="C14" i="134"/>
  <c r="E9" i="134"/>
  <c r="D9" i="134"/>
  <c r="C9" i="134"/>
  <c r="G18" i="133"/>
  <c r="F18" i="133"/>
  <c r="E18" i="133"/>
  <c r="D18" i="133"/>
  <c r="C18" i="133"/>
  <c r="H17" i="133"/>
  <c r="I17" i="133" s="1"/>
  <c r="H16" i="133"/>
  <c r="H18" i="133" s="1"/>
  <c r="G14" i="133"/>
  <c r="G19" i="133" s="1"/>
  <c r="F14" i="133"/>
  <c r="F19" i="133" s="1"/>
  <c r="E14" i="133"/>
  <c r="E19" i="133" s="1"/>
  <c r="D14" i="133"/>
  <c r="D19" i="133" s="1"/>
  <c r="C14" i="133"/>
  <c r="C19" i="133" s="1"/>
  <c r="H7" i="133"/>
  <c r="H14" i="133" s="1"/>
  <c r="H19" i="133" s="1"/>
  <c r="A1" i="133"/>
  <c r="H13" i="132"/>
  <c r="G13" i="132"/>
  <c r="F13" i="132"/>
  <c r="E13" i="132"/>
  <c r="H6" i="132"/>
  <c r="H20" i="132" s="1"/>
  <c r="G6" i="132"/>
  <c r="G20" i="132" s="1"/>
  <c r="F6" i="132"/>
  <c r="F20" i="132" s="1"/>
  <c r="E6" i="132"/>
  <c r="E20" i="132" s="1"/>
  <c r="H12" i="130"/>
  <c r="G12" i="130"/>
  <c r="F12" i="130"/>
  <c r="E12" i="130"/>
  <c r="H7" i="130"/>
  <c r="H17" i="130" s="1"/>
  <c r="G7" i="130"/>
  <c r="G17" i="130" s="1"/>
  <c r="F7" i="130"/>
  <c r="F17" i="130" s="1"/>
  <c r="E7" i="130"/>
  <c r="E17" i="130" s="1"/>
  <c r="E22" i="120"/>
  <c r="E15" i="120"/>
  <c r="E8" i="120"/>
  <c r="E65" i="120" s="1"/>
  <c r="E90" i="120" s="1"/>
  <c r="I7" i="133" l="1"/>
  <c r="I14" i="133" s="1"/>
  <c r="C34" i="134"/>
  <c r="E34" i="134"/>
  <c r="D39" i="136"/>
  <c r="E8" i="134"/>
  <c r="E51" i="134" s="1"/>
  <c r="E68" i="134" s="1"/>
  <c r="D8" i="134"/>
  <c r="D51" i="134" s="1"/>
  <c r="D68" i="134" s="1"/>
  <c r="C8" i="134"/>
  <c r="C51" i="134" s="1"/>
  <c r="C68" i="134" s="1"/>
  <c r="C22" i="135"/>
  <c r="I16" i="133"/>
  <c r="I18" i="133" s="1"/>
  <c r="I19" i="133" s="1"/>
  <c r="C23" i="63"/>
  <c r="D24" i="73"/>
  <c r="D24" i="61"/>
  <c r="D30" i="61" s="1"/>
  <c r="H30" i="61"/>
  <c r="D98" i="116"/>
  <c r="D98" i="1"/>
  <c r="D19" i="73" l="1"/>
  <c r="D18" i="73"/>
  <c r="H18" i="73"/>
  <c r="H29" i="73"/>
  <c r="H31" i="73" l="1"/>
  <c r="H30" i="73"/>
  <c r="D29" i="73"/>
  <c r="D31" i="73"/>
  <c r="D30" i="73"/>
  <c r="H17" i="61"/>
  <c r="H31" i="61" s="1"/>
  <c r="D17" i="61"/>
  <c r="D46" i="122"/>
  <c r="D52" i="122"/>
  <c r="D8" i="122"/>
  <c r="D20" i="122"/>
  <c r="D26" i="122"/>
  <c r="D31" i="122"/>
  <c r="D38" i="122"/>
  <c r="D46" i="79"/>
  <c r="D52" i="79"/>
  <c r="D8" i="79"/>
  <c r="D20" i="79"/>
  <c r="D26" i="79"/>
  <c r="D31" i="79"/>
  <c r="D38" i="79"/>
  <c r="D93" i="120"/>
  <c r="D114" i="120"/>
  <c r="D128" i="120" s="1"/>
  <c r="D129" i="120"/>
  <c r="D133" i="120"/>
  <c r="D154" i="120" s="1"/>
  <c r="D140" i="120"/>
  <c r="D146" i="120"/>
  <c r="D8" i="120"/>
  <c r="D15" i="120"/>
  <c r="D22" i="120"/>
  <c r="D30" i="120"/>
  <c r="D29" i="120"/>
  <c r="D37" i="120"/>
  <c r="D49" i="120"/>
  <c r="D55" i="120"/>
  <c r="D60" i="120"/>
  <c r="D66" i="120"/>
  <c r="D70" i="120"/>
  <c r="D75" i="120"/>
  <c r="D78" i="120"/>
  <c r="D82" i="120"/>
  <c r="D93" i="119"/>
  <c r="D114" i="119"/>
  <c r="D129" i="119"/>
  <c r="D133" i="119"/>
  <c r="D140" i="119"/>
  <c r="D146" i="119"/>
  <c r="D154" i="119"/>
  <c r="D8" i="119"/>
  <c r="D15" i="119"/>
  <c r="D22" i="119"/>
  <c r="D30" i="119"/>
  <c r="D29" i="119" s="1"/>
  <c r="D37" i="119"/>
  <c r="D49" i="119"/>
  <c r="D55" i="119"/>
  <c r="D60" i="119"/>
  <c r="D66" i="119"/>
  <c r="D70" i="119"/>
  <c r="D75" i="119"/>
  <c r="D78" i="119"/>
  <c r="D82" i="119"/>
  <c r="D93" i="3"/>
  <c r="D114" i="3"/>
  <c r="D129" i="3"/>
  <c r="D133" i="3"/>
  <c r="D154" i="3" s="1"/>
  <c r="D140" i="3"/>
  <c r="D146" i="3"/>
  <c r="D8" i="3"/>
  <c r="D15" i="3"/>
  <c r="D22" i="3"/>
  <c r="D30" i="3"/>
  <c r="D29" i="3"/>
  <c r="D37" i="3"/>
  <c r="D49" i="3"/>
  <c r="D55" i="3"/>
  <c r="D60" i="3"/>
  <c r="D66" i="3"/>
  <c r="D70" i="3"/>
  <c r="D75" i="3"/>
  <c r="D78" i="3"/>
  <c r="D82" i="3"/>
  <c r="D11" i="77"/>
  <c r="D3" i="1"/>
  <c r="D3" i="77" s="1"/>
  <c r="C3" i="117"/>
  <c r="D3" i="117"/>
  <c r="D63" i="117"/>
  <c r="D67" i="117"/>
  <c r="D72" i="117"/>
  <c r="D75" i="117"/>
  <c r="D79" i="117"/>
  <c r="D129" i="117"/>
  <c r="D133" i="117"/>
  <c r="D153" i="117" s="1"/>
  <c r="D140" i="117"/>
  <c r="D145" i="117"/>
  <c r="D5" i="117"/>
  <c r="D12" i="117"/>
  <c r="D19" i="117"/>
  <c r="D27" i="117"/>
  <c r="D26" i="117"/>
  <c r="D34" i="117"/>
  <c r="D46" i="117"/>
  <c r="D52" i="117"/>
  <c r="D57" i="117"/>
  <c r="D93" i="117"/>
  <c r="D114" i="117"/>
  <c r="D128" i="117" s="1"/>
  <c r="D154" i="117" s="1"/>
  <c r="D91" i="117"/>
  <c r="D3" i="116"/>
  <c r="C3" i="116"/>
  <c r="D63" i="116"/>
  <c r="D67" i="116"/>
  <c r="D72" i="116"/>
  <c r="D75" i="116"/>
  <c r="D79" i="116"/>
  <c r="D129" i="116"/>
  <c r="D133" i="116"/>
  <c r="D153" i="116" s="1"/>
  <c r="D140" i="116"/>
  <c r="D145" i="116"/>
  <c r="D5" i="116"/>
  <c r="D12" i="116"/>
  <c r="D19" i="116"/>
  <c r="D27" i="116"/>
  <c r="D26" i="116" s="1"/>
  <c r="D34" i="116"/>
  <c r="D46" i="116"/>
  <c r="D52" i="116"/>
  <c r="D57" i="116"/>
  <c r="D93" i="116"/>
  <c r="D128" i="116" s="1"/>
  <c r="D114" i="116"/>
  <c r="D91" i="116"/>
  <c r="C3" i="1"/>
  <c r="D63" i="1"/>
  <c r="D67" i="1"/>
  <c r="D72" i="1"/>
  <c r="D75" i="1"/>
  <c r="D79" i="1"/>
  <c r="D129" i="1"/>
  <c r="D133" i="1"/>
  <c r="D140" i="1"/>
  <c r="D145" i="1"/>
  <c r="D5" i="1"/>
  <c r="D12" i="1"/>
  <c r="D19" i="1"/>
  <c r="D27" i="1"/>
  <c r="D26" i="1" s="1"/>
  <c r="D34" i="1"/>
  <c r="D46" i="1"/>
  <c r="D52" i="1"/>
  <c r="D57" i="1"/>
  <c r="D93" i="1"/>
  <c r="D114" i="1"/>
  <c r="D91" i="1"/>
  <c r="A1" i="78"/>
  <c r="C18" i="73"/>
  <c r="C146" i="120"/>
  <c r="C140" i="120"/>
  <c r="C146" i="119"/>
  <c r="C140" i="119"/>
  <c r="C140" i="3"/>
  <c r="C52" i="122"/>
  <c r="C46" i="122"/>
  <c r="C58" i="122" s="1"/>
  <c r="C38" i="122"/>
  <c r="C31" i="122"/>
  <c r="C26" i="122"/>
  <c r="C20" i="122"/>
  <c r="C8" i="122"/>
  <c r="C37" i="122" s="1"/>
  <c r="C42" i="122" s="1"/>
  <c r="C133" i="120"/>
  <c r="C129" i="120"/>
  <c r="C154" i="120" s="1"/>
  <c r="C114" i="120"/>
  <c r="C93" i="120"/>
  <c r="C128" i="120" s="1"/>
  <c r="C82" i="120"/>
  <c r="C78" i="120"/>
  <c r="C75" i="120"/>
  <c r="C70" i="120"/>
  <c r="C66" i="120"/>
  <c r="C89" i="120" s="1"/>
  <c r="C60" i="120"/>
  <c r="C55" i="120"/>
  <c r="C49" i="120"/>
  <c r="C37" i="120"/>
  <c r="C30" i="120"/>
  <c r="C29" i="120" s="1"/>
  <c r="C22" i="120"/>
  <c r="C15" i="120"/>
  <c r="C8" i="120"/>
  <c r="C133" i="119"/>
  <c r="C154" i="119" s="1"/>
  <c r="C129" i="119"/>
  <c r="C114" i="119"/>
  <c r="C93" i="119"/>
  <c r="C82" i="119"/>
  <c r="C78" i="119"/>
  <c r="C75" i="119"/>
  <c r="C70" i="119"/>
  <c r="C66" i="119"/>
  <c r="C89" i="119" s="1"/>
  <c r="C60" i="119"/>
  <c r="C55" i="119"/>
  <c r="C49" i="119"/>
  <c r="C37" i="119"/>
  <c r="C30" i="119"/>
  <c r="C29" i="119" s="1"/>
  <c r="C22" i="119"/>
  <c r="C15" i="119"/>
  <c r="C8" i="119"/>
  <c r="C145" i="117"/>
  <c r="C140" i="117"/>
  <c r="C133" i="117"/>
  <c r="C129" i="117"/>
  <c r="C153" i="117" s="1"/>
  <c r="C114" i="117"/>
  <c r="C93" i="117"/>
  <c r="C128" i="117" s="1"/>
  <c r="C154" i="117" s="1"/>
  <c r="C79" i="117"/>
  <c r="C75" i="117"/>
  <c r="C72" i="117"/>
  <c r="C67" i="117"/>
  <c r="C63" i="117"/>
  <c r="C86" i="117"/>
  <c r="C57" i="117"/>
  <c r="C52" i="117"/>
  <c r="C46" i="117"/>
  <c r="C34" i="117"/>
  <c r="C27" i="117"/>
  <c r="C26" i="117"/>
  <c r="C19" i="117"/>
  <c r="C12" i="117"/>
  <c r="C5" i="117"/>
  <c r="C91" i="117"/>
  <c r="C91" i="116"/>
  <c r="C145" i="116"/>
  <c r="C140" i="116"/>
  <c r="C133" i="116"/>
  <c r="C129" i="116"/>
  <c r="C114" i="116"/>
  <c r="C128" i="116" s="1"/>
  <c r="C93" i="116"/>
  <c r="C79" i="116"/>
  <c r="C75" i="116"/>
  <c r="C72" i="116"/>
  <c r="C67" i="116"/>
  <c r="C63" i="116"/>
  <c r="C57" i="116"/>
  <c r="C52" i="116"/>
  <c r="C46" i="116"/>
  <c r="C34" i="116"/>
  <c r="C27" i="116"/>
  <c r="C26" i="116" s="1"/>
  <c r="C19" i="116"/>
  <c r="C12" i="116"/>
  <c r="C5" i="116"/>
  <c r="C26" i="79"/>
  <c r="C146" i="3"/>
  <c r="C133" i="3"/>
  <c r="C93" i="3"/>
  <c r="C128" i="3" s="1"/>
  <c r="C30" i="3"/>
  <c r="C29" i="3" s="1"/>
  <c r="C8" i="3"/>
  <c r="C15" i="3"/>
  <c r="C37" i="3"/>
  <c r="C49" i="3"/>
  <c r="G29" i="73"/>
  <c r="G18" i="73"/>
  <c r="C145" i="1"/>
  <c r="C133" i="1"/>
  <c r="C93" i="1"/>
  <c r="C27" i="1"/>
  <c r="C26" i="1" s="1"/>
  <c r="H5" i="66"/>
  <c r="G5" i="66"/>
  <c r="F5" i="66"/>
  <c r="E5" i="66"/>
  <c r="D4" i="66"/>
  <c r="A20" i="89"/>
  <c r="A47" i="71"/>
  <c r="D4" i="71"/>
  <c r="D14" i="71"/>
  <c r="D27" i="71" s="1"/>
  <c r="D37" i="71" s="1"/>
  <c r="C4" i="71"/>
  <c r="C14" i="71"/>
  <c r="C27" i="71" s="1"/>
  <c r="C37" i="71" s="1"/>
  <c r="B4" i="71"/>
  <c r="B14" i="71" s="1"/>
  <c r="B27" i="71" s="1"/>
  <c r="B37" i="71" s="1"/>
  <c r="C3" i="64"/>
  <c r="C4" i="62"/>
  <c r="D4" i="62"/>
  <c r="E4" i="62" s="1"/>
  <c r="A12" i="75"/>
  <c r="A11" i="76" s="1"/>
  <c r="A4" i="76"/>
  <c r="H17" i="66"/>
  <c r="G17" i="66"/>
  <c r="F17" i="66"/>
  <c r="E17" i="66"/>
  <c r="D17" i="66"/>
  <c r="I17" i="66" s="1"/>
  <c r="H15" i="66"/>
  <c r="G15" i="66"/>
  <c r="F15" i="66"/>
  <c r="E15" i="66"/>
  <c r="D15" i="66"/>
  <c r="I15" i="66" s="1"/>
  <c r="H13" i="66"/>
  <c r="G13" i="66"/>
  <c r="F13" i="66"/>
  <c r="E13" i="66"/>
  <c r="D13" i="66"/>
  <c r="I13" i="66" s="1"/>
  <c r="H10" i="66"/>
  <c r="G10" i="66"/>
  <c r="F10" i="66"/>
  <c r="E10" i="66"/>
  <c r="I10" i="66" s="1"/>
  <c r="D10" i="66"/>
  <c r="H7" i="66"/>
  <c r="H19" i="66" s="1"/>
  <c r="G7" i="66"/>
  <c r="F7" i="66"/>
  <c r="F19" i="66" s="1"/>
  <c r="E7" i="66"/>
  <c r="I7" i="66"/>
  <c r="D7" i="66"/>
  <c r="C52" i="79"/>
  <c r="C38" i="79"/>
  <c r="C31" i="79"/>
  <c r="C20" i="79"/>
  <c r="C129" i="3"/>
  <c r="C154" i="3" s="1"/>
  <c r="C114" i="3"/>
  <c r="C82" i="3"/>
  <c r="C78" i="3"/>
  <c r="C75" i="3"/>
  <c r="C70" i="3"/>
  <c r="C66" i="3"/>
  <c r="C89" i="3" s="1"/>
  <c r="C60" i="3"/>
  <c r="C55" i="3"/>
  <c r="C22" i="3"/>
  <c r="C65" i="3" s="1"/>
  <c r="G17" i="61"/>
  <c r="D13" i="76" s="1"/>
  <c r="C17" i="61"/>
  <c r="G32" i="61" s="1"/>
  <c r="C140" i="1"/>
  <c r="C129" i="1"/>
  <c r="C153" i="1" s="1"/>
  <c r="C114" i="1"/>
  <c r="C79" i="1"/>
  <c r="C75" i="1"/>
  <c r="C72" i="1"/>
  <c r="C67" i="1"/>
  <c r="C63" i="1"/>
  <c r="C86" i="1" s="1"/>
  <c r="C57" i="1"/>
  <c r="C52" i="1"/>
  <c r="C46" i="1"/>
  <c r="C34" i="1"/>
  <c r="C19" i="1"/>
  <c r="C12" i="1"/>
  <c r="C5" i="1"/>
  <c r="G30" i="61"/>
  <c r="G31" i="61" s="1"/>
  <c r="C18" i="61"/>
  <c r="C19" i="73"/>
  <c r="C24" i="73"/>
  <c r="C29" i="73"/>
  <c r="C30" i="73" s="1"/>
  <c r="C24" i="61"/>
  <c r="C30" i="61"/>
  <c r="C46" i="79"/>
  <c r="C58" i="79"/>
  <c r="C8" i="79"/>
  <c r="C37" i="79"/>
  <c r="C42" i="79" s="1"/>
  <c r="E16" i="89"/>
  <c r="F16" i="89"/>
  <c r="D16" i="89"/>
  <c r="C16" i="89"/>
  <c r="G16" i="89" s="1"/>
  <c r="G15" i="89"/>
  <c r="G14" i="89"/>
  <c r="G13" i="89"/>
  <c r="G12" i="89"/>
  <c r="G11" i="89"/>
  <c r="G10" i="89"/>
  <c r="C8" i="78"/>
  <c r="C11" i="77"/>
  <c r="C11" i="62"/>
  <c r="D11" i="62"/>
  <c r="E11" i="62"/>
  <c r="F8" i="62"/>
  <c r="F9" i="62"/>
  <c r="F10" i="62"/>
  <c r="F7" i="62"/>
  <c r="F6" i="62"/>
  <c r="I18" i="66"/>
  <c r="B35" i="71"/>
  <c r="E28" i="71"/>
  <c r="E30" i="71"/>
  <c r="E31" i="71"/>
  <c r="E32" i="71"/>
  <c r="E33" i="71"/>
  <c r="E34" i="71"/>
  <c r="D35" i="71"/>
  <c r="C35" i="71"/>
  <c r="E5" i="71"/>
  <c r="E7" i="71"/>
  <c r="E8" i="71"/>
  <c r="E9" i="71"/>
  <c r="E10" i="71"/>
  <c r="E11" i="71"/>
  <c r="D12" i="71"/>
  <c r="C12" i="71"/>
  <c r="B12" i="71"/>
  <c r="E6" i="71"/>
  <c r="E15" i="71"/>
  <c r="E16" i="71"/>
  <c r="E17" i="71"/>
  <c r="E18" i="71"/>
  <c r="E19" i="71"/>
  <c r="E20" i="71"/>
  <c r="E21" i="71"/>
  <c r="E22" i="71"/>
  <c r="B22" i="71"/>
  <c r="C22" i="71"/>
  <c r="D22" i="71"/>
  <c r="E29" i="71"/>
  <c r="E38" i="71"/>
  <c r="E39" i="71"/>
  <c r="E40" i="71"/>
  <c r="E41" i="71"/>
  <c r="E42" i="71"/>
  <c r="E43" i="71"/>
  <c r="E44" i="71"/>
  <c r="E45" i="71"/>
  <c r="B45" i="71"/>
  <c r="C45" i="71"/>
  <c r="D45" i="71"/>
  <c r="D52" i="71"/>
  <c r="I8" i="66"/>
  <c r="I9" i="66"/>
  <c r="I11" i="66"/>
  <c r="I12" i="66"/>
  <c r="I14" i="66"/>
  <c r="I16" i="66"/>
  <c r="C24" i="64"/>
  <c r="G31" i="73"/>
  <c r="C3" i="77"/>
  <c r="C31" i="73"/>
  <c r="F11" i="62"/>
  <c r="C128" i="1"/>
  <c r="B13" i="76" s="1"/>
  <c r="D14" i="76"/>
  <c r="C32" i="61"/>
  <c r="C91" i="1"/>
  <c r="C4" i="73"/>
  <c r="G4" i="61" s="1"/>
  <c r="C128" i="119"/>
  <c r="C155" i="119" s="1"/>
  <c r="G30" i="73"/>
  <c r="G32" i="73"/>
  <c r="C32" i="73"/>
  <c r="C33" i="61"/>
  <c r="E19" i="66"/>
  <c r="D8" i="76" l="1"/>
  <c r="B14" i="76"/>
  <c r="C154" i="1"/>
  <c r="B15" i="76" s="1"/>
  <c r="I19" i="66"/>
  <c r="D15" i="76"/>
  <c r="E12" i="71"/>
  <c r="C90" i="3"/>
  <c r="C155" i="3"/>
  <c r="C159" i="117"/>
  <c r="C65" i="120"/>
  <c r="C90" i="120" s="1"/>
  <c r="C155" i="120"/>
  <c r="D153" i="1"/>
  <c r="D62" i="117"/>
  <c r="D86" i="117"/>
  <c r="D159" i="117" s="1"/>
  <c r="D65" i="120"/>
  <c r="D155" i="120"/>
  <c r="D32" i="61"/>
  <c r="H32" i="61"/>
  <c r="C31" i="61"/>
  <c r="D7" i="76"/>
  <c r="D6" i="76"/>
  <c r="E35" i="71"/>
  <c r="D19" i="66"/>
  <c r="G19" i="66"/>
  <c r="C62" i="116"/>
  <c r="C158" i="116" s="1"/>
  <c r="C153" i="116"/>
  <c r="C154" i="116" s="1"/>
  <c r="C62" i="117"/>
  <c r="C65" i="119"/>
  <c r="D89" i="120"/>
  <c r="D37" i="122"/>
  <c r="D42" i="122" s="1"/>
  <c r="E13" i="76"/>
  <c r="E14" i="76"/>
  <c r="C86" i="116"/>
  <c r="C4" i="61"/>
  <c r="G4" i="73"/>
  <c r="B7" i="76"/>
  <c r="E7" i="76" s="1"/>
  <c r="C159" i="1"/>
  <c r="C62" i="1"/>
  <c r="B6" i="76" s="1"/>
  <c r="E6" i="76" s="1"/>
  <c r="H32" i="73"/>
  <c r="D31" i="61"/>
  <c r="D33" i="61"/>
  <c r="D32" i="73"/>
  <c r="D154" i="116"/>
  <c r="D86" i="1"/>
  <c r="D159" i="1" s="1"/>
  <c r="D86" i="116"/>
  <c r="D159" i="116" s="1"/>
  <c r="D62" i="116"/>
  <c r="D128" i="1"/>
  <c r="D62" i="1"/>
  <c r="D128" i="3"/>
  <c r="D155" i="3" s="1"/>
  <c r="D89" i="3"/>
  <c r="D65" i="3"/>
  <c r="D128" i="119"/>
  <c r="D155" i="119" s="1"/>
  <c r="D89" i="119"/>
  <c r="D65" i="119"/>
  <c r="D58" i="122"/>
  <c r="D37" i="79"/>
  <c r="D42" i="79" s="1"/>
  <c r="D58" i="79"/>
  <c r="E15" i="76"/>
  <c r="C158" i="1"/>
  <c r="C87" i="117"/>
  <c r="C158" i="117"/>
  <c r="C90" i="119"/>
  <c r="C87" i="116"/>
  <c r="C159" i="116"/>
  <c r="D158" i="117"/>
  <c r="D87" i="117" l="1"/>
  <c r="C87" i="1"/>
  <c r="B8" i="76" s="1"/>
  <c r="E8" i="76" s="1"/>
  <c r="D154" i="1"/>
  <c r="D90" i="120"/>
  <c r="D158" i="116"/>
  <c r="D87" i="1"/>
  <c r="D87" i="116"/>
  <c r="D158" i="1"/>
  <c r="D90" i="3"/>
  <c r="D90" i="119"/>
</calcChain>
</file>

<file path=xl/sharedStrings.xml><?xml version="1.0" encoding="utf-8"?>
<sst xmlns="http://schemas.openxmlformats.org/spreadsheetml/2006/main" count="2988" uniqueCount="801">
  <si>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</si>
  <si>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</si>
  <si>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</si>
  <si>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</si>
  <si>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</si>
  <si>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</si>
  <si>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</si>
  <si>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Felhalmozási bevételek</t>
  </si>
  <si>
    <t>Finanszírozási kiadások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</si>
  <si>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</si>
  <si>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</si>
  <si>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</si>
  <si>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</si>
  <si>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</si>
  <si>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</si>
  <si>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</si>
  <si>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</si>
  <si>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</si>
  <si>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</si>
  <si>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</si>
  <si>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</si>
  <si>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</si>
  <si>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</si>
  <si>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</si>
  <si>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</si>
  <si>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</si>
  <si>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</si>
  <si>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</si>
  <si>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</si>
  <si>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</si>
  <si>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</si>
  <si>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</si>
  <si>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</si>
  <si>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</si>
  <si>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</si>
  <si>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</si>
  <si>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</si>
  <si>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</si>
  <si>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</si>
  <si>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</si>
  <si>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</si>
  <si>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</si>
  <si>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</si>
  <si>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</si>
  <si>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</si>
  <si>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</si>
  <si>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Összesen:</t>
  </si>
  <si>
    <t>01</t>
  </si>
  <si>
    <t>Ezer forintban !</t>
  </si>
  <si>
    <t>Előirányzat-csoport, kiemelt előirányzat megnevezése</t>
  </si>
  <si>
    <t>Bevételek</t>
  </si>
  <si>
    <t>Kiadások</t>
  </si>
  <si>
    <t>Egyéb fejlesztési célú kiadások</t>
  </si>
  <si>
    <t>02</t>
  </si>
  <si>
    <t>03</t>
  </si>
  <si>
    <t xml:space="preserve"> Ezer forintban !</t>
  </si>
  <si>
    <t>Megnevezés</t>
  </si>
  <si>
    <t>Személyi juttatások</t>
  </si>
  <si>
    <t>ÖSSZESEN:</t>
  </si>
  <si>
    <t>Beruházás  megnevezése</t>
  </si>
  <si>
    <t>Felújítás  megnevezése</t>
  </si>
  <si>
    <t>Kiadás vonzata évenként</t>
  </si>
  <si>
    <t>Sor-
szám</t>
  </si>
  <si>
    <t>............................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</si>
  <si>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</si>
  <si>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</si>
  <si>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</si>
  <si>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</si>
  <si>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</si>
  <si>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</si>
  <si>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</si>
  <si>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</si>
  <si>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</si>
  <si>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</si>
  <si>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</si>
  <si>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</si>
  <si>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</si>
  <si>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</si>
  <si>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</si>
  <si>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</si>
  <si>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</si>
  <si>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</si>
  <si>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</si>
  <si>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</si>
  <si>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</si>
  <si>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</si>
  <si>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</si>
  <si>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</si>
  <si>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1.5</t>
  </si>
  <si>
    <t>1.8.</t>
  </si>
  <si>
    <t>1.9.</t>
  </si>
  <si>
    <t>1.10.</t>
  </si>
  <si>
    <t>1.11.</t>
  </si>
  <si>
    <t>2.6.</t>
  </si>
  <si>
    <t>1.12.</t>
  </si>
  <si>
    <t>2.7.</t>
  </si>
  <si>
    <t>30.</t>
  </si>
  <si>
    <t>31.</t>
  </si>
  <si>
    <t>32.</t>
  </si>
  <si>
    <t>33.</t>
  </si>
  <si>
    <t>Források</t>
  </si>
  <si>
    <t>Ezer forintban!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</si>
  <si>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</si>
  <si>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</si>
  <si>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</si>
  <si>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</si>
  <si>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</si>
  <si>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</si>
  <si>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</si>
  <si>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</si>
  <si>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</si>
  <si>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</si>
  <si>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</si>
  <si>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</si>
  <si>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</si>
  <si>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</si>
  <si>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</si>
  <si>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</si>
  <si>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Hozzájárulás  (E Ft)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</si>
  <si>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</si>
  <si>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</si>
  <si>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</si>
  <si>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</si>
  <si>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</si>
  <si>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</si>
  <si>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</si>
  <si>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</si>
  <si>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</si>
  <si>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</si>
  <si>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</si>
  <si>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</si>
  <si>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</si>
  <si>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</si>
  <si>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</si>
  <si>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</si>
  <si>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</si>
  <si>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</si>
  <si>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</si>
  <si>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</si>
  <si>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</si>
  <si>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</si>
  <si>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</si>
  <si>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</si>
  <si>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</si>
  <si>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</si>
  <si>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</si>
  <si>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</si>
  <si>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</si>
  <si>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</si>
  <si>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</si>
  <si>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</si>
  <si>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</si>
  <si>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</si>
  <si>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</si>
  <si>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</si>
  <si>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</si>
  <si>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</si>
  <si>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</si>
  <si>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</si>
  <si>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</si>
  <si>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</si>
  <si>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</si>
  <si>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</si>
  <si>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</si>
  <si>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</si>
  <si>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</si>
  <si>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</si>
  <si>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</si>
  <si>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</si>
  <si>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</si>
  <si>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</si>
  <si>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</si>
  <si>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</si>
  <si>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</si>
  <si>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Éves eredeti kiadási előirányzat: …………… ezer Ft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</si>
  <si>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</si>
  <si>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</si>
  <si>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</si>
  <si>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</si>
  <si>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</si>
  <si>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</si>
  <si>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</si>
  <si>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</si>
  <si>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</si>
  <si>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</si>
  <si>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</si>
  <si>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</si>
  <si>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</si>
  <si>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</si>
  <si>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</si>
  <si>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</si>
  <si>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</si>
  <si>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</si>
  <si>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</si>
  <si>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</si>
  <si>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</si>
  <si>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</si>
  <si>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</si>
  <si>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</si>
  <si>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</si>
  <si>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</si>
  <si>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</si>
  <si>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</si>
  <si>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</si>
  <si>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</si>
  <si>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</si>
  <si>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</si>
  <si>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</si>
  <si>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</si>
  <si>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</si>
  <si>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</si>
  <si>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</si>
  <si>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</si>
  <si>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</si>
  <si>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</si>
  <si>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</si>
  <si>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</si>
  <si>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</si>
  <si>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</si>
  <si>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</si>
  <si>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</si>
  <si>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</si>
  <si>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</si>
  <si>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</si>
  <si>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</si>
  <si>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</si>
  <si>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</si>
  <si>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</si>
  <si>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</si>
  <si>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</si>
  <si>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</si>
  <si>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</si>
  <si>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</si>
  <si>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</si>
  <si>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</si>
  <si>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</si>
  <si>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</si>
  <si>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</si>
  <si>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</si>
  <si>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</si>
  <si>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</si>
  <si>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</si>
  <si>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</si>
  <si>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</si>
  <si>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</si>
  <si>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</si>
  <si>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</si>
  <si>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</si>
  <si>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</si>
  <si>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</si>
  <si>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</si>
  <si>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</si>
  <si>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</si>
  <si>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</si>
  <si>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</si>
  <si>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</si>
  <si>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</si>
  <si>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</si>
  <si>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</si>
  <si>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</si>
  <si>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</si>
  <si>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</si>
  <si>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</si>
  <si>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</si>
  <si>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</si>
  <si>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</si>
  <si>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</si>
  <si>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</si>
  <si>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</si>
  <si>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</si>
  <si>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</si>
  <si>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</si>
  <si>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</si>
  <si>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</si>
  <si>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</si>
  <si>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</si>
  <si>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</si>
  <si>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</si>
  <si>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</si>
  <si>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</si>
  <si>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</si>
  <si>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</si>
  <si>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</si>
  <si>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</si>
  <si>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</si>
  <si>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</si>
  <si>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</si>
  <si>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</si>
  <si>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</si>
  <si>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</si>
  <si>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</si>
  <si>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</si>
  <si>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</si>
  <si>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</si>
  <si>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</si>
  <si>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</si>
  <si>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</si>
  <si>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</si>
  <si>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</si>
  <si>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</si>
  <si>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</si>
  <si>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</si>
  <si>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</si>
  <si>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</si>
  <si>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</si>
  <si>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</si>
  <si>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</si>
  <si>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</si>
  <si>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</si>
  <si>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</si>
  <si>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</si>
  <si>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</si>
  <si>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</si>
  <si>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</si>
  <si>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</si>
  <si>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</si>
  <si>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</si>
  <si>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</si>
  <si>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</si>
  <si>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</si>
  <si>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</si>
  <si>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</si>
  <si>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</si>
  <si>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</si>
  <si>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</si>
  <si>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</si>
  <si>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</si>
  <si>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</si>
  <si>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</si>
  <si>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</si>
  <si>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</si>
  <si>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</si>
  <si>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</si>
  <si>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</si>
  <si>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</si>
  <si>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</si>
  <si>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</si>
  <si>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</si>
  <si>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</si>
  <si>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</si>
  <si>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</si>
  <si>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</si>
  <si>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</si>
  <si>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</si>
  <si>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</si>
  <si>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</si>
  <si>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</si>
  <si>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</si>
  <si>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</si>
  <si>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</si>
  <si>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</si>
  <si>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</si>
  <si>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</si>
  <si>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</si>
  <si>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</si>
  <si>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</si>
  <si>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</si>
  <si>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</si>
  <si>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</si>
  <si>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</si>
  <si>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</si>
  <si>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</si>
  <si>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</si>
  <si>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</si>
  <si>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</si>
  <si>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</si>
  <si>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</si>
  <si>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</si>
  <si>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</si>
  <si>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</si>
  <si>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</si>
  <si>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</si>
  <si>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</si>
  <si>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</si>
  <si>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Polgármesteri /közös/ hivatal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</si>
  <si>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</si>
  <si>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</si>
  <si>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</si>
  <si>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</si>
  <si>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</si>
  <si>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</si>
  <si>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</si>
  <si>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</si>
  <si>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</si>
  <si>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</si>
  <si>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</si>
  <si>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</si>
  <si>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</si>
  <si>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</si>
  <si>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</si>
  <si>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</si>
  <si>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</si>
  <si>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</si>
  <si>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</si>
  <si>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</si>
  <si>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</si>
  <si>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</si>
  <si>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</si>
  <si>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</si>
  <si>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</si>
  <si>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</si>
  <si>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</si>
  <si>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</si>
  <si>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</si>
  <si>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</si>
  <si>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</si>
  <si>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</si>
  <si>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</si>
  <si>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t>4.1.3.</t>
  </si>
  <si>
    <t>- Értékesítési és forgalmi adók (iparűzési adó)</t>
  </si>
  <si>
    <t>Helyi adók  (4.1.1.+...+4.1.3.)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</si>
  <si>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</si>
  <si>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</si>
  <si>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</si>
  <si>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</si>
  <si>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</si>
  <si>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</si>
  <si>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</si>
  <si>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</si>
  <si>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</si>
  <si>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</si>
  <si>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</si>
  <si>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</si>
  <si>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</si>
  <si>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</si>
  <si>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</si>
  <si>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</si>
  <si>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</si>
  <si>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</si>
  <si>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</si>
  <si>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</si>
  <si>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</si>
  <si>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</si>
  <si>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</si>
  <si>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</si>
  <si>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</si>
  <si>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</si>
  <si>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</si>
  <si>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</si>
  <si>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</si>
  <si>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</si>
  <si>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</si>
  <si>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</si>
  <si>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</si>
  <si>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</si>
  <si>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</si>
  <si>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</si>
  <si>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</si>
  <si>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</si>
  <si>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</si>
  <si>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</si>
  <si>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</si>
  <si>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</si>
  <si>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</si>
  <si>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</si>
  <si>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</si>
  <si>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</si>
  <si>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</si>
  <si>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</si>
  <si>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</si>
  <si>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</si>
  <si>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</si>
  <si>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</si>
  <si>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</si>
  <si>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</si>
  <si>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</si>
  <si>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</si>
  <si>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</si>
  <si>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</si>
  <si>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</si>
  <si>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</si>
  <si>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</si>
  <si>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</si>
  <si>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</si>
  <si>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</si>
  <si>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</si>
  <si>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</si>
  <si>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</si>
  <si>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</si>
  <si>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</si>
  <si>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</si>
  <si>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>Helyi adók  (4.1.1.+…+4.1.3.)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</si>
  <si>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</si>
  <si>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</si>
  <si>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</si>
  <si>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</si>
  <si>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</si>
  <si>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</si>
  <si>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</si>
  <si>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</si>
  <si>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</si>
  <si>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</si>
  <si>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</si>
  <si>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</si>
  <si>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</si>
  <si>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</si>
  <si>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</si>
  <si>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</si>
  <si>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</si>
  <si>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</si>
  <si>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>KIADÁSOK ÖSSZESEN: (1.+2.+3.)</t>
  </si>
  <si>
    <t>Központi, irányító szervi támogatás</t>
  </si>
  <si>
    <t>Belföldi finanszírozás kiadásai (6.1. + … + 6.5.)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</si>
  <si>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</si>
  <si>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</si>
  <si>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</si>
  <si>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</si>
  <si>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</si>
  <si>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</si>
  <si>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Kölesd Községi Önkormányzat saját bevételeinek részletezése az adósságot keletkeztető ügyletből származó tárgyévi fizetési kötelezettség megállapításához</t>
  </si>
  <si>
    <t>Kölesd Községi Önkormányzat adósságot keletkeztető ügyletekből és kezességvállalásokból fennálló kötelezettségei</t>
  </si>
  <si>
    <t>Eredeti előirányzat</t>
  </si>
  <si>
    <t>Módosított előirányzat</t>
  </si>
  <si>
    <t>módosított előirányzat</t>
  </si>
  <si>
    <t>2015.évi módosított előirányzat</t>
  </si>
  <si>
    <t>215.évi módosított előirányzat</t>
  </si>
  <si>
    <t>Szoc.Föld program eszközbeszerzés</t>
  </si>
  <si>
    <t>Közös Hivatal eszközveszerzés</t>
  </si>
  <si>
    <t xml:space="preserve">Tőkemelés Kölesdi Önkormányzati Kft </t>
  </si>
  <si>
    <t>3389</t>
  </si>
  <si>
    <t>eredeti előirányzat</t>
  </si>
  <si>
    <t>Renault beszerzés</t>
  </si>
  <si>
    <t>E.R.Ö.V  Vízhálózat- szennyvíz felújítás</t>
  </si>
  <si>
    <t>Eszközbeszerzések - háziorvos</t>
  </si>
  <si>
    <t>eszközbeszerzések- védőnő</t>
  </si>
  <si>
    <t xml:space="preserve">Műv.Ház- </t>
  </si>
  <si>
    <t>Város- és községgazd. Eszközbezserzés</t>
  </si>
  <si>
    <t>Teljesített</t>
  </si>
  <si>
    <t xml:space="preserve">E </t>
  </si>
  <si>
    <t>Teljesített előirányzat</t>
  </si>
  <si>
    <t>2014.</t>
  </si>
  <si>
    <t>2015.</t>
  </si>
  <si>
    <t>2016.</t>
  </si>
  <si>
    <t>Hitel jellege</t>
  </si>
  <si>
    <t>Felvétel
éve</t>
  </si>
  <si>
    <t xml:space="preserve">Lejárat 
éve </t>
  </si>
  <si>
    <t>Hitel állomány január 1-jén</t>
  </si>
  <si>
    <t>2016. után</t>
  </si>
  <si>
    <t xml:space="preserve">Működési célú </t>
  </si>
  <si>
    <t>Működési célú hitel</t>
  </si>
  <si>
    <t>Felhalmozási célú</t>
  </si>
  <si>
    <t>Felhalmozási célú hitel</t>
  </si>
  <si>
    <t>Összesen (1+6)</t>
  </si>
  <si>
    <t>KIADÁSI JOGCÍMEK</t>
  </si>
  <si>
    <t xml:space="preserve">Módosított előirányzat </t>
  </si>
  <si>
    <t>Teljesítés</t>
  </si>
  <si>
    <t>Támogatásértékű kiadások</t>
  </si>
  <si>
    <t>Szekszárd  MJV -Orvosi ügyeleti díj</t>
  </si>
  <si>
    <t>Paks Szoc. Feladatok ellátása</t>
  </si>
  <si>
    <t>Bursa ösztöndíj támogatás</t>
  </si>
  <si>
    <t xml:space="preserve">   Közéleti Egyesület</t>
  </si>
  <si>
    <t>Tálentum</t>
  </si>
  <si>
    <t xml:space="preserve">Hitel, kölcsön </t>
  </si>
  <si>
    <t>Kölcsön-
nyújtás
éve</t>
  </si>
  <si>
    <t xml:space="preserve">Lejárat
éve </t>
  </si>
  <si>
    <t>Hitel, kölcsön állomány december 31-én</t>
  </si>
  <si>
    <t xml:space="preserve">Rövid lejáratú </t>
  </si>
  <si>
    <t>Kölcsön lakosságnak</t>
  </si>
  <si>
    <t>Hosszú lejáratú</t>
  </si>
  <si>
    <t>Összesen (1+8)</t>
  </si>
  <si>
    <t xml:space="preserve">Adósságállomány 
eszközök szerint </t>
  </si>
  <si>
    <t>Nem lejárt</t>
  </si>
  <si>
    <t>Lejárt</t>
  </si>
  <si>
    <t>Nem lejárt, lejárt összes tartozás</t>
  </si>
  <si>
    <t>1-90 nap közötti</t>
  </si>
  <si>
    <t>91-180 nap közötti</t>
  </si>
  <si>
    <t>181-360 nap közötti</t>
  </si>
  <si>
    <t>360 napon 
túli</t>
  </si>
  <si>
    <t>Összes lejárt tartozás</t>
  </si>
  <si>
    <t>H=(D+…+G)</t>
  </si>
  <si>
    <t>I=(C+H)</t>
  </si>
  <si>
    <t>I. Belföldi hitelezők</t>
  </si>
  <si>
    <t>Adóhatósággal szembeni tartozások</t>
  </si>
  <si>
    <t>Szállítói tartozás</t>
  </si>
  <si>
    <t>Egyéb adósság</t>
  </si>
  <si>
    <t>Belföldi összesen:</t>
  </si>
  <si>
    <t>II. Külföldi hitelezők</t>
  </si>
  <si>
    <t>Külföldi szállítók</t>
  </si>
  <si>
    <t>Külföldi összesen:</t>
  </si>
  <si>
    <t>Adósságállomány mindösszesen:</t>
  </si>
  <si>
    <t>Adatok: ezer forintban!</t>
  </si>
  <si>
    <t>ESZKÖZÖK</t>
  </si>
  <si>
    <t>Sorszám</t>
  </si>
  <si>
    <t>Bruttó</t>
  </si>
  <si>
    <t>értékcsökkenés</t>
  </si>
  <si>
    <t>nettó érték</t>
  </si>
  <si>
    <t>állományi érték</t>
  </si>
  <si>
    <t xml:space="preserve">A </t>
  </si>
  <si>
    <t xml:space="preserve"> I. Immateriális javak </t>
  </si>
  <si>
    <t>01.</t>
  </si>
  <si>
    <t>II. Tárgyi eszközök (03+08+13+18+23)</t>
  </si>
  <si>
    <t>02.</t>
  </si>
  <si>
    <t>1. Ingatlanok és kapcsolódó vagyoni értékű jogok   (04+05+06+07)</t>
  </si>
  <si>
    <t>03.</t>
  </si>
  <si>
    <t>1.1. Forgalomképtelen ingatlanok és kapcsolódó vagyoni értékű jogok</t>
  </si>
  <si>
    <t>04.</t>
  </si>
  <si>
    <t>1.2. Nemzetgazdasági szempontból kiemelt jelentőségű ingatlanok és kapcsolódó 
       vagyoni értékű jogok</t>
  </si>
  <si>
    <t>05.</t>
  </si>
  <si>
    <t>1.3. Korlátozottan forgalomképes ingatlanok és kapcsolódó vagyoni értékű jogok</t>
  </si>
  <si>
    <t>06.</t>
  </si>
  <si>
    <t>1.4. Üzleti ingatlanok és kapcsolódó vagyoni értékű jogok</t>
  </si>
  <si>
    <t>07.</t>
  </si>
  <si>
    <t>2. Gépek, berendezések, felszerelések, járművek (09+10+11+12)</t>
  </si>
  <si>
    <t>08.</t>
  </si>
  <si>
    <t>2.1. Forgalomképtelen gépek, berendezések, felszerelések, járművek</t>
  </si>
  <si>
    <t>09.</t>
  </si>
  <si>
    <t>2.2. Nemzetgazdasági szempontból kiemelt jelentőségű gépek, berendezések, 
       felszerelések, járművek</t>
  </si>
  <si>
    <t>2.3. Korlátozottan forgalomképes gépek, berendezések, felszerelések, járművek</t>
  </si>
  <si>
    <t>2.4. Üzleti gépek, berendezések, felszerelések, járművek</t>
  </si>
  <si>
    <t>3. Tenyészállatok (14+15+16+17)</t>
  </si>
  <si>
    <t>3.1. Forgalomképtelen tenyészállatok</t>
  </si>
  <si>
    <t>3.2. Nemzetgazdasági szempontból kiemelt jelentőségű tenyészállatok</t>
  </si>
  <si>
    <t>3.3. Korlátozottan forgalomképes tenyészállatok</t>
  </si>
  <si>
    <t>3.4. Üzleti tenyészállatok</t>
  </si>
  <si>
    <t>4. Beruházások, felújítások (19+20+21+22)</t>
  </si>
  <si>
    <t>4.1. Forgalomképtelen beruházások, felújítások</t>
  </si>
  <si>
    <t>4.2. Nemzetgazdasági szempontból kiemelt jelentőségű beruházások, felújítások</t>
  </si>
  <si>
    <t>4.3. Korlátozottan forgalomképes beruházások, felújítások</t>
  </si>
  <si>
    <t>4.4. Üzleti beruházások, felújítások</t>
  </si>
  <si>
    <t>5. Tárgyi eszközök értékhelyesbítése (24+25+26+27)</t>
  </si>
  <si>
    <t>5.1. Forgalomképtelen tárgyi eszközök értékhelyesbítése</t>
  </si>
  <si>
    <t>5.2. Nemzetgazdasági szempontból kiemelt jelentőségű tárgyi eszközök 
       értékhelyesbítése</t>
  </si>
  <si>
    <t>5.3. Korlátozottan forgalomképes tárgyi eszközök értékhelyesbítése</t>
  </si>
  <si>
    <t>5.4. Üzleti tárgyi eszközök értékhelyesbítése</t>
  </si>
  <si>
    <t>III. Befektetett pénzügyi eszközök (29+34+39)</t>
  </si>
  <si>
    <t>1. Tartós részesedések (30+31+32+33)</t>
  </si>
  <si>
    <t>1.1. Forgalomképtelen tartós részesedések</t>
  </si>
  <si>
    <t>1.2. Nemzetgazdasági szempontból kiemelt jelentőségű tartós részesedések</t>
  </si>
  <si>
    <t>1.3. Korlátozottan forgalomképes tartós részesedések</t>
  </si>
  <si>
    <t>1.4. Üzleti tartós részesedések</t>
  </si>
  <si>
    <t>2. Tartós hitelviszonyt megtestesítő értékpapírok (35+36+37+38)</t>
  </si>
  <si>
    <t>34.</t>
  </si>
  <si>
    <t>2.1. Forgalomképtelen tartós hitelviszonyt megtestesítő értékpapírok</t>
  </si>
  <si>
    <t>35.</t>
  </si>
  <si>
    <t>2.2. Nemzetgazdasági szempontból kiemelt jelentőségű tartós hitelviszonyt 
       megtestesítő értékpapírok</t>
  </si>
  <si>
    <t>36.</t>
  </si>
  <si>
    <t>2.3. Korlátozottan forgalomképes tartós hitelviszonyt megtestesítő értékpapírok</t>
  </si>
  <si>
    <t>37.</t>
  </si>
  <si>
    <t>2.4. Üzleti tartós hitelviszonyt megtestesítő értékpapírok</t>
  </si>
  <si>
    <t>38.</t>
  </si>
  <si>
    <t>3. Befektetett pénzügyi eszközök értékhelyesbítése (40+41+42+43)</t>
  </si>
  <si>
    <t>39.</t>
  </si>
  <si>
    <t>3.1. Forgalomképtelen befektetett pénzügyi eszközök értékhelyesbítése</t>
  </si>
  <si>
    <t>40.</t>
  </si>
  <si>
    <t>3.2. Nemzetgazdasági szempontból kiemelt jelentőségű befektetett pénzügyi 
       eszközök értékhelyesbítése</t>
  </si>
  <si>
    <t>41.</t>
  </si>
  <si>
    <t>3.3. Korlátozottan forgalomképes befektetett pénzügyi eszközök értékhelyesbítése</t>
  </si>
  <si>
    <t>42.</t>
  </si>
  <si>
    <t>3.4. Üzleti befektetett pénzügyi eszközök értékhelyesbítése</t>
  </si>
  <si>
    <t>43.</t>
  </si>
  <si>
    <t>IV. Koncesszióba, vagyonkezelésbe adott eszközök</t>
  </si>
  <si>
    <t>44.</t>
  </si>
  <si>
    <t>A) NEMZETI VAGYONBA TARTOZÓ BEFEKTETETT ESZKÖZÖK 
     (01+02+28+44)</t>
  </si>
  <si>
    <t>45.</t>
  </si>
  <si>
    <t>I. Készletek</t>
  </si>
  <si>
    <t>46.</t>
  </si>
  <si>
    <t>II. Értékpapírok</t>
  </si>
  <si>
    <t>47.</t>
  </si>
  <si>
    <t>B) NEMZETI VAGYONBA TARTOZÓ FORGÓESZKÖZÖK (46+47)</t>
  </si>
  <si>
    <t>48.</t>
  </si>
  <si>
    <t>I. Lekötött bankbetétek</t>
  </si>
  <si>
    <t>49.</t>
  </si>
  <si>
    <t>II. Pénztárak, csekkek, betétkönyvek</t>
  </si>
  <si>
    <t>50.</t>
  </si>
  <si>
    <t>III. Forintszámlák</t>
  </si>
  <si>
    <t>51.</t>
  </si>
  <si>
    <t>IV. Devizaszámlák</t>
  </si>
  <si>
    <t>52.</t>
  </si>
  <si>
    <t>C) PÉNZESZKÖZÖK (49+50+51+52)</t>
  </si>
  <si>
    <t>53.</t>
  </si>
  <si>
    <t>I. Költségvetési évben esedékes követelések</t>
  </si>
  <si>
    <t>54.</t>
  </si>
  <si>
    <t>II. Költségvetési évet követően esedékes követelések</t>
  </si>
  <si>
    <t>55.</t>
  </si>
  <si>
    <t>III. Követelés jellegű sajátos elszámolások</t>
  </si>
  <si>
    <t>56.</t>
  </si>
  <si>
    <t>D) KÖVETELÉSEK (54+55+56)</t>
  </si>
  <si>
    <t>57.</t>
  </si>
  <si>
    <t>I. December havi illetmények, munkabérek elszámolása</t>
  </si>
  <si>
    <t>58.</t>
  </si>
  <si>
    <t>II. Utalványok, bérletek és más hasonló, készpénz-helyettesítő fizetési 
     eszköznek nem minősülő eszközök elszámolásai</t>
  </si>
  <si>
    <t>59.</t>
  </si>
  <si>
    <t>E) EGYÉB SAJÁTOS ESZKÖZOLDALI ELSZÁMOLÁSOK (58+59)</t>
  </si>
  <si>
    <t>60.</t>
  </si>
  <si>
    <t>F) AKTÍV IDŐBELI ELHATÁROLÁSOK</t>
  </si>
  <si>
    <t>61.</t>
  </si>
  <si>
    <t>ESZKÖZÖK ÖSSZESEN  (45+48+53+57+60+61)</t>
  </si>
  <si>
    <t>62.</t>
  </si>
  <si>
    <t>FORRÁSOK</t>
  </si>
  <si>
    <t>állományi 
érték</t>
  </si>
  <si>
    <t>I. Nemzeti vagyon induláskori értéke</t>
  </si>
  <si>
    <t>II. Nemzeti vagyon változásai</t>
  </si>
  <si>
    <t>III. Egyéb eszközök induláskori értéke és változásai</t>
  </si>
  <si>
    <t>IV. Felhalmozott eredmény</t>
  </si>
  <si>
    <t>V. Eszközök értékhelyesbítésének forrása</t>
  </si>
  <si>
    <t>VI. Mérleg szerinti eredmény</t>
  </si>
  <si>
    <t>G) SAJÁT TŐKE (01+….+06)</t>
  </si>
  <si>
    <t>I. Költségvetési évben esedékes kötelezettségek</t>
  </si>
  <si>
    <t>II. Költségvetési évet követően esedékes kötelezettségek</t>
  </si>
  <si>
    <t>III. Kötelezettség jellegű sajátos elszámolások</t>
  </si>
  <si>
    <t>H) KÖTELEZETTSÉGEK (08+09+10)</t>
  </si>
  <si>
    <t>I) KINCSTÁRI SZÁMLAVEZETÉSSEL KAPCSOLATOS ELSZÁMOLÁSOK</t>
  </si>
  <si>
    <t>J) PASSZÍV IDŐBELI ELHATÁROLÁSOK</t>
  </si>
  <si>
    <t>FORRÁSOK ÖSSZESEN  (07+11+12+13)</t>
  </si>
  <si>
    <t>Mennyiség
(db)</t>
  </si>
  <si>
    <t>Értéke
(E Ft)</t>
  </si>
  <si>
    <t>„0”-ra leírt eszközök</t>
  </si>
  <si>
    <t>Használatban lévő kisértékű immateriális javak</t>
  </si>
  <si>
    <t>Használatban lévő kisértékű tárgyi eszközök</t>
  </si>
  <si>
    <t>Készletek</t>
  </si>
  <si>
    <t>01 számlacsoportban nyilvántartott befektetett eszközök (6+…+9)</t>
  </si>
  <si>
    <t>Államháztartáson belüli vagyonkezelésbe adott eszközök</t>
  </si>
  <si>
    <t>Bérbe vett befektetett eszközök</t>
  </si>
  <si>
    <t>Letétbe, bizományba, üzemeltetésre átvett befektetett eszközök</t>
  </si>
  <si>
    <t> PPP konstrukcióban használt befektetett eszközök</t>
  </si>
  <si>
    <t> 02 számlacsoportban nyilvántartott készletek (11+…+13)</t>
  </si>
  <si>
    <t> Bérbe vett készletek</t>
  </si>
  <si>
    <t> Letétbe bizományba átvett készletek</t>
  </si>
  <si>
    <t> Intervenciós készletek</t>
  </si>
  <si>
    <t>Gyűjtemény, régészeti lelet* (15+…+17)</t>
  </si>
  <si>
    <t>Közgyűjtemény</t>
  </si>
  <si>
    <t> Saját gyűjteményben nyilvántartott kulturális javak</t>
  </si>
  <si>
    <t> Régészeti lelet</t>
  </si>
  <si>
    <t> Egyéb érték nélkül nyilvántartott eszközök</t>
  </si>
  <si>
    <t>Összesen (1+…+4)+5+10+14+(18+…+31):</t>
  </si>
  <si>
    <t>* Nvt. 1. § (2) bekezdés g) és h) pontja szerinti kulturális javak és régészeti eszközök</t>
  </si>
  <si>
    <t>9. számú tájékoztató tábla</t>
  </si>
  <si>
    <t>Gazdálkodó szervezet megnevezése</t>
  </si>
  <si>
    <t>Részesedés mértéke (%-ban)</t>
  </si>
  <si>
    <t>Részesedés összege (Ft-ban)</t>
  </si>
  <si>
    <t>Működésből származó kötelezettségek összege XII. 31-én
 (Ft-ban)</t>
  </si>
  <si>
    <t>Kölesd-Kistormás Vízmű Kft</t>
  </si>
  <si>
    <t>Kölkesdi Önkormányzati Kft</t>
  </si>
  <si>
    <t>RE-VÍZ Dunamenti Kft</t>
  </si>
  <si>
    <t xml:space="preserve">       ÖSSZESEN:</t>
  </si>
  <si>
    <t>I</t>
  </si>
  <si>
    <t xml:space="preserve">Kölesd, Öreg u.249. hrsz. felújítás- vis maior </t>
  </si>
  <si>
    <t>teljesített</t>
  </si>
  <si>
    <t xml:space="preserve">Teljesített </t>
  </si>
  <si>
    <t>10.számú tájékoztató tábla</t>
  </si>
  <si>
    <t>MARADVÁNYKIMUTATÁS</t>
  </si>
  <si>
    <t>Alaptevékenység kölségvetési bevételei</t>
  </si>
  <si>
    <t>Alaptevékenység költségvetési kiadásai</t>
  </si>
  <si>
    <t>I.</t>
  </si>
  <si>
    <t>Alaptevékenység költségvetési egyenlege</t>
  </si>
  <si>
    <t>Alaptevékenység finanszírozási bevételei</t>
  </si>
  <si>
    <t>Alaptevékenység finanszírozási kiadásai</t>
  </si>
  <si>
    <t>II.</t>
  </si>
  <si>
    <t>Alaptevékenység finanszírozási egyenlege</t>
  </si>
  <si>
    <t>A)</t>
  </si>
  <si>
    <t>Alaptevékenység maradványa</t>
  </si>
  <si>
    <t>Vállalkozási tevékenység költségvetési bevételei</t>
  </si>
  <si>
    <t xml:space="preserve">Vállalkozási tevékenység költségvetési kiadásai </t>
  </si>
  <si>
    <t>III.</t>
  </si>
  <si>
    <t>Vállalkozási tevékenység költségvetési egyenlege</t>
  </si>
  <si>
    <t>Vállalkozási tevékenység finanszírozási bevételei</t>
  </si>
  <si>
    <t>Vállalkozási tevékenység finanszírozási kiadásai</t>
  </si>
  <si>
    <t>IV.</t>
  </si>
  <si>
    <t>Vállalkozási tevékenység finanszírozási egyenlege</t>
  </si>
  <si>
    <t>B)</t>
  </si>
  <si>
    <t>Vállakozási tevékenység maradványa</t>
  </si>
  <si>
    <t>C)</t>
  </si>
  <si>
    <t>Összes maradvány</t>
  </si>
  <si>
    <t>D)</t>
  </si>
  <si>
    <t>Alaptevékenység kötelezettségvállalással terhelt maradványa</t>
  </si>
  <si>
    <t>E)</t>
  </si>
  <si>
    <t>Alaptevékenység szabad maradványa</t>
  </si>
  <si>
    <t>Közös Hivatal</t>
  </si>
  <si>
    <t>Áht kívülre átadott pénzeszközök,támogatások</t>
  </si>
  <si>
    <t>Óvoda működésére települési támogatás</t>
  </si>
  <si>
    <t>Óvodafenntartó Társulás működtetésére</t>
  </si>
  <si>
    <t>Ivóvízminőség-Javító Társulás</t>
  </si>
  <si>
    <t>Kölesdi Sporetegysület</t>
  </si>
  <si>
    <t>Kölesdi Polgárőr Egyesület</t>
  </si>
  <si>
    <t>T.Megyei Polgárőr Szervezetk Szövetsége</t>
  </si>
  <si>
    <t xml:space="preserve">   Kölesdi Önkormányzati Kft</t>
  </si>
  <si>
    <t>2017.</t>
  </si>
  <si>
    <t>2016. évi előirányzat BEVÉTELEK</t>
  </si>
  <si>
    <t>2015. év</t>
  </si>
  <si>
    <t>Vagyonkimutatás a könyvviteli mérlegben szereplő eszközökről 2015. év</t>
  </si>
  <si>
    <t>3. sz. tájékoztató tábla</t>
  </si>
  <si>
    <t>2. sz. tájékoztató tábla</t>
  </si>
  <si>
    <t>8. sz. tájékoztató tábla</t>
  </si>
  <si>
    <t>VAGYONKIMUTATÁS a könyvviteli mérlegben szereplő forrásokról
a könyvviteli mérlegben értékkel szereplő forrásokról</t>
  </si>
  <si>
    <t>7. sz. tájékoztató tábla</t>
  </si>
  <si>
    <t>Az önkormányzat által felvett hitelállomány alakulása lejárat és eszközök szerinti bontásban</t>
  </si>
  <si>
    <t>Kölesd Községi Önkormányzat által biztosított támogatások</t>
  </si>
  <si>
    <t>Hitel, kölcsön állomány 2015. dec. 31-én</t>
  </si>
  <si>
    <t>2017. után</t>
  </si>
  <si>
    <t>Kölesd Községi Önkormányzat által nyújtott kölcsönök</t>
  </si>
  <si>
    <t>1. sz. tájékoztató tábla</t>
  </si>
  <si>
    <t>2.1. melléklet az 5/2016. (V.31.) önkormányzati rendelethez</t>
  </si>
  <si>
    <t>2.2. melléklet az 5/2016. (V.31.) önkormányzati rendelethez</t>
  </si>
  <si>
    <t>9.1. melléklet az 5/2016. (V.31.) önkormányzati rendelethez</t>
  </si>
  <si>
    <t>9.1.1. melléklet az 5/2016. (V.31.) önkormányzati rendelethez</t>
  </si>
  <si>
    <t>9.1.2. melléklet az 5/2016. (V.31.) önkormányzati rendelethez</t>
  </si>
  <si>
    <t>9.2. melléklet az 5/2016. (V.31.) önkormányzati rendelethez</t>
  </si>
  <si>
    <t>9.2.1. melléklet az 5/2016. (V.31.) önkormányzati rendelethez</t>
  </si>
  <si>
    <t>4. tájékoztató tábla az 5/2016. (V.31.) önkormányzati rendelethez</t>
  </si>
  <si>
    <t>5. tájékoztató tábla az 5/2016. (V.31.) önkormányzati rendelethez</t>
  </si>
  <si>
    <t>9. tájékoztató tábla az 5/2016. (V.31.)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</si>
</sst>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  <numFmt numFmtId="167" formatCode="#"/>
    <numFmt numFmtId="168" formatCode="00"/>
    <numFmt numFmtId="169" formatCode="#,###__;\-#,###__"/>
    <numFmt numFmtId="170" formatCode="#,###\ _F_t;\-#,###\ _F_t"/>
  </numFmts>
  <fonts count="71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sz val="14"/>
      <color indexed="10"/>
      <name val="Times New Roman CE"/>
      <charset val="238"/>
    </font>
    <font>
      <sz val="12"/>
      <name val="Times New Roman"/>
      <family val="1"/>
      <charset val="238"/>
    </font>
    <font>
      <b/>
      <i/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8"/>
      <name val="Times New Roman"/>
      <family val="1"/>
      <charset val="238"/>
    </font>
    <font>
      <b/>
      <i/>
      <sz val="8"/>
      <name val="Times New Roman"/>
      <family val="1"/>
    </font>
    <font>
      <sz val="12"/>
      <color indexed="1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i/>
      <sz val="9"/>
      <name val="Times New Roman"/>
      <family val="1"/>
      <charset val="238"/>
    </font>
    <font>
      <b/>
      <i/>
      <sz val="4"/>
      <color rgb="FF000000"/>
      <name val="Times New Roman"/>
      <family val="1"/>
      <charset val="238"/>
    </font>
    <font>
      <b/>
      <sz val="13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8"/>
      <name val="Times New Roman CE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i/>
      <sz val="9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9"/>
      <color rgb="FFFF0000"/>
      <name val="Times New Roman CE"/>
      <charset val="238"/>
    </font>
    <font>
      <i/>
      <sz val="9"/>
      <name val="Times New Roman CE"/>
      <charset val="238"/>
    </font>
  </fonts>
  <fills count="7">
    <fill>
      <patternFill patternType="none"/>
    </fill>
    <fill>
      <patternFill patternType="gray125"/>
    </fill>
    <fill>
      <patternFill patternType="lightHorizontal"/>
    </fill>
    <fill>
      <patternFill patternType="lightHorizontal">
        <fgColor rgb="FF000000"/>
        <bgColor rgb="FFFFFFFF"/>
      </patternFill>
    </fill>
    <fill>
      <patternFill patternType="solid">
        <fgColor rgb="FFFFFF00"/>
        <bgColor rgb="FF000000"/>
      </patternFill>
    </fill>
    <fill>
      <patternFill patternType="darkHorizontal">
        <fgColor rgb="FF000000"/>
        <bgColor rgb="FFFFFFFF"/>
      </patternFill>
    </fill>
    <fill>
      <patternFill patternType="gray125">
        <fgColor rgb="FF000000"/>
        <bgColor rgb="FFE3E3E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9" fontId="1" fillId="0" borderId="0" applyFont="0" applyFill="0" applyBorder="0" applyAlignment="0" applyProtection="0"/>
    <xf numFmtId="0" fontId="48" fillId="0" borderId="0"/>
    <xf numFmtId="0" fontId="1" fillId="0" borderId="0"/>
  </cellStyleXfs>
  <cellXfs count="933">
    <xf numFmtId="0" fontId="0" fillId="0" borderId="0" xfId="0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7" fillId="0" borderId="0" xfId="4" applyFont="1" applyFill="1" applyBorder="1" applyAlignment="1" applyProtection="1">
      <alignment horizontal="center" vertical="center" wrapText="1"/>
    </xf>
    <xf numFmtId="0" fontId="7" fillId="0" borderId="0" xfId="4" applyFont="1" applyFill="1" applyBorder="1" applyAlignment="1" applyProtection="1">
      <alignment vertical="center" wrapText="1"/>
    </xf>
    <xf numFmtId="0" fontId="22" fillId="0" borderId="1" xfId="4" applyFont="1" applyFill="1" applyBorder="1" applyAlignment="1" applyProtection="1">
      <alignment horizontal="left" vertical="center" wrapText="1" indent="1"/>
    </xf>
    <xf numFmtId="0" fontId="22" fillId="0" borderId="2" xfId="4" applyFont="1" applyFill="1" applyBorder="1" applyAlignment="1" applyProtection="1">
      <alignment horizontal="left" vertical="center" wrapText="1" indent="1"/>
    </xf>
    <xf numFmtId="0" fontId="22" fillId="0" borderId="3" xfId="4" applyFont="1" applyFill="1" applyBorder="1" applyAlignment="1" applyProtection="1">
      <alignment horizontal="left" vertical="center" wrapText="1" indent="1"/>
    </xf>
    <xf numFmtId="0" fontId="22" fillId="0" borderId="4" xfId="4" applyFont="1" applyFill="1" applyBorder="1" applyAlignment="1" applyProtection="1">
      <alignment horizontal="left" vertical="center" wrapText="1" indent="1"/>
    </xf>
    <xf numFmtId="0" fontId="22" fillId="0" borderId="5" xfId="4" applyFont="1" applyFill="1" applyBorder="1" applyAlignment="1" applyProtection="1">
      <alignment horizontal="left" vertical="center" wrapText="1" indent="1"/>
    </xf>
    <xf numFmtId="0" fontId="22" fillId="0" borderId="6" xfId="4" applyFont="1" applyFill="1" applyBorder="1" applyAlignment="1" applyProtection="1">
      <alignment horizontal="left" vertical="center" wrapText="1" indent="1"/>
    </xf>
    <xf numFmtId="49" fontId="22" fillId="0" borderId="7" xfId="4" applyNumberFormat="1" applyFont="1" applyFill="1" applyBorder="1" applyAlignment="1" applyProtection="1">
      <alignment horizontal="left" vertical="center" wrapText="1" indent="1"/>
    </xf>
    <xf numFmtId="49" fontId="22" fillId="0" borderId="8" xfId="4" applyNumberFormat="1" applyFont="1" applyFill="1" applyBorder="1" applyAlignment="1" applyProtection="1">
      <alignment horizontal="left" vertical="center" wrapText="1" indent="1"/>
    </xf>
    <xf numFmtId="49" fontId="22" fillId="0" borderId="9" xfId="4" applyNumberFormat="1" applyFont="1" applyFill="1" applyBorder="1" applyAlignment="1" applyProtection="1">
      <alignment horizontal="left" vertical="center" wrapText="1" indent="1"/>
    </xf>
    <xf numFmtId="49" fontId="22" fillId="0" borderId="10" xfId="4" applyNumberFormat="1" applyFont="1" applyFill="1" applyBorder="1" applyAlignment="1" applyProtection="1">
      <alignment horizontal="left" vertical="center" wrapText="1" indent="1"/>
    </xf>
    <xf numFmtId="49" fontId="22" fillId="0" borderId="11" xfId="4" applyNumberFormat="1" applyFont="1" applyFill="1" applyBorder="1" applyAlignment="1" applyProtection="1">
      <alignment horizontal="left" vertical="center" wrapText="1" indent="1"/>
    </xf>
    <xf numFmtId="49" fontId="22" fillId="0" borderId="12" xfId="4" applyNumberFormat="1" applyFont="1" applyFill="1" applyBorder="1" applyAlignment="1" applyProtection="1">
      <alignment horizontal="left" vertical="center" wrapText="1" indent="1"/>
    </xf>
    <xf numFmtId="0" fontId="22" fillId="0" borderId="0" xfId="4" applyFont="1" applyFill="1" applyBorder="1" applyAlignment="1" applyProtection="1">
      <alignment horizontal="left" vertical="center" wrapText="1" indent="1"/>
    </xf>
    <xf numFmtId="0" fontId="20" fillId="0" borderId="13" xfId="4" applyFont="1" applyFill="1" applyBorder="1" applyAlignment="1" applyProtection="1">
      <alignment horizontal="left" vertical="center" wrapText="1" indent="1"/>
    </xf>
    <xf numFmtId="0" fontId="20" fillId="0" borderId="14" xfId="4" applyFont="1" applyFill="1" applyBorder="1" applyAlignment="1" applyProtection="1">
      <alignment horizontal="left" vertical="center" wrapText="1" indent="1"/>
    </xf>
    <xf numFmtId="0" fontId="20" fillId="0" borderId="15" xfId="4" applyFont="1" applyFill="1" applyBorder="1" applyAlignment="1" applyProtection="1">
      <alignment horizontal="left" vertical="center" wrapText="1" indent="1"/>
    </xf>
    <xf numFmtId="0" fontId="8" fillId="0" borderId="13" xfId="4" applyFont="1" applyFill="1" applyBorder="1" applyAlignment="1" applyProtection="1">
      <alignment horizontal="center" vertical="center" wrapText="1"/>
    </xf>
    <xf numFmtId="0" fontId="8" fillId="0" borderId="14" xfId="4" applyFont="1" applyFill="1" applyBorder="1" applyAlignment="1" applyProtection="1">
      <alignment horizontal="center" vertical="center" wrapText="1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2" fillId="0" borderId="18" xfId="0" applyNumberFormat="1" applyFont="1" applyFill="1" applyBorder="1" applyAlignment="1" applyProtection="1">
      <alignment vertical="center" wrapText="1"/>
      <protection locked="0"/>
    </xf>
    <xf numFmtId="164" fontId="22" fillId="0" borderId="2" xfId="0" applyNumberFormat="1" applyFont="1" applyFill="1" applyBorder="1" applyAlignment="1" applyProtection="1">
      <alignment vertical="center" wrapText="1"/>
      <protection locked="0"/>
    </xf>
    <xf numFmtId="164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4" applyFont="1" applyFill="1" applyBorder="1" applyAlignment="1" applyProtection="1">
      <alignment vertical="center" wrapText="1"/>
    </xf>
    <xf numFmtId="0" fontId="20" fillId="0" borderId="19" xfId="4" applyFont="1" applyFill="1" applyBorder="1" applyAlignment="1" applyProtection="1">
      <alignment vertical="center" wrapText="1"/>
    </xf>
    <xf numFmtId="0" fontId="20" fillId="0" borderId="13" xfId="4" applyFont="1" applyFill="1" applyBorder="1" applyAlignment="1" applyProtection="1">
      <alignment horizontal="center" vertical="center" wrapText="1"/>
    </xf>
    <xf numFmtId="0" fontId="20" fillId="0" borderId="14" xfId="4" applyFont="1" applyFill="1" applyBorder="1" applyAlignment="1" applyProtection="1">
      <alignment horizontal="center" vertical="center" wrapText="1"/>
    </xf>
    <xf numFmtId="0" fontId="20" fillId="0" borderId="21" xfId="4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8" fillId="0" borderId="21" xfId="4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 applyProtection="1">
      <alignment vertical="center"/>
    </xf>
    <xf numFmtId="164" fontId="8" fillId="0" borderId="21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20" fillId="0" borderId="23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4" fillId="0" borderId="0" xfId="0" applyNumberFormat="1" applyFont="1" applyFill="1" applyAlignment="1">
      <alignment vertical="center" wrapText="1"/>
    </xf>
    <xf numFmtId="164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19" fillId="0" borderId="2" xfId="0" applyNumberFormat="1" applyFont="1" applyFill="1" applyBorder="1" applyAlignment="1" applyProtection="1">
      <alignment vertical="center" wrapText="1"/>
      <protection locked="0"/>
    </xf>
    <xf numFmtId="164" fontId="19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0" fontId="7" fillId="0" borderId="0" xfId="0" applyFont="1" applyFill="1" applyAlignment="1">
      <alignment horizontal="center" vertical="center" wrapText="1"/>
    </xf>
    <xf numFmtId="164" fontId="22" fillId="0" borderId="25" xfId="0" applyNumberFormat="1" applyFont="1" applyFill="1" applyBorder="1" applyAlignment="1" applyProtection="1">
      <alignment vertical="center" wrapText="1"/>
    </xf>
    <xf numFmtId="164" fontId="22" fillId="0" borderId="13" xfId="0" applyNumberFormat="1" applyFont="1" applyFill="1" applyBorder="1" applyAlignment="1" applyProtection="1">
      <alignment vertical="center" wrapText="1"/>
    </xf>
    <xf numFmtId="164" fontId="22" fillId="0" borderId="14" xfId="0" applyNumberFormat="1" applyFont="1" applyFill="1" applyBorder="1" applyAlignment="1" applyProtection="1">
      <alignment vertical="center" wrapText="1"/>
    </xf>
    <xf numFmtId="164" fontId="22" fillId="0" borderId="21" xfId="0" applyNumberFormat="1" applyFont="1" applyFill="1" applyBorder="1" applyAlignment="1" applyProtection="1">
      <alignment vertical="center" wrapText="1"/>
    </xf>
    <xf numFmtId="164" fontId="22" fillId="0" borderId="26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vertical="center" wrapText="1"/>
      <protection locked="0"/>
    </xf>
    <xf numFmtId="164" fontId="22" fillId="0" borderId="8" xfId="0" applyNumberFormat="1" applyFont="1" applyFill="1" applyBorder="1" applyAlignment="1" applyProtection="1">
      <alignment vertical="center" wrapText="1"/>
      <protection locked="0"/>
    </xf>
    <xf numFmtId="164" fontId="22" fillId="0" borderId="27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7" xfId="0" applyNumberFormat="1" applyFont="1" applyFill="1" applyBorder="1" applyAlignment="1" applyProtection="1">
      <alignment vertical="center" wrapText="1"/>
      <protection locked="0"/>
    </xf>
    <xf numFmtId="164" fontId="22" fillId="0" borderId="10" xfId="0" applyNumberFormat="1" applyFont="1" applyFill="1" applyBorder="1" applyAlignment="1" applyProtection="1">
      <alignment vertical="center" wrapText="1"/>
      <protection locked="0"/>
    </xf>
    <xf numFmtId="164" fontId="22" fillId="0" borderId="28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29" xfId="0" applyNumberFormat="1" applyFont="1" applyFill="1" applyBorder="1" applyAlignment="1" applyProtection="1">
      <alignment vertical="center" wrapText="1"/>
      <protection locked="0"/>
    </xf>
    <xf numFmtId="164" fontId="22" fillId="0" borderId="7" xfId="0" applyNumberFormat="1" applyFont="1" applyFill="1" applyBorder="1" applyAlignment="1" applyProtection="1">
      <alignment vertical="center" wrapText="1"/>
      <protection locked="0"/>
    </xf>
    <xf numFmtId="164" fontId="22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>
      <alignment horizontal="center" vertical="center" wrapText="1"/>
    </xf>
    <xf numFmtId="164" fontId="30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0" fontId="24" fillId="0" borderId="0" xfId="0" applyFont="1" applyFill="1"/>
    <xf numFmtId="3" fontId="30" fillId="0" borderId="4" xfId="0" applyNumberFormat="1" applyFont="1" applyFill="1" applyBorder="1" applyAlignment="1" applyProtection="1">
      <alignment vertical="center"/>
      <protection locked="0"/>
    </xf>
    <xf numFmtId="3" fontId="34" fillId="0" borderId="2" xfId="0" applyNumberFormat="1" applyFont="1" applyFill="1" applyBorder="1" applyAlignment="1" applyProtection="1">
      <alignment vertical="center"/>
      <protection locked="0"/>
    </xf>
    <xf numFmtId="3" fontId="30" fillId="0" borderId="2" xfId="0" applyNumberFormat="1" applyFont="1" applyFill="1" applyBorder="1" applyAlignment="1" applyProtection="1">
      <alignment vertical="center"/>
      <protection locked="0"/>
    </xf>
    <xf numFmtId="49" fontId="30" fillId="0" borderId="10" xfId="0" applyNumberFormat="1" applyFont="1" applyFill="1" applyBorder="1" applyAlignment="1" applyProtection="1">
      <alignment vertical="center"/>
      <protection locked="0"/>
    </xf>
    <xf numFmtId="3" fontId="30" fillId="0" borderId="6" xfId="0" applyNumberFormat="1" applyFont="1" applyFill="1" applyBorder="1" applyAlignment="1" applyProtection="1">
      <alignment vertical="center"/>
      <protection locked="0"/>
    </xf>
    <xf numFmtId="49" fontId="30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164" fontId="20" fillId="2" borderId="14" xfId="0" applyNumberFormat="1" applyFont="1" applyFill="1" applyBorder="1" applyAlignment="1" applyProtection="1">
      <alignment vertical="center" wrapText="1"/>
    </xf>
    <xf numFmtId="164" fontId="8" fillId="2" borderId="14" xfId="0" applyNumberFormat="1" applyFont="1" applyFill="1" applyBorder="1" applyAlignment="1" applyProtection="1">
      <alignment vertical="center" wrapText="1"/>
    </xf>
    <xf numFmtId="164" fontId="15" fillId="2" borderId="34" xfId="0" applyNumberFormat="1" applyFont="1" applyFill="1" applyBorder="1" applyAlignment="1" applyProtection="1">
      <alignment horizontal="left" vertical="center" wrapText="1" indent="2"/>
    </xf>
    <xf numFmtId="3" fontId="4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14" xfId="4" applyFont="1" applyFill="1" applyBorder="1" applyAlignment="1" applyProtection="1">
      <alignment horizontal="left" vertical="center" wrapText="1" indent="1"/>
    </xf>
    <xf numFmtId="164" fontId="29" fillId="0" borderId="13" xfId="0" applyNumberFormat="1" applyFont="1" applyFill="1" applyBorder="1" applyAlignment="1" applyProtection="1">
      <alignment horizontal="left" vertical="center" wrapText="1" indent="1"/>
    </xf>
    <xf numFmtId="0" fontId="38" fillId="0" borderId="0" xfId="0" applyFont="1"/>
    <xf numFmtId="0" fontId="39" fillId="0" borderId="0" xfId="0" applyFont="1"/>
    <xf numFmtId="0" fontId="39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14" xfId="4" applyFont="1" applyFill="1" applyBorder="1" applyAlignment="1" applyProtection="1">
      <alignment horizontal="left" vertical="center" wrapText="1"/>
    </xf>
    <xf numFmtId="164" fontId="30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39" fillId="0" borderId="0" xfId="0" applyFont="1" applyFill="1"/>
    <xf numFmtId="3" fontId="39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9" fillId="0" borderId="0" xfId="0" applyFont="1" applyFill="1" applyAlignment="1">
      <alignment horizontal="right" indent="1"/>
    </xf>
    <xf numFmtId="0" fontId="6" fillId="0" borderId="36" xfId="0" applyFont="1" applyFill="1" applyBorder="1" applyAlignment="1" applyProtection="1">
      <alignment horizontal="right"/>
    </xf>
    <xf numFmtId="0" fontId="30" fillId="0" borderId="23" xfId="4" applyFont="1" applyFill="1" applyBorder="1" applyAlignment="1" applyProtection="1">
      <alignment horizontal="left" vertical="center" wrapText="1" indent="1"/>
    </xf>
    <xf numFmtId="0" fontId="22" fillId="0" borderId="2" xfId="4" applyFont="1" applyFill="1" applyBorder="1" applyAlignment="1" applyProtection="1">
      <alignment horizontal="left" indent="6"/>
    </xf>
    <xf numFmtId="0" fontId="22" fillId="0" borderId="2" xfId="4" applyFont="1" applyFill="1" applyBorder="1" applyAlignment="1" applyProtection="1">
      <alignment horizontal="left" vertical="center" wrapText="1" indent="6"/>
    </xf>
    <xf numFmtId="0" fontId="22" fillId="0" borderId="6" xfId="4" applyFont="1" applyFill="1" applyBorder="1" applyAlignment="1" applyProtection="1">
      <alignment horizontal="left" vertical="center" wrapText="1" indent="6"/>
    </xf>
    <xf numFmtId="0" fontId="22" fillId="0" borderId="31" xfId="4" applyFont="1" applyFill="1" applyBorder="1" applyAlignment="1" applyProtection="1">
      <alignment horizontal="left" vertical="center" wrapText="1" indent="6"/>
    </xf>
    <xf numFmtId="0" fontId="44" fillId="0" borderId="0" xfId="0" applyFont="1" applyFill="1"/>
    <xf numFmtId="0" fontId="45" fillId="0" borderId="0" xfId="0" applyFont="1"/>
    <xf numFmtId="0" fontId="2" fillId="0" borderId="0" xfId="4" applyFont="1" applyFill="1"/>
    <xf numFmtId="164" fontId="5" fillId="0" borderId="0" xfId="4" applyNumberFormat="1" applyFont="1" applyFill="1" applyBorder="1" applyAlignment="1" applyProtection="1">
      <alignment horizontal="centerContinuous" vertical="center"/>
    </xf>
    <xf numFmtId="0" fontId="15" fillId="0" borderId="8" xfId="4" applyFont="1" applyFill="1" applyBorder="1" applyAlignment="1">
      <alignment horizontal="center" vertical="center"/>
    </xf>
    <xf numFmtId="0" fontId="15" fillId="0" borderId="9" xfId="4" applyFont="1" applyFill="1" applyBorder="1" applyAlignment="1">
      <alignment horizontal="center" vertical="center"/>
    </xf>
    <xf numFmtId="0" fontId="15" fillId="0" borderId="13" xfId="4" applyFont="1" applyFill="1" applyBorder="1" applyAlignment="1">
      <alignment horizontal="center" vertical="center"/>
    </xf>
    <xf numFmtId="0" fontId="15" fillId="0" borderId="14" xfId="4" applyFont="1" applyFill="1" applyBorder="1" applyAlignment="1">
      <alignment horizontal="center" vertical="center"/>
    </xf>
    <xf numFmtId="0" fontId="15" fillId="0" borderId="21" xfId="4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4" applyFont="1" applyFill="1" applyBorder="1" applyAlignment="1">
      <alignment horizontal="center" vertical="center"/>
    </xf>
    <xf numFmtId="0" fontId="32" fillId="0" borderId="14" xfId="4" applyFont="1" applyFill="1" applyBorder="1"/>
    <xf numFmtId="165" fontId="15" fillId="0" borderId="30" xfId="1" applyNumberFormat="1" applyFont="1" applyFill="1" applyBorder="1"/>
    <xf numFmtId="165" fontId="15" fillId="0" borderId="16" xfId="1" applyNumberFormat="1" applyFont="1" applyFill="1" applyBorder="1"/>
    <xf numFmtId="0" fontId="23" fillId="0" borderId="0" xfId="0" applyFont="1" applyFill="1" applyBorder="1" applyAlignment="1" applyProtection="1">
      <alignment horizontal="right"/>
    </xf>
    <xf numFmtId="0" fontId="42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3" fillId="0" borderId="0" xfId="0" applyFont="1" applyFill="1"/>
    <xf numFmtId="164" fontId="30" fillId="0" borderId="3" xfId="0" applyNumberFormat="1" applyFont="1" applyFill="1" applyBorder="1" applyAlignment="1" applyProtection="1">
      <alignment vertical="center"/>
      <protection locked="0"/>
    </xf>
    <xf numFmtId="164" fontId="30" fillId="0" borderId="2" xfId="0" applyNumberFormat="1" applyFont="1" applyFill="1" applyBorder="1" applyAlignment="1" applyProtection="1">
      <alignment vertical="center"/>
      <protection locked="0"/>
    </xf>
    <xf numFmtId="164" fontId="30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4" applyFont="1" applyFill="1" applyBorder="1" applyProtection="1">
      <protection locked="0"/>
    </xf>
    <xf numFmtId="165" fontId="15" fillId="0" borderId="3" xfId="1" applyNumberFormat="1" applyFont="1" applyFill="1" applyBorder="1" applyProtection="1">
      <protection locked="0"/>
    </xf>
    <xf numFmtId="0" fontId="15" fillId="0" borderId="2" xfId="4" applyFont="1" applyFill="1" applyBorder="1" applyProtection="1">
      <protection locked="0"/>
    </xf>
    <xf numFmtId="165" fontId="15" fillId="0" borderId="2" xfId="1" applyNumberFormat="1" applyFont="1" applyFill="1" applyBorder="1" applyProtection="1">
      <protection locked="0"/>
    </xf>
    <xf numFmtId="0" fontId="15" fillId="0" borderId="6" xfId="4" applyFont="1" applyFill="1" applyBorder="1" applyProtection="1">
      <protection locked="0"/>
    </xf>
    <xf numFmtId="165" fontId="15" fillId="0" borderId="6" xfId="1" applyNumberFormat="1" applyFont="1" applyFill="1" applyBorder="1" applyProtection="1">
      <protection locked="0"/>
    </xf>
    <xf numFmtId="0" fontId="29" fillId="0" borderId="11" xfId="4" applyFont="1" applyFill="1" applyBorder="1" applyAlignment="1" applyProtection="1">
      <alignment horizontal="center" vertical="center" wrapText="1"/>
    </xf>
    <xf numFmtId="0" fontId="29" fillId="0" borderId="4" xfId="4" applyFont="1" applyFill="1" applyBorder="1" applyAlignment="1" applyProtection="1">
      <alignment horizontal="center" vertical="center" wrapText="1"/>
    </xf>
    <xf numFmtId="0" fontId="29" fillId="0" borderId="20" xfId="4" applyFont="1" applyFill="1" applyBorder="1" applyAlignment="1" applyProtection="1">
      <alignment horizontal="center" vertical="center" wrapText="1"/>
    </xf>
    <xf numFmtId="0" fontId="30" fillId="0" borderId="13" xfId="4" applyFont="1" applyFill="1" applyBorder="1" applyAlignment="1" applyProtection="1">
      <alignment horizontal="center" vertical="center"/>
    </xf>
    <xf numFmtId="0" fontId="30" fillId="0" borderId="14" xfId="4" applyFont="1" applyFill="1" applyBorder="1" applyAlignment="1" applyProtection="1">
      <alignment horizontal="center" vertical="center"/>
    </xf>
    <xf numFmtId="0" fontId="30" fillId="0" borderId="21" xfId="4" applyFont="1" applyFill="1" applyBorder="1" applyAlignment="1" applyProtection="1">
      <alignment horizontal="center" vertical="center"/>
    </xf>
    <xf numFmtId="0" fontId="30" fillId="0" borderId="11" xfId="4" applyFont="1" applyFill="1" applyBorder="1" applyAlignment="1" applyProtection="1">
      <alignment horizontal="center" vertical="center"/>
    </xf>
    <xf numFmtId="0" fontId="30" fillId="0" borderId="8" xfId="4" applyFont="1" applyFill="1" applyBorder="1" applyAlignment="1" applyProtection="1">
      <alignment horizontal="center" vertical="center"/>
    </xf>
    <xf numFmtId="0" fontId="30" fillId="0" borderId="10" xfId="4" applyFont="1" applyFill="1" applyBorder="1" applyAlignment="1" applyProtection="1">
      <alignment horizontal="center" vertical="center"/>
    </xf>
    <xf numFmtId="165" fontId="29" fillId="0" borderId="21" xfId="1" applyNumberFormat="1" applyFont="1" applyFill="1" applyBorder="1" applyProtection="1"/>
    <xf numFmtId="165" fontId="30" fillId="0" borderId="20" xfId="1" applyNumberFormat="1" applyFont="1" applyFill="1" applyBorder="1" applyProtection="1">
      <protection locked="0"/>
    </xf>
    <xf numFmtId="165" fontId="30" fillId="0" borderId="16" xfId="1" applyNumberFormat="1" applyFont="1" applyFill="1" applyBorder="1" applyProtection="1">
      <protection locked="0"/>
    </xf>
    <xf numFmtId="165" fontId="30" fillId="0" borderId="18" xfId="1" applyNumberFormat="1" applyFont="1" applyFill="1" applyBorder="1" applyProtection="1">
      <protection locked="0"/>
    </xf>
    <xf numFmtId="0" fontId="30" fillId="0" borderId="4" xfId="4" applyFont="1" applyFill="1" applyBorder="1" applyProtection="1">
      <protection locked="0"/>
    </xf>
    <xf numFmtId="0" fontId="30" fillId="0" borderId="2" xfId="4" applyFont="1" applyFill="1" applyBorder="1" applyProtection="1">
      <protection locked="0"/>
    </xf>
    <xf numFmtId="0" fontId="30" fillId="0" borderId="6" xfId="4" applyFont="1" applyFill="1" applyBorder="1" applyProtection="1">
      <protection locked="0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21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0" fontId="30" fillId="0" borderId="3" xfId="0" applyFont="1" applyFill="1" applyBorder="1" applyAlignment="1" applyProtection="1">
      <alignment vertical="center" wrapText="1"/>
    </xf>
    <xf numFmtId="0" fontId="30" fillId="0" borderId="2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Protection="1"/>
    <xf numFmtId="0" fontId="24" fillId="0" borderId="0" xfId="0" applyFont="1" applyFill="1" applyProtection="1"/>
    <xf numFmtId="0" fontId="31" fillId="0" borderId="15" xfId="0" applyFont="1" applyFill="1" applyBorder="1" applyAlignment="1" applyProtection="1">
      <alignment vertical="center"/>
    </xf>
    <xf numFmtId="0" fontId="31" fillId="0" borderId="19" xfId="0" applyFont="1" applyFill="1" applyBorder="1" applyAlignment="1" applyProtection="1">
      <alignment horizontal="center" vertical="center"/>
    </xf>
    <xf numFmtId="0" fontId="31" fillId="0" borderId="33" xfId="0" applyFont="1" applyFill="1" applyBorder="1" applyAlignment="1" applyProtection="1">
      <alignment horizontal="center" vertical="center"/>
    </xf>
    <xf numFmtId="49" fontId="30" fillId="0" borderId="11" xfId="0" applyNumberFormat="1" applyFont="1" applyFill="1" applyBorder="1" applyAlignment="1" applyProtection="1">
      <alignment vertical="center"/>
    </xf>
    <xf numFmtId="3" fontId="30" fillId="0" borderId="20" xfId="0" applyNumberFormat="1" applyFont="1" applyFill="1" applyBorder="1" applyAlignment="1" applyProtection="1">
      <alignment vertical="center"/>
    </xf>
    <xf numFmtId="49" fontId="34" fillId="0" borderId="8" xfId="0" quotePrefix="1" applyNumberFormat="1" applyFont="1" applyFill="1" applyBorder="1" applyAlignment="1" applyProtection="1">
      <alignment horizontal="left" vertical="center" indent="1"/>
    </xf>
    <xf numFmtId="3" fontId="34" fillId="0" borderId="16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vertical="center"/>
    </xf>
    <xf numFmtId="3" fontId="30" fillId="0" borderId="16" xfId="0" applyNumberFormat="1" applyFont="1" applyFill="1" applyBorder="1" applyAlignment="1" applyProtection="1">
      <alignment vertical="center"/>
    </xf>
    <xf numFmtId="49" fontId="31" fillId="0" borderId="13" xfId="0" applyNumberFormat="1" applyFont="1" applyFill="1" applyBorder="1" applyAlignment="1" applyProtection="1">
      <alignment vertical="center"/>
    </xf>
    <xf numFmtId="3" fontId="30" fillId="0" borderId="14" xfId="0" applyNumberFormat="1" applyFont="1" applyFill="1" applyBorder="1" applyAlignment="1" applyProtection="1">
      <alignment vertical="center"/>
    </xf>
    <xf numFmtId="3" fontId="30" fillId="0" borderId="21" xfId="0" applyNumberFormat="1" applyFont="1" applyFill="1" applyBorder="1" applyAlignment="1" applyProtection="1">
      <alignment vertical="center"/>
    </xf>
    <xf numFmtId="49" fontId="30" fillId="0" borderId="8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38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0" borderId="33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4" fontId="8" fillId="0" borderId="41" xfId="0" applyNumberFormat="1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horizontal="left" vertical="center" wrapText="1" indent="1"/>
    </xf>
    <xf numFmtId="0" fontId="28" fillId="0" borderId="13" xfId="0" applyFont="1" applyBorder="1" applyAlignment="1" applyProtection="1">
      <alignment horizontal="center" vertical="center" wrapText="1"/>
    </xf>
    <xf numFmtId="0" fontId="40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0" fontId="41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43" fillId="0" borderId="0" xfId="0" applyFont="1" applyFill="1" applyProtection="1"/>
    <xf numFmtId="0" fontId="30" fillId="0" borderId="9" xfId="0" applyFont="1" applyFill="1" applyBorder="1" applyAlignment="1" applyProtection="1">
      <alignment horizontal="center" vertical="center"/>
    </xf>
    <xf numFmtId="164" fontId="29" fillId="0" borderId="30" xfId="0" applyNumberFormat="1" applyFont="1" applyFill="1" applyBorder="1" applyAlignment="1" applyProtection="1">
      <alignment vertical="center"/>
    </xf>
    <xf numFmtId="0" fontId="30" fillId="0" borderId="8" xfId="0" applyFont="1" applyFill="1" applyBorder="1" applyAlignment="1" applyProtection="1">
      <alignment horizontal="center" vertical="center"/>
    </xf>
    <xf numFmtId="164" fontId="29" fillId="0" borderId="16" xfId="0" applyNumberFormat="1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horizontal="center" vertical="center"/>
    </xf>
    <xf numFmtId="0" fontId="30" fillId="0" borderId="6" xfId="0" applyFont="1" applyFill="1" applyBorder="1" applyAlignment="1" applyProtection="1">
      <alignment vertical="center" wrapText="1"/>
    </xf>
    <xf numFmtId="164" fontId="29" fillId="0" borderId="18" xfId="0" applyNumberFormat="1" applyFont="1" applyFill="1" applyBorder="1" applyAlignment="1" applyProtection="1">
      <alignment vertical="center"/>
    </xf>
    <xf numFmtId="0" fontId="29" fillId="0" borderId="13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164" fontId="29" fillId="0" borderId="14" xfId="0" applyNumberFormat="1" applyFont="1" applyFill="1" applyBorder="1" applyAlignment="1" applyProtection="1">
      <alignment vertical="center"/>
    </xf>
    <xf numFmtId="164" fontId="29" fillId="0" borderId="21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3" fillId="0" borderId="0" xfId="0" applyFont="1" applyFill="1" applyProtection="1">
      <protection locked="0"/>
    </xf>
    <xf numFmtId="0" fontId="36" fillId="0" borderId="0" xfId="0" applyFont="1" applyFill="1" applyProtection="1">
      <protection locked="0"/>
    </xf>
    <xf numFmtId="164" fontId="22" fillId="0" borderId="46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1" xfId="4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47" xfId="0" applyNumberFormat="1" applyFont="1" applyFill="1" applyBorder="1" applyAlignment="1" applyProtection="1">
      <alignment horizontal="center" vertical="center"/>
    </xf>
    <xf numFmtId="164" fontId="8" fillId="0" borderId="32" xfId="0" applyNumberFormat="1" applyFont="1" applyFill="1" applyBorder="1" applyAlignment="1" applyProtection="1">
      <alignment horizontal="center" vertical="center" wrapText="1"/>
    </xf>
    <xf numFmtId="164" fontId="20" fillId="0" borderId="43" xfId="0" applyNumberFormat="1" applyFont="1" applyFill="1" applyBorder="1" applyAlignment="1" applyProtection="1">
      <alignment horizontal="center" vertical="center" wrapText="1"/>
    </xf>
    <xf numFmtId="164" fontId="20" fillId="0" borderId="25" xfId="0" applyNumberFormat="1" applyFont="1" applyFill="1" applyBorder="1" applyAlignment="1" applyProtection="1">
      <alignment horizontal="center" vertical="center" wrapText="1"/>
    </xf>
    <xf numFmtId="164" fontId="20" fillId="0" borderId="34" xfId="0" applyNumberFormat="1" applyFont="1" applyFill="1" applyBorder="1" applyAlignment="1" applyProtection="1">
      <alignment horizontal="center" vertical="center" wrapText="1"/>
    </xf>
    <xf numFmtId="164" fontId="20" fillId="0" borderId="21" xfId="0" applyNumberFormat="1" applyFont="1" applyFill="1" applyBorder="1" applyAlignment="1" applyProtection="1">
      <alignment horizontal="center" vertical="center" wrapText="1"/>
    </xf>
    <xf numFmtId="164" fontId="20" fillId="0" borderId="29" xfId="0" applyNumberFormat="1" applyFont="1" applyFill="1" applyBorder="1" applyAlignment="1" applyProtection="1">
      <alignment horizontal="center" vertical="center" wrapText="1"/>
    </xf>
    <xf numFmtId="164" fontId="20" fillId="0" borderId="13" xfId="0" applyNumberFormat="1" applyFont="1" applyFill="1" applyBorder="1" applyAlignment="1" applyProtection="1">
      <alignment horizontal="center" vertical="center" wrapText="1"/>
    </xf>
    <xf numFmtId="164" fontId="20" fillId="0" borderId="25" xfId="0" applyNumberFormat="1" applyFon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center" vertical="center" wrapText="1"/>
    </xf>
    <xf numFmtId="164" fontId="22" fillId="0" borderId="26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center" vertical="center" wrapText="1"/>
    </xf>
    <xf numFmtId="164" fontId="22" fillId="0" borderId="27" xfId="0" applyNumberFormat="1" applyFont="1" applyFill="1" applyBorder="1" applyAlignment="1" applyProtection="1">
      <alignment vertical="center" wrapText="1"/>
    </xf>
    <xf numFmtId="164" fontId="29" fillId="0" borderId="25" xfId="0" applyNumberFormat="1" applyFon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center" vertical="center" wrapText="1"/>
    </xf>
    <xf numFmtId="164" fontId="22" fillId="0" borderId="29" xfId="0" applyNumberFormat="1" applyFont="1" applyFill="1" applyBorder="1" applyAlignment="1" applyProtection="1">
      <alignment vertical="center" wrapText="1"/>
    </xf>
    <xf numFmtId="0" fontId="28" fillId="0" borderId="14" xfId="0" applyFont="1" applyBorder="1" applyAlignment="1" applyProtection="1">
      <alignment horizontal="left" vertical="center" wrapText="1" indent="1"/>
    </xf>
    <xf numFmtId="0" fontId="27" fillId="0" borderId="2" xfId="0" applyFont="1" applyBorder="1" applyAlignment="1" applyProtection="1">
      <alignment horizontal="left" vertical="center" wrapText="1" indent="1"/>
    </xf>
    <xf numFmtId="0" fontId="27" fillId="0" borderId="6" xfId="0" applyFont="1" applyBorder="1" applyAlignment="1" applyProtection="1">
      <alignment horizontal="left" vertical="center" wrapText="1" indent="1"/>
    </xf>
    <xf numFmtId="0" fontId="28" fillId="0" borderId="22" xfId="0" applyFont="1" applyBorder="1" applyAlignment="1" applyProtection="1">
      <alignment horizontal="left" vertical="center" wrapText="1" indent="1"/>
    </xf>
    <xf numFmtId="164" fontId="20" fillId="0" borderId="33" xfId="4" applyNumberFormat="1" applyFont="1" applyFill="1" applyBorder="1" applyAlignment="1" applyProtection="1">
      <alignment horizontal="right" vertical="center" wrapText="1" indent="1"/>
    </xf>
    <xf numFmtId="164" fontId="20" fillId="0" borderId="21" xfId="4" applyNumberFormat="1" applyFont="1" applyFill="1" applyBorder="1" applyAlignment="1" applyProtection="1">
      <alignment horizontal="right" vertical="center" wrapText="1" indent="1"/>
    </xf>
    <xf numFmtId="164" fontId="22" fillId="0" borderId="2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6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1" xfId="4" applyNumberFormat="1" applyFont="1" applyFill="1" applyBorder="1" applyAlignment="1" applyProtection="1">
      <alignment horizontal="right" vertical="center" wrapText="1" indent="1"/>
    </xf>
    <xf numFmtId="164" fontId="7" fillId="0" borderId="0" xfId="4" applyNumberFormat="1" applyFont="1" applyFill="1" applyBorder="1" applyAlignment="1" applyProtection="1">
      <alignment horizontal="right" vertical="center" wrapText="1" indent="1"/>
    </xf>
    <xf numFmtId="164" fontId="22" fillId="0" borderId="32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1" xfId="0" applyNumberFormat="1" applyFont="1" applyBorder="1" applyAlignment="1" applyProtection="1">
      <alignment horizontal="right" vertical="center" wrapText="1" indent="1"/>
    </xf>
    <xf numFmtId="0" fontId="6" fillId="0" borderId="36" xfId="0" applyFont="1" applyFill="1" applyBorder="1" applyAlignment="1" applyProtection="1">
      <alignment horizontal="right" vertical="center"/>
    </xf>
    <xf numFmtId="164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14" xfId="0" applyNumberFormat="1" applyFont="1" applyFill="1" applyBorder="1" applyAlignment="1" applyProtection="1">
      <alignment horizontal="right" vertical="center" wrapText="1" indent="1"/>
    </xf>
    <xf numFmtId="164" fontId="30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1" xfId="0" applyNumberFormat="1" applyFont="1" applyFill="1" applyBorder="1" applyAlignment="1" applyProtection="1">
      <alignment horizontal="right" vertical="center" wrapText="1" indent="1"/>
    </xf>
    <xf numFmtId="164" fontId="3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8" fillId="0" borderId="21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25" xfId="0" applyNumberFormat="1" applyFont="1" applyFill="1" applyBorder="1" applyAlignment="1" applyProtection="1">
      <alignment horizontal="center" vertical="center" wrapText="1"/>
    </xf>
    <xf numFmtId="164" fontId="29" fillId="0" borderId="13" xfId="0" applyNumberFormat="1" applyFont="1" applyFill="1" applyBorder="1" applyAlignment="1" applyProtection="1">
      <alignment horizontal="center" vertical="center" wrapText="1"/>
    </xf>
    <xf numFmtId="164" fontId="29" fillId="0" borderId="14" xfId="0" applyNumberFormat="1" applyFont="1" applyFill="1" applyBorder="1" applyAlignment="1" applyProtection="1">
      <alignment horizontal="center" vertical="center" wrapText="1"/>
    </xf>
    <xf numFmtId="164" fontId="29" fillId="0" borderId="21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28" xfId="0" applyNumberForma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6" xfId="0" applyNumberFormat="1" applyFill="1" applyBorder="1" applyAlignment="1" applyProtection="1">
      <alignment horizontal="left" vertical="center" wrapText="1" indent="1"/>
    </xf>
    <xf numFmtId="164" fontId="22" fillId="0" borderId="8" xfId="0" applyNumberFormat="1" applyFont="1" applyFill="1" applyBorder="1" applyAlignment="1" applyProtection="1">
      <alignment horizontal="left" vertical="center" wrapText="1" indent="1"/>
    </xf>
    <xf numFmtId="164" fontId="22" fillId="0" borderId="49" xfId="0" applyNumberFormat="1" applyFont="1" applyFill="1" applyBorder="1" applyAlignment="1" applyProtection="1">
      <alignment horizontal="left" vertical="center" wrapText="1" indent="1"/>
    </xf>
    <xf numFmtId="164" fontId="32" fillId="0" borderId="25" xfId="0" applyNumberFormat="1" applyFont="1" applyFill="1" applyBorder="1" applyAlignment="1" applyProtection="1">
      <alignment horizontal="left" vertical="center" wrapText="1" indent="1"/>
    </xf>
    <xf numFmtId="164" fontId="1" fillId="0" borderId="29" xfId="0" applyNumberFormat="1" applyFont="1" applyFill="1" applyBorder="1" applyAlignment="1" applyProtection="1">
      <alignment horizontal="left" vertical="center" wrapText="1" indent="1"/>
    </xf>
    <xf numFmtId="164" fontId="30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26" xfId="0" applyNumberFormat="1" applyFont="1" applyFill="1" applyBorder="1" applyAlignment="1" applyProtection="1">
      <alignment horizontal="left" vertical="center" wrapText="1" indent="1"/>
    </xf>
    <xf numFmtId="164" fontId="34" fillId="0" borderId="2" xfId="0" applyNumberFormat="1" applyFont="1" applyFill="1" applyBorder="1" applyAlignment="1" applyProtection="1">
      <alignment horizontal="right" vertical="center" wrapText="1" indent="1"/>
    </xf>
    <xf numFmtId="164" fontId="32" fillId="0" borderId="13" xfId="0" applyNumberFormat="1" applyFont="1" applyFill="1" applyBorder="1" applyAlignment="1" applyProtection="1">
      <alignment horizontal="left" vertical="center" wrapText="1" indent="1"/>
    </xf>
    <xf numFmtId="164" fontId="32" fillId="0" borderId="37" xfId="0" applyNumberFormat="1" applyFont="1" applyFill="1" applyBorder="1" applyAlignment="1" applyProtection="1">
      <alignment horizontal="right" vertical="center" wrapText="1" indent="1"/>
    </xf>
    <xf numFmtId="164" fontId="29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4" fillId="0" borderId="7" xfId="0" applyNumberFormat="1" applyFont="1" applyFill="1" applyBorder="1" applyAlignment="1" applyProtection="1">
      <alignment horizontal="left" vertical="center" wrapText="1" indent="1"/>
    </xf>
    <xf numFmtId="164" fontId="30" fillId="0" borderId="8" xfId="0" applyNumberFormat="1" applyFont="1" applyFill="1" applyBorder="1" applyAlignment="1" applyProtection="1">
      <alignment horizontal="left" vertical="center" wrapText="1" indent="2"/>
    </xf>
    <xf numFmtId="164" fontId="30" fillId="0" borderId="2" xfId="0" applyNumberFormat="1" applyFont="1" applyFill="1" applyBorder="1" applyAlignment="1" applyProtection="1">
      <alignment horizontal="left" vertical="center" wrapText="1" indent="2"/>
    </xf>
    <xf numFmtId="164" fontId="34" fillId="0" borderId="2" xfId="0" applyNumberFormat="1" applyFont="1" applyFill="1" applyBorder="1" applyAlignment="1" applyProtection="1">
      <alignment horizontal="left" vertical="center" wrapText="1" indent="1"/>
    </xf>
    <xf numFmtId="164" fontId="30" fillId="0" borderId="9" xfId="0" applyNumberFormat="1" applyFont="1" applyFill="1" applyBorder="1" applyAlignment="1" applyProtection="1">
      <alignment horizontal="left" vertical="center" wrapText="1" indent="1"/>
    </xf>
    <xf numFmtId="164" fontId="22" fillId="0" borderId="9" xfId="0" applyNumberFormat="1" applyFont="1" applyFill="1" applyBorder="1" applyAlignment="1" applyProtection="1">
      <alignment horizontal="left" vertical="center" wrapText="1" indent="2"/>
    </xf>
    <xf numFmtId="164" fontId="22" fillId="0" borderId="10" xfId="0" applyNumberFormat="1" applyFont="1" applyFill="1" applyBorder="1" applyAlignment="1" applyProtection="1">
      <alignment horizontal="left" vertical="center" wrapText="1" indent="2"/>
    </xf>
    <xf numFmtId="164" fontId="34" fillId="0" borderId="3" xfId="0" applyNumberFormat="1" applyFont="1" applyFill="1" applyBorder="1" applyAlignment="1" applyProtection="1">
      <alignment horizontal="right" vertical="center" wrapText="1" indent="1"/>
    </xf>
    <xf numFmtId="165" fontId="30" fillId="0" borderId="50" xfId="1" applyNumberFormat="1" applyFont="1" applyFill="1" applyBorder="1" applyProtection="1">
      <protection locked="0"/>
    </xf>
    <xf numFmtId="165" fontId="30" fillId="0" borderId="46" xfId="1" applyNumberFormat="1" applyFont="1" applyFill="1" applyBorder="1" applyProtection="1">
      <protection locked="0"/>
    </xf>
    <xf numFmtId="165" fontId="30" fillId="0" borderId="41" xfId="1" applyNumberFormat="1" applyFont="1" applyFill="1" applyBorder="1" applyProtection="1">
      <protection locked="0"/>
    </xf>
    <xf numFmtId="0" fontId="30" fillId="0" borderId="3" xfId="4" applyFont="1" applyFill="1" applyBorder="1" applyProtection="1"/>
    <xf numFmtId="0" fontId="8" fillId="0" borderId="4" xfId="0" applyFont="1" applyFill="1" applyBorder="1" applyAlignment="1" applyProtection="1">
      <alignment horizontal="center" vertical="center"/>
    </xf>
    <xf numFmtId="0" fontId="8" fillId="0" borderId="31" xfId="0" applyFont="1" applyFill="1" applyBorder="1" applyAlignment="1" applyProtection="1">
      <alignment horizontal="center" vertical="center"/>
    </xf>
    <xf numFmtId="0" fontId="8" fillId="0" borderId="20" xfId="0" quotePrefix="1" applyFont="1" applyFill="1" applyBorder="1" applyAlignment="1" applyProtection="1">
      <alignment horizontal="right" vertical="center" indent="1"/>
    </xf>
    <xf numFmtId="0" fontId="8" fillId="0" borderId="33" xfId="0" applyFont="1" applyFill="1" applyBorder="1" applyAlignment="1" applyProtection="1">
      <alignment horizontal="right" vertical="center" wrapText="1" indent="1"/>
    </xf>
    <xf numFmtId="164" fontId="8" fillId="0" borderId="41" xfId="0" applyNumberFormat="1" applyFont="1" applyFill="1" applyBorder="1" applyAlignment="1" applyProtection="1">
      <alignment horizontal="right" vertical="center" wrapText="1" indent="1"/>
    </xf>
    <xf numFmtId="164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7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37" xfId="0" applyNumberFormat="1" applyFont="1" applyFill="1" applyBorder="1" applyAlignment="1" applyProtection="1">
      <alignment horizontal="right" vertical="center" wrapText="1" indent="1"/>
    </xf>
    <xf numFmtId="164" fontId="20" fillId="0" borderId="21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20" xfId="0" applyNumberFormat="1" applyFont="1" applyFill="1" applyBorder="1" applyAlignment="1" applyProtection="1">
      <alignment horizontal="right" vertical="center"/>
    </xf>
    <xf numFmtId="49" fontId="8" fillId="0" borderId="51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26" fillId="0" borderId="23" xfId="0" applyFont="1" applyBorder="1" applyAlignment="1" applyProtection="1">
      <alignment horizontal="left" vertical="center" wrapText="1" indent="1"/>
    </xf>
    <xf numFmtId="0" fontId="12" fillId="0" borderId="0" xfId="4" applyFont="1" applyFill="1" applyProtection="1"/>
    <xf numFmtId="0" fontId="12" fillId="0" borderId="0" xfId="4" applyFont="1" applyFill="1" applyAlignment="1" applyProtection="1">
      <alignment horizontal="right" vertical="center" indent="1"/>
    </xf>
    <xf numFmtId="0" fontId="41" fillId="0" borderId="2" xfId="0" applyFont="1" applyBorder="1" applyAlignment="1">
      <alignment horizontal="justify" wrapText="1"/>
    </xf>
    <xf numFmtId="0" fontId="41" fillId="0" borderId="2" xfId="0" applyFont="1" applyBorder="1" applyAlignment="1">
      <alignment wrapText="1"/>
    </xf>
    <xf numFmtId="0" fontId="41" fillId="0" borderId="31" xfId="0" applyFont="1" applyBorder="1" applyAlignment="1">
      <alignment wrapText="1"/>
    </xf>
    <xf numFmtId="0" fontId="46" fillId="0" borderId="0" xfId="0" applyFont="1" applyFill="1" applyAlignment="1" applyProtection="1">
      <alignment horizontal="left" vertical="center" wrapText="1"/>
    </xf>
    <xf numFmtId="0" fontId="46" fillId="0" borderId="0" xfId="0" applyFont="1" applyFill="1" applyAlignment="1" applyProtection="1">
      <alignment vertical="center" wrapText="1"/>
    </xf>
    <xf numFmtId="0" fontId="46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29" xfId="0" applyNumberFormat="1" applyFill="1" applyBorder="1" applyAlignment="1" applyProtection="1">
      <alignment horizontal="left" vertical="center" wrapText="1" indent="1"/>
    </xf>
    <xf numFmtId="164" fontId="30" fillId="0" borderId="18" xfId="4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54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4" applyFont="1" applyFill="1" applyBorder="1" applyAlignment="1" applyProtection="1">
      <alignment horizontal="center" vertical="center" wrapText="1"/>
    </xf>
    <xf numFmtId="0" fontId="20" fillId="0" borderId="19" xfId="4" applyFont="1" applyFill="1" applyBorder="1" applyAlignment="1" applyProtection="1">
      <alignment horizontal="center" vertical="center" wrapText="1"/>
    </xf>
    <xf numFmtId="0" fontId="20" fillId="0" borderId="33" xfId="4" applyFont="1" applyFill="1" applyBorder="1" applyAlignment="1" applyProtection="1">
      <alignment horizontal="center" vertical="center" wrapText="1"/>
    </xf>
    <xf numFmtId="164" fontId="22" fillId="0" borderId="30" xfId="4" applyNumberFormat="1" applyFont="1" applyFill="1" applyBorder="1" applyAlignment="1" applyProtection="1">
      <alignment horizontal="right" vertical="center" wrapText="1" indent="1"/>
    </xf>
    <xf numFmtId="0" fontId="22" fillId="0" borderId="3" xfId="4" applyFont="1" applyFill="1" applyBorder="1" applyAlignment="1" applyProtection="1">
      <alignment horizontal="left" vertical="center" wrapText="1" indent="6"/>
    </xf>
    <xf numFmtId="0" fontId="12" fillId="0" borderId="0" xfId="4" applyFill="1" applyProtection="1"/>
    <xf numFmtId="0" fontId="22" fillId="0" borderId="0" xfId="4" applyFont="1" applyFill="1" applyProtection="1"/>
    <xf numFmtId="0" fontId="15" fillId="0" borderId="0" xfId="4" applyFont="1" applyFill="1" applyProtection="1"/>
    <xf numFmtId="0" fontId="27" fillId="0" borderId="3" xfId="0" applyFont="1" applyBorder="1" applyAlignment="1" applyProtection="1">
      <alignment horizontal="left" wrapText="1" indent="1"/>
    </xf>
    <xf numFmtId="0" fontId="27" fillId="0" borderId="2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wrapText="1"/>
    </xf>
    <xf numFmtId="0" fontId="27" fillId="0" borderId="9" xfId="0" applyFont="1" applyBorder="1" applyAlignment="1" applyProtection="1">
      <alignment wrapText="1"/>
    </xf>
    <xf numFmtId="0" fontId="27" fillId="0" borderId="8" xfId="0" applyFont="1" applyBorder="1" applyAlignment="1" applyProtection="1">
      <alignment wrapText="1"/>
    </xf>
    <xf numFmtId="0" fontId="27" fillId="0" borderId="10" xfId="0" applyFont="1" applyBorder="1" applyAlignment="1" applyProtection="1">
      <alignment wrapText="1"/>
    </xf>
    <xf numFmtId="0" fontId="28" fillId="0" borderId="14" xfId="0" applyFont="1" applyBorder="1" applyAlignment="1" applyProtection="1">
      <alignment wrapText="1"/>
    </xf>
    <xf numFmtId="0" fontId="28" fillId="0" borderId="23" xfId="0" applyFont="1" applyBorder="1" applyAlignment="1" applyProtection="1">
      <alignment wrapText="1"/>
    </xf>
    <xf numFmtId="0" fontId="12" fillId="0" borderId="0" xfId="4" applyFill="1" applyAlignment="1" applyProtection="1"/>
    <xf numFmtId="164" fontId="26" fillId="0" borderId="21" xfId="0" quotePrefix="1" applyNumberFormat="1" applyFont="1" applyBorder="1" applyAlignment="1" applyProtection="1">
      <alignment horizontal="right" vertical="center" wrapText="1" indent="1"/>
    </xf>
    <xf numFmtId="0" fontId="25" fillId="0" borderId="0" xfId="4" applyFont="1" applyFill="1" applyProtection="1"/>
    <xf numFmtId="0" fontId="24" fillId="0" borderId="0" xfId="4" applyFont="1" applyFill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49" fontId="22" fillId="0" borderId="9" xfId="4" applyNumberFormat="1" applyFont="1" applyFill="1" applyBorder="1" applyAlignment="1" applyProtection="1">
      <alignment horizontal="center" vertical="center" wrapText="1"/>
    </xf>
    <xf numFmtId="49" fontId="22" fillId="0" borderId="8" xfId="4" applyNumberFormat="1" applyFont="1" applyFill="1" applyBorder="1" applyAlignment="1" applyProtection="1">
      <alignment horizontal="center" vertical="center" wrapText="1"/>
    </xf>
    <xf numFmtId="49" fontId="22" fillId="0" borderId="10" xfId="4" applyNumberFormat="1" applyFont="1" applyFill="1" applyBorder="1" applyAlignment="1" applyProtection="1">
      <alignment horizontal="center" vertical="center" wrapText="1"/>
    </xf>
    <xf numFmtId="0" fontId="28" fillId="0" borderId="13" xfId="0" applyFont="1" applyBorder="1" applyAlignment="1" applyProtection="1">
      <alignment horizontal="center" wrapText="1"/>
    </xf>
    <xf numFmtId="0" fontId="27" fillId="0" borderId="9" xfId="0" applyFont="1" applyBorder="1" applyAlignment="1" applyProtection="1">
      <alignment horizontal="center" wrapText="1"/>
    </xf>
    <xf numFmtId="0" fontId="27" fillId="0" borderId="8" xfId="0" applyFont="1" applyBorder="1" applyAlignment="1" applyProtection="1">
      <alignment horizontal="center" wrapText="1"/>
    </xf>
    <xf numFmtId="0" fontId="27" fillId="0" borderId="10" xfId="0" applyFont="1" applyBorder="1" applyAlignment="1" applyProtection="1">
      <alignment horizontal="center" wrapText="1"/>
    </xf>
    <xf numFmtId="0" fontId="28" fillId="0" borderId="22" xfId="0" applyFont="1" applyBorder="1" applyAlignment="1" applyProtection="1">
      <alignment horizontal="center" wrapText="1"/>
    </xf>
    <xf numFmtId="49" fontId="22" fillId="0" borderId="11" xfId="4" applyNumberFormat="1" applyFont="1" applyFill="1" applyBorder="1" applyAlignment="1" applyProtection="1">
      <alignment horizontal="center" vertical="center" wrapText="1"/>
    </xf>
    <xf numFmtId="49" fontId="22" fillId="0" borderId="7" xfId="4" applyNumberFormat="1" applyFont="1" applyFill="1" applyBorder="1" applyAlignment="1" applyProtection="1">
      <alignment horizontal="center" vertical="center" wrapText="1"/>
    </xf>
    <xf numFmtId="49" fontId="22" fillId="0" borderId="12" xfId="4" applyNumberFormat="1" applyFont="1" applyFill="1" applyBorder="1" applyAlignment="1" applyProtection="1">
      <alignment horizontal="center" vertical="center" wrapText="1"/>
    </xf>
    <xf numFmtId="0" fontId="28" fillId="0" borderId="22" xfId="0" applyFont="1" applyBorder="1" applyAlignment="1" applyProtection="1">
      <alignment horizontal="center" vertical="center" wrapText="1"/>
    </xf>
    <xf numFmtId="0" fontId="8" fillId="0" borderId="38" xfId="0" applyFont="1" applyFill="1" applyBorder="1" applyAlignment="1" applyProtection="1">
      <alignment horizontal="center" vertical="center" wrapText="1"/>
    </xf>
    <xf numFmtId="49" fontId="30" fillId="0" borderId="11" xfId="0" applyNumberFormat="1" applyFont="1" applyFill="1" applyBorder="1" applyAlignment="1" applyProtection="1">
      <alignment horizontal="center" vertical="center" wrapText="1"/>
    </xf>
    <xf numFmtId="49" fontId="30" fillId="0" borderId="8" xfId="0" applyNumberFormat="1" applyFont="1" applyFill="1" applyBorder="1" applyAlignment="1" applyProtection="1">
      <alignment horizontal="center" vertical="center" wrapText="1"/>
    </xf>
    <xf numFmtId="49" fontId="30" fillId="0" borderId="9" xfId="0" applyNumberFormat="1" applyFont="1" applyFill="1" applyBorder="1" applyAlignment="1" applyProtection="1">
      <alignment horizontal="center" vertical="center" wrapText="1"/>
    </xf>
    <xf numFmtId="0" fontId="30" fillId="0" borderId="3" xfId="4" applyFont="1" applyFill="1" applyBorder="1" applyAlignment="1" applyProtection="1">
      <alignment horizontal="left" vertical="center" wrapText="1" indent="1"/>
    </xf>
    <xf numFmtId="0" fontId="30" fillId="0" borderId="2" xfId="4" applyFont="1" applyFill="1" applyBorder="1" applyAlignment="1" applyProtection="1">
      <alignment horizontal="left" vertical="center" wrapText="1" indent="1"/>
    </xf>
    <xf numFmtId="0" fontId="41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30" fillId="0" borderId="30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0" fontId="28" fillId="0" borderId="13" xfId="0" applyFont="1" applyBorder="1" applyAlignment="1" applyProtection="1">
      <alignment vertical="center" wrapText="1"/>
    </xf>
    <xf numFmtId="0" fontId="28" fillId="0" borderId="22" xfId="0" applyFont="1" applyBorder="1" applyAlignment="1" applyProtection="1">
      <alignment vertical="center" wrapText="1"/>
    </xf>
    <xf numFmtId="0" fontId="32" fillId="0" borderId="13" xfId="4" applyFont="1" applyFill="1" applyBorder="1" applyAlignment="1">
      <alignment horizontal="center" vertical="center"/>
    </xf>
    <xf numFmtId="165" fontId="32" fillId="0" borderId="14" xfId="4" applyNumberFormat="1" applyFont="1" applyFill="1" applyBorder="1"/>
    <xf numFmtId="165" fontId="32" fillId="0" borderId="21" xfId="4" applyNumberFormat="1" applyFont="1" applyFill="1" applyBorder="1"/>
    <xf numFmtId="0" fontId="36" fillId="0" borderId="0" xfId="4" applyFont="1" applyFill="1"/>
    <xf numFmtId="0" fontId="29" fillId="0" borderId="13" xfId="4" applyFont="1" applyFill="1" applyBorder="1" applyAlignment="1" applyProtection="1">
      <alignment horizontal="center" vertical="center"/>
    </xf>
    <xf numFmtId="164" fontId="22" fillId="0" borderId="8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7" xfId="0" applyNumberFormat="1" applyFill="1" applyBorder="1" applyAlignment="1" applyProtection="1">
      <alignment horizontal="left" vertical="center" wrapText="1"/>
      <protection locked="0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53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166" fontId="32" fillId="0" borderId="6" xfId="4" applyNumberFormat="1" applyFont="1" applyFill="1" applyBorder="1" applyAlignment="1">
      <alignment horizontal="center" vertical="center" wrapText="1"/>
    </xf>
    <xf numFmtId="0" fontId="27" fillId="0" borderId="2" xfId="0" quotePrefix="1" applyFont="1" applyBorder="1" applyAlignment="1" applyProtection="1">
      <alignment horizontal="left" wrapText="1" indent="1"/>
    </xf>
    <xf numFmtId="0" fontId="27" fillId="0" borderId="6" xfId="0" applyFont="1" applyBorder="1" applyAlignment="1" applyProtection="1">
      <alignment vertical="center" wrapText="1"/>
    </xf>
    <xf numFmtId="0" fontId="20" fillId="0" borderId="22" xfId="4" applyFont="1" applyFill="1" applyBorder="1" applyAlignment="1" applyProtection="1">
      <alignment horizontal="left" vertical="center" wrapText="1" indent="1"/>
    </xf>
    <xf numFmtId="0" fontId="20" fillId="0" borderId="23" xfId="4" applyFont="1" applyFill="1" applyBorder="1" applyAlignment="1" applyProtection="1">
      <alignment vertical="center" wrapText="1"/>
    </xf>
    <xf numFmtId="164" fontId="20" fillId="0" borderId="24" xfId="4" applyNumberFormat="1" applyFont="1" applyFill="1" applyBorder="1" applyAlignment="1" applyProtection="1">
      <alignment horizontal="right" vertical="center" wrapText="1" indent="1"/>
    </xf>
    <xf numFmtId="0" fontId="22" fillId="0" borderId="31" xfId="4" applyFont="1" applyFill="1" applyBorder="1" applyAlignment="1" applyProtection="1">
      <alignment horizontal="left" vertical="center" wrapText="1" indent="7"/>
    </xf>
    <xf numFmtId="164" fontId="28" fillId="0" borderId="21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4" applyFont="1" applyFill="1" applyBorder="1" applyAlignment="1" applyProtection="1">
      <alignment horizontal="left" vertical="center" wrapText="1"/>
    </xf>
    <xf numFmtId="164" fontId="34" fillId="0" borderId="1" xfId="0" applyNumberFormat="1" applyFont="1" applyFill="1" applyBorder="1" applyAlignment="1" applyProtection="1">
      <alignment horizontal="right" vertical="center" wrapText="1" indent="1"/>
    </xf>
    <xf numFmtId="49" fontId="8" fillId="0" borderId="51" xfId="0" applyNumberFormat="1" applyFont="1" applyFill="1" applyBorder="1" applyAlignment="1" applyProtection="1">
      <alignment horizontal="right" vertical="center" indent="1"/>
    </xf>
    <xf numFmtId="49" fontId="29" fillId="0" borderId="13" xfId="4" applyNumberFormat="1" applyFont="1" applyFill="1" applyBorder="1" applyAlignment="1" applyProtection="1">
      <alignment horizontal="center" vertical="center" wrapText="1"/>
    </xf>
    <xf numFmtId="0" fontId="20" fillId="0" borderId="17" xfId="4" applyFont="1" applyFill="1" applyBorder="1" applyAlignment="1" applyProtection="1">
      <alignment horizontal="center" vertical="center" wrapText="1"/>
    </xf>
    <xf numFmtId="0" fontId="8" fillId="0" borderId="34" xfId="4" applyFont="1" applyFill="1" applyBorder="1" applyAlignment="1" applyProtection="1">
      <alignment horizontal="center" vertical="center" wrapText="1"/>
    </xf>
    <xf numFmtId="0" fontId="8" fillId="0" borderId="43" xfId="4" applyFont="1" applyFill="1" applyBorder="1" applyAlignment="1" applyProtection="1">
      <alignment horizontal="center" vertical="center" wrapText="1"/>
    </xf>
    <xf numFmtId="0" fontId="8" fillId="0" borderId="25" xfId="4" applyFont="1" applyFill="1" applyBorder="1" applyAlignment="1" applyProtection="1">
      <alignment horizontal="center" vertical="center" wrapText="1"/>
    </xf>
    <xf numFmtId="164" fontId="8" fillId="0" borderId="42" xfId="0" applyNumberFormat="1" applyFont="1" applyFill="1" applyBorder="1" applyAlignment="1" applyProtection="1">
      <alignment horizontal="centerContinuous" vertical="center" wrapText="1"/>
    </xf>
    <xf numFmtId="164" fontId="8" fillId="0" borderId="42" xfId="0" applyNumberFormat="1" applyFont="1" applyFill="1" applyBorder="1" applyAlignment="1" applyProtection="1">
      <alignment horizontal="center" vertical="center" wrapText="1"/>
    </xf>
    <xf numFmtId="164" fontId="29" fillId="0" borderId="42" xfId="0" applyNumberFormat="1" applyFont="1" applyFill="1" applyBorder="1" applyAlignment="1" applyProtection="1">
      <alignment horizontal="center" vertical="center" wrapText="1"/>
    </xf>
    <xf numFmtId="164" fontId="22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7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58" xfId="0" applyNumberFormat="1" applyFont="1" applyFill="1" applyBorder="1" applyAlignment="1" applyProtection="1">
      <alignment horizontal="right" vertical="center" wrapText="1" indent="1"/>
      <protection locked="0"/>
    </xf>
    <xf numFmtId="164" fontId="32" fillId="0" borderId="44" xfId="0" applyNumberFormat="1" applyFont="1" applyFill="1" applyBorder="1" applyAlignment="1" applyProtection="1">
      <alignment horizontal="right" vertical="center" wrapText="1" indent="1"/>
    </xf>
    <xf numFmtId="0" fontId="0" fillId="0" borderId="25" xfId="0" applyBorder="1"/>
    <xf numFmtId="164" fontId="4" fillId="0" borderId="25" xfId="0" applyNumberFormat="1" applyFont="1" applyFill="1" applyBorder="1" applyAlignment="1" applyProtection="1">
      <alignment horizontal="center" vertical="center" wrapText="1"/>
    </xf>
    <xf numFmtId="0" fontId="0" fillId="0" borderId="60" xfId="0" applyBorder="1"/>
    <xf numFmtId="0" fontId="0" fillId="0" borderId="26" xfId="0" applyBorder="1"/>
    <xf numFmtId="3" fontId="30" fillId="0" borderId="60" xfId="0" applyNumberFormat="1" applyFont="1" applyBorder="1"/>
    <xf numFmtId="3" fontId="30" fillId="0" borderId="26" xfId="0" applyNumberFormat="1" applyFont="1" applyBorder="1"/>
    <xf numFmtId="3" fontId="30" fillId="0" borderId="27" xfId="0" applyNumberFormat="1" applyFont="1" applyBorder="1"/>
    <xf numFmtId="3" fontId="30" fillId="0" borderId="28" xfId="0" applyNumberFormat="1" applyFont="1" applyBorder="1"/>
    <xf numFmtId="164" fontId="34" fillId="0" borderId="35" xfId="0" applyNumberFormat="1" applyFont="1" applyFill="1" applyBorder="1" applyAlignment="1" applyProtection="1">
      <alignment horizontal="right" vertical="center" wrapText="1" indent="1"/>
    </xf>
    <xf numFmtId="164" fontId="8" fillId="0" borderId="34" xfId="0" applyNumberFormat="1" applyFont="1" applyFill="1" applyBorder="1" applyAlignment="1" applyProtection="1">
      <alignment horizontal="center" vertical="center" wrapText="1"/>
    </xf>
    <xf numFmtId="164" fontId="30" fillId="0" borderId="1" xfId="0" applyNumberFormat="1" applyFont="1" applyFill="1" applyBorder="1" applyAlignment="1" applyProtection="1">
      <alignment horizontal="right" vertical="center" wrapText="1" indent="1"/>
    </xf>
    <xf numFmtId="0" fontId="20" fillId="0" borderId="67" xfId="4" applyFont="1" applyFill="1" applyBorder="1" applyAlignment="1" applyProtection="1">
      <alignment horizontal="center" vertical="center" wrapText="1"/>
    </xf>
    <xf numFmtId="164" fontId="20" fillId="0" borderId="34" xfId="4" applyNumberFormat="1" applyFont="1" applyFill="1" applyBorder="1" applyAlignment="1" applyProtection="1">
      <alignment horizontal="right" vertical="center" wrapText="1" indent="1"/>
    </xf>
    <xf numFmtId="164" fontId="22" fillId="0" borderId="68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8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69" xfId="4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34" xfId="4" applyNumberFormat="1" applyFont="1" applyFill="1" applyBorder="1" applyAlignment="1" applyProtection="1">
      <alignment horizontal="right" vertical="center" wrapText="1" indent="1"/>
    </xf>
    <xf numFmtId="164" fontId="22" fillId="0" borderId="68" xfId="4" applyNumberFormat="1" applyFont="1" applyFill="1" applyBorder="1" applyAlignment="1" applyProtection="1">
      <alignment horizontal="right" vertical="center" wrapText="1" indent="1"/>
    </xf>
    <xf numFmtId="164" fontId="30" fillId="0" borderId="48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9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68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4" xfId="4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34" xfId="4" applyFont="1" applyFill="1" applyBorder="1" applyAlignment="1" applyProtection="1">
      <alignment horizontal="center" vertical="center" wrapText="1"/>
    </xf>
    <xf numFmtId="164" fontId="20" fillId="0" borderId="67" xfId="4" applyNumberFormat="1" applyFont="1" applyFill="1" applyBorder="1" applyAlignment="1" applyProtection="1">
      <alignment horizontal="right" vertical="center" wrapText="1" indent="1"/>
    </xf>
    <xf numFmtId="164" fontId="22" fillId="0" borderId="70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7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71" xfId="4" applyNumberFormat="1" applyFont="1" applyFill="1" applyBorder="1" applyAlignment="1" applyProtection="1">
      <alignment horizontal="right" vertical="center" wrapText="1" indent="1"/>
    </xf>
    <xf numFmtId="164" fontId="22" fillId="0" borderId="56" xfId="4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40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4" xfId="0" applyNumberFormat="1" applyFont="1" applyBorder="1" applyAlignment="1" applyProtection="1">
      <alignment horizontal="right" vertical="center" wrapText="1" indent="1"/>
    </xf>
    <xf numFmtId="164" fontId="28" fillId="0" borderId="34" xfId="0" applyNumberFormat="1" applyFont="1" applyBorder="1" applyAlignment="1" applyProtection="1">
      <alignment horizontal="right" vertical="center" wrapText="1" indent="1"/>
      <protection locked="0"/>
    </xf>
    <xf numFmtId="164" fontId="26" fillId="0" borderId="34" xfId="0" quotePrefix="1" applyNumberFormat="1" applyFont="1" applyBorder="1" applyAlignment="1" applyProtection="1">
      <alignment horizontal="right" vertical="center" wrapText="1" indent="1"/>
    </xf>
    <xf numFmtId="0" fontId="29" fillId="0" borderId="25" xfId="4" applyFont="1" applyFill="1" applyBorder="1" applyAlignment="1" applyProtection="1">
      <alignment horizontal="center"/>
    </xf>
    <xf numFmtId="3" fontId="30" fillId="0" borderId="62" xfId="0" applyNumberFormat="1" applyFont="1" applyBorder="1"/>
    <xf numFmtId="3" fontId="30" fillId="0" borderId="29" xfId="0" applyNumberFormat="1" applyFont="1" applyBorder="1"/>
    <xf numFmtId="164" fontId="32" fillId="0" borderId="59" xfId="0" applyNumberFormat="1" applyFont="1" applyFill="1" applyBorder="1" applyAlignment="1" applyProtection="1">
      <alignment horizontal="right" vertical="center" wrapText="1" indent="1"/>
    </xf>
    <xf numFmtId="164" fontId="32" fillId="0" borderId="25" xfId="0" applyNumberFormat="1" applyFont="1" applyFill="1" applyBorder="1" applyAlignment="1" applyProtection="1">
      <alignment horizontal="right" vertical="center" wrapText="1" indent="1"/>
    </xf>
    <xf numFmtId="0" fontId="0" fillId="0" borderId="54" xfId="0" applyBorder="1"/>
    <xf numFmtId="0" fontId="0" fillId="0" borderId="72" xfId="0" applyBorder="1"/>
    <xf numFmtId="0" fontId="0" fillId="0" borderId="38" xfId="0" applyBorder="1"/>
    <xf numFmtId="164" fontId="29" fillId="0" borderId="34" xfId="0" applyNumberFormat="1" applyFont="1" applyFill="1" applyBorder="1" applyAlignment="1" applyProtection="1">
      <alignment horizontal="right" vertical="center" wrapText="1" indent="1"/>
    </xf>
    <xf numFmtId="164" fontId="4" fillId="0" borderId="62" xfId="0" applyNumberFormat="1" applyFont="1" applyFill="1" applyBorder="1" applyAlignment="1" applyProtection="1">
      <alignment horizontal="center" vertical="center" wrapText="1"/>
    </xf>
    <xf numFmtId="0" fontId="0" fillId="0" borderId="27" xfId="0" applyBorder="1"/>
    <xf numFmtId="0" fontId="0" fillId="0" borderId="28" xfId="0" applyBorder="1"/>
    <xf numFmtId="0" fontId="29" fillId="0" borderId="70" xfId="4" applyFont="1" applyFill="1" applyBorder="1" applyAlignment="1" applyProtection="1">
      <alignment horizontal="center" vertical="center" wrapText="1"/>
    </xf>
    <xf numFmtId="0" fontId="30" fillId="0" borderId="34" xfId="4" applyFont="1" applyFill="1" applyBorder="1" applyAlignment="1" applyProtection="1">
      <alignment horizontal="center" vertical="center"/>
    </xf>
    <xf numFmtId="165" fontId="30" fillId="0" borderId="65" xfId="1" applyNumberFormat="1" applyFont="1" applyFill="1" applyBorder="1" applyProtection="1">
      <protection locked="0"/>
    </xf>
    <xf numFmtId="165" fontId="30" fillId="0" borderId="56" xfId="1" applyNumberFormat="1" applyFont="1" applyFill="1" applyBorder="1" applyProtection="1">
      <protection locked="0"/>
    </xf>
    <xf numFmtId="165" fontId="30" fillId="0" borderId="40" xfId="1" applyNumberFormat="1" applyFont="1" applyFill="1" applyBorder="1" applyProtection="1">
      <protection locked="0"/>
    </xf>
    <xf numFmtId="164" fontId="20" fillId="0" borderId="71" xfId="0" applyNumberFormat="1" applyFont="1" applyFill="1" applyBorder="1" applyAlignment="1" applyProtection="1">
      <alignment horizontal="center" vertical="center" wrapText="1"/>
    </xf>
    <xf numFmtId="164" fontId="22" fillId="0" borderId="48" xfId="0" applyNumberFormat="1" applyFont="1" applyFill="1" applyBorder="1" applyAlignment="1" applyProtection="1">
      <alignment vertical="center" wrapText="1"/>
      <protection locked="0"/>
    </xf>
    <xf numFmtId="164" fontId="22" fillId="0" borderId="69" xfId="0" applyNumberFormat="1" applyFont="1" applyFill="1" applyBorder="1" applyAlignment="1" applyProtection="1">
      <alignment vertical="center" wrapText="1"/>
      <protection locked="0"/>
    </xf>
    <xf numFmtId="164" fontId="20" fillId="0" borderId="34" xfId="0" applyNumberFormat="1" applyFont="1" applyFill="1" applyBorder="1" applyAlignment="1" applyProtection="1">
      <alignment vertical="center" wrapText="1"/>
    </xf>
    <xf numFmtId="164" fontId="0" fillId="0" borderId="26" xfId="0" applyNumberFormat="1" applyFill="1" applyBorder="1" applyAlignment="1">
      <alignment vertical="center" wrapText="1"/>
    </xf>
    <xf numFmtId="164" fontId="4" fillId="0" borderId="62" xfId="0" applyNumberFormat="1" applyFont="1" applyFill="1" applyBorder="1" applyAlignment="1">
      <alignment horizontal="center" vertical="center" wrapText="1"/>
    </xf>
    <xf numFmtId="164" fontId="0" fillId="0" borderId="28" xfId="0" applyNumberFormat="1" applyFill="1" applyBorder="1" applyAlignment="1">
      <alignment vertical="center" wrapText="1"/>
    </xf>
    <xf numFmtId="164" fontId="0" fillId="0" borderId="27" xfId="0" applyNumberFormat="1" applyFill="1" applyBorder="1" applyAlignment="1">
      <alignment vertical="center" wrapText="1"/>
    </xf>
    <xf numFmtId="164" fontId="0" fillId="0" borderId="25" xfId="0" applyNumberFormat="1" applyFill="1" applyBorder="1" applyAlignment="1" applyProtection="1">
      <alignment horizontal="center" vertical="center" wrapText="1"/>
    </xf>
    <xf numFmtId="164" fontId="19" fillId="0" borderId="48" xfId="0" applyNumberFormat="1" applyFont="1" applyFill="1" applyBorder="1" applyAlignment="1" applyProtection="1">
      <alignment vertical="center" wrapText="1"/>
      <protection locked="0"/>
    </xf>
    <xf numFmtId="164" fontId="19" fillId="0" borderId="69" xfId="0" applyNumberFormat="1" applyFont="1" applyFill="1" applyBorder="1" applyAlignment="1" applyProtection="1">
      <alignment vertical="center" wrapText="1"/>
      <protection locked="0"/>
    </xf>
    <xf numFmtId="164" fontId="8" fillId="0" borderId="34" xfId="0" applyNumberFormat="1" applyFont="1" applyFill="1" applyBorder="1" applyAlignment="1" applyProtection="1">
      <alignment vertical="center" wrapText="1"/>
    </xf>
    <xf numFmtId="164" fontId="0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8" fillId="0" borderId="25" xfId="0" applyNumberFormat="1" applyFont="1" applyFill="1" applyBorder="1" applyAlignment="1">
      <alignment horizontal="left" vertical="center" wrapText="1" indent="1"/>
    </xf>
    <xf numFmtId="164" fontId="19" fillId="0" borderId="26" xfId="0" applyNumberFormat="1" applyFont="1" applyFill="1" applyBorder="1" applyAlignment="1" applyProtection="1">
      <alignment horizontal="left" vertical="center" wrapText="1" indent="1"/>
      <protection locked="0"/>
    </xf>
    <xf numFmtId="167" fontId="19" fillId="0" borderId="2" xfId="0" applyNumberFormat="1" applyFont="1" applyFill="1" applyBorder="1" applyAlignment="1" applyProtection="1">
      <alignment vertical="center" wrapText="1"/>
      <protection locked="0"/>
    </xf>
    <xf numFmtId="164" fontId="19" fillId="0" borderId="8" xfId="0" applyNumberFormat="1" applyFont="1" applyFill="1" applyBorder="1" applyAlignment="1" applyProtection="1">
      <alignment vertical="center" wrapText="1"/>
      <protection locked="0"/>
    </xf>
    <xf numFmtId="164" fontId="19" fillId="0" borderId="16" xfId="0" applyNumberFormat="1" applyFont="1" applyFill="1" applyBorder="1" applyAlignment="1" applyProtection="1">
      <alignment vertical="center" wrapText="1"/>
      <protection locked="0"/>
    </xf>
    <xf numFmtId="164" fontId="8" fillId="0" borderId="54" xfId="0" applyNumberFormat="1" applyFont="1" applyFill="1" applyBorder="1" applyAlignment="1">
      <alignment horizontal="centerContinuous" vertical="center"/>
    </xf>
    <xf numFmtId="164" fontId="8" fillId="0" borderId="65" xfId="0" applyNumberFormat="1" applyFont="1" applyFill="1" applyBorder="1" applyAlignment="1">
      <alignment horizontal="centerContinuous" vertical="center"/>
    </xf>
    <xf numFmtId="164" fontId="8" fillId="0" borderId="50" xfId="0" applyNumberFormat="1" applyFont="1" applyFill="1" applyBorder="1" applyAlignment="1">
      <alignment horizontal="centerContinuous" vertical="center"/>
    </xf>
    <xf numFmtId="164" fontId="8" fillId="0" borderId="47" xfId="0" applyNumberFormat="1" applyFont="1" applyFill="1" applyBorder="1" applyAlignment="1">
      <alignment horizontal="center" vertical="center"/>
    </xf>
    <xf numFmtId="164" fontId="8" fillId="0" borderId="32" xfId="0" applyNumberFormat="1" applyFont="1" applyFill="1" applyBorder="1" applyAlignment="1">
      <alignment horizontal="center" vertical="center" wrapText="1"/>
    </xf>
    <xf numFmtId="164" fontId="8" fillId="0" borderId="43" xfId="0" applyNumberFormat="1" applyFont="1" applyFill="1" applyBorder="1" applyAlignment="1">
      <alignment horizontal="center" vertical="center" wrapText="1"/>
    </xf>
    <xf numFmtId="164" fontId="8" fillId="0" borderId="25" xfId="0" applyNumberFormat="1" applyFont="1" applyFill="1" applyBorder="1" applyAlignment="1">
      <alignment horizontal="center" vertical="center" wrapText="1"/>
    </xf>
    <xf numFmtId="164" fontId="8" fillId="0" borderId="34" xfId="0" applyNumberFormat="1" applyFont="1" applyFill="1" applyBorder="1" applyAlignment="1">
      <alignment horizontal="center" vertical="center" wrapText="1"/>
    </xf>
    <xf numFmtId="164" fontId="8" fillId="0" borderId="21" xfId="0" applyNumberFormat="1" applyFont="1" applyFill="1" applyBorder="1" applyAlignment="1">
      <alignment horizontal="center" vertical="center" wrapText="1"/>
    </xf>
    <xf numFmtId="164" fontId="8" fillId="0" borderId="13" xfId="0" applyNumberFormat="1" applyFont="1" applyFill="1" applyBorder="1" applyAlignment="1">
      <alignment horizontal="center" vertical="center" wrapText="1"/>
    </xf>
    <xf numFmtId="164" fontId="19" fillId="5" borderId="25" xfId="0" applyNumberFormat="1" applyFont="1" applyFill="1" applyBorder="1" applyAlignment="1">
      <alignment vertical="center" wrapText="1"/>
    </xf>
    <xf numFmtId="164" fontId="19" fillId="5" borderId="42" xfId="0" applyNumberFormat="1" applyFont="1" applyFill="1" applyBorder="1" applyAlignment="1">
      <alignment vertical="center" wrapText="1"/>
    </xf>
    <xf numFmtId="164" fontId="8" fillId="4" borderId="13" xfId="0" applyNumberFormat="1" applyFont="1" applyFill="1" applyBorder="1" applyAlignment="1" applyProtection="1">
      <alignment vertical="center" wrapText="1"/>
    </xf>
    <xf numFmtId="164" fontId="8" fillId="4" borderId="14" xfId="0" applyNumberFormat="1" applyFont="1" applyFill="1" applyBorder="1" applyAlignment="1">
      <alignment vertical="center" wrapText="1"/>
    </xf>
    <xf numFmtId="164" fontId="8" fillId="4" borderId="21" xfId="0" applyNumberFormat="1" applyFont="1" applyFill="1" applyBorder="1" applyAlignment="1">
      <alignment vertical="center" wrapText="1"/>
    </xf>
    <xf numFmtId="164" fontId="8" fillId="0" borderId="8" xfId="0" applyNumberFormat="1" applyFont="1" applyFill="1" applyBorder="1" applyAlignment="1">
      <alignment horizontal="center" vertical="center" wrapText="1"/>
    </xf>
    <xf numFmtId="167" fontId="19" fillId="0" borderId="26" xfId="0" applyNumberFormat="1" applyFont="1" applyFill="1" applyBorder="1" applyAlignment="1" applyProtection="1">
      <alignment vertical="center" wrapText="1"/>
      <protection locked="0"/>
    </xf>
    <xf numFmtId="164" fontId="8" fillId="4" borderId="14" xfId="0" applyNumberFormat="1" applyFont="1" applyFill="1" applyBorder="1" applyAlignment="1" applyProtection="1">
      <alignment vertical="center" wrapText="1"/>
    </xf>
    <xf numFmtId="164" fontId="8" fillId="4" borderId="21" xfId="0" applyNumberFormat="1" applyFont="1" applyFill="1" applyBorder="1" applyAlignment="1" applyProtection="1">
      <alignment vertical="center" wrapText="1"/>
    </xf>
    <xf numFmtId="164" fontId="8" fillId="4" borderId="13" xfId="0" applyNumberFormat="1" applyFont="1" applyFill="1" applyBorder="1" applyAlignment="1">
      <alignment vertical="center" wrapText="1"/>
    </xf>
    <xf numFmtId="0" fontId="31" fillId="0" borderId="9" xfId="0" applyFont="1" applyFill="1" applyBorder="1" applyAlignment="1">
      <alignment horizontal="left" vertical="center" wrapText="1" indent="1"/>
    </xf>
    <xf numFmtId="0" fontId="31" fillId="0" borderId="8" xfId="0" applyFont="1" applyFill="1" applyBorder="1" applyAlignment="1">
      <alignment horizontal="left" vertical="center" wrapText="1" indent="1"/>
    </xf>
    <xf numFmtId="164" fontId="10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vertical="center" wrapText="1"/>
    </xf>
    <xf numFmtId="164" fontId="8" fillId="0" borderId="31" xfId="0" applyNumberFormat="1" applyFont="1" applyFill="1" applyBorder="1" applyAlignment="1">
      <alignment horizontal="center" vertical="center"/>
    </xf>
    <xf numFmtId="164" fontId="20" fillId="0" borderId="13" xfId="0" applyNumberFormat="1" applyFont="1" applyFill="1" applyBorder="1" applyAlignment="1">
      <alignment horizontal="right" vertical="center" wrapText="1" indent="1"/>
    </xf>
    <xf numFmtId="164" fontId="20" fillId="0" borderId="25" xfId="0" applyNumberFormat="1" applyFont="1" applyFill="1" applyBorder="1" applyAlignment="1">
      <alignment horizontal="left" vertical="center" wrapText="1" indent="1"/>
    </xf>
    <xf numFmtId="164" fontId="15" fillId="3" borderId="25" xfId="0" applyNumberFormat="1" applyFont="1" applyFill="1" applyBorder="1" applyAlignment="1">
      <alignment horizontal="left" vertical="center" wrapText="1" indent="2"/>
    </xf>
    <xf numFmtId="164" fontId="15" fillId="3" borderId="42" xfId="0" applyNumberFormat="1" applyFont="1" applyFill="1" applyBorder="1" applyAlignment="1">
      <alignment horizontal="left" vertical="center" wrapText="1" indent="2"/>
    </xf>
    <xf numFmtId="164" fontId="20" fillId="0" borderId="13" xfId="0" applyNumberFormat="1" applyFont="1" applyFill="1" applyBorder="1" applyAlignment="1">
      <alignment vertical="center" wrapText="1"/>
    </xf>
    <xf numFmtId="164" fontId="20" fillId="0" borderId="14" xfId="0" applyNumberFormat="1" applyFont="1" applyFill="1" applyBorder="1" applyAlignment="1">
      <alignment vertical="center" wrapText="1"/>
    </xf>
    <xf numFmtId="164" fontId="20" fillId="0" borderId="21" xfId="0" applyNumberFormat="1" applyFont="1" applyFill="1" applyBorder="1" applyAlignment="1">
      <alignment vertical="center" wrapText="1"/>
    </xf>
    <xf numFmtId="164" fontId="20" fillId="0" borderId="8" xfId="0" applyNumberFormat="1" applyFont="1" applyFill="1" applyBorder="1" applyAlignment="1">
      <alignment horizontal="right" vertical="center" wrapText="1" indent="1"/>
    </xf>
    <xf numFmtId="167" fontId="15" fillId="0" borderId="26" xfId="0" applyNumberFormat="1" applyFont="1" applyFill="1" applyBorder="1" applyAlignment="1" applyProtection="1">
      <alignment horizontal="right" vertical="center" wrapText="1" indent="2"/>
      <protection locked="0"/>
    </xf>
    <xf numFmtId="167" fontId="15" fillId="0" borderId="2" xfId="0" applyNumberFormat="1" applyFont="1" applyFill="1" applyBorder="1" applyAlignment="1" applyProtection="1">
      <alignment horizontal="right" vertical="center" wrapText="1" indent="2"/>
      <protection locked="0"/>
    </xf>
    <xf numFmtId="164" fontId="15" fillId="3" borderId="25" xfId="0" applyNumberFormat="1" applyFont="1" applyFill="1" applyBorder="1" applyAlignment="1">
      <alignment horizontal="right" vertical="center" wrapText="1" indent="2"/>
    </xf>
    <xf numFmtId="164" fontId="15" fillId="3" borderId="42" xfId="0" applyNumberFormat="1" applyFont="1" applyFill="1" applyBorder="1" applyAlignment="1">
      <alignment horizontal="right" vertical="center" wrapText="1" indent="2"/>
    </xf>
    <xf numFmtId="0" fontId="0" fillId="0" borderId="0" xfId="0" applyFont="1" applyFill="1" applyBorder="1"/>
    <xf numFmtId="0" fontId="8" fillId="0" borderId="14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164" fontId="30" fillId="0" borderId="48" xfId="0" applyNumberFormat="1" applyFont="1" applyFill="1" applyBorder="1" applyAlignment="1" applyProtection="1">
      <alignment vertical="center"/>
      <protection locked="0"/>
    </xf>
    <xf numFmtId="164" fontId="29" fillId="0" borderId="48" xfId="0" applyNumberFormat="1" applyFont="1" applyFill="1" applyBorder="1" applyAlignment="1" applyProtection="1">
      <alignment vertical="center"/>
    </xf>
    <xf numFmtId="164" fontId="30" fillId="0" borderId="69" xfId="0" applyNumberFormat="1" applyFont="1" applyFill="1" applyBorder="1" applyAlignment="1" applyProtection="1">
      <alignment vertical="center"/>
      <protection locked="0"/>
    </xf>
    <xf numFmtId="0" fontId="30" fillId="0" borderId="12" xfId="0" applyFont="1" applyFill="1" applyBorder="1" applyAlignment="1" applyProtection="1">
      <alignment horizontal="center" vertical="center"/>
    </xf>
    <xf numFmtId="0" fontId="30" fillId="0" borderId="31" xfId="0" applyFont="1" applyFill="1" applyBorder="1" applyAlignment="1" applyProtection="1">
      <alignment vertical="center" wrapText="1"/>
    </xf>
    <xf numFmtId="164" fontId="30" fillId="0" borderId="31" xfId="0" applyNumberFormat="1" applyFont="1" applyFill="1" applyBorder="1" applyAlignment="1" applyProtection="1">
      <alignment vertical="center"/>
      <protection locked="0"/>
    </xf>
    <xf numFmtId="164" fontId="30" fillId="0" borderId="47" xfId="0" applyNumberFormat="1" applyFont="1" applyFill="1" applyBorder="1" applyAlignment="1" applyProtection="1">
      <alignment vertical="center"/>
      <protection locked="0"/>
    </xf>
    <xf numFmtId="164" fontId="29" fillId="0" borderId="34" xfId="0" applyNumberFormat="1" applyFont="1" applyFill="1" applyBorder="1" applyAlignment="1" applyProtection="1">
      <alignment vertical="center"/>
    </xf>
    <xf numFmtId="0" fontId="4" fillId="0" borderId="0" xfId="0" applyFont="1" applyFill="1" applyBorder="1"/>
    <xf numFmtId="0" fontId="0" fillId="0" borderId="0" xfId="0" applyFont="1" applyFill="1" applyBorder="1" applyProtection="1">
      <protection locked="0"/>
    </xf>
    <xf numFmtId="164" fontId="29" fillId="0" borderId="32" xfId="0" applyNumberFormat="1" applyFont="1" applyFill="1" applyBorder="1" applyAlignment="1" applyProtection="1">
      <alignment vertical="center"/>
    </xf>
    <xf numFmtId="164" fontId="31" fillId="0" borderId="14" xfId="0" applyNumberFormat="1" applyFont="1" applyFill="1" applyBorder="1" applyAlignment="1" applyProtection="1">
      <alignment vertical="center"/>
    </xf>
    <xf numFmtId="0" fontId="48" fillId="0" borderId="0" xfId="6" applyFont="1" applyFill="1" applyBorder="1" applyProtection="1"/>
    <xf numFmtId="0" fontId="51" fillId="0" borderId="12" xfId="6" applyFont="1" applyFill="1" applyBorder="1" applyAlignment="1" applyProtection="1">
      <alignment horizontal="center" vertical="center" wrapText="1"/>
    </xf>
    <xf numFmtId="0" fontId="51" fillId="0" borderId="31" xfId="6" applyFont="1" applyFill="1" applyBorder="1" applyAlignment="1" applyProtection="1">
      <alignment horizontal="center" vertical="center" wrapText="1"/>
    </xf>
    <xf numFmtId="0" fontId="51" fillId="0" borderId="32" xfId="6" applyFont="1" applyFill="1" applyBorder="1" applyAlignment="1" applyProtection="1">
      <alignment horizontal="center" vertical="center" wrapText="1"/>
    </xf>
    <xf numFmtId="0" fontId="28" fillId="0" borderId="11" xfId="6" applyFont="1" applyFill="1" applyBorder="1" applyAlignment="1" applyProtection="1">
      <alignment vertical="center" wrapText="1"/>
    </xf>
    <xf numFmtId="168" fontId="22" fillId="0" borderId="4" xfId="7" applyNumberFormat="1" applyFont="1" applyFill="1" applyBorder="1" applyAlignment="1" applyProtection="1">
      <alignment horizontal="center" vertical="center"/>
    </xf>
    <xf numFmtId="169" fontId="35" fillId="0" borderId="4" xfId="6" applyNumberFormat="1" applyFont="1" applyFill="1" applyBorder="1" applyAlignment="1" applyProtection="1">
      <alignment horizontal="right" vertical="center" wrapText="1"/>
      <protection locked="0"/>
    </xf>
    <xf numFmtId="169" fontId="35" fillId="0" borderId="20" xfId="6" applyNumberFormat="1" applyFont="1" applyFill="1" applyBorder="1" applyAlignment="1" applyProtection="1">
      <alignment horizontal="right" vertical="center" wrapText="1"/>
      <protection locked="0"/>
    </xf>
    <xf numFmtId="0" fontId="28" fillId="0" borderId="8" xfId="6" applyFont="1" applyFill="1" applyBorder="1" applyAlignment="1" applyProtection="1">
      <alignment vertical="center" wrapText="1"/>
    </xf>
    <xf numFmtId="168" fontId="22" fillId="0" borderId="2" xfId="7" applyNumberFormat="1" applyFont="1" applyFill="1" applyBorder="1" applyAlignment="1" applyProtection="1">
      <alignment horizontal="center" vertical="center"/>
    </xf>
    <xf numFmtId="169" fontId="35" fillId="0" borderId="2" xfId="6" applyNumberFormat="1" applyFont="1" applyFill="1" applyBorder="1" applyAlignment="1" applyProtection="1">
      <alignment horizontal="right" vertical="center" wrapText="1"/>
    </xf>
    <xf numFmtId="169" fontId="35" fillId="0" borderId="16" xfId="6" applyNumberFormat="1" applyFont="1" applyFill="1" applyBorder="1" applyAlignment="1" applyProtection="1">
      <alignment horizontal="right" vertical="center" wrapText="1"/>
    </xf>
    <xf numFmtId="0" fontId="52" fillId="0" borderId="8" xfId="6" applyFont="1" applyFill="1" applyBorder="1" applyAlignment="1" applyProtection="1">
      <alignment horizontal="left" vertical="center" wrapText="1" indent="1"/>
    </xf>
    <xf numFmtId="169" fontId="53" fillId="0" borderId="2" xfId="6" applyNumberFormat="1" applyFont="1" applyFill="1" applyBorder="1" applyAlignment="1" applyProtection="1">
      <alignment horizontal="right" vertical="center" wrapText="1"/>
      <protection locked="0"/>
    </xf>
    <xf numFmtId="169" fontId="53" fillId="0" borderId="16" xfId="6" applyNumberFormat="1" applyFont="1" applyFill="1" applyBorder="1" applyAlignment="1" applyProtection="1">
      <alignment horizontal="right" vertical="center" wrapText="1"/>
      <protection locked="0"/>
    </xf>
    <xf numFmtId="169" fontId="27" fillId="0" borderId="2" xfId="6" applyNumberFormat="1" applyFont="1" applyFill="1" applyBorder="1" applyAlignment="1" applyProtection="1">
      <alignment horizontal="right" vertical="center" wrapText="1"/>
      <protection locked="0"/>
    </xf>
    <xf numFmtId="169" fontId="27" fillId="0" borderId="16" xfId="6" applyNumberFormat="1" applyFont="1" applyFill="1" applyBorder="1" applyAlignment="1" applyProtection="1">
      <alignment horizontal="right" vertical="center" wrapText="1"/>
      <protection locked="0"/>
    </xf>
    <xf numFmtId="169" fontId="27" fillId="0" borderId="2" xfId="6" applyNumberFormat="1" applyFont="1" applyFill="1" applyBorder="1" applyAlignment="1" applyProtection="1">
      <alignment horizontal="right" vertical="center" wrapText="1"/>
    </xf>
    <xf numFmtId="169" fontId="27" fillId="0" borderId="16" xfId="6" applyNumberFormat="1" applyFont="1" applyFill="1" applyBorder="1" applyAlignment="1" applyProtection="1">
      <alignment horizontal="right" vertical="center" wrapText="1"/>
    </xf>
    <xf numFmtId="0" fontId="28" fillId="0" borderId="12" xfId="6" applyFont="1" applyFill="1" applyBorder="1" applyAlignment="1" applyProtection="1">
      <alignment vertical="center" wrapText="1"/>
    </xf>
    <xf numFmtId="168" fontId="22" fillId="0" borderId="31" xfId="7" applyNumberFormat="1" applyFont="1" applyFill="1" applyBorder="1" applyAlignment="1" applyProtection="1">
      <alignment horizontal="center" vertical="center"/>
    </xf>
    <xf numFmtId="169" fontId="35" fillId="0" borderId="31" xfId="6" applyNumberFormat="1" applyFont="1" applyFill="1" applyBorder="1" applyAlignment="1" applyProtection="1">
      <alignment horizontal="right" vertical="center" wrapText="1"/>
    </xf>
    <xf numFmtId="169" fontId="35" fillId="0" borderId="32" xfId="6" applyNumberFormat="1" applyFont="1" applyFill="1" applyBorder="1" applyAlignment="1" applyProtection="1">
      <alignment horizontal="right" vertical="center" wrapText="1"/>
    </xf>
    <xf numFmtId="0" fontId="27" fillId="0" borderId="0" xfId="6" applyFont="1" applyFill="1" applyBorder="1" applyProtection="1"/>
    <xf numFmtId="3" fontId="48" fillId="0" borderId="0" xfId="6" applyNumberFormat="1" applyFont="1" applyFill="1" applyBorder="1" applyProtection="1"/>
    <xf numFmtId="0" fontId="21" fillId="0" borderId="19" xfId="7" applyFont="1" applyFill="1" applyBorder="1" applyAlignment="1" applyProtection="1">
      <alignment horizontal="center" vertical="center" textRotation="90"/>
    </xf>
    <xf numFmtId="0" fontId="48" fillId="0" borderId="0" xfId="6" applyFill="1" applyProtection="1"/>
    <xf numFmtId="0" fontId="54" fillId="0" borderId="0" xfId="6" applyFont="1" applyFill="1" applyProtection="1"/>
    <xf numFmtId="0" fontId="48" fillId="0" borderId="0" xfId="6" applyFill="1" applyAlignment="1" applyProtection="1">
      <alignment horizontal="center" vertical="center"/>
    </xf>
    <xf numFmtId="0" fontId="48" fillId="0" borderId="0" xfId="6" applyFill="1" applyAlignment="1" applyProtection="1">
      <alignment vertical="center"/>
    </xf>
    <xf numFmtId="0" fontId="27" fillId="0" borderId="0" xfId="6" applyFont="1" applyFill="1" applyProtection="1"/>
    <xf numFmtId="3" fontId="48" fillId="0" borderId="0" xfId="6" applyNumberFormat="1" applyFont="1" applyFill="1" applyProtection="1"/>
    <xf numFmtId="3" fontId="48" fillId="0" borderId="0" xfId="6" applyNumberFormat="1" applyFont="1" applyFill="1" applyAlignment="1" applyProtection="1">
      <alignment horizontal="center"/>
    </xf>
    <xf numFmtId="0" fontId="48" fillId="0" borderId="0" xfId="6" applyFont="1" applyFill="1" applyProtection="1"/>
    <xf numFmtId="0" fontId="48" fillId="0" borderId="0" xfId="6" applyFill="1" applyAlignment="1" applyProtection="1">
      <alignment horizontal="center"/>
    </xf>
    <xf numFmtId="0" fontId="1" fillId="0" borderId="0" xfId="7" applyFont="1" applyFill="1" applyBorder="1" applyAlignment="1" applyProtection="1">
      <alignment vertical="center"/>
    </xf>
    <xf numFmtId="0" fontId="1" fillId="0" borderId="0" xfId="7" applyFont="1" applyFill="1" applyBorder="1" applyAlignment="1" applyProtection="1">
      <alignment vertical="center" wrapText="1"/>
    </xf>
    <xf numFmtId="0" fontId="19" fillId="0" borderId="0" xfId="7" applyFont="1" applyFill="1" applyBorder="1" applyAlignment="1" applyProtection="1">
      <alignment horizontal="center" vertical="center"/>
    </xf>
    <xf numFmtId="0" fontId="1" fillId="0" borderId="0" xfId="7" applyFont="1" applyFill="1" applyBorder="1" applyAlignment="1" applyProtection="1">
      <alignment horizontal="center" vertical="center"/>
    </xf>
    <xf numFmtId="49" fontId="20" fillId="0" borderId="12" xfId="7" applyNumberFormat="1" applyFont="1" applyFill="1" applyBorder="1" applyAlignment="1" applyProtection="1">
      <alignment horizontal="center" vertical="center" wrapText="1"/>
    </xf>
    <xf numFmtId="49" fontId="20" fillId="0" borderId="31" xfId="7" applyNumberFormat="1" applyFont="1" applyFill="1" applyBorder="1" applyAlignment="1" applyProtection="1">
      <alignment horizontal="center" vertical="center"/>
    </xf>
    <xf numFmtId="49" fontId="20" fillId="0" borderId="32" xfId="7" applyNumberFormat="1" applyFont="1" applyFill="1" applyBorder="1" applyAlignment="1" applyProtection="1">
      <alignment horizontal="center" vertical="center"/>
    </xf>
    <xf numFmtId="49" fontId="15" fillId="0" borderId="0" xfId="7" applyNumberFormat="1" applyFont="1" applyFill="1" applyBorder="1" applyAlignment="1" applyProtection="1">
      <alignment horizontal="center" vertical="center"/>
    </xf>
    <xf numFmtId="168" fontId="22" fillId="0" borderId="3" xfId="7" applyNumberFormat="1" applyFont="1" applyFill="1" applyBorder="1" applyAlignment="1" applyProtection="1">
      <alignment horizontal="center" vertical="center"/>
    </xf>
    <xf numFmtId="170" fontId="22" fillId="0" borderId="30" xfId="7" applyNumberFormat="1" applyFont="1" applyFill="1" applyBorder="1" applyAlignment="1" applyProtection="1">
      <alignment vertical="center"/>
      <protection locked="0"/>
    </xf>
    <xf numFmtId="170" fontId="22" fillId="0" borderId="16" xfId="7" applyNumberFormat="1" applyFont="1" applyFill="1" applyBorder="1" applyAlignment="1" applyProtection="1">
      <alignment vertical="center"/>
      <protection locked="0"/>
    </xf>
    <xf numFmtId="170" fontId="20" fillId="0" borderId="16" xfId="7" applyNumberFormat="1" applyFont="1" applyFill="1" applyBorder="1" applyAlignment="1" applyProtection="1">
      <alignment vertical="center"/>
    </xf>
    <xf numFmtId="170" fontId="20" fillId="0" borderId="16" xfId="7" applyNumberFormat="1" applyFont="1" applyFill="1" applyBorder="1" applyAlignment="1" applyProtection="1">
      <alignment vertical="center"/>
      <protection locked="0"/>
    </xf>
    <xf numFmtId="0" fontId="15" fillId="0" borderId="0" xfId="7" applyFont="1" applyFill="1" applyBorder="1" applyAlignment="1" applyProtection="1">
      <alignment vertical="center"/>
    </xf>
    <xf numFmtId="0" fontId="20" fillId="0" borderId="12" xfId="7" applyFont="1" applyFill="1" applyBorder="1" applyAlignment="1" applyProtection="1">
      <alignment horizontal="left" vertical="center" wrapText="1"/>
    </xf>
    <xf numFmtId="170" fontId="20" fillId="0" borderId="32" xfId="7" applyNumberFormat="1" applyFont="1" applyFill="1" applyBorder="1" applyAlignment="1" applyProtection="1">
      <alignment vertical="center"/>
    </xf>
    <xf numFmtId="0" fontId="48" fillId="0" borderId="0" xfId="6" applyFont="1" applyFill="1" applyBorder="1" applyAlignment="1" applyProtection="1"/>
    <xf numFmtId="0" fontId="48" fillId="0" borderId="0" xfId="6" applyFont="1" applyFill="1" applyBorder="1"/>
    <xf numFmtId="0" fontId="26" fillId="0" borderId="15" xfId="6" applyFont="1" applyFill="1" applyBorder="1" applyAlignment="1">
      <alignment horizontal="center" vertical="center"/>
    </xf>
    <xf numFmtId="0" fontId="26" fillId="0" borderId="19" xfId="6" applyFont="1" applyFill="1" applyBorder="1" applyAlignment="1">
      <alignment horizontal="center" vertical="center" wrapText="1"/>
    </xf>
    <xf numFmtId="0" fontId="26" fillId="0" borderId="33" xfId="6" applyFont="1" applyFill="1" applyBorder="1" applyAlignment="1">
      <alignment horizontal="center" vertical="center" wrapText="1"/>
    </xf>
    <xf numFmtId="0" fontId="26" fillId="0" borderId="13" xfId="6" applyFont="1" applyFill="1" applyBorder="1" applyAlignment="1">
      <alignment horizontal="center" vertical="center"/>
    </xf>
    <xf numFmtId="0" fontId="26" fillId="0" borderId="14" xfId="6" applyFont="1" applyFill="1" applyBorder="1" applyAlignment="1">
      <alignment horizontal="center" vertical="center" wrapText="1"/>
    </xf>
    <xf numFmtId="0" fontId="26" fillId="0" borderId="21" xfId="6" applyFont="1" applyFill="1" applyBorder="1" applyAlignment="1">
      <alignment horizontal="center" vertical="center" wrapText="1"/>
    </xf>
    <xf numFmtId="0" fontId="27" fillId="0" borderId="8" xfId="6" applyFont="1" applyFill="1" applyBorder="1" applyProtection="1">
      <protection locked="0"/>
    </xf>
    <xf numFmtId="0" fontId="27" fillId="0" borderId="3" xfId="6" applyFont="1" applyFill="1" applyBorder="1" applyAlignment="1">
      <alignment horizontal="right" indent="1"/>
    </xf>
    <xf numFmtId="3" fontId="27" fillId="0" borderId="3" xfId="6" applyNumberFormat="1" applyFont="1" applyFill="1" applyBorder="1" applyProtection="1">
      <protection locked="0"/>
    </xf>
    <xf numFmtId="3" fontId="27" fillId="0" borderId="30" xfId="6" applyNumberFormat="1" applyFont="1" applyFill="1" applyBorder="1" applyProtection="1">
      <protection locked="0"/>
    </xf>
    <xf numFmtId="0" fontId="27" fillId="0" borderId="2" xfId="6" applyFont="1" applyFill="1" applyBorder="1" applyAlignment="1">
      <alignment horizontal="right" indent="1"/>
    </xf>
    <xf numFmtId="3" fontId="27" fillId="0" borderId="2" xfId="6" applyNumberFormat="1" applyFont="1" applyFill="1" applyBorder="1" applyProtection="1">
      <protection locked="0"/>
    </xf>
    <xf numFmtId="3" fontId="27" fillId="0" borderId="16" xfId="6" applyNumberFormat="1" applyFont="1" applyFill="1" applyBorder="1" applyProtection="1">
      <protection locked="0"/>
    </xf>
    <xf numFmtId="0" fontId="27" fillId="0" borderId="10" xfId="6" applyFont="1" applyFill="1" applyBorder="1" applyProtection="1">
      <protection locked="0"/>
    </xf>
    <xf numFmtId="0" fontId="27" fillId="0" borderId="6" xfId="6" applyFont="1" applyFill="1" applyBorder="1" applyAlignment="1">
      <alignment horizontal="right" indent="1"/>
    </xf>
    <xf numFmtId="3" fontId="27" fillId="0" borderId="6" xfId="6" applyNumberFormat="1" applyFont="1" applyFill="1" applyBorder="1" applyProtection="1">
      <protection locked="0"/>
    </xf>
    <xf numFmtId="3" fontId="27" fillId="0" borderId="18" xfId="6" applyNumberFormat="1" applyFont="1" applyFill="1" applyBorder="1" applyProtection="1">
      <protection locked="0"/>
    </xf>
    <xf numFmtId="0" fontId="28" fillId="0" borderId="13" xfId="6" applyFont="1" applyFill="1" applyBorder="1" applyProtection="1">
      <protection locked="0"/>
    </xf>
    <xf numFmtId="0" fontId="27" fillId="0" borderId="14" xfId="6" applyFont="1" applyFill="1" applyBorder="1" applyAlignment="1">
      <alignment horizontal="right" indent="1"/>
    </xf>
    <xf numFmtId="3" fontId="27" fillId="0" borderId="14" xfId="6" applyNumberFormat="1" applyFont="1" applyFill="1" applyBorder="1" applyProtection="1">
      <protection locked="0"/>
    </xf>
    <xf numFmtId="170" fontId="20" fillId="0" borderId="21" xfId="7" applyNumberFormat="1" applyFont="1" applyFill="1" applyBorder="1" applyAlignment="1" applyProtection="1">
      <alignment vertical="center"/>
    </xf>
    <xf numFmtId="0" fontId="27" fillId="0" borderId="9" xfId="6" applyFont="1" applyFill="1" applyBorder="1" applyProtection="1">
      <protection locked="0"/>
    </xf>
    <xf numFmtId="3" fontId="27" fillId="0" borderId="75" xfId="6" applyNumberFormat="1" applyFont="1" applyFill="1" applyBorder="1"/>
    <xf numFmtId="0" fontId="55" fillId="0" borderId="0" xfId="6" applyFont="1" applyFill="1" applyBorder="1"/>
    <xf numFmtId="0" fontId="56" fillId="0" borderId="0" xfId="6" applyFont="1" applyFill="1" applyBorder="1"/>
    <xf numFmtId="0" fontId="27" fillId="0" borderId="0" xfId="6" applyFont="1" applyFill="1" applyBorder="1"/>
    <xf numFmtId="3" fontId="48" fillId="0" borderId="0" xfId="6" applyNumberFormat="1" applyFont="1" applyFill="1" applyBorder="1" applyAlignment="1">
      <alignment horizontal="center"/>
    </xf>
    <xf numFmtId="0" fontId="48" fillId="0" borderId="0" xfId="6" applyFont="1" applyFill="1" applyBorder="1" applyAlignment="1"/>
    <xf numFmtId="0" fontId="57" fillId="0" borderId="0" xfId="0" applyFont="1" applyFill="1" applyBorder="1" applyAlignment="1" applyProtection="1">
      <alignment horizontal="right"/>
    </xf>
    <xf numFmtId="0" fontId="0" fillId="0" borderId="0" xfId="0" applyFont="1" applyFill="1" applyBorder="1" applyProtection="1"/>
    <xf numFmtId="0" fontId="59" fillId="0" borderId="0" xfId="0" applyFont="1" applyFill="1" applyBorder="1" applyAlignment="1" applyProtection="1">
      <alignment horizontal="center"/>
    </xf>
    <xf numFmtId="0" fontId="60" fillId="0" borderId="13" xfId="0" applyFont="1" applyFill="1" applyBorder="1" applyAlignment="1" applyProtection="1">
      <alignment horizontal="center" vertical="center" wrapText="1"/>
    </xf>
    <xf numFmtId="0" fontId="59" fillId="0" borderId="14" xfId="0" applyFont="1" applyFill="1" applyBorder="1" applyAlignment="1" applyProtection="1">
      <alignment horizontal="center" vertical="center" wrapText="1"/>
    </xf>
    <xf numFmtId="0" fontId="59" fillId="0" borderId="21" xfId="0" applyFont="1" applyFill="1" applyBorder="1" applyAlignment="1" applyProtection="1">
      <alignment horizontal="center" vertical="center" wrapText="1"/>
    </xf>
    <xf numFmtId="0" fontId="59" fillId="0" borderId="9" xfId="0" applyFont="1" applyFill="1" applyBorder="1" applyAlignment="1" applyProtection="1">
      <alignment horizontal="center" vertical="top" wrapText="1"/>
    </xf>
    <xf numFmtId="0" fontId="61" fillId="0" borderId="3" xfId="0" applyFont="1" applyFill="1" applyBorder="1" applyAlignment="1" applyProtection="1">
      <alignment horizontal="left" vertical="top" wrapText="1"/>
      <protection locked="0"/>
    </xf>
    <xf numFmtId="9" fontId="61" fillId="0" borderId="3" xfId="5" applyFont="1" applyFill="1" applyBorder="1" applyAlignment="1" applyProtection="1">
      <alignment horizontal="center" vertical="center" wrapText="1"/>
      <protection locked="0"/>
    </xf>
    <xf numFmtId="165" fontId="61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61" fillId="0" borderId="30" xfId="1" applyNumberFormat="1" applyFont="1" applyFill="1" applyBorder="1" applyAlignment="1" applyProtection="1">
      <alignment horizontal="center" vertical="top" wrapText="1"/>
      <protection locked="0"/>
    </xf>
    <xf numFmtId="0" fontId="59" fillId="0" borderId="8" xfId="0" applyFont="1" applyFill="1" applyBorder="1" applyAlignment="1" applyProtection="1">
      <alignment horizontal="center" vertical="top" wrapText="1"/>
    </xf>
    <xf numFmtId="0" fontId="61" fillId="0" borderId="2" xfId="0" applyFont="1" applyFill="1" applyBorder="1" applyAlignment="1" applyProtection="1">
      <alignment horizontal="left" vertical="top" wrapText="1"/>
      <protection locked="0"/>
    </xf>
    <xf numFmtId="9" fontId="61" fillId="0" borderId="2" xfId="5" applyFont="1" applyFill="1" applyBorder="1" applyAlignment="1" applyProtection="1">
      <alignment horizontal="center" vertical="center" wrapText="1"/>
      <protection locked="0"/>
    </xf>
    <xf numFmtId="165" fontId="61" fillId="0" borderId="2" xfId="1" applyNumberFormat="1" applyFont="1" applyFill="1" applyBorder="1" applyAlignment="1" applyProtection="1">
      <alignment horizontal="center" vertical="center" wrapText="1"/>
      <protection locked="0"/>
    </xf>
    <xf numFmtId="165" fontId="61" fillId="0" borderId="16" xfId="1" applyNumberFormat="1" applyFont="1" applyFill="1" applyBorder="1" applyAlignment="1" applyProtection="1">
      <alignment horizontal="center" vertical="top" wrapText="1"/>
      <protection locked="0"/>
    </xf>
    <xf numFmtId="0" fontId="59" fillId="0" borderId="10" xfId="0" applyFont="1" applyFill="1" applyBorder="1" applyAlignment="1" applyProtection="1">
      <alignment horizontal="center" vertical="top" wrapText="1"/>
    </xf>
    <xf numFmtId="0" fontId="61" fillId="0" borderId="6" xfId="0" applyFont="1" applyFill="1" applyBorder="1" applyAlignment="1" applyProtection="1">
      <alignment horizontal="left" vertical="top" wrapText="1"/>
      <protection locked="0"/>
    </xf>
    <xf numFmtId="9" fontId="61" fillId="0" borderId="6" xfId="5" applyFont="1" applyFill="1" applyBorder="1" applyAlignment="1" applyProtection="1">
      <alignment horizontal="center" vertical="center" wrapText="1"/>
      <protection locked="0"/>
    </xf>
    <xf numFmtId="165" fontId="61" fillId="0" borderId="6" xfId="1" applyNumberFormat="1" applyFont="1" applyFill="1" applyBorder="1" applyAlignment="1" applyProtection="1">
      <alignment horizontal="center" vertical="center" wrapText="1"/>
      <protection locked="0"/>
    </xf>
    <xf numFmtId="165" fontId="61" fillId="0" borderId="18" xfId="1" applyNumberFormat="1" applyFont="1" applyFill="1" applyBorder="1" applyAlignment="1" applyProtection="1">
      <alignment horizontal="center" vertical="top" wrapText="1"/>
      <protection locked="0"/>
    </xf>
    <xf numFmtId="0" fontId="59" fillId="6" borderId="14" xfId="0" applyFont="1" applyFill="1" applyBorder="1" applyAlignment="1" applyProtection="1">
      <alignment horizontal="center" vertical="top" wrapText="1"/>
    </xf>
    <xf numFmtId="165" fontId="61" fillId="0" borderId="14" xfId="1" applyNumberFormat="1" applyFont="1" applyFill="1" applyBorder="1" applyAlignment="1" applyProtection="1">
      <alignment horizontal="center" vertical="center" wrapText="1"/>
    </xf>
    <xf numFmtId="165" fontId="61" fillId="0" borderId="21" xfId="1" applyNumberFormat="1" applyFont="1" applyFill="1" applyBorder="1" applyAlignment="1" applyProtection="1">
      <alignment horizontal="center" vertical="top" wrapText="1"/>
    </xf>
    <xf numFmtId="164" fontId="20" fillId="0" borderId="25" xfId="4" applyNumberFormat="1" applyFont="1" applyFill="1" applyBorder="1" applyAlignment="1" applyProtection="1">
      <alignment horizontal="right" vertical="center" wrapText="1" indent="1"/>
    </xf>
    <xf numFmtId="164" fontId="29" fillId="0" borderId="25" xfId="4" applyNumberFormat="1" applyFont="1" applyFill="1" applyBorder="1" applyAlignment="1" applyProtection="1">
      <alignment horizontal="right" vertical="center" wrapText="1" indent="1"/>
    </xf>
    <xf numFmtId="3" fontId="62" fillId="0" borderId="0" xfId="0" applyNumberFormat="1" applyFont="1" applyFill="1" applyBorder="1" applyAlignment="1" applyProtection="1">
      <alignment horizontal="right" vertical="center"/>
    </xf>
    <xf numFmtId="3" fontId="31" fillId="0" borderId="25" xfId="4" applyNumberFormat="1" applyFont="1" applyFill="1" applyBorder="1" applyAlignment="1" applyProtection="1">
      <alignment horizontal="center" vertical="center"/>
    </xf>
    <xf numFmtId="3" fontId="29" fillId="0" borderId="25" xfId="4" applyNumberFormat="1" applyFont="1" applyFill="1" applyBorder="1" applyAlignment="1" applyProtection="1">
      <alignment horizontal="center"/>
    </xf>
    <xf numFmtId="3" fontId="20" fillId="0" borderId="25" xfId="4" applyNumberFormat="1" applyFont="1" applyFill="1" applyBorder="1" applyAlignment="1" applyProtection="1">
      <alignment horizontal="right" vertical="center" wrapText="1" indent="1"/>
    </xf>
    <xf numFmtId="3" fontId="30" fillId="0" borderId="28" xfId="4" applyNumberFormat="1" applyFont="1" applyFill="1" applyBorder="1" applyProtection="1"/>
    <xf numFmtId="3" fontId="30" fillId="0" borderId="26" xfId="4" applyNumberFormat="1" applyFont="1" applyFill="1" applyBorder="1" applyProtection="1"/>
    <xf numFmtId="3" fontId="30" fillId="0" borderId="27" xfId="4" applyNumberFormat="1" applyFont="1" applyFill="1" applyBorder="1" applyProtection="1"/>
    <xf numFmtId="3" fontId="30" fillId="0" borderId="25" xfId="4" applyNumberFormat="1" applyFont="1" applyFill="1" applyBorder="1" applyProtection="1"/>
    <xf numFmtId="3" fontId="30" fillId="0" borderId="29" xfId="4" applyNumberFormat="1" applyFont="1" applyFill="1" applyBorder="1" applyProtection="1"/>
    <xf numFmtId="3" fontId="29" fillId="0" borderId="25" xfId="4" applyNumberFormat="1" applyFont="1" applyFill="1" applyBorder="1" applyAlignment="1" applyProtection="1">
      <alignment horizontal="center" vertical="center"/>
    </xf>
    <xf numFmtId="3" fontId="30" fillId="0" borderId="26" xfId="4" applyNumberFormat="1" applyFont="1" applyFill="1" applyBorder="1" applyAlignment="1" applyProtection="1">
      <alignment horizontal="right" vertical="center"/>
    </xf>
    <xf numFmtId="3" fontId="29" fillId="0" borderId="25" xfId="4" applyNumberFormat="1" applyFont="1" applyFill="1" applyBorder="1" applyAlignment="1" applyProtection="1">
      <alignment horizontal="right" vertical="center" wrapText="1" indent="1"/>
    </xf>
    <xf numFmtId="3" fontId="26" fillId="0" borderId="25" xfId="0" quotePrefix="1" applyNumberFormat="1" applyFont="1" applyBorder="1" applyAlignment="1" applyProtection="1">
      <alignment horizontal="right" vertical="center" wrapText="1" indent="1"/>
    </xf>
    <xf numFmtId="164" fontId="22" fillId="0" borderId="28" xfId="4" applyNumberFormat="1" applyFont="1" applyFill="1" applyBorder="1" applyAlignment="1" applyProtection="1">
      <alignment horizontal="right" vertical="center" wrapText="1" indent="1"/>
    </xf>
    <xf numFmtId="3" fontId="30" fillId="0" borderId="28" xfId="4" applyNumberFormat="1" applyFont="1" applyFill="1" applyBorder="1" applyAlignment="1" applyProtection="1">
      <alignment vertical="center"/>
    </xf>
    <xf numFmtId="3" fontId="30" fillId="0" borderId="26" xfId="4" applyNumberFormat="1" applyFont="1" applyFill="1" applyBorder="1" applyAlignment="1" applyProtection="1">
      <alignment vertical="center"/>
    </xf>
    <xf numFmtId="3" fontId="30" fillId="0" borderId="27" xfId="4" applyNumberFormat="1" applyFont="1" applyFill="1" applyBorder="1" applyAlignment="1" applyProtection="1">
      <alignment vertical="center"/>
    </xf>
    <xf numFmtId="0" fontId="30" fillId="0" borderId="26" xfId="4" applyFont="1" applyFill="1" applyBorder="1" applyProtection="1"/>
    <xf numFmtId="0" fontId="30" fillId="0" borderId="0" xfId="4" applyFont="1" applyFill="1" applyProtection="1"/>
    <xf numFmtId="0" fontId="62" fillId="0" borderId="0" xfId="0" applyFont="1" applyFill="1" applyBorder="1" applyAlignment="1" applyProtection="1">
      <alignment horizontal="right" vertical="center"/>
    </xf>
    <xf numFmtId="0" fontId="29" fillId="0" borderId="25" xfId="4" applyFont="1" applyFill="1" applyBorder="1" applyAlignment="1" applyProtection="1">
      <alignment horizontal="center" vertical="center"/>
    </xf>
    <xf numFmtId="0" fontId="30" fillId="0" borderId="59" xfId="4" applyFont="1" applyFill="1" applyBorder="1" applyProtection="1"/>
    <xf numFmtId="0" fontId="30" fillId="0" borderId="28" xfId="4" applyFont="1" applyFill="1" applyBorder="1" applyProtection="1"/>
    <xf numFmtId="0" fontId="30" fillId="0" borderId="27" xfId="4" applyFont="1" applyFill="1" applyBorder="1" applyProtection="1"/>
    <xf numFmtId="0" fontId="30" fillId="0" borderId="25" xfId="4" applyFont="1" applyFill="1" applyBorder="1" applyProtection="1"/>
    <xf numFmtId="164" fontId="30" fillId="0" borderId="30" xfId="4" applyNumberFormat="1" applyFont="1" applyFill="1" applyBorder="1" applyAlignment="1" applyProtection="1">
      <alignment horizontal="right" vertical="center" wrapText="1" indent="1"/>
    </xf>
    <xf numFmtId="0" fontId="30" fillId="0" borderId="29" xfId="4" applyFont="1" applyFill="1" applyBorder="1" applyProtection="1"/>
    <xf numFmtId="0" fontId="62" fillId="0" borderId="36" xfId="0" applyFont="1" applyFill="1" applyBorder="1" applyAlignment="1" applyProtection="1">
      <alignment horizontal="right"/>
    </xf>
    <xf numFmtId="0" fontId="62" fillId="0" borderId="36" xfId="0" applyFont="1" applyFill="1" applyBorder="1" applyAlignment="1" applyProtection="1">
      <alignment horizontal="right" vertical="center"/>
    </xf>
    <xf numFmtId="3" fontId="22" fillId="0" borderId="0" xfId="4" applyNumberFormat="1" applyFont="1" applyFill="1"/>
    <xf numFmtId="3" fontId="23" fillId="0" borderId="0" xfId="0" applyNumberFormat="1" applyFont="1" applyFill="1" applyBorder="1" applyAlignment="1" applyProtection="1">
      <alignment horizontal="right"/>
    </xf>
    <xf numFmtId="3" fontId="20" fillId="0" borderId="62" xfId="4" applyNumberFormat="1" applyFont="1" applyFill="1" applyBorder="1" applyAlignment="1">
      <alignment horizontal="center" vertical="center"/>
    </xf>
    <xf numFmtId="3" fontId="22" fillId="0" borderId="25" xfId="4" applyNumberFormat="1" applyFont="1" applyFill="1" applyBorder="1"/>
    <xf numFmtId="3" fontId="22" fillId="0" borderId="28" xfId="4" applyNumberFormat="1" applyFont="1" applyFill="1" applyBorder="1"/>
    <xf numFmtId="3" fontId="22" fillId="0" borderId="26" xfId="4" applyNumberFormat="1" applyFont="1" applyFill="1" applyBorder="1"/>
    <xf numFmtId="3" fontId="22" fillId="0" borderId="27" xfId="4" applyNumberFormat="1" applyFont="1" applyFill="1" applyBorder="1"/>
    <xf numFmtId="165" fontId="29" fillId="0" borderId="43" xfId="1" applyNumberFormat="1" applyFont="1" applyFill="1" applyBorder="1" applyProtection="1"/>
    <xf numFmtId="3" fontId="29" fillId="0" borderId="21" xfId="1" applyNumberFormat="1" applyFont="1" applyFill="1" applyBorder="1" applyProtection="1"/>
    <xf numFmtId="164" fontId="20" fillId="0" borderId="25" xfId="0" applyNumberFormat="1" applyFont="1" applyFill="1" applyBorder="1" applyAlignment="1" applyProtection="1">
      <alignment vertical="center" wrapText="1"/>
    </xf>
    <xf numFmtId="169" fontId="28" fillId="0" borderId="2" xfId="6" applyNumberFormat="1" applyFont="1" applyFill="1" applyBorder="1" applyAlignment="1" applyProtection="1">
      <alignment horizontal="right" vertical="center" wrapText="1"/>
    </xf>
    <xf numFmtId="169" fontId="28" fillId="0" borderId="16" xfId="6" applyNumberFormat="1" applyFont="1" applyFill="1" applyBorder="1" applyAlignment="1" applyProtection="1">
      <alignment horizontal="right" vertical="center" wrapText="1"/>
    </xf>
    <xf numFmtId="169" fontId="28" fillId="0" borderId="2" xfId="6" applyNumberFormat="1" applyFont="1" applyFill="1" applyBorder="1" applyAlignment="1" applyProtection="1">
      <alignment horizontal="right" vertical="center" wrapText="1"/>
      <protection locked="0"/>
    </xf>
    <xf numFmtId="169" fontId="28" fillId="0" borderId="16" xfId="6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center"/>
    </xf>
    <xf numFmtId="0" fontId="64" fillId="0" borderId="0" xfId="0" applyFont="1"/>
    <xf numFmtId="0" fontId="65" fillId="0" borderId="0" xfId="0" applyFont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right"/>
    </xf>
    <xf numFmtId="3" fontId="0" fillId="0" borderId="2" xfId="0" applyNumberFormat="1" applyBorder="1"/>
    <xf numFmtId="0" fontId="64" fillId="0" borderId="2" xfId="0" applyFont="1" applyBorder="1"/>
    <xf numFmtId="3" fontId="64" fillId="0" borderId="2" xfId="0" applyNumberFormat="1" applyFont="1" applyBorder="1"/>
    <xf numFmtId="0" fontId="66" fillId="0" borderId="2" xfId="0" applyFont="1" applyBorder="1"/>
    <xf numFmtId="3" fontId="66" fillId="0" borderId="2" xfId="0" applyNumberFormat="1" applyFont="1" applyBorder="1"/>
    <xf numFmtId="0" fontId="64" fillId="0" borderId="2" xfId="0" applyFont="1" applyBorder="1" applyAlignment="1">
      <alignment horizontal="right"/>
    </xf>
    <xf numFmtId="0" fontId="63" fillId="0" borderId="2" xfId="0" applyFont="1" applyFill="1" applyBorder="1" applyAlignment="1">
      <alignment horizontal="right"/>
    </xf>
    <xf numFmtId="0" fontId="64" fillId="0" borderId="2" xfId="0" applyFont="1" applyFill="1" applyBorder="1"/>
    <xf numFmtId="3" fontId="64" fillId="0" borderId="2" xfId="0" applyNumberFormat="1" applyFont="1" applyFill="1" applyBorder="1"/>
    <xf numFmtId="0" fontId="67" fillId="0" borderId="2" xfId="0" applyFont="1" applyBorder="1" applyAlignment="1">
      <alignment horizontal="right"/>
    </xf>
    <xf numFmtId="0" fontId="68" fillId="0" borderId="2" xfId="0" applyFont="1" applyFill="1" applyBorder="1"/>
    <xf numFmtId="0" fontId="67" fillId="0" borderId="2" xfId="0" applyFont="1" applyBorder="1"/>
    <xf numFmtId="0" fontId="32" fillId="0" borderId="2" xfId="0" applyFont="1" applyBorder="1"/>
    <xf numFmtId="3" fontId="32" fillId="0" borderId="2" xfId="0" applyNumberFormat="1" applyFont="1" applyBorder="1"/>
    <xf numFmtId="3" fontId="0" fillId="0" borderId="0" xfId="0" applyNumberFormat="1"/>
    <xf numFmtId="164" fontId="39" fillId="0" borderId="0" xfId="0" applyNumberFormat="1" applyFont="1" applyFill="1" applyBorder="1" applyAlignment="1">
      <alignment horizontal="left" vertical="center" wrapText="1"/>
    </xf>
    <xf numFmtId="164" fontId="39" fillId="0" borderId="0" xfId="0" applyNumberFormat="1" applyFont="1" applyFill="1" applyBorder="1" applyAlignment="1">
      <alignment vertical="center" wrapText="1"/>
    </xf>
    <xf numFmtId="164" fontId="37" fillId="0" borderId="0" xfId="0" applyNumberFormat="1" applyFont="1" applyFill="1" applyBorder="1" applyAlignment="1">
      <alignment horizontal="right" wrapText="1"/>
    </xf>
    <xf numFmtId="0" fontId="31" fillId="0" borderId="13" xfId="0" applyFont="1" applyFill="1" applyBorder="1" applyAlignment="1">
      <alignment horizontal="center" vertical="center" wrapText="1"/>
    </xf>
    <xf numFmtId="0" fontId="31" fillId="0" borderId="21" xfId="0" applyFont="1" applyFill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vertical="center" wrapText="1"/>
    </xf>
    <xf numFmtId="0" fontId="39" fillId="0" borderId="8" xfId="0" applyFont="1" applyFill="1" applyBorder="1" applyAlignment="1">
      <alignment horizontal="left" vertical="center" wrapText="1" indent="1"/>
    </xf>
    <xf numFmtId="3" fontId="39" fillId="0" borderId="2" xfId="0" applyNumberFormat="1" applyFont="1" applyFill="1" applyBorder="1" applyAlignment="1" applyProtection="1">
      <alignment vertical="center" wrapText="1"/>
      <protection locked="0"/>
    </xf>
    <xf numFmtId="3" fontId="39" fillId="0" borderId="56" xfId="0" applyNumberFormat="1" applyFont="1" applyFill="1" applyBorder="1" applyAlignment="1">
      <alignment vertical="center" wrapText="1"/>
    </xf>
    <xf numFmtId="3" fontId="39" fillId="0" borderId="16" xfId="0" applyNumberFormat="1" applyFont="1" applyFill="1" applyBorder="1" applyAlignment="1">
      <alignment vertical="center" wrapText="1"/>
    </xf>
    <xf numFmtId="3" fontId="39" fillId="0" borderId="73" xfId="0" applyNumberFormat="1" applyFont="1" applyFill="1" applyBorder="1" applyAlignment="1">
      <alignment vertical="center" wrapText="1"/>
    </xf>
    <xf numFmtId="164" fontId="39" fillId="0" borderId="2" xfId="0" applyNumberFormat="1" applyFont="1" applyFill="1" applyBorder="1" applyAlignment="1" applyProtection="1">
      <alignment vertical="center" wrapText="1"/>
      <protection locked="0"/>
    </xf>
    <xf numFmtId="3" fontId="39" fillId="0" borderId="0" xfId="0" applyNumberFormat="1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left" vertical="center" wrapText="1"/>
    </xf>
    <xf numFmtId="164" fontId="69" fillId="0" borderId="2" xfId="0" applyNumberFormat="1" applyFont="1" applyFill="1" applyBorder="1" applyAlignment="1" applyProtection="1">
      <alignment vertical="center" wrapText="1"/>
      <protection locked="0"/>
    </xf>
    <xf numFmtId="3" fontId="39" fillId="0" borderId="2" xfId="0" applyNumberFormat="1" applyFont="1" applyFill="1" applyBorder="1" applyAlignment="1">
      <alignment vertical="center" wrapText="1"/>
    </xf>
    <xf numFmtId="0" fontId="39" fillId="0" borderId="8" xfId="0" applyFont="1" applyFill="1" applyBorder="1" applyAlignment="1" applyProtection="1">
      <alignment horizontal="left" vertical="center" wrapText="1" indent="1"/>
      <protection locked="0"/>
    </xf>
    <xf numFmtId="0" fontId="39" fillId="0" borderId="8" xfId="0" applyFont="1" applyFill="1" applyBorder="1" applyAlignment="1" applyProtection="1">
      <alignment vertical="center" wrapText="1"/>
      <protection locked="0"/>
    </xf>
    <xf numFmtId="164" fontId="39" fillId="0" borderId="48" xfId="0" applyNumberFormat="1" applyFont="1" applyFill="1" applyBorder="1" applyAlignment="1" applyProtection="1">
      <alignment vertical="center" wrapText="1"/>
      <protection locked="0"/>
    </xf>
    <xf numFmtId="3" fontId="39" fillId="0" borderId="48" xfId="0" applyNumberFormat="1" applyFont="1" applyFill="1" applyBorder="1" applyAlignment="1">
      <alignment vertical="center" wrapText="1"/>
    </xf>
    <xf numFmtId="0" fontId="39" fillId="0" borderId="8" xfId="0" applyFont="1" applyFill="1" applyBorder="1" applyAlignment="1" applyProtection="1">
      <alignment horizontal="left" vertical="center" wrapText="1"/>
      <protection locked="0"/>
    </xf>
    <xf numFmtId="0" fontId="39" fillId="0" borderId="8" xfId="0" applyFont="1" applyFill="1" applyBorder="1" applyAlignment="1">
      <alignment horizontal="left" vertical="center" wrapText="1"/>
    </xf>
    <xf numFmtId="0" fontId="39" fillId="0" borderId="2" xfId="0" applyFont="1" applyFill="1" applyBorder="1" applyAlignment="1">
      <alignment vertical="center" wrapText="1"/>
    </xf>
    <xf numFmtId="164" fontId="31" fillId="4" borderId="21" xfId="0" applyNumberFormat="1" applyFont="1" applyFill="1" applyBorder="1" applyAlignment="1">
      <alignment vertical="center" wrapText="1"/>
    </xf>
    <xf numFmtId="164" fontId="31" fillId="0" borderId="4" xfId="0" applyNumberFormat="1" applyFont="1" applyFill="1" applyBorder="1" applyAlignment="1" applyProtection="1">
      <alignment vertical="center" wrapText="1"/>
      <protection locked="0"/>
    </xf>
    <xf numFmtId="3" fontId="31" fillId="0" borderId="0" xfId="0" applyNumberFormat="1" applyFont="1" applyFill="1" applyBorder="1" applyAlignment="1">
      <alignment vertical="center" wrapText="1"/>
    </xf>
    <xf numFmtId="3" fontId="31" fillId="0" borderId="16" xfId="0" applyNumberFormat="1" applyFont="1" applyFill="1" applyBorder="1" applyAlignment="1">
      <alignment vertical="center" wrapText="1"/>
    </xf>
    <xf numFmtId="164" fontId="31" fillId="0" borderId="2" xfId="0" applyNumberFormat="1" applyFont="1" applyFill="1" applyBorder="1" applyAlignment="1" applyProtection="1">
      <alignment vertical="center" wrapText="1"/>
      <protection locked="0"/>
    </xf>
    <xf numFmtId="3" fontId="22" fillId="0" borderId="26" xfId="4" applyNumberFormat="1" applyFont="1" applyFill="1" applyBorder="1" applyAlignment="1" applyProtection="1">
      <alignment horizontal="right" vertical="center" wrapText="1" indent="1"/>
      <protection locked="0"/>
    </xf>
    <xf numFmtId="3" fontId="30" fillId="0" borderId="0" xfId="4" applyNumberFormat="1" applyFont="1" applyFill="1" applyBorder="1" applyProtection="1"/>
    <xf numFmtId="3" fontId="62" fillId="0" borderId="0" xfId="0" applyNumberFormat="1" applyFont="1" applyFill="1" applyBorder="1" applyAlignment="1" applyProtection="1">
      <alignment horizontal="right"/>
    </xf>
    <xf numFmtId="0" fontId="12" fillId="0" borderId="0" xfId="4" applyFont="1" applyFill="1" applyBorder="1" applyAlignment="1" applyProtection="1">
      <alignment horizontal="right" vertical="center" indent="1"/>
    </xf>
    <xf numFmtId="0" fontId="12" fillId="0" borderId="0" xfId="4" applyFill="1" applyBorder="1" applyProtection="1"/>
    <xf numFmtId="164" fontId="26" fillId="0" borderId="43" xfId="0" quotePrefix="1" applyNumberFormat="1" applyFont="1" applyBorder="1" applyAlignment="1" applyProtection="1">
      <alignment horizontal="right" vertical="center" wrapText="1" indent="1"/>
    </xf>
    <xf numFmtId="3" fontId="20" fillId="0" borderId="59" xfId="4" applyNumberFormat="1" applyFont="1" applyFill="1" applyBorder="1" applyAlignment="1" applyProtection="1">
      <alignment horizontal="right" vertical="center" wrapText="1" indent="1"/>
    </xf>
    <xf numFmtId="3" fontId="30" fillId="0" borderId="59" xfId="4" applyNumberFormat="1" applyFont="1" applyFill="1" applyBorder="1" applyProtection="1"/>
    <xf numFmtId="164" fontId="29" fillId="0" borderId="25" xfId="0" applyNumberFormat="1" applyFont="1" applyFill="1" applyBorder="1" applyAlignment="1" applyProtection="1">
      <alignment horizontal="right" vertical="center" wrapText="1" indent="1"/>
    </xf>
    <xf numFmtId="164" fontId="0" fillId="0" borderId="72" xfId="0" applyNumberFormat="1" applyFill="1" applyBorder="1" applyAlignment="1" applyProtection="1">
      <alignment horizontal="left" vertical="center" wrapText="1" indent="1"/>
    </xf>
    <xf numFmtId="164" fontId="0" fillId="0" borderId="49" xfId="0" applyNumberFormat="1" applyFill="1" applyBorder="1" applyAlignment="1" applyProtection="1">
      <alignment horizontal="left" vertical="center" wrapText="1" indent="1"/>
    </xf>
    <xf numFmtId="0" fontId="0" fillId="0" borderId="46" xfId="0" applyBorder="1"/>
    <xf numFmtId="0" fontId="0" fillId="0" borderId="41" xfId="0" applyBorder="1"/>
    <xf numFmtId="164" fontId="22" fillId="0" borderId="2" xfId="0" applyNumberFormat="1" applyFont="1" applyFill="1" applyBorder="1" applyAlignment="1" applyProtection="1">
      <alignment horizontal="left" vertical="center" wrapText="1" indent="1"/>
    </xf>
    <xf numFmtId="164" fontId="22" fillId="0" borderId="2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22" fillId="0" borderId="2" xfId="0" applyNumberFormat="1" applyFont="1" applyFill="1" applyBorder="1" applyAlignment="1" applyProtection="1">
      <alignment horizontal="left" vertical="center" wrapText="1" indent="1"/>
      <protection locked="0"/>
    </xf>
    <xf numFmtId="164" fontId="30" fillId="0" borderId="2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22" fillId="0" borderId="2" xfId="0" quotePrefix="1" applyNumberFormat="1" applyFont="1" applyFill="1" applyBorder="1" applyAlignment="1" applyProtection="1">
      <alignment horizontal="left" vertical="center" wrapText="1" indent="3"/>
      <protection locked="0"/>
    </xf>
    <xf numFmtId="164" fontId="22" fillId="0" borderId="6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6" xfId="0" applyNumberFormat="1" applyFont="1" applyFill="1" applyBorder="1" applyAlignment="1" applyProtection="1">
      <alignment horizontal="left" vertical="center" wrapText="1" indent="1"/>
    </xf>
    <xf numFmtId="0" fontId="0" fillId="0" borderId="6" xfId="0" applyBorder="1"/>
    <xf numFmtId="164" fontId="29" fillId="0" borderId="43" xfId="0" applyNumberFormat="1" applyFont="1" applyFill="1" applyBorder="1" applyAlignment="1" applyProtection="1">
      <alignment horizontal="left" vertical="center" wrapText="1" indent="1"/>
    </xf>
    <xf numFmtId="164" fontId="29" fillId="0" borderId="44" xfId="0" applyNumberFormat="1" applyFont="1" applyFill="1" applyBorder="1" applyAlignment="1" applyProtection="1">
      <alignment horizontal="right" vertical="center" wrapText="1" indent="1"/>
    </xf>
    <xf numFmtId="164" fontId="8" fillId="0" borderId="25" xfId="0" applyNumberFormat="1" applyFont="1" applyFill="1" applyBorder="1" applyAlignment="1" applyProtection="1">
      <alignment vertical="center" wrapText="1"/>
    </xf>
    <xf numFmtId="49" fontId="22" fillId="0" borderId="13" xfId="4" applyNumberFormat="1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wrapText="1" indent="1"/>
    </xf>
    <xf numFmtId="164" fontId="30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164" fontId="31" fillId="0" borderId="20" xfId="0" applyNumberFormat="1" applyFont="1" applyFill="1" applyBorder="1" applyAlignment="1" applyProtection="1">
      <alignment vertical="center" wrapText="1"/>
      <protection locked="0"/>
    </xf>
    <xf numFmtId="0" fontId="39" fillId="0" borderId="49" xfId="0" applyFont="1" applyFill="1" applyBorder="1" applyAlignment="1">
      <alignment horizontal="left" vertical="center" wrapText="1"/>
    </xf>
    <xf numFmtId="164" fontId="31" fillId="4" borderId="37" xfId="0" applyNumberFormat="1" applyFont="1" applyFill="1" applyBorder="1" applyAlignment="1">
      <alignment vertical="center" wrapText="1"/>
    </xf>
    <xf numFmtId="0" fontId="39" fillId="0" borderId="10" xfId="0" applyFont="1" applyFill="1" applyBorder="1" applyAlignment="1">
      <alignment horizontal="left" vertical="center" wrapText="1"/>
    </xf>
    <xf numFmtId="0" fontId="31" fillId="4" borderId="25" xfId="0" applyFont="1" applyFill="1" applyBorder="1" applyAlignment="1">
      <alignment horizontal="left" vertical="center" wrapText="1" indent="1"/>
    </xf>
    <xf numFmtId="0" fontId="18" fillId="0" borderId="0" xfId="0" applyFont="1" applyAlignment="1"/>
    <xf numFmtId="0" fontId="18" fillId="0" borderId="0" xfId="0" applyFont="1" applyFill="1" applyBorder="1" applyProtection="1"/>
    <xf numFmtId="0" fontId="70" fillId="0" borderId="0" xfId="7" applyFont="1" applyFill="1" applyBorder="1" applyAlignment="1" applyProtection="1">
      <alignment vertical="center"/>
    </xf>
    <xf numFmtId="0" fontId="24" fillId="0" borderId="0" xfId="0" applyFont="1" applyAlignment="1"/>
    <xf numFmtId="0" fontId="70" fillId="0" borderId="0" xfId="0" applyFont="1" applyFill="1" applyBorder="1" applyAlignment="1">
      <alignment horizontal="left" vertical="center" wrapText="1"/>
    </xf>
    <xf numFmtId="164" fontId="37" fillId="0" borderId="36" xfId="4" applyNumberFormat="1" applyFont="1" applyFill="1" applyBorder="1" applyAlignment="1" applyProtection="1">
      <alignment horizontal="left" vertical="center"/>
    </xf>
    <xf numFmtId="164" fontId="7" fillId="0" borderId="0" xfId="4" applyNumberFormat="1" applyFont="1" applyFill="1" applyBorder="1" applyAlignment="1" applyProtection="1">
      <alignment horizontal="center" vertical="center"/>
    </xf>
    <xf numFmtId="164" fontId="37" fillId="0" borderId="36" xfId="4" applyNumberFormat="1" applyFont="1" applyFill="1" applyBorder="1" applyAlignment="1" applyProtection="1">
      <alignment horizontal="left"/>
    </xf>
    <xf numFmtId="0" fontId="24" fillId="0" borderId="0" xfId="4" applyFont="1" applyFill="1" applyAlignment="1" applyProtection="1">
      <alignment horizontal="center"/>
    </xf>
    <xf numFmtId="164" fontId="31" fillId="0" borderId="62" xfId="0" applyNumberFormat="1" applyFont="1" applyFill="1" applyBorder="1" applyAlignment="1" applyProtection="1">
      <alignment horizontal="center" vertical="center" wrapText="1"/>
    </xf>
    <xf numFmtId="164" fontId="31" fillId="0" borderId="59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47" fillId="0" borderId="52" xfId="0" applyNumberFormat="1" applyFont="1" applyFill="1" applyBorder="1" applyAlignment="1" applyProtection="1">
      <alignment horizontal="center" vertical="center" wrapText="1"/>
    </xf>
    <xf numFmtId="164" fontId="31" fillId="0" borderId="60" xfId="0" applyNumberFormat="1" applyFont="1" applyFill="1" applyBorder="1" applyAlignment="1" applyProtection="1">
      <alignment horizontal="center" vertical="center" wrapText="1"/>
    </xf>
    <xf numFmtId="164" fontId="31" fillId="0" borderId="61" xfId="0" applyNumberFormat="1" applyFont="1" applyFill="1" applyBorder="1" applyAlignment="1" applyProtection="1">
      <alignment horizontal="center" vertical="center" wrapText="1"/>
    </xf>
    <xf numFmtId="164" fontId="5" fillId="0" borderId="0" xfId="4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20" xfId="4" applyFont="1" applyFill="1" applyBorder="1" applyAlignment="1">
      <alignment horizontal="center" vertical="center" wrapText="1"/>
    </xf>
    <xf numFmtId="0" fontId="32" fillId="0" borderId="18" xfId="4" applyFont="1" applyFill="1" applyBorder="1" applyAlignment="1">
      <alignment horizontal="center" vertical="center" wrapText="1"/>
    </xf>
    <xf numFmtId="0" fontId="32" fillId="0" borderId="11" xfId="4" applyFont="1" applyFill="1" applyBorder="1" applyAlignment="1">
      <alignment horizontal="center" vertical="center" wrapText="1"/>
    </xf>
    <xf numFmtId="0" fontId="32" fillId="0" borderId="10" xfId="4" applyFont="1" applyFill="1" applyBorder="1" applyAlignment="1">
      <alignment horizontal="center" vertical="center" wrapText="1"/>
    </xf>
    <xf numFmtId="0" fontId="32" fillId="0" borderId="4" xfId="4" applyFont="1" applyFill="1" applyBorder="1" applyAlignment="1">
      <alignment horizontal="center" vertical="center" wrapText="1"/>
    </xf>
    <xf numFmtId="0" fontId="32" fillId="0" borderId="6" xfId="4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13" xfId="4" applyFont="1" applyFill="1" applyBorder="1" applyAlignment="1" applyProtection="1">
      <alignment horizontal="left"/>
    </xf>
    <xf numFmtId="0" fontId="31" fillId="0" borderId="14" xfId="4" applyFont="1" applyFill="1" applyBorder="1" applyAlignment="1" applyProtection="1">
      <alignment horizontal="left"/>
    </xf>
    <xf numFmtId="0" fontId="22" fillId="0" borderId="52" xfId="4" applyFont="1" applyFill="1" applyBorder="1" applyAlignment="1">
      <alignment horizontal="justify" vertical="center" wrapText="1"/>
    </xf>
    <xf numFmtId="164" fontId="2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 applyProtection="1">
      <alignment horizontal="left"/>
    </xf>
    <xf numFmtId="0" fontId="33" fillId="0" borderId="0" xfId="0" applyFont="1" applyFill="1" applyBorder="1" applyAlignment="1" applyProtection="1">
      <alignment horizontal="right"/>
    </xf>
    <xf numFmtId="0" fontId="31" fillId="0" borderId="43" xfId="0" applyFont="1" applyFill="1" applyBorder="1" applyAlignment="1" applyProtection="1">
      <alignment horizontal="left" indent="1"/>
    </xf>
    <xf numFmtId="0" fontId="31" fillId="0" borderId="44" xfId="0" applyFont="1" applyFill="1" applyBorder="1" applyAlignment="1" applyProtection="1">
      <alignment horizontal="left" indent="1"/>
    </xf>
    <xf numFmtId="0" fontId="31" fillId="0" borderId="42" xfId="0" applyFont="1" applyFill="1" applyBorder="1" applyAlignment="1" applyProtection="1">
      <alignment horizontal="left" indent="1"/>
    </xf>
    <xf numFmtId="0" fontId="30" fillId="0" borderId="4" xfId="0" applyFont="1" applyFill="1" applyBorder="1" applyAlignment="1" applyProtection="1">
      <alignment horizontal="right" indent="1"/>
      <protection locked="0"/>
    </xf>
    <xf numFmtId="0" fontId="30" fillId="0" borderId="20" xfId="0" applyFont="1" applyFill="1" applyBorder="1" applyAlignment="1" applyProtection="1">
      <alignment horizontal="right" indent="1"/>
      <protection locked="0"/>
    </xf>
    <xf numFmtId="0" fontId="30" fillId="0" borderId="6" xfId="0" applyFont="1" applyFill="1" applyBorder="1" applyAlignment="1" applyProtection="1">
      <alignment horizontal="right" indent="1"/>
      <protection locked="0"/>
    </xf>
    <xf numFmtId="0" fontId="30" fillId="0" borderId="18" xfId="0" applyFont="1" applyFill="1" applyBorder="1" applyAlignment="1" applyProtection="1">
      <alignment horizontal="right" indent="1"/>
      <protection locked="0"/>
    </xf>
    <xf numFmtId="0" fontId="24" fillId="0" borderId="0" xfId="0" applyNumberFormat="1" applyFont="1" applyFill="1" applyBorder="1" applyAlignment="1" applyProtection="1">
      <alignment horizontal="left" vertical="center"/>
    </xf>
    <xf numFmtId="0" fontId="29" fillId="0" borderId="14" xfId="0" applyFont="1" applyFill="1" applyBorder="1" applyAlignment="1" applyProtection="1">
      <alignment horizontal="right" indent="1"/>
    </xf>
    <xf numFmtId="0" fontId="29" fillId="0" borderId="21" xfId="0" applyFont="1" applyFill="1" applyBorder="1" applyAlignment="1" applyProtection="1">
      <alignment horizontal="right" indent="1"/>
    </xf>
    <xf numFmtId="0" fontId="31" fillId="0" borderId="19" xfId="0" applyFont="1" applyFill="1" applyBorder="1" applyAlignment="1" applyProtection="1">
      <alignment horizontal="center"/>
    </xf>
    <xf numFmtId="0" fontId="31" fillId="0" borderId="33" xfId="0" applyFont="1" applyFill="1" applyBorder="1" applyAlignment="1" applyProtection="1">
      <alignment horizontal="center"/>
    </xf>
    <xf numFmtId="0" fontId="31" fillId="0" borderId="63" xfId="0" applyFont="1" applyFill="1" applyBorder="1" applyAlignment="1" applyProtection="1">
      <alignment horizontal="center"/>
    </xf>
    <xf numFmtId="0" fontId="31" fillId="0" borderId="52" xfId="0" applyFont="1" applyFill="1" applyBorder="1" applyAlignment="1" applyProtection="1">
      <alignment horizontal="center"/>
    </xf>
    <xf numFmtId="0" fontId="31" fillId="0" borderId="64" xfId="0" applyFont="1" applyFill="1" applyBorder="1" applyAlignment="1" applyProtection="1">
      <alignment horizontal="center"/>
    </xf>
    <xf numFmtId="0" fontId="30" fillId="0" borderId="54" xfId="0" applyFont="1" applyFill="1" applyBorder="1" applyAlignment="1" applyProtection="1">
      <alignment horizontal="left" indent="1"/>
      <protection locked="0"/>
    </xf>
    <xf numFmtId="0" fontId="30" fillId="0" borderId="65" xfId="0" applyFont="1" applyFill="1" applyBorder="1" applyAlignment="1" applyProtection="1">
      <alignment horizontal="left" indent="1"/>
      <protection locked="0"/>
    </xf>
    <xf numFmtId="0" fontId="30" fillId="0" borderId="66" xfId="0" applyFont="1" applyFill="1" applyBorder="1" applyAlignment="1" applyProtection="1">
      <alignment horizontal="left" indent="1"/>
      <protection locked="0"/>
    </xf>
    <xf numFmtId="0" fontId="30" fillId="0" borderId="39" xfId="0" applyFont="1" applyFill="1" applyBorder="1" applyAlignment="1" applyProtection="1">
      <alignment horizontal="left" indent="1"/>
      <protection locked="0"/>
    </xf>
    <xf numFmtId="0" fontId="30" fillId="0" borderId="40" xfId="0" applyFont="1" applyFill="1" applyBorder="1" applyAlignment="1" applyProtection="1">
      <alignment horizontal="left" indent="1"/>
      <protection locked="0"/>
    </xf>
    <xf numFmtId="0" fontId="30" fillId="0" borderId="57" xfId="0" applyFont="1" applyFill="1" applyBorder="1" applyAlignment="1" applyProtection="1">
      <alignment horizontal="left" indent="1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24" fillId="0" borderId="0" xfId="0" applyFont="1" applyFill="1" applyAlignment="1">
      <alignment horizontal="center" wrapText="1"/>
    </xf>
    <xf numFmtId="164" fontId="70" fillId="0" borderId="0" xfId="0" applyNumberFormat="1" applyFont="1" applyFill="1" applyAlignment="1" applyProtection="1">
      <alignment horizontal="center" vertical="center" wrapText="1"/>
    </xf>
    <xf numFmtId="164" fontId="18" fillId="0" borderId="49" xfId="0" applyNumberFormat="1" applyFont="1" applyFill="1" applyBorder="1" applyAlignment="1" applyProtection="1">
      <alignment horizontal="center" textRotation="180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43" xfId="0" applyNumberFormat="1" applyFont="1" applyFill="1" applyBorder="1" applyAlignment="1" applyProtection="1">
      <alignment horizontal="left" vertical="center" wrapText="1" indent="2"/>
    </xf>
    <xf numFmtId="164" fontId="8" fillId="0" borderId="37" xfId="0" applyNumberFormat="1" applyFont="1" applyFill="1" applyBorder="1" applyAlignment="1" applyProtection="1">
      <alignment horizontal="left" vertical="center" wrapText="1" indent="2"/>
    </xf>
    <xf numFmtId="164" fontId="8" fillId="0" borderId="62" xfId="0" applyNumberFormat="1" applyFont="1" applyFill="1" applyBorder="1" applyAlignment="1" applyProtection="1">
      <alignment horizontal="center" vertical="center"/>
    </xf>
    <xf numFmtId="164" fontId="8" fillId="0" borderId="59" xfId="0" applyNumberFormat="1" applyFont="1" applyFill="1" applyBorder="1" applyAlignment="1" applyProtection="1">
      <alignment horizontal="center" vertical="center"/>
    </xf>
    <xf numFmtId="164" fontId="8" fillId="0" borderId="54" xfId="0" applyNumberFormat="1" applyFont="1" applyFill="1" applyBorder="1" applyAlignment="1" applyProtection="1">
      <alignment horizontal="center" vertical="center"/>
    </xf>
    <xf numFmtId="164" fontId="8" fillId="0" borderId="65" xfId="0" applyNumberFormat="1" applyFont="1" applyFill="1" applyBorder="1" applyAlignment="1" applyProtection="1">
      <alignment horizontal="center" vertical="center"/>
    </xf>
    <xf numFmtId="164" fontId="8" fillId="0" borderId="50" xfId="0" applyNumberFormat="1" applyFont="1" applyFill="1" applyBorder="1" applyAlignment="1" applyProtection="1">
      <alignment horizontal="center" vertical="center"/>
    </xf>
    <xf numFmtId="164" fontId="8" fillId="0" borderId="62" xfId="0" applyNumberFormat="1" applyFont="1" applyFill="1" applyBorder="1" applyAlignment="1" applyProtection="1">
      <alignment horizontal="center" vertical="center" wrapText="1"/>
    </xf>
    <xf numFmtId="164" fontId="8" fillId="0" borderId="59" xfId="0" applyNumberFormat="1" applyFont="1" applyFill="1" applyBorder="1" applyAlignment="1" applyProtection="1">
      <alignment horizontal="center" vertical="center" wrapText="1"/>
    </xf>
    <xf numFmtId="164" fontId="8" fillId="0" borderId="62" xfId="0" applyNumberFormat="1" applyFont="1" applyFill="1" applyBorder="1" applyAlignment="1">
      <alignment horizontal="center" vertical="center" wrapText="1"/>
    </xf>
    <xf numFmtId="164" fontId="8" fillId="0" borderId="59" xfId="0" applyNumberFormat="1" applyFont="1" applyFill="1" applyBorder="1" applyAlignment="1">
      <alignment horizontal="center" vertical="center" wrapText="1"/>
    </xf>
    <xf numFmtId="164" fontId="8" fillId="0" borderId="62" xfId="0" applyNumberFormat="1" applyFont="1" applyFill="1" applyBorder="1" applyAlignment="1">
      <alignment horizontal="center" vertical="center"/>
    </xf>
    <xf numFmtId="164" fontId="8" fillId="0" borderId="59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right" vertical="center" wrapText="1"/>
    </xf>
    <xf numFmtId="0" fontId="64" fillId="0" borderId="0" xfId="0" applyFont="1" applyAlignment="1">
      <alignment horizontal="center"/>
    </xf>
    <xf numFmtId="164" fontId="8" fillId="0" borderId="70" xfId="0" applyNumberFormat="1" applyFont="1" applyFill="1" applyBorder="1" applyAlignment="1">
      <alignment horizontal="center" vertical="center" wrapText="1"/>
    </xf>
    <xf numFmtId="164" fontId="8" fillId="0" borderId="66" xfId="0" applyNumberFormat="1" applyFont="1" applyFill="1" applyBorder="1" applyAlignment="1">
      <alignment horizontal="center" vertical="center" wrapText="1"/>
    </xf>
    <xf numFmtId="164" fontId="8" fillId="0" borderId="55" xfId="0" applyNumberFormat="1" applyFont="1" applyFill="1" applyBorder="1" applyAlignment="1">
      <alignment horizontal="center" vertical="center" wrapText="1"/>
    </xf>
    <xf numFmtId="164" fontId="8" fillId="0" borderId="5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 applyProtection="1">
      <alignment horizontal="center" textRotation="180"/>
    </xf>
    <xf numFmtId="164" fontId="24" fillId="0" borderId="0" xfId="0" applyNumberFormat="1" applyFont="1" applyFill="1" applyBorder="1" applyAlignment="1">
      <alignment horizontal="center" vertical="center" wrapText="1"/>
    </xf>
    <xf numFmtId="164" fontId="8" fillId="0" borderId="63" xfId="0" applyNumberFormat="1" applyFont="1" applyFill="1" applyBorder="1" applyAlignment="1">
      <alignment horizontal="center" vertical="center" wrapText="1"/>
    </xf>
    <xf numFmtId="164" fontId="8" fillId="0" borderId="74" xfId="0" applyNumberFormat="1" applyFont="1" applyFill="1" applyBorder="1" applyAlignment="1">
      <alignment horizontal="center" vertical="center" wrapText="1"/>
    </xf>
    <xf numFmtId="0" fontId="8" fillId="0" borderId="63" xfId="0" applyFont="1" applyFill="1" applyBorder="1" applyAlignment="1" applyProtection="1">
      <alignment horizontal="left" vertical="center" wrapText="1"/>
    </xf>
    <xf numFmtId="0" fontId="8" fillId="0" borderId="52" xfId="0" applyFont="1" applyFill="1" applyBorder="1" applyAlignment="1" applyProtection="1">
      <alignment horizontal="left" vertical="center" wrapText="1"/>
    </xf>
    <xf numFmtId="0" fontId="8" fillId="0" borderId="55" xfId="0" applyFont="1" applyFill="1" applyBorder="1" applyAlignment="1" applyProtection="1">
      <alignment horizontal="left" vertical="center" wrapText="1"/>
    </xf>
    <xf numFmtId="0" fontId="29" fillId="0" borderId="43" xfId="0" applyFont="1" applyFill="1" applyBorder="1" applyAlignment="1" applyProtection="1">
      <alignment horizontal="left" vertical="center"/>
    </xf>
    <xf numFmtId="0" fontId="29" fillId="0" borderId="42" xfId="0" applyFont="1" applyFill="1" applyBorder="1" applyAlignment="1" applyProtection="1">
      <alignment horizontal="left" vertical="center"/>
    </xf>
    <xf numFmtId="0" fontId="32" fillId="0" borderId="43" xfId="0" applyFont="1" applyFill="1" applyBorder="1" applyAlignment="1" applyProtection="1">
      <alignment horizontal="left" vertical="center"/>
    </xf>
    <xf numFmtId="0" fontId="32" fillId="0" borderId="42" xfId="0" applyFont="1" applyFill="1" applyBorder="1" applyAlignment="1" applyProtection="1">
      <alignment horizontal="left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33" fillId="0" borderId="36" xfId="0" applyFont="1" applyFill="1" applyBorder="1" applyAlignment="1">
      <alignment horizontal="right"/>
    </xf>
    <xf numFmtId="0" fontId="8" fillId="0" borderId="63" xfId="0" applyFont="1" applyFill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52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31" fillId="0" borderId="34" xfId="0" applyFont="1" applyFill="1" applyBorder="1" applyAlignment="1">
      <alignment horizontal="center"/>
    </xf>
    <xf numFmtId="0" fontId="31" fillId="0" borderId="44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63" xfId="0" applyFont="1" applyFill="1" applyBorder="1" applyAlignment="1">
      <alignment horizontal="left" vertical="center" wrapText="1"/>
    </xf>
    <xf numFmtId="0" fontId="8" fillId="0" borderId="52" xfId="0" applyFont="1" applyFill="1" applyBorder="1" applyAlignment="1">
      <alignment horizontal="left" vertical="center" wrapText="1"/>
    </xf>
    <xf numFmtId="0" fontId="8" fillId="0" borderId="55" xfId="0" applyFont="1" applyFill="1" applyBorder="1" applyAlignment="1">
      <alignment horizontal="left" vertical="center" wrapText="1"/>
    </xf>
    <xf numFmtId="0" fontId="48" fillId="0" borderId="0" xfId="6" applyFont="1" applyFill="1" applyAlignment="1" applyProtection="1">
      <alignment horizontal="left"/>
    </xf>
    <xf numFmtId="0" fontId="16" fillId="0" borderId="0" xfId="6" applyFont="1" applyFill="1" applyAlignment="1" applyProtection="1">
      <alignment horizontal="center" vertical="center" wrapText="1"/>
    </xf>
    <xf numFmtId="0" fontId="49" fillId="0" borderId="0" xfId="6" applyFont="1" applyFill="1" applyBorder="1" applyAlignment="1" applyProtection="1">
      <alignment horizontal="right"/>
    </xf>
    <xf numFmtId="0" fontId="50" fillId="0" borderId="15" xfId="6" applyFont="1" applyFill="1" applyBorder="1" applyAlignment="1" applyProtection="1">
      <alignment horizontal="center" vertical="center" wrapText="1"/>
    </xf>
    <xf numFmtId="0" fontId="50" fillId="0" borderId="7" xfId="6" applyFont="1" applyFill="1" applyBorder="1" applyAlignment="1" applyProtection="1">
      <alignment horizontal="center" vertical="center" wrapText="1"/>
    </xf>
    <xf numFmtId="0" fontId="50" fillId="0" borderId="9" xfId="6" applyFont="1" applyFill="1" applyBorder="1" applyAlignment="1" applyProtection="1">
      <alignment horizontal="center" vertical="center" wrapText="1"/>
    </xf>
    <xf numFmtId="0" fontId="21" fillId="0" borderId="19" xfId="7" applyFont="1" applyFill="1" applyBorder="1" applyAlignment="1" applyProtection="1">
      <alignment horizontal="center" vertical="center" textRotation="90"/>
    </xf>
    <xf numFmtId="0" fontId="21" fillId="0" borderId="1" xfId="7" applyFont="1" applyFill="1" applyBorder="1" applyAlignment="1" applyProtection="1">
      <alignment horizontal="center" vertical="center" textRotation="90"/>
    </xf>
    <xf numFmtId="0" fontId="21" fillId="0" borderId="3" xfId="7" applyFont="1" applyFill="1" applyBorder="1" applyAlignment="1" applyProtection="1">
      <alignment horizontal="center" vertical="center" textRotation="90"/>
    </xf>
    <xf numFmtId="0" fontId="49" fillId="0" borderId="4" xfId="6" applyFont="1" applyFill="1" applyBorder="1" applyAlignment="1" applyProtection="1">
      <alignment horizontal="center" vertical="center" wrapText="1"/>
    </xf>
    <xf numFmtId="0" fontId="49" fillId="0" borderId="2" xfId="6" applyFont="1" applyFill="1" applyBorder="1" applyAlignment="1" applyProtection="1">
      <alignment horizontal="center" vertical="center" wrapText="1"/>
    </xf>
    <xf numFmtId="0" fontId="49" fillId="0" borderId="33" xfId="6" applyFont="1" applyFill="1" applyBorder="1" applyAlignment="1" applyProtection="1">
      <alignment horizontal="center" vertical="center" wrapText="1"/>
    </xf>
    <xf numFmtId="0" fontId="49" fillId="0" borderId="30" xfId="6" applyFont="1" applyFill="1" applyBorder="1" applyAlignment="1" applyProtection="1">
      <alignment horizontal="center" vertical="center" wrapText="1"/>
    </xf>
    <xf numFmtId="0" fontId="49" fillId="0" borderId="2" xfId="6" applyFont="1" applyFill="1" applyBorder="1" applyAlignment="1" applyProtection="1">
      <alignment horizontal="center" wrapText="1"/>
    </xf>
    <xf numFmtId="0" fontId="49" fillId="0" borderId="16" xfId="6" applyFont="1" applyFill="1" applyBorder="1" applyAlignment="1" applyProtection="1">
      <alignment horizontal="center" wrapText="1"/>
    </xf>
    <xf numFmtId="0" fontId="48" fillId="0" borderId="0" xfId="6" applyFont="1" applyFill="1" applyBorder="1" applyAlignment="1" applyProtection="1">
      <alignment horizontal="center"/>
    </xf>
    <xf numFmtId="0" fontId="32" fillId="0" borderId="0" xfId="7" applyFont="1" applyFill="1" applyBorder="1" applyAlignment="1" applyProtection="1">
      <alignment horizontal="center" vertical="center" wrapText="1"/>
    </xf>
    <xf numFmtId="0" fontId="24" fillId="0" borderId="0" xfId="7" applyFont="1" applyFill="1" applyBorder="1" applyAlignment="1" applyProtection="1">
      <alignment horizontal="center" vertical="center" wrapText="1"/>
    </xf>
    <xf numFmtId="0" fontId="37" fillId="0" borderId="0" xfId="7" applyFont="1" applyFill="1" applyBorder="1" applyAlignment="1" applyProtection="1">
      <alignment horizontal="right" vertical="center"/>
    </xf>
    <xf numFmtId="0" fontId="24" fillId="0" borderId="11" xfId="7" applyFont="1" applyFill="1" applyBorder="1" applyAlignment="1" applyProtection="1">
      <alignment horizontal="center" vertical="center" wrapText="1"/>
    </xf>
    <xf numFmtId="0" fontId="24" fillId="0" borderId="8" xfId="7" applyFont="1" applyFill="1" applyBorder="1" applyAlignment="1" applyProtection="1">
      <alignment horizontal="center" vertical="center" wrapText="1"/>
    </xf>
    <xf numFmtId="0" fontId="21" fillId="0" borderId="19" xfId="7" applyFont="1" applyFill="1" applyBorder="1" applyAlignment="1" applyProtection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6" fillId="0" borderId="20" xfId="7" applyFont="1" applyFill="1" applyBorder="1" applyAlignment="1" applyProtection="1">
      <alignment horizontal="center" vertical="center" wrapText="1"/>
    </xf>
    <xf numFmtId="0" fontId="6" fillId="0" borderId="16" xfId="7" applyFont="1" applyFill="1" applyBorder="1" applyAlignment="1" applyProtection="1">
      <alignment horizontal="center" vertical="center"/>
    </xf>
    <xf numFmtId="0" fontId="16" fillId="0" borderId="0" xfId="6" applyFont="1" applyFill="1" applyBorder="1" applyAlignment="1">
      <alignment horizontal="center" vertical="center" wrapText="1"/>
    </xf>
    <xf numFmtId="0" fontId="16" fillId="0" borderId="0" xfId="6" applyFont="1" applyFill="1" applyBorder="1" applyAlignment="1">
      <alignment horizontal="center" vertical="center"/>
    </xf>
    <xf numFmtId="0" fontId="26" fillId="0" borderId="43" xfId="6" applyFont="1" applyFill="1" applyBorder="1" applyAlignment="1">
      <alignment horizontal="left"/>
    </xf>
    <xf numFmtId="0" fontId="26" fillId="0" borderId="42" xfId="6" applyFont="1" applyFill="1" applyBorder="1" applyAlignment="1">
      <alignment horizontal="left"/>
    </xf>
    <xf numFmtId="3" fontId="48" fillId="0" borderId="0" xfId="6" applyNumberFormat="1" applyFont="1" applyFill="1" applyBorder="1" applyAlignment="1">
      <alignment horizontal="center"/>
    </xf>
    <xf numFmtId="0" fontId="58" fillId="0" borderId="0" xfId="0" applyFont="1" applyFill="1" applyBorder="1" applyAlignment="1" applyProtection="1">
      <alignment horizontal="center" vertical="center" wrapText="1"/>
      <protection locked="0"/>
    </xf>
    <xf numFmtId="0" fontId="59" fillId="0" borderId="13" xfId="0" applyFont="1" applyFill="1" applyBorder="1" applyAlignment="1" applyProtection="1">
      <alignment wrapText="1"/>
    </xf>
    <xf numFmtId="0" fontId="59" fillId="0" borderId="14" xfId="0" applyFont="1" applyFill="1" applyBorder="1" applyAlignment="1" applyProtection="1">
      <alignment wrapText="1"/>
    </xf>
  </cellXfs>
  <cellStyles count="8">
    <cellStyle name="Ezres" xfId="1" builtinId="3"/>
    <cellStyle name="Hiperhivatkozás" xfId="2"/>
    <cellStyle name="Már látott hiperhivatkozás" xfId="3"/>
    <cellStyle name="Normál" xfId="0" builtinId="0"/>
    <cellStyle name="Normál_KVRENMUNKA" xfId="4"/>
    <cellStyle name="Normál_VAGYONK" xfId="7"/>
    <cellStyle name="Normál_VAGYONKIM" xfId="6"/>
    <cellStyle name="Százalék" xfId="5" builtinId="5"/>
  </cellStyles>
  <dxfs count="2"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0</xdr:row>
      <xdr:rowOff>0</xdr:rowOff>
    </xdr:from>
    <xdr:to>
      <xdr:col>5</xdr:col>
      <xdr:colOff>0</xdr:colOff>
      <xdr:row>0</xdr:row>
      <xdr:rowOff>180975</xdr:rowOff>
    </xdr:to>
    <xdr:sp macro="" textlink="">
      <xdr:nvSpPr>
        <xdr:cNvPr id="2" name="Szövegdoboz 1"/>
        <xdr:cNvSpPr txBox="1"/>
      </xdr:nvSpPr>
      <xdr:spPr>
        <a:xfrm>
          <a:off x="4752975" y="0"/>
          <a:ext cx="1524000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hu-HU" sz="1000" i="1"/>
            <a:t>6. sz. tájékoztató tábla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ktato/AppData/Local/Temp/Rar$DIa0.304/ZARSZREND_2015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1.sz.2.2.sz."/>
      <sheetName val="3.sz.mell."/>
      <sheetName val="4.sz.mell."/>
      <sheetName val="5. sz. mell. "/>
      <sheetName val="6.1. sz. mell"/>
      <sheetName val="6.2. sz. mell"/>
      <sheetName val="6.3. sz. mell"/>
      <sheetName val="6.4. sz. mell"/>
      <sheetName val="7.1. sz. mell"/>
      <sheetName val="7.2. sz. mell"/>
      <sheetName val="7.3. sz. mell"/>
      <sheetName val="7.4. sz. mell"/>
      <sheetName val="8.1. sz. mell."/>
      <sheetName val="8.1.1. sz. mell."/>
      <sheetName val="8.1.2. sz. mell."/>
      <sheetName val="8.1.3. sz. mell."/>
      <sheetName val="8.2. sz. mell."/>
      <sheetName val="8.2.1. sz. mell."/>
      <sheetName val="8.2.2. sz. mell."/>
      <sheetName val="8.2.3. sz. mell."/>
      <sheetName val="8.3. sz. mell."/>
      <sheetName val="8.3.1. sz. mell."/>
      <sheetName val="8.3.2. sz. mell. "/>
      <sheetName val="8.3.3. sz. mell."/>
      <sheetName val="9. sz. mell"/>
      <sheetName val="1.tájékoztató"/>
      <sheetName val="2. tájékoztató tábla"/>
      <sheetName val="4. tájékoztató tábla"/>
      <sheetName val="5. tájékoztató tábla"/>
      <sheetName val="6. tájékoztató tábla"/>
      <sheetName val="7. tájékoztató tábla"/>
      <sheetName val="8. tájékoztató tábla"/>
      <sheetName val="9. tájékoztató tábla"/>
      <sheetName val="10. tájékoztató tábla"/>
      <sheetName val="7.4. tájékoztató tábla"/>
      <sheetName val="Munka1"/>
    </sheetNames>
    <sheetDataSet>
      <sheetData sheetId="0" refreshError="1">
        <row r="4">
          <cell r="A4" t="str">
            <v>2014. évi eredeti előirányzat BEVÉTELEK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B16"/>
  <sheetViews>
    <sheetView zoomScaleNormal="100" workbookViewId="0">
      <selection activeCell="B5" sqref="B5"/>
    </sheetView>
  </sheetViews>
  <sheetFormatPr defaultRowHeight="12.75" x14ac:dyDescent="0.2"/>
  <cols>
    <col min="1" max="1" width="48.5" customWidth="1"/>
    <col min="2" max="2" width="73.5" customWidth="1"/>
    <col min="3" max="3" width="16.83203125" customWidth="1"/>
  </cols>
  <sheetData>
    <row r="2" spans="1:2" x14ac:dyDescent="0.2">
      <c r="A2" t="s">
        <v>122</v>
      </c>
    </row>
    <row r="4" spans="1:2" x14ac:dyDescent="0.2">
      <c r="A4" s="97"/>
      <c r="B4" s="97"/>
    </row>
    <row r="5" spans="1:2" s="108" customFormat="1" ht="15.75" x14ac:dyDescent="0.25">
      <c r="A5" s="71" t="s">
        <v>777</v>
      </c>
      <c r="B5" s="107"/>
    </row>
    <row r="6" spans="1:2" x14ac:dyDescent="0.2">
      <c r="A6" s="97"/>
      <c r="B6" s="97"/>
    </row>
    <row r="7" spans="1:2" x14ac:dyDescent="0.2">
      <c r="A7" s="97" t="s">
        <v>503</v>
      </c>
      <c r="B7" s="97" t="s">
        <v>461</v>
      </c>
    </row>
    <row r="8" spans="1:2" x14ac:dyDescent="0.2">
      <c r="A8" s="97" t="s">
        <v>504</v>
      </c>
      <c r="B8" s="97" t="s">
        <v>462</v>
      </c>
    </row>
    <row r="9" spans="1:2" x14ac:dyDescent="0.2">
      <c r="A9" s="97" t="s">
        <v>505</v>
      </c>
      <c r="B9" s="97" t="s">
        <v>463</v>
      </c>
    </row>
    <row r="10" spans="1:2" x14ac:dyDescent="0.2">
      <c r="A10" s="97"/>
      <c r="B10" s="97"/>
    </row>
    <row r="11" spans="1:2" x14ac:dyDescent="0.2">
      <c r="A11" s="97"/>
      <c r="B11" s="97"/>
    </row>
    <row r="12" spans="1:2" s="108" customFormat="1" ht="15.75" x14ac:dyDescent="0.25">
      <c r="A12" s="71" t="str">
        <f>+CONCATENATE(LEFT(A5,4),". évi előirányzat KIADÁSOK")</f>
        <v>2016. évi előirányzat KIADÁSOK</v>
      </c>
      <c r="B12" s="107"/>
    </row>
    <row r="13" spans="1:2" x14ac:dyDescent="0.2">
      <c r="A13" s="97"/>
      <c r="B13" s="97"/>
    </row>
    <row r="14" spans="1:2" x14ac:dyDescent="0.2">
      <c r="A14" s="97" t="s">
        <v>506</v>
      </c>
      <c r="B14" s="97" t="s">
        <v>464</v>
      </c>
    </row>
    <row r="15" spans="1:2" x14ac:dyDescent="0.2">
      <c r="A15" s="97" t="s">
        <v>507</v>
      </c>
      <c r="B15" s="97" t="s">
        <v>465</v>
      </c>
    </row>
    <row r="16" spans="1:2" x14ac:dyDescent="0.2">
      <c r="A16" s="97" t="s">
        <v>508</v>
      </c>
      <c r="B16" s="97" t="s">
        <v>466</v>
      </c>
    </row>
  </sheetData>
  <phoneticPr fontId="30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>
    <tabColor rgb="FF92D050"/>
  </sheetPr>
  <dimension ref="A1:I160"/>
  <sheetViews>
    <sheetView view="pageLayout" zoomScaleNormal="130" zoomScaleSheetLayoutView="100" workbookViewId="0">
      <selection activeCell="E158" sqref="E158:E160"/>
    </sheetView>
  </sheetViews>
  <sheetFormatPr defaultRowHeight="15.75" x14ac:dyDescent="0.25"/>
  <cols>
    <col min="1" max="1" width="9.5" style="328" customWidth="1"/>
    <col min="2" max="2" width="75.83203125" style="328" customWidth="1"/>
    <col min="3" max="3" width="10.83203125" style="329" customWidth="1"/>
    <col min="4" max="4" width="11" style="329" customWidth="1"/>
    <col min="5" max="5" width="11" style="681" customWidth="1"/>
    <col min="6" max="16384" width="9.33203125" style="348"/>
  </cols>
  <sheetData>
    <row r="1" spans="1:5" ht="15.95" customHeight="1" x14ac:dyDescent="0.25">
      <c r="A1" s="804" t="s">
        <v>9</v>
      </c>
      <c r="B1" s="804"/>
      <c r="C1" s="804"/>
      <c r="D1" s="348"/>
      <c r="E1" s="767"/>
    </row>
    <row r="2" spans="1:5" ht="15.95" customHeight="1" thickBot="1" x14ac:dyDescent="0.3">
      <c r="A2" s="803" t="s">
        <v>123</v>
      </c>
      <c r="B2" s="803"/>
      <c r="C2" s="259"/>
      <c r="E2" s="673" t="s">
        <v>194</v>
      </c>
    </row>
    <row r="3" spans="1:5" ht="38.1" customHeight="1" thickBot="1" x14ac:dyDescent="0.3">
      <c r="A3" s="21" t="s">
        <v>62</v>
      </c>
      <c r="B3" s="22" t="s">
        <v>11</v>
      </c>
      <c r="C3" s="34" t="str">
        <f>+CONCATENATE(LEFT(ÖSSZEFÜGGÉSEK!A5,4),".évi eredeti előirányzat")</f>
        <v>2016.évi eredeti előirányzat</v>
      </c>
      <c r="D3" s="427" t="str">
        <f>+CONCATENATE(LEFT(ÖSSZEFÜGGÉSEK!B5,4),"2015.évi módosított előirányzat")</f>
        <v>2015.évi módosított előirányzat</v>
      </c>
      <c r="E3" s="674" t="s">
        <v>527</v>
      </c>
    </row>
    <row r="4" spans="1:5" s="349" customFormat="1" ht="12" customHeight="1" thickBot="1" x14ac:dyDescent="0.25">
      <c r="A4" s="343" t="s">
        <v>467</v>
      </c>
      <c r="B4" s="344" t="s">
        <v>468</v>
      </c>
      <c r="C4" s="345" t="s">
        <v>469</v>
      </c>
      <c r="D4" s="450" t="s">
        <v>471</v>
      </c>
      <c r="E4" s="675" t="s">
        <v>528</v>
      </c>
    </row>
    <row r="5" spans="1:5" s="350" customFormat="1" ht="12" customHeight="1" thickBot="1" x14ac:dyDescent="0.25">
      <c r="A5" s="18" t="s">
        <v>12</v>
      </c>
      <c r="B5" s="19" t="s">
        <v>219</v>
      </c>
      <c r="C5" s="249">
        <f>+C6+C7+C8+C9+C10+C11</f>
        <v>119668</v>
      </c>
      <c r="D5" s="451">
        <f>+D6+D7+D8+D9+D10+D11</f>
        <v>161097</v>
      </c>
      <c r="E5" s="676">
        <f>+E6+E7+E8+E9+E10+E11</f>
        <v>161097</v>
      </c>
    </row>
    <row r="6" spans="1:5" s="350" customFormat="1" ht="12" customHeight="1" x14ac:dyDescent="0.2">
      <c r="A6" s="13" t="s">
        <v>77</v>
      </c>
      <c r="B6" s="351" t="s">
        <v>220</v>
      </c>
      <c r="C6" s="252">
        <v>92178</v>
      </c>
      <c r="D6" s="452">
        <v>90570</v>
      </c>
      <c r="E6" s="687">
        <v>90570</v>
      </c>
    </row>
    <row r="7" spans="1:5" s="350" customFormat="1" ht="12" customHeight="1" x14ac:dyDescent="0.2">
      <c r="A7" s="12" t="s">
        <v>78</v>
      </c>
      <c r="B7" s="352" t="s">
        <v>221</v>
      </c>
      <c r="C7" s="251"/>
      <c r="D7" s="453">
        <v>30342</v>
      </c>
      <c r="E7" s="688">
        <v>30342</v>
      </c>
    </row>
    <row r="8" spans="1:5" s="350" customFormat="1" ht="12" customHeight="1" x14ac:dyDescent="0.2">
      <c r="A8" s="12" t="s">
        <v>79</v>
      </c>
      <c r="B8" s="352" t="s">
        <v>222</v>
      </c>
      <c r="C8" s="251">
        <v>25761</v>
      </c>
      <c r="D8" s="453">
        <v>29091</v>
      </c>
      <c r="E8" s="688">
        <v>29091</v>
      </c>
    </row>
    <row r="9" spans="1:5" s="350" customFormat="1" ht="12" customHeight="1" x14ac:dyDescent="0.2">
      <c r="A9" s="12" t="s">
        <v>80</v>
      </c>
      <c r="B9" s="352" t="s">
        <v>223</v>
      </c>
      <c r="C9" s="251">
        <v>1729</v>
      </c>
      <c r="D9" s="453">
        <v>1729</v>
      </c>
      <c r="E9" s="688">
        <v>1729</v>
      </c>
    </row>
    <row r="10" spans="1:5" s="350" customFormat="1" ht="12" customHeight="1" x14ac:dyDescent="0.2">
      <c r="A10" s="12" t="s">
        <v>119</v>
      </c>
      <c r="B10" s="245" t="s">
        <v>403</v>
      </c>
      <c r="C10" s="251"/>
      <c r="D10" s="453">
        <v>9006</v>
      </c>
      <c r="E10" s="688">
        <v>9006</v>
      </c>
    </row>
    <row r="11" spans="1:5" s="350" customFormat="1" ht="12" customHeight="1" thickBot="1" x14ac:dyDescent="0.25">
      <c r="A11" s="14" t="s">
        <v>81</v>
      </c>
      <c r="B11" s="246" t="s">
        <v>404</v>
      </c>
      <c r="C11" s="251"/>
      <c r="D11" s="453">
        <v>359</v>
      </c>
      <c r="E11" s="689">
        <v>359</v>
      </c>
    </row>
    <row r="12" spans="1:5" s="350" customFormat="1" ht="12" customHeight="1" thickBot="1" x14ac:dyDescent="0.25">
      <c r="A12" s="18" t="s">
        <v>13</v>
      </c>
      <c r="B12" s="244" t="s">
        <v>224</v>
      </c>
      <c r="C12" s="249">
        <f>+C13+C14+C15+C16+C17</f>
        <v>39050</v>
      </c>
      <c r="D12" s="451">
        <f>+D13+D14+D15+D16+D17</f>
        <v>64175</v>
      </c>
      <c r="E12" s="676">
        <f>+E13+E14+E15+E16+E17</f>
        <v>64175</v>
      </c>
    </row>
    <row r="13" spans="1:5" s="350" customFormat="1" ht="12" customHeight="1" x14ac:dyDescent="0.2">
      <c r="A13" s="13" t="s">
        <v>83</v>
      </c>
      <c r="B13" s="351" t="s">
        <v>225</v>
      </c>
      <c r="C13" s="252"/>
      <c r="D13" s="452"/>
      <c r="E13" s="677"/>
    </row>
    <row r="14" spans="1:5" s="350" customFormat="1" ht="12" customHeight="1" x14ac:dyDescent="0.2">
      <c r="A14" s="12" t="s">
        <v>84</v>
      </c>
      <c r="B14" s="352" t="s">
        <v>226</v>
      </c>
      <c r="C14" s="251"/>
      <c r="D14" s="453"/>
      <c r="E14" s="678"/>
    </row>
    <row r="15" spans="1:5" s="350" customFormat="1" ht="12" customHeight="1" x14ac:dyDescent="0.2">
      <c r="A15" s="12" t="s">
        <v>85</v>
      </c>
      <c r="B15" s="352" t="s">
        <v>394</v>
      </c>
      <c r="C15" s="251"/>
      <c r="D15" s="453"/>
      <c r="E15" s="678"/>
    </row>
    <row r="16" spans="1:5" s="350" customFormat="1" ht="12" customHeight="1" x14ac:dyDescent="0.2">
      <c r="A16" s="12" t="s">
        <v>86</v>
      </c>
      <c r="B16" s="352" t="s">
        <v>395</v>
      </c>
      <c r="C16" s="251"/>
      <c r="D16" s="453"/>
      <c r="E16" s="678"/>
    </row>
    <row r="17" spans="1:5" s="350" customFormat="1" ht="12" customHeight="1" x14ac:dyDescent="0.2">
      <c r="A17" s="12" t="s">
        <v>87</v>
      </c>
      <c r="B17" s="352" t="s">
        <v>227</v>
      </c>
      <c r="C17" s="251">
        <v>39050</v>
      </c>
      <c r="D17" s="453">
        <v>64175</v>
      </c>
      <c r="E17" s="678">
        <v>64175</v>
      </c>
    </row>
    <row r="18" spans="1:5" s="350" customFormat="1" ht="12" customHeight="1" thickBot="1" x14ac:dyDescent="0.25">
      <c r="A18" s="14" t="s">
        <v>93</v>
      </c>
      <c r="B18" s="246" t="s">
        <v>228</v>
      </c>
      <c r="C18" s="253"/>
      <c r="D18" s="454"/>
      <c r="E18" s="679"/>
    </row>
    <row r="19" spans="1:5" s="350" customFormat="1" ht="12" customHeight="1" thickBot="1" x14ac:dyDescent="0.25">
      <c r="A19" s="18" t="s">
        <v>14</v>
      </c>
      <c r="B19" s="19" t="s">
        <v>229</v>
      </c>
      <c r="C19" s="249">
        <f>+C20+C21+C22+C23+C24</f>
        <v>0</v>
      </c>
      <c r="D19" s="451">
        <f>+D20+D21+D22+D23+D24</f>
        <v>12652</v>
      </c>
      <c r="E19" s="671">
        <f>+E20+E21+E22+E23+E24</f>
        <v>12652</v>
      </c>
    </row>
    <row r="20" spans="1:5" s="350" customFormat="1" ht="12" customHeight="1" x14ac:dyDescent="0.2">
      <c r="A20" s="13" t="s">
        <v>66</v>
      </c>
      <c r="B20" s="351" t="s">
        <v>230</v>
      </c>
      <c r="C20" s="252"/>
      <c r="D20" s="452">
        <v>4407</v>
      </c>
      <c r="E20" s="677">
        <v>4407</v>
      </c>
    </row>
    <row r="21" spans="1:5" s="350" customFormat="1" ht="12" customHeight="1" x14ac:dyDescent="0.2">
      <c r="A21" s="12" t="s">
        <v>67</v>
      </c>
      <c r="B21" s="352" t="s">
        <v>231</v>
      </c>
      <c r="C21" s="251"/>
      <c r="D21" s="453"/>
      <c r="E21" s="678"/>
    </row>
    <row r="22" spans="1:5" s="350" customFormat="1" ht="12" customHeight="1" x14ac:dyDescent="0.2">
      <c r="A22" s="12" t="s">
        <v>68</v>
      </c>
      <c r="B22" s="352" t="s">
        <v>396</v>
      </c>
      <c r="C22" s="251"/>
      <c r="D22" s="453"/>
      <c r="E22" s="678"/>
    </row>
    <row r="23" spans="1:5" s="350" customFormat="1" ht="12" customHeight="1" x14ac:dyDescent="0.2">
      <c r="A23" s="12" t="s">
        <v>69</v>
      </c>
      <c r="B23" s="352" t="s">
        <v>397</v>
      </c>
      <c r="C23" s="251"/>
      <c r="D23" s="453"/>
      <c r="E23" s="678"/>
    </row>
    <row r="24" spans="1:5" s="350" customFormat="1" ht="12" customHeight="1" x14ac:dyDescent="0.2">
      <c r="A24" s="12" t="s">
        <v>133</v>
      </c>
      <c r="B24" s="352" t="s">
        <v>232</v>
      </c>
      <c r="C24" s="251"/>
      <c r="D24" s="453">
        <v>8245</v>
      </c>
      <c r="E24" s="678">
        <v>8245</v>
      </c>
    </row>
    <row r="25" spans="1:5" s="350" customFormat="1" ht="12" customHeight="1" thickBot="1" x14ac:dyDescent="0.25">
      <c r="A25" s="14" t="s">
        <v>134</v>
      </c>
      <c r="B25" s="353" t="s">
        <v>233</v>
      </c>
      <c r="C25" s="253"/>
      <c r="D25" s="454"/>
      <c r="E25" s="679"/>
    </row>
    <row r="26" spans="1:5" s="350" customFormat="1" ht="12" customHeight="1" thickBot="1" x14ac:dyDescent="0.25">
      <c r="A26" s="18" t="s">
        <v>135</v>
      </c>
      <c r="B26" s="19" t="s">
        <v>234</v>
      </c>
      <c r="C26" s="255">
        <f>+C27+C31+C32+C33</f>
        <v>14500</v>
      </c>
      <c r="D26" s="455">
        <f>+D27+D31+D32+D33</f>
        <v>16379</v>
      </c>
      <c r="E26" s="672">
        <f>+E27+E31+E32+E33</f>
        <v>15153</v>
      </c>
    </row>
    <row r="27" spans="1:5" s="350" customFormat="1" ht="12" customHeight="1" x14ac:dyDescent="0.2">
      <c r="A27" s="13" t="s">
        <v>235</v>
      </c>
      <c r="B27" s="351" t="s">
        <v>410</v>
      </c>
      <c r="C27" s="346">
        <f>+C28+C29+C30</f>
        <v>9000</v>
      </c>
      <c r="D27" s="456">
        <f>+D28+D29+D30</f>
        <v>9000</v>
      </c>
      <c r="E27" s="686">
        <f>+E28+E29+E30</f>
        <v>6695</v>
      </c>
    </row>
    <row r="28" spans="1:5" s="350" customFormat="1" ht="12" customHeight="1" x14ac:dyDescent="0.2">
      <c r="A28" s="12" t="s">
        <v>236</v>
      </c>
      <c r="B28" s="352" t="s">
        <v>241</v>
      </c>
      <c r="C28" s="251">
        <v>3000</v>
      </c>
      <c r="D28" s="453">
        <v>3000</v>
      </c>
      <c r="E28" s="677">
        <v>2962</v>
      </c>
    </row>
    <row r="29" spans="1:5" s="350" customFormat="1" ht="12" customHeight="1" x14ac:dyDescent="0.2">
      <c r="A29" s="12" t="s">
        <v>237</v>
      </c>
      <c r="B29" s="352" t="s">
        <v>242</v>
      </c>
      <c r="C29" s="251"/>
      <c r="D29" s="453"/>
      <c r="E29" s="678"/>
    </row>
    <row r="30" spans="1:5" s="350" customFormat="1" ht="12" customHeight="1" x14ac:dyDescent="0.2">
      <c r="A30" s="12" t="s">
        <v>408</v>
      </c>
      <c r="B30" s="415" t="s">
        <v>409</v>
      </c>
      <c r="C30" s="251">
        <v>6000</v>
      </c>
      <c r="D30" s="453">
        <v>6000</v>
      </c>
      <c r="E30" s="678">
        <v>3733</v>
      </c>
    </row>
    <row r="31" spans="1:5" s="350" customFormat="1" ht="12" customHeight="1" x14ac:dyDescent="0.2">
      <c r="A31" s="12" t="s">
        <v>238</v>
      </c>
      <c r="B31" s="352" t="s">
        <v>243</v>
      </c>
      <c r="C31" s="251">
        <v>5500</v>
      </c>
      <c r="D31" s="453">
        <v>5500</v>
      </c>
      <c r="E31" s="678">
        <v>6361</v>
      </c>
    </row>
    <row r="32" spans="1:5" s="350" customFormat="1" ht="12" customHeight="1" x14ac:dyDescent="0.2">
      <c r="A32" s="12" t="s">
        <v>239</v>
      </c>
      <c r="B32" s="352" t="s">
        <v>244</v>
      </c>
      <c r="C32" s="251"/>
      <c r="D32" s="453">
        <v>1312</v>
      </c>
      <c r="E32" s="678">
        <v>1347</v>
      </c>
    </row>
    <row r="33" spans="1:5" s="350" customFormat="1" ht="12" customHeight="1" thickBot="1" x14ac:dyDescent="0.25">
      <c r="A33" s="14" t="s">
        <v>240</v>
      </c>
      <c r="B33" s="353" t="s">
        <v>245</v>
      </c>
      <c r="C33" s="253"/>
      <c r="D33" s="454">
        <v>567</v>
      </c>
      <c r="E33" s="679">
        <v>750</v>
      </c>
    </row>
    <row r="34" spans="1:5" s="350" customFormat="1" ht="12" customHeight="1" thickBot="1" x14ac:dyDescent="0.25">
      <c r="A34" s="18" t="s">
        <v>16</v>
      </c>
      <c r="B34" s="19" t="s">
        <v>405</v>
      </c>
      <c r="C34" s="249">
        <f>SUM(C35:C45)</f>
        <v>8686</v>
      </c>
      <c r="D34" s="451">
        <f>SUM(D35:D45)</f>
        <v>15273</v>
      </c>
      <c r="E34" s="671">
        <f>SUM(E35:E45)</f>
        <v>16829</v>
      </c>
    </row>
    <row r="35" spans="1:5" s="350" customFormat="1" ht="12" customHeight="1" x14ac:dyDescent="0.2">
      <c r="A35" s="13" t="s">
        <v>70</v>
      </c>
      <c r="B35" s="351" t="s">
        <v>248</v>
      </c>
      <c r="C35" s="252">
        <v>1181</v>
      </c>
      <c r="D35" s="452">
        <v>1181</v>
      </c>
      <c r="E35" s="677">
        <v>2042</v>
      </c>
    </row>
    <row r="36" spans="1:5" s="350" customFormat="1" ht="12" customHeight="1" x14ac:dyDescent="0.2">
      <c r="A36" s="12" t="s">
        <v>71</v>
      </c>
      <c r="B36" s="352" t="s">
        <v>249</v>
      </c>
      <c r="C36" s="251">
        <v>3219</v>
      </c>
      <c r="D36" s="453">
        <v>3514</v>
      </c>
      <c r="E36" s="678">
        <v>3697</v>
      </c>
    </row>
    <row r="37" spans="1:5" s="350" customFormat="1" ht="12" customHeight="1" x14ac:dyDescent="0.2">
      <c r="A37" s="12" t="s">
        <v>72</v>
      </c>
      <c r="B37" s="352" t="s">
        <v>250</v>
      </c>
      <c r="C37" s="251"/>
      <c r="D37" s="453">
        <v>232</v>
      </c>
      <c r="E37" s="678">
        <v>232</v>
      </c>
    </row>
    <row r="38" spans="1:5" s="350" customFormat="1" ht="12" customHeight="1" x14ac:dyDescent="0.2">
      <c r="A38" s="12" t="s">
        <v>137</v>
      </c>
      <c r="B38" s="352" t="s">
        <v>251</v>
      </c>
      <c r="C38" s="251">
        <v>194</v>
      </c>
      <c r="D38" s="453">
        <v>3435</v>
      </c>
      <c r="E38" s="678">
        <v>3435</v>
      </c>
    </row>
    <row r="39" spans="1:5" s="350" customFormat="1" ht="12" customHeight="1" x14ac:dyDescent="0.2">
      <c r="A39" s="12" t="s">
        <v>138</v>
      </c>
      <c r="B39" s="352" t="s">
        <v>252</v>
      </c>
      <c r="C39" s="251">
        <v>2245</v>
      </c>
      <c r="D39" s="453">
        <v>3225</v>
      </c>
      <c r="E39" s="678">
        <v>3227</v>
      </c>
    </row>
    <row r="40" spans="1:5" s="350" customFormat="1" ht="12" customHeight="1" x14ac:dyDescent="0.2">
      <c r="A40" s="12" t="s">
        <v>139</v>
      </c>
      <c r="B40" s="352" t="s">
        <v>253</v>
      </c>
      <c r="C40" s="251">
        <v>1847</v>
      </c>
      <c r="D40" s="453">
        <v>3621</v>
      </c>
      <c r="E40" s="678">
        <v>3946</v>
      </c>
    </row>
    <row r="41" spans="1:5" s="350" customFormat="1" ht="12" customHeight="1" x14ac:dyDescent="0.2">
      <c r="A41" s="12" t="s">
        <v>140</v>
      </c>
      <c r="B41" s="352" t="s">
        <v>254</v>
      </c>
      <c r="C41" s="251"/>
      <c r="D41" s="453"/>
      <c r="E41" s="678"/>
    </row>
    <row r="42" spans="1:5" s="350" customFormat="1" ht="12" customHeight="1" x14ac:dyDescent="0.2">
      <c r="A42" s="12" t="s">
        <v>141</v>
      </c>
      <c r="B42" s="352" t="s">
        <v>255</v>
      </c>
      <c r="C42" s="251"/>
      <c r="D42" s="453">
        <v>26</v>
      </c>
      <c r="E42" s="678">
        <v>107</v>
      </c>
    </row>
    <row r="43" spans="1:5" s="350" customFormat="1" ht="12" customHeight="1" x14ac:dyDescent="0.2">
      <c r="A43" s="12" t="s">
        <v>246</v>
      </c>
      <c r="B43" s="352" t="s">
        <v>256</v>
      </c>
      <c r="C43" s="254"/>
      <c r="D43" s="457"/>
      <c r="E43" s="678"/>
    </row>
    <row r="44" spans="1:5" s="350" customFormat="1" ht="12" customHeight="1" x14ac:dyDescent="0.2">
      <c r="A44" s="14" t="s">
        <v>247</v>
      </c>
      <c r="B44" s="353" t="s">
        <v>407</v>
      </c>
      <c r="C44" s="340"/>
      <c r="D44" s="458"/>
      <c r="E44" s="678"/>
    </row>
    <row r="45" spans="1:5" s="350" customFormat="1" ht="12" customHeight="1" thickBot="1" x14ac:dyDescent="0.25">
      <c r="A45" s="14" t="s">
        <v>406</v>
      </c>
      <c r="B45" s="246" t="s">
        <v>257</v>
      </c>
      <c r="C45" s="340"/>
      <c r="D45" s="458">
        <v>39</v>
      </c>
      <c r="E45" s="679">
        <v>143</v>
      </c>
    </row>
    <row r="46" spans="1:5" s="350" customFormat="1" ht="12" customHeight="1" thickBot="1" x14ac:dyDescent="0.25">
      <c r="A46" s="18" t="s">
        <v>17</v>
      </c>
      <c r="B46" s="19" t="s">
        <v>258</v>
      </c>
      <c r="C46" s="249">
        <f>SUM(C47:C51)</f>
        <v>28133</v>
      </c>
      <c r="D46" s="451">
        <f>SUM(D47:D51)</f>
        <v>24120</v>
      </c>
      <c r="E46" s="671">
        <f>SUM(E47:E51)</f>
        <v>6045</v>
      </c>
    </row>
    <row r="47" spans="1:5" s="350" customFormat="1" ht="12" customHeight="1" x14ac:dyDescent="0.2">
      <c r="A47" s="13" t="s">
        <v>73</v>
      </c>
      <c r="B47" s="351" t="s">
        <v>262</v>
      </c>
      <c r="C47" s="390"/>
      <c r="D47" s="459"/>
      <c r="E47" s="677"/>
    </row>
    <row r="48" spans="1:5" s="350" customFormat="1" ht="12" customHeight="1" x14ac:dyDescent="0.2">
      <c r="A48" s="12" t="s">
        <v>74</v>
      </c>
      <c r="B48" s="352" t="s">
        <v>263</v>
      </c>
      <c r="C48" s="254">
        <v>28133</v>
      </c>
      <c r="D48" s="457">
        <v>18670</v>
      </c>
      <c r="E48" s="678">
        <v>595</v>
      </c>
    </row>
    <row r="49" spans="1:5" s="350" customFormat="1" ht="12" customHeight="1" x14ac:dyDescent="0.2">
      <c r="A49" s="12" t="s">
        <v>259</v>
      </c>
      <c r="B49" s="352" t="s">
        <v>264</v>
      </c>
      <c r="C49" s="254"/>
      <c r="D49" s="457">
        <v>5450</v>
      </c>
      <c r="E49" s="678">
        <v>5450</v>
      </c>
    </row>
    <row r="50" spans="1:5" s="350" customFormat="1" ht="12" customHeight="1" x14ac:dyDescent="0.2">
      <c r="A50" s="12" t="s">
        <v>260</v>
      </c>
      <c r="B50" s="352" t="s">
        <v>265</v>
      </c>
      <c r="C50" s="254"/>
      <c r="D50" s="457"/>
      <c r="E50" s="678"/>
    </row>
    <row r="51" spans="1:5" s="350" customFormat="1" ht="12" customHeight="1" thickBot="1" x14ac:dyDescent="0.25">
      <c r="A51" s="14" t="s">
        <v>261</v>
      </c>
      <c r="B51" s="246" t="s">
        <v>266</v>
      </c>
      <c r="C51" s="340"/>
      <c r="D51" s="458"/>
      <c r="E51" s="679"/>
    </row>
    <row r="52" spans="1:5" s="350" customFormat="1" ht="12" customHeight="1" thickBot="1" x14ac:dyDescent="0.25">
      <c r="A52" s="18" t="s">
        <v>142</v>
      </c>
      <c r="B52" s="19" t="s">
        <v>267</v>
      </c>
      <c r="C52" s="249">
        <f>SUM(C53:C55)</f>
        <v>0</v>
      </c>
      <c r="D52" s="451">
        <f>SUM(D53:D55)</f>
        <v>400</v>
      </c>
      <c r="E52" s="671">
        <f>SUM(E53:E55)</f>
        <v>490</v>
      </c>
    </row>
    <row r="53" spans="1:5" s="350" customFormat="1" ht="12" customHeight="1" x14ac:dyDescent="0.2">
      <c r="A53" s="13" t="s">
        <v>75</v>
      </c>
      <c r="B53" s="351" t="s">
        <v>268</v>
      </c>
      <c r="C53" s="252"/>
      <c r="D53" s="452"/>
      <c r="E53" s="677"/>
    </row>
    <row r="54" spans="1:5" s="350" customFormat="1" ht="12" customHeight="1" x14ac:dyDescent="0.2">
      <c r="A54" s="12" t="s">
        <v>76</v>
      </c>
      <c r="B54" s="352" t="s">
        <v>398</v>
      </c>
      <c r="C54" s="251"/>
      <c r="D54" s="453"/>
      <c r="E54" s="678">
        <v>80</v>
      </c>
    </row>
    <row r="55" spans="1:5" s="350" customFormat="1" ht="12" customHeight="1" x14ac:dyDescent="0.2">
      <c r="A55" s="12" t="s">
        <v>271</v>
      </c>
      <c r="B55" s="352" t="s">
        <v>269</v>
      </c>
      <c r="C55" s="251"/>
      <c r="D55" s="453">
        <v>400</v>
      </c>
      <c r="E55" s="678">
        <v>410</v>
      </c>
    </row>
    <row r="56" spans="1:5" s="350" customFormat="1" ht="12" customHeight="1" thickBot="1" x14ac:dyDescent="0.25">
      <c r="A56" s="14" t="s">
        <v>272</v>
      </c>
      <c r="B56" s="246" t="s">
        <v>270</v>
      </c>
      <c r="C56" s="253"/>
      <c r="D56" s="454"/>
      <c r="E56" s="679"/>
    </row>
    <row r="57" spans="1:5" s="350" customFormat="1" ht="12" customHeight="1" thickBot="1" x14ac:dyDescent="0.25">
      <c r="A57" s="18" t="s">
        <v>19</v>
      </c>
      <c r="B57" s="244" t="s">
        <v>273</v>
      </c>
      <c r="C57" s="249">
        <f>SUM(C58:C60)</f>
        <v>0</v>
      </c>
      <c r="D57" s="451">
        <f>SUM(D58:D60)</f>
        <v>4661</v>
      </c>
      <c r="E57" s="671">
        <f>SUM(E58:E60)</f>
        <v>4661</v>
      </c>
    </row>
    <row r="58" spans="1:5" s="350" customFormat="1" ht="12" customHeight="1" x14ac:dyDescent="0.2">
      <c r="A58" s="13" t="s">
        <v>143</v>
      </c>
      <c r="B58" s="351" t="s">
        <v>275</v>
      </c>
      <c r="C58" s="254"/>
      <c r="D58" s="457"/>
      <c r="E58" s="677"/>
    </row>
    <row r="59" spans="1:5" s="350" customFormat="1" ht="12" customHeight="1" x14ac:dyDescent="0.2">
      <c r="A59" s="12" t="s">
        <v>144</v>
      </c>
      <c r="B59" s="352" t="s">
        <v>399</v>
      </c>
      <c r="C59" s="254"/>
      <c r="D59" s="457"/>
      <c r="E59" s="678"/>
    </row>
    <row r="60" spans="1:5" s="350" customFormat="1" ht="12" customHeight="1" x14ac:dyDescent="0.2">
      <c r="A60" s="12" t="s">
        <v>195</v>
      </c>
      <c r="B60" s="352" t="s">
        <v>276</v>
      </c>
      <c r="C60" s="254"/>
      <c r="D60" s="457">
        <v>4661</v>
      </c>
      <c r="E60" s="678">
        <v>4661</v>
      </c>
    </row>
    <row r="61" spans="1:5" s="350" customFormat="1" ht="12" customHeight="1" thickBot="1" x14ac:dyDescent="0.25">
      <c r="A61" s="14" t="s">
        <v>274</v>
      </c>
      <c r="B61" s="246" t="s">
        <v>277</v>
      </c>
      <c r="C61" s="254"/>
      <c r="D61" s="457"/>
      <c r="E61" s="679"/>
    </row>
    <row r="62" spans="1:5" s="350" customFormat="1" ht="12" customHeight="1" thickBot="1" x14ac:dyDescent="0.25">
      <c r="A62" s="422" t="s">
        <v>450</v>
      </c>
      <c r="B62" s="19" t="s">
        <v>278</v>
      </c>
      <c r="C62" s="255">
        <f>+C5+C12+C19+C26+C34+C46+C52+C57</f>
        <v>210037</v>
      </c>
      <c r="D62" s="455">
        <f>+D5+D12+D19+D26+D34+D46+D52+D57</f>
        <v>298757</v>
      </c>
      <c r="E62" s="672">
        <f>+E5+E12+E19+E26+E34+E46+E52+E57</f>
        <v>281102</v>
      </c>
    </row>
    <row r="63" spans="1:5" s="350" customFormat="1" ht="12" customHeight="1" thickBot="1" x14ac:dyDescent="0.25">
      <c r="A63" s="392" t="s">
        <v>279</v>
      </c>
      <c r="B63" s="244" t="s">
        <v>280</v>
      </c>
      <c r="C63" s="249">
        <f>SUM(C64:C66)</f>
        <v>0</v>
      </c>
      <c r="D63" s="451">
        <f>SUM(D64:D66)</f>
        <v>86731</v>
      </c>
      <c r="E63" s="671">
        <f>SUM(E64:E66)</f>
        <v>86731</v>
      </c>
    </row>
    <row r="64" spans="1:5" s="350" customFormat="1" ht="12" customHeight="1" x14ac:dyDescent="0.2">
      <c r="A64" s="13" t="s">
        <v>311</v>
      </c>
      <c r="B64" s="351" t="s">
        <v>281</v>
      </c>
      <c r="C64" s="254"/>
      <c r="D64" s="457"/>
      <c r="E64" s="677"/>
    </row>
    <row r="65" spans="1:5" s="350" customFormat="1" ht="12" customHeight="1" x14ac:dyDescent="0.2">
      <c r="A65" s="12" t="s">
        <v>320</v>
      </c>
      <c r="B65" s="352" t="s">
        <v>282</v>
      </c>
      <c r="C65" s="254"/>
      <c r="D65" s="457">
        <v>75348</v>
      </c>
      <c r="E65" s="678">
        <v>75348</v>
      </c>
    </row>
    <row r="66" spans="1:5" s="350" customFormat="1" ht="12" customHeight="1" thickBot="1" x14ac:dyDescent="0.25">
      <c r="A66" s="14" t="s">
        <v>321</v>
      </c>
      <c r="B66" s="416" t="s">
        <v>435</v>
      </c>
      <c r="C66" s="254"/>
      <c r="D66" s="457">
        <v>11383</v>
      </c>
      <c r="E66" s="679">
        <v>11383</v>
      </c>
    </row>
    <row r="67" spans="1:5" s="350" customFormat="1" ht="12" customHeight="1" thickBot="1" x14ac:dyDescent="0.25">
      <c r="A67" s="392" t="s">
        <v>284</v>
      </c>
      <c r="B67" s="244" t="s">
        <v>285</v>
      </c>
      <c r="C67" s="249">
        <f>SUM(C68:C71)</f>
        <v>0</v>
      </c>
      <c r="D67" s="451">
        <f>SUM(D68:D71)</f>
        <v>0</v>
      </c>
      <c r="E67" s="680"/>
    </row>
    <row r="68" spans="1:5" s="350" customFormat="1" ht="12" customHeight="1" x14ac:dyDescent="0.2">
      <c r="A68" s="13" t="s">
        <v>120</v>
      </c>
      <c r="B68" s="351" t="s">
        <v>286</v>
      </c>
      <c r="C68" s="254"/>
      <c r="D68" s="457"/>
      <c r="E68" s="677"/>
    </row>
    <row r="69" spans="1:5" s="350" customFormat="1" ht="12" customHeight="1" x14ac:dyDescent="0.2">
      <c r="A69" s="12" t="s">
        <v>121</v>
      </c>
      <c r="B69" s="352" t="s">
        <v>287</v>
      </c>
      <c r="C69" s="254"/>
      <c r="D69" s="457"/>
      <c r="E69" s="678"/>
    </row>
    <row r="70" spans="1:5" s="350" customFormat="1" ht="12" customHeight="1" x14ac:dyDescent="0.2">
      <c r="A70" s="12" t="s">
        <v>312</v>
      </c>
      <c r="B70" s="352" t="s">
        <v>288</v>
      </c>
      <c r="C70" s="254"/>
      <c r="D70" s="457"/>
      <c r="E70" s="678"/>
    </row>
    <row r="71" spans="1:5" s="350" customFormat="1" ht="12" customHeight="1" thickBot="1" x14ac:dyDescent="0.25">
      <c r="A71" s="14" t="s">
        <v>313</v>
      </c>
      <c r="B71" s="246" t="s">
        <v>289</v>
      </c>
      <c r="C71" s="254"/>
      <c r="D71" s="457"/>
      <c r="E71" s="679"/>
    </row>
    <row r="72" spans="1:5" s="350" customFormat="1" ht="12" customHeight="1" thickBot="1" x14ac:dyDescent="0.25">
      <c r="A72" s="392" t="s">
        <v>290</v>
      </c>
      <c r="B72" s="244" t="s">
        <v>291</v>
      </c>
      <c r="C72" s="249">
        <f>SUM(C73:C74)</f>
        <v>0</v>
      </c>
      <c r="D72" s="451">
        <f>SUM(D73:D74)</f>
        <v>14568</v>
      </c>
      <c r="E72" s="671">
        <f>SUM(E73:E74)</f>
        <v>14568</v>
      </c>
    </row>
    <row r="73" spans="1:5" s="350" customFormat="1" ht="12" customHeight="1" x14ac:dyDescent="0.2">
      <c r="A73" s="13" t="s">
        <v>314</v>
      </c>
      <c r="B73" s="351" t="s">
        <v>292</v>
      </c>
      <c r="C73" s="254"/>
      <c r="D73" s="457">
        <v>14568</v>
      </c>
      <c r="E73" s="677">
        <v>14568</v>
      </c>
    </row>
    <row r="74" spans="1:5" s="350" customFormat="1" ht="12" customHeight="1" thickBot="1" x14ac:dyDescent="0.25">
      <c r="A74" s="14" t="s">
        <v>315</v>
      </c>
      <c r="B74" s="246" t="s">
        <v>293</v>
      </c>
      <c r="C74" s="254"/>
      <c r="D74" s="457"/>
      <c r="E74" s="679"/>
    </row>
    <row r="75" spans="1:5" s="350" customFormat="1" ht="12" customHeight="1" thickBot="1" x14ac:dyDescent="0.25">
      <c r="A75" s="392" t="s">
        <v>294</v>
      </c>
      <c r="B75" s="244" t="s">
        <v>295</v>
      </c>
      <c r="C75" s="249">
        <f>SUM(C76:C78)</f>
        <v>0</v>
      </c>
      <c r="D75" s="451">
        <f>SUM(D76:D78)</f>
        <v>7795</v>
      </c>
      <c r="E75" s="671">
        <f>SUM(E76:E78)</f>
        <v>7795</v>
      </c>
    </row>
    <row r="76" spans="1:5" s="350" customFormat="1" ht="12" customHeight="1" x14ac:dyDescent="0.2">
      <c r="A76" s="13" t="s">
        <v>316</v>
      </c>
      <c r="B76" s="351" t="s">
        <v>296</v>
      </c>
      <c r="C76" s="254"/>
      <c r="D76" s="457">
        <v>7795</v>
      </c>
      <c r="E76" s="677">
        <v>7795</v>
      </c>
    </row>
    <row r="77" spans="1:5" s="350" customFormat="1" ht="12" customHeight="1" x14ac:dyDescent="0.2">
      <c r="A77" s="12" t="s">
        <v>317</v>
      </c>
      <c r="B77" s="352" t="s">
        <v>297</v>
      </c>
      <c r="C77" s="254"/>
      <c r="D77" s="457"/>
      <c r="E77" s="678"/>
    </row>
    <row r="78" spans="1:5" s="350" customFormat="1" ht="12" customHeight="1" thickBot="1" x14ac:dyDescent="0.25">
      <c r="A78" s="14" t="s">
        <v>318</v>
      </c>
      <c r="B78" s="246" t="s">
        <v>298</v>
      </c>
      <c r="C78" s="254"/>
      <c r="D78" s="457"/>
      <c r="E78" s="679"/>
    </row>
    <row r="79" spans="1:5" s="350" customFormat="1" ht="12" customHeight="1" thickBot="1" x14ac:dyDescent="0.25">
      <c r="A79" s="392" t="s">
        <v>299</v>
      </c>
      <c r="B79" s="244" t="s">
        <v>319</v>
      </c>
      <c r="C79" s="249">
        <f>SUM(C80:C83)</f>
        <v>0</v>
      </c>
      <c r="D79" s="451">
        <f>SUM(D80:D83)</f>
        <v>0</v>
      </c>
      <c r="E79" s="680"/>
    </row>
    <row r="80" spans="1:5" s="350" customFormat="1" ht="12" customHeight="1" x14ac:dyDescent="0.2">
      <c r="A80" s="355" t="s">
        <v>300</v>
      </c>
      <c r="B80" s="351" t="s">
        <v>301</v>
      </c>
      <c r="C80" s="254"/>
      <c r="D80" s="457"/>
      <c r="E80" s="677"/>
    </row>
    <row r="81" spans="1:5" s="350" customFormat="1" ht="12" customHeight="1" x14ac:dyDescent="0.2">
      <c r="A81" s="356" t="s">
        <v>302</v>
      </c>
      <c r="B81" s="352" t="s">
        <v>303</v>
      </c>
      <c r="C81" s="254"/>
      <c r="D81" s="457"/>
      <c r="E81" s="678"/>
    </row>
    <row r="82" spans="1:5" s="350" customFormat="1" ht="12" customHeight="1" x14ac:dyDescent="0.2">
      <c r="A82" s="356" t="s">
        <v>304</v>
      </c>
      <c r="B82" s="352" t="s">
        <v>305</v>
      </c>
      <c r="C82" s="254"/>
      <c r="D82" s="457"/>
      <c r="E82" s="678"/>
    </row>
    <row r="83" spans="1:5" s="350" customFormat="1" ht="12" customHeight="1" thickBot="1" x14ac:dyDescent="0.25">
      <c r="A83" s="357" t="s">
        <v>306</v>
      </c>
      <c r="B83" s="246" t="s">
        <v>307</v>
      </c>
      <c r="C83" s="254"/>
      <c r="D83" s="457"/>
      <c r="E83" s="679"/>
    </row>
    <row r="84" spans="1:5" s="350" customFormat="1" ht="12" customHeight="1" thickBot="1" x14ac:dyDescent="0.25">
      <c r="A84" s="392" t="s">
        <v>308</v>
      </c>
      <c r="B84" s="244" t="s">
        <v>449</v>
      </c>
      <c r="C84" s="391"/>
      <c r="D84" s="460"/>
      <c r="E84" s="680"/>
    </row>
    <row r="85" spans="1:5" s="350" customFormat="1" ht="13.5" customHeight="1" thickBot="1" x14ac:dyDescent="0.25">
      <c r="A85" s="392" t="s">
        <v>310</v>
      </c>
      <c r="B85" s="244" t="s">
        <v>309</v>
      </c>
      <c r="C85" s="391"/>
      <c r="D85" s="460"/>
      <c r="E85" s="680"/>
    </row>
    <row r="86" spans="1:5" s="350" customFormat="1" ht="15.75" customHeight="1" thickBot="1" x14ac:dyDescent="0.25">
      <c r="A86" s="392" t="s">
        <v>322</v>
      </c>
      <c r="B86" s="358" t="s">
        <v>452</v>
      </c>
      <c r="C86" s="255">
        <f>+C63+C67+C72+C75+C79+C85+C84</f>
        <v>0</v>
      </c>
      <c r="D86" s="455">
        <f>+D63+D67+D72+D75+D79+D85+D84</f>
        <v>109094</v>
      </c>
      <c r="E86" s="672">
        <f>+E63+E67+E72+E75+E79+E85+E84</f>
        <v>109094</v>
      </c>
    </row>
    <row r="87" spans="1:5" s="350" customFormat="1" ht="16.5" customHeight="1" thickBot="1" x14ac:dyDescent="0.25">
      <c r="A87" s="393" t="s">
        <v>451</v>
      </c>
      <c r="B87" s="359" t="s">
        <v>453</v>
      </c>
      <c r="C87" s="255">
        <f>+C62+C86</f>
        <v>210037</v>
      </c>
      <c r="D87" s="455">
        <f>+D62+D86</f>
        <v>407851</v>
      </c>
      <c r="E87" s="672">
        <f>+E62+E86</f>
        <v>390196</v>
      </c>
    </row>
    <row r="88" spans="1:5" s="350" customFormat="1" ht="83.25" customHeight="1" x14ac:dyDescent="0.2">
      <c r="A88" s="3"/>
      <c r="B88" s="4"/>
      <c r="C88" s="256"/>
      <c r="D88" s="256"/>
      <c r="E88" s="767"/>
    </row>
    <row r="89" spans="1:5" ht="16.5" customHeight="1" x14ac:dyDescent="0.25">
      <c r="A89" s="804" t="s">
        <v>41</v>
      </c>
      <c r="B89" s="804"/>
      <c r="C89" s="804"/>
      <c r="D89" s="348"/>
      <c r="E89" s="767"/>
    </row>
    <row r="90" spans="1:5" s="360" customFormat="1" ht="16.5" customHeight="1" thickBot="1" x14ac:dyDescent="0.3">
      <c r="A90" s="805" t="s">
        <v>124</v>
      </c>
      <c r="B90" s="805"/>
      <c r="C90" s="101"/>
      <c r="D90" s="101"/>
      <c r="E90" s="768" t="s">
        <v>194</v>
      </c>
    </row>
    <row r="91" spans="1:5" ht="38.1" customHeight="1" thickBot="1" x14ac:dyDescent="0.3">
      <c r="A91" s="21" t="s">
        <v>62</v>
      </c>
      <c r="B91" s="22" t="s">
        <v>42</v>
      </c>
      <c r="C91" s="34" t="str">
        <f>+C3</f>
        <v>2016.évi eredeti előirányzat</v>
      </c>
      <c r="D91" s="427" t="str">
        <f>+D3</f>
        <v>2015.évi módosított előirányzat</v>
      </c>
      <c r="E91" s="682" t="s">
        <v>527</v>
      </c>
    </row>
    <row r="92" spans="1:5" s="349" customFormat="1" ht="12" customHeight="1" thickBot="1" x14ac:dyDescent="0.25">
      <c r="A92" s="30" t="s">
        <v>467</v>
      </c>
      <c r="B92" s="31" t="s">
        <v>468</v>
      </c>
      <c r="C92" s="32" t="s">
        <v>469</v>
      </c>
      <c r="D92" s="461" t="s">
        <v>469</v>
      </c>
      <c r="E92" s="680"/>
    </row>
    <row r="93" spans="1:5" ht="12" customHeight="1" thickBot="1" x14ac:dyDescent="0.3">
      <c r="A93" s="20" t="s">
        <v>12</v>
      </c>
      <c r="B93" s="29" t="s">
        <v>411</v>
      </c>
      <c r="C93" s="248">
        <f>C94+C95+C96+C97+C98+C111</f>
        <v>206648</v>
      </c>
      <c r="D93" s="462">
        <f>D94+D95+D96+D97+D98+D111</f>
        <v>279269</v>
      </c>
      <c r="E93" s="676">
        <f>E94+E95+E96+E97+E98+E111</f>
        <v>254485</v>
      </c>
    </row>
    <row r="94" spans="1:5" ht="12" customHeight="1" x14ac:dyDescent="0.25">
      <c r="A94" s="15" t="s">
        <v>77</v>
      </c>
      <c r="B94" s="8" t="s">
        <v>43</v>
      </c>
      <c r="C94" s="250">
        <v>94743</v>
      </c>
      <c r="D94" s="463">
        <v>113593</v>
      </c>
      <c r="E94" s="677">
        <v>110699</v>
      </c>
    </row>
    <row r="95" spans="1:5" ht="12" customHeight="1" x14ac:dyDescent="0.25">
      <c r="A95" s="12" t="s">
        <v>78</v>
      </c>
      <c r="B95" s="6" t="s">
        <v>145</v>
      </c>
      <c r="C95" s="251">
        <v>22458</v>
      </c>
      <c r="D95" s="453">
        <v>26394</v>
      </c>
      <c r="E95" s="678">
        <v>26073</v>
      </c>
    </row>
    <row r="96" spans="1:5" ht="12" customHeight="1" x14ac:dyDescent="0.25">
      <c r="A96" s="12" t="s">
        <v>79</v>
      </c>
      <c r="B96" s="6" t="s">
        <v>110</v>
      </c>
      <c r="C96" s="253">
        <v>66878</v>
      </c>
      <c r="D96" s="454">
        <v>72215</v>
      </c>
      <c r="E96" s="678">
        <v>60103</v>
      </c>
    </row>
    <row r="97" spans="1:5" ht="12" customHeight="1" x14ac:dyDescent="0.25">
      <c r="A97" s="12" t="s">
        <v>80</v>
      </c>
      <c r="B97" s="9" t="s">
        <v>146</v>
      </c>
      <c r="C97" s="253">
        <v>10122</v>
      </c>
      <c r="D97" s="454">
        <v>11544</v>
      </c>
      <c r="E97" s="678">
        <v>11002</v>
      </c>
    </row>
    <row r="98" spans="1:5" ht="12" customHeight="1" x14ac:dyDescent="0.25">
      <c r="A98" s="12" t="s">
        <v>88</v>
      </c>
      <c r="B98" s="17" t="s">
        <v>147</v>
      </c>
      <c r="C98" s="253">
        <v>12447</v>
      </c>
      <c r="D98" s="454">
        <f>SUM(D99:D110)</f>
        <v>55143</v>
      </c>
      <c r="E98" s="766">
        <f>SUM(E99:E110)</f>
        <v>46608</v>
      </c>
    </row>
    <row r="99" spans="1:5" ht="12" customHeight="1" x14ac:dyDescent="0.25">
      <c r="A99" s="12" t="s">
        <v>81</v>
      </c>
      <c r="B99" s="6" t="s">
        <v>416</v>
      </c>
      <c r="C99" s="253"/>
      <c r="D99" s="454">
        <v>1806</v>
      </c>
      <c r="E99" s="678">
        <v>1806</v>
      </c>
    </row>
    <row r="100" spans="1:5" ht="12" customHeight="1" x14ac:dyDescent="0.25">
      <c r="A100" s="12" t="s">
        <v>82</v>
      </c>
      <c r="B100" s="105" t="s">
        <v>415</v>
      </c>
      <c r="C100" s="253"/>
      <c r="D100" s="454"/>
      <c r="E100" s="678"/>
    </row>
    <row r="101" spans="1:5" ht="12" customHeight="1" x14ac:dyDescent="0.25">
      <c r="A101" s="12" t="s">
        <v>89</v>
      </c>
      <c r="B101" s="105" t="s">
        <v>414</v>
      </c>
      <c r="C101" s="253"/>
      <c r="D101" s="454">
        <v>367</v>
      </c>
      <c r="E101" s="678">
        <v>366</v>
      </c>
    </row>
    <row r="102" spans="1:5" ht="12" customHeight="1" x14ac:dyDescent="0.25">
      <c r="A102" s="12" t="s">
        <v>90</v>
      </c>
      <c r="B102" s="103" t="s">
        <v>325</v>
      </c>
      <c r="C102" s="253"/>
      <c r="D102" s="454"/>
      <c r="E102" s="678"/>
    </row>
    <row r="103" spans="1:5" ht="12" customHeight="1" x14ac:dyDescent="0.25">
      <c r="A103" s="12" t="s">
        <v>91</v>
      </c>
      <c r="B103" s="104" t="s">
        <v>326</v>
      </c>
      <c r="C103" s="253"/>
      <c r="D103" s="454"/>
      <c r="E103" s="678"/>
    </row>
    <row r="104" spans="1:5" ht="12" customHeight="1" x14ac:dyDescent="0.25">
      <c r="A104" s="12" t="s">
        <v>92</v>
      </c>
      <c r="B104" s="104" t="s">
        <v>327</v>
      </c>
      <c r="C104" s="253"/>
      <c r="D104" s="454"/>
      <c r="E104" s="678"/>
    </row>
    <row r="105" spans="1:5" ht="12" customHeight="1" x14ac:dyDescent="0.25">
      <c r="A105" s="12" t="s">
        <v>94</v>
      </c>
      <c r="B105" s="103" t="s">
        <v>328</v>
      </c>
      <c r="C105" s="253">
        <v>9997</v>
      </c>
      <c r="D105" s="454">
        <v>50370</v>
      </c>
      <c r="E105" s="683">
        <v>42786</v>
      </c>
    </row>
    <row r="106" spans="1:5" ht="12" customHeight="1" x14ac:dyDescent="0.25">
      <c r="A106" s="12" t="s">
        <v>148</v>
      </c>
      <c r="B106" s="103" t="s">
        <v>329</v>
      </c>
      <c r="C106" s="253"/>
      <c r="D106" s="454"/>
      <c r="E106" s="678"/>
    </row>
    <row r="107" spans="1:5" ht="12" customHeight="1" x14ac:dyDescent="0.25">
      <c r="A107" s="12" t="s">
        <v>323</v>
      </c>
      <c r="B107" s="104" t="s">
        <v>330</v>
      </c>
      <c r="C107" s="253"/>
      <c r="D107" s="454">
        <v>150</v>
      </c>
      <c r="E107" s="678">
        <v>150</v>
      </c>
    </row>
    <row r="108" spans="1:5" ht="12" customHeight="1" x14ac:dyDescent="0.25">
      <c r="A108" s="11" t="s">
        <v>324</v>
      </c>
      <c r="B108" s="105" t="s">
        <v>331</v>
      </c>
      <c r="C108" s="253"/>
      <c r="D108" s="454"/>
      <c r="E108" s="678"/>
    </row>
    <row r="109" spans="1:5" ht="12" customHeight="1" x14ac:dyDescent="0.25">
      <c r="A109" s="12" t="s">
        <v>412</v>
      </c>
      <c r="B109" s="105" t="s">
        <v>332</v>
      </c>
      <c r="C109" s="253"/>
      <c r="D109" s="454"/>
      <c r="E109" s="678"/>
    </row>
    <row r="110" spans="1:5" ht="12" customHeight="1" x14ac:dyDescent="0.25">
      <c r="A110" s="14" t="s">
        <v>413</v>
      </c>
      <c r="B110" s="105" t="s">
        <v>333</v>
      </c>
      <c r="C110" s="253">
        <v>2450</v>
      </c>
      <c r="D110" s="454">
        <v>2450</v>
      </c>
      <c r="E110" s="678">
        <v>1500</v>
      </c>
    </row>
    <row r="111" spans="1:5" ht="12" customHeight="1" x14ac:dyDescent="0.25">
      <c r="A111" s="12" t="s">
        <v>417</v>
      </c>
      <c r="B111" s="9" t="s">
        <v>44</v>
      </c>
      <c r="C111" s="251"/>
      <c r="D111" s="453">
        <v>380</v>
      </c>
      <c r="E111" s="678"/>
    </row>
    <row r="112" spans="1:5" ht="12" customHeight="1" x14ac:dyDescent="0.25">
      <c r="A112" s="12" t="s">
        <v>418</v>
      </c>
      <c r="B112" s="6" t="s">
        <v>420</v>
      </c>
      <c r="C112" s="251"/>
      <c r="D112" s="453"/>
      <c r="E112" s="678"/>
    </row>
    <row r="113" spans="1:5" ht="12" customHeight="1" thickBot="1" x14ac:dyDescent="0.3">
      <c r="A113" s="16" t="s">
        <v>419</v>
      </c>
      <c r="B113" s="420" t="s">
        <v>421</v>
      </c>
      <c r="C113" s="257"/>
      <c r="D113" s="464">
        <v>380</v>
      </c>
      <c r="E113" s="679"/>
    </row>
    <row r="114" spans="1:5" ht="12" customHeight="1" thickBot="1" x14ac:dyDescent="0.3">
      <c r="A114" s="417" t="s">
        <v>13</v>
      </c>
      <c r="B114" s="418" t="s">
        <v>334</v>
      </c>
      <c r="C114" s="419">
        <f>+C115+C117+C119</f>
        <v>3389</v>
      </c>
      <c r="D114" s="465">
        <f>+D115+D117+D119</f>
        <v>29669</v>
      </c>
      <c r="E114" s="676">
        <f>+E115+E117+E119</f>
        <v>27769</v>
      </c>
    </row>
    <row r="115" spans="1:5" ht="12" customHeight="1" x14ac:dyDescent="0.25">
      <c r="A115" s="13" t="s">
        <v>83</v>
      </c>
      <c r="B115" s="6" t="s">
        <v>193</v>
      </c>
      <c r="C115" s="252"/>
      <c r="D115" s="452">
        <v>14572</v>
      </c>
      <c r="E115" s="677">
        <v>14524</v>
      </c>
    </row>
    <row r="116" spans="1:5" ht="12" customHeight="1" x14ac:dyDescent="0.25">
      <c r="A116" s="13" t="s">
        <v>84</v>
      </c>
      <c r="B116" s="10" t="s">
        <v>338</v>
      </c>
      <c r="C116" s="252"/>
      <c r="D116" s="452"/>
      <c r="E116" s="678"/>
    </row>
    <row r="117" spans="1:5" ht="12" customHeight="1" x14ac:dyDescent="0.25">
      <c r="A117" s="13" t="s">
        <v>85</v>
      </c>
      <c r="B117" s="10" t="s">
        <v>149</v>
      </c>
      <c r="C117" s="251">
        <v>3389</v>
      </c>
      <c r="D117" s="453">
        <v>8777</v>
      </c>
      <c r="E117" s="678">
        <v>6928</v>
      </c>
    </row>
    <row r="118" spans="1:5" ht="12" customHeight="1" x14ac:dyDescent="0.25">
      <c r="A118" s="13" t="s">
        <v>86</v>
      </c>
      <c r="B118" s="10" t="s">
        <v>339</v>
      </c>
      <c r="C118" s="226"/>
      <c r="D118" s="466"/>
      <c r="E118" s="678"/>
    </row>
    <row r="119" spans="1:5" ht="12" customHeight="1" x14ac:dyDescent="0.25">
      <c r="A119" s="13" t="s">
        <v>87</v>
      </c>
      <c r="B119" s="246" t="s">
        <v>196</v>
      </c>
      <c r="C119" s="226"/>
      <c r="D119" s="466">
        <v>6320</v>
      </c>
      <c r="E119" s="678">
        <v>6317</v>
      </c>
    </row>
    <row r="120" spans="1:5" ht="12" customHeight="1" x14ac:dyDescent="0.25">
      <c r="A120" s="13" t="s">
        <v>93</v>
      </c>
      <c r="B120" s="245" t="s">
        <v>400</v>
      </c>
      <c r="C120" s="226"/>
      <c r="D120" s="466"/>
      <c r="E120" s="678"/>
    </row>
    <row r="121" spans="1:5" ht="12" customHeight="1" x14ac:dyDescent="0.25">
      <c r="A121" s="13" t="s">
        <v>95</v>
      </c>
      <c r="B121" s="347" t="s">
        <v>344</v>
      </c>
      <c r="C121" s="226"/>
      <c r="D121" s="466"/>
      <c r="E121" s="678"/>
    </row>
    <row r="122" spans="1:5" x14ac:dyDescent="0.25">
      <c r="A122" s="13" t="s">
        <v>150</v>
      </c>
      <c r="B122" s="104" t="s">
        <v>327</v>
      </c>
      <c r="C122" s="226"/>
      <c r="D122" s="466"/>
      <c r="E122" s="678"/>
    </row>
    <row r="123" spans="1:5" ht="12" customHeight="1" x14ac:dyDescent="0.25">
      <c r="A123" s="13" t="s">
        <v>151</v>
      </c>
      <c r="B123" s="104" t="s">
        <v>343</v>
      </c>
      <c r="C123" s="226"/>
      <c r="D123" s="466">
        <v>6113</v>
      </c>
      <c r="E123" s="678">
        <v>6110</v>
      </c>
    </row>
    <row r="124" spans="1:5" ht="12" customHeight="1" x14ac:dyDescent="0.25">
      <c r="A124" s="13" t="s">
        <v>152</v>
      </c>
      <c r="B124" s="104" t="s">
        <v>342</v>
      </c>
      <c r="C124" s="226"/>
      <c r="D124" s="466"/>
      <c r="E124" s="678"/>
    </row>
    <row r="125" spans="1:5" ht="12" customHeight="1" x14ac:dyDescent="0.25">
      <c r="A125" s="13" t="s">
        <v>335</v>
      </c>
      <c r="B125" s="104" t="s">
        <v>330</v>
      </c>
      <c r="C125" s="226"/>
      <c r="D125" s="466"/>
      <c r="E125" s="678"/>
    </row>
    <row r="126" spans="1:5" ht="12" customHeight="1" x14ac:dyDescent="0.25">
      <c r="A126" s="13" t="s">
        <v>336</v>
      </c>
      <c r="B126" s="104" t="s">
        <v>341</v>
      </c>
      <c r="C126" s="226"/>
      <c r="D126" s="466"/>
      <c r="E126" s="678"/>
    </row>
    <row r="127" spans="1:5" ht="16.5" thickBot="1" x14ac:dyDescent="0.3">
      <c r="A127" s="11" t="s">
        <v>337</v>
      </c>
      <c r="B127" s="104" t="s">
        <v>340</v>
      </c>
      <c r="C127" s="227"/>
      <c r="D127" s="467">
        <v>207</v>
      </c>
      <c r="E127" s="679">
        <v>207</v>
      </c>
    </row>
    <row r="128" spans="1:5" ht="12" customHeight="1" thickBot="1" x14ac:dyDescent="0.3">
      <c r="A128" s="18" t="s">
        <v>14</v>
      </c>
      <c r="B128" s="88" t="s">
        <v>422</v>
      </c>
      <c r="C128" s="249">
        <f>+C93+C114</f>
        <v>210037</v>
      </c>
      <c r="D128" s="451">
        <f>+D93+D114</f>
        <v>308938</v>
      </c>
      <c r="E128" s="676">
        <f>+E93+E114</f>
        <v>282254</v>
      </c>
    </row>
    <row r="129" spans="1:5" ht="12" customHeight="1" thickBot="1" x14ac:dyDescent="0.3">
      <c r="A129" s="18" t="s">
        <v>15</v>
      </c>
      <c r="B129" s="88" t="s">
        <v>423</v>
      </c>
      <c r="C129" s="249">
        <f>+C130+C131+C132</f>
        <v>0</v>
      </c>
      <c r="D129" s="451">
        <f>+D130+D131+D132</f>
        <v>86731</v>
      </c>
      <c r="E129" s="676">
        <f>+E130+E131+E132</f>
        <v>86731</v>
      </c>
    </row>
    <row r="130" spans="1:5" ht="12" customHeight="1" x14ac:dyDescent="0.25">
      <c r="A130" s="13" t="s">
        <v>235</v>
      </c>
      <c r="B130" s="10" t="s">
        <v>430</v>
      </c>
      <c r="C130" s="226"/>
      <c r="D130" s="466"/>
      <c r="E130" s="677"/>
    </row>
    <row r="131" spans="1:5" ht="12" customHeight="1" x14ac:dyDescent="0.25">
      <c r="A131" s="13" t="s">
        <v>238</v>
      </c>
      <c r="B131" s="10" t="s">
        <v>431</v>
      </c>
      <c r="C131" s="226"/>
      <c r="D131" s="466">
        <v>75348</v>
      </c>
      <c r="E131" s="678">
        <v>75348</v>
      </c>
    </row>
    <row r="132" spans="1:5" ht="12" customHeight="1" thickBot="1" x14ac:dyDescent="0.3">
      <c r="A132" s="11" t="s">
        <v>239</v>
      </c>
      <c r="B132" s="10" t="s">
        <v>432</v>
      </c>
      <c r="C132" s="226"/>
      <c r="D132" s="466">
        <v>11383</v>
      </c>
      <c r="E132" s="679">
        <v>11383</v>
      </c>
    </row>
    <row r="133" spans="1:5" ht="12" customHeight="1" thickBot="1" x14ac:dyDescent="0.3">
      <c r="A133" s="18" t="s">
        <v>16</v>
      </c>
      <c r="B133" s="88" t="s">
        <v>424</v>
      </c>
      <c r="C133" s="249">
        <f>SUM(C134:C139)</f>
        <v>0</v>
      </c>
      <c r="D133" s="451">
        <f>SUM(D134:D139)</f>
        <v>0</v>
      </c>
      <c r="E133" s="680"/>
    </row>
    <row r="134" spans="1:5" ht="12" customHeight="1" x14ac:dyDescent="0.25">
      <c r="A134" s="13" t="s">
        <v>70</v>
      </c>
      <c r="B134" s="7" t="s">
        <v>433</v>
      </c>
      <c r="C134" s="226"/>
      <c r="D134" s="466"/>
      <c r="E134" s="677"/>
    </row>
    <row r="135" spans="1:5" ht="12" customHeight="1" x14ac:dyDescent="0.25">
      <c r="A135" s="13" t="s">
        <v>71</v>
      </c>
      <c r="B135" s="7" t="s">
        <v>425</v>
      </c>
      <c r="C135" s="226"/>
      <c r="D135" s="466"/>
      <c r="E135" s="678"/>
    </row>
    <row r="136" spans="1:5" ht="12" customHeight="1" x14ac:dyDescent="0.25">
      <c r="A136" s="13" t="s">
        <v>72</v>
      </c>
      <c r="B136" s="7" t="s">
        <v>426</v>
      </c>
      <c r="C136" s="226"/>
      <c r="D136" s="466"/>
      <c r="E136" s="678"/>
    </row>
    <row r="137" spans="1:5" ht="12" customHeight="1" x14ac:dyDescent="0.25">
      <c r="A137" s="13" t="s">
        <v>137</v>
      </c>
      <c r="B137" s="7" t="s">
        <v>427</v>
      </c>
      <c r="C137" s="226"/>
      <c r="D137" s="466"/>
      <c r="E137" s="678"/>
    </row>
    <row r="138" spans="1:5" ht="12" customHeight="1" x14ac:dyDescent="0.25">
      <c r="A138" s="13" t="s">
        <v>138</v>
      </c>
      <c r="B138" s="7" t="s">
        <v>428</v>
      </c>
      <c r="C138" s="226"/>
      <c r="D138" s="466"/>
      <c r="E138" s="678"/>
    </row>
    <row r="139" spans="1:5" ht="12" customHeight="1" thickBot="1" x14ac:dyDescent="0.3">
      <c r="A139" s="11" t="s">
        <v>139</v>
      </c>
      <c r="B139" s="7" t="s">
        <v>429</v>
      </c>
      <c r="C139" s="226"/>
      <c r="D139" s="466"/>
      <c r="E139" s="679"/>
    </row>
    <row r="140" spans="1:5" ht="12" customHeight="1" thickBot="1" x14ac:dyDescent="0.3">
      <c r="A140" s="18" t="s">
        <v>17</v>
      </c>
      <c r="B140" s="88" t="s">
        <v>437</v>
      </c>
      <c r="C140" s="255">
        <f>+C141+C142+C143+C144</f>
        <v>0</v>
      </c>
      <c r="D140" s="455">
        <f>+D141+D142+D143+D144</f>
        <v>12182</v>
      </c>
      <c r="E140" s="684">
        <f>+E141+E142+E143+E144</f>
        <v>4387</v>
      </c>
    </row>
    <row r="141" spans="1:5" ht="12" customHeight="1" x14ac:dyDescent="0.25">
      <c r="A141" s="13" t="s">
        <v>73</v>
      </c>
      <c r="B141" s="7" t="s">
        <v>345</v>
      </c>
      <c r="C141" s="226"/>
      <c r="D141" s="466"/>
      <c r="E141" s="677"/>
    </row>
    <row r="142" spans="1:5" ht="12" customHeight="1" x14ac:dyDescent="0.25">
      <c r="A142" s="13" t="s">
        <v>74</v>
      </c>
      <c r="B142" s="7" t="s">
        <v>346</v>
      </c>
      <c r="C142" s="226"/>
      <c r="D142" s="466">
        <v>12182</v>
      </c>
      <c r="E142" s="678">
        <v>4387</v>
      </c>
    </row>
    <row r="143" spans="1:5" ht="12" customHeight="1" x14ac:dyDescent="0.25">
      <c r="A143" s="13" t="s">
        <v>259</v>
      </c>
      <c r="B143" s="7" t="s">
        <v>438</v>
      </c>
      <c r="C143" s="226"/>
      <c r="D143" s="466"/>
      <c r="E143" s="678"/>
    </row>
    <row r="144" spans="1:5" ht="12" customHeight="1" thickBot="1" x14ac:dyDescent="0.3">
      <c r="A144" s="11" t="s">
        <v>260</v>
      </c>
      <c r="B144" s="5" t="s">
        <v>365</v>
      </c>
      <c r="C144" s="226"/>
      <c r="D144" s="466"/>
      <c r="E144" s="679"/>
    </row>
    <row r="145" spans="1:9" ht="12" customHeight="1" thickBot="1" x14ac:dyDescent="0.3">
      <c r="A145" s="18" t="s">
        <v>18</v>
      </c>
      <c r="B145" s="88" t="s">
        <v>439</v>
      </c>
      <c r="C145" s="258">
        <f>SUM(C146:C150)</f>
        <v>0</v>
      </c>
      <c r="D145" s="468">
        <f>SUM(D146:D150)</f>
        <v>0</v>
      </c>
      <c r="E145" s="680"/>
    </row>
    <row r="146" spans="1:9" ht="12" customHeight="1" x14ac:dyDescent="0.25">
      <c r="A146" s="13" t="s">
        <v>75</v>
      </c>
      <c r="B146" s="7" t="s">
        <v>434</v>
      </c>
      <c r="C146" s="226"/>
      <c r="D146" s="466"/>
      <c r="E146" s="677"/>
    </row>
    <row r="147" spans="1:9" ht="12" customHeight="1" x14ac:dyDescent="0.25">
      <c r="A147" s="13" t="s">
        <v>76</v>
      </c>
      <c r="B147" s="7" t="s">
        <v>441</v>
      </c>
      <c r="C147" s="226"/>
      <c r="D147" s="466"/>
      <c r="E147" s="678"/>
    </row>
    <row r="148" spans="1:9" ht="12" customHeight="1" x14ac:dyDescent="0.25">
      <c r="A148" s="13" t="s">
        <v>271</v>
      </c>
      <c r="B148" s="7" t="s">
        <v>436</v>
      </c>
      <c r="C148" s="226"/>
      <c r="D148" s="466"/>
      <c r="E148" s="678"/>
    </row>
    <row r="149" spans="1:9" ht="12" customHeight="1" x14ac:dyDescent="0.25">
      <c r="A149" s="13" t="s">
        <v>272</v>
      </c>
      <c r="B149" s="7" t="s">
        <v>442</v>
      </c>
      <c r="C149" s="226"/>
      <c r="D149" s="466"/>
      <c r="E149" s="678"/>
    </row>
    <row r="150" spans="1:9" ht="12" customHeight="1" thickBot="1" x14ac:dyDescent="0.3">
      <c r="A150" s="13" t="s">
        <v>440</v>
      </c>
      <c r="B150" s="7" t="s">
        <v>443</v>
      </c>
      <c r="C150" s="226"/>
      <c r="D150" s="466"/>
      <c r="E150" s="679"/>
    </row>
    <row r="151" spans="1:9" ht="12" customHeight="1" thickBot="1" x14ac:dyDescent="0.3">
      <c r="A151" s="18" t="s">
        <v>19</v>
      </c>
      <c r="B151" s="88" t="s">
        <v>444</v>
      </c>
      <c r="C151" s="421"/>
      <c r="D151" s="469"/>
      <c r="E151" s="680"/>
    </row>
    <row r="152" spans="1:9" ht="12" customHeight="1" thickBot="1" x14ac:dyDescent="0.3">
      <c r="A152" s="18" t="s">
        <v>20</v>
      </c>
      <c r="B152" s="88" t="s">
        <v>445</v>
      </c>
      <c r="C152" s="421"/>
      <c r="D152" s="469"/>
    </row>
    <row r="153" spans="1:9" ht="15" customHeight="1" thickBot="1" x14ac:dyDescent="0.3">
      <c r="A153" s="18" t="s">
        <v>21</v>
      </c>
      <c r="B153" s="88" t="s">
        <v>447</v>
      </c>
      <c r="C153" s="361">
        <f>+C129+C133+C140+C145+C151+C152</f>
        <v>0</v>
      </c>
      <c r="D153" s="470">
        <f>+D129+D133+D140+D145+D151+D152</f>
        <v>98913</v>
      </c>
      <c r="E153" s="685">
        <f>+E129+E133+E140+E145+E151+E152</f>
        <v>91118</v>
      </c>
      <c r="F153" s="362"/>
      <c r="G153" s="363"/>
      <c r="H153" s="363"/>
      <c r="I153" s="363"/>
    </row>
    <row r="154" spans="1:9" s="350" customFormat="1" ht="12.95" customHeight="1" thickBot="1" x14ac:dyDescent="0.25">
      <c r="A154" s="247" t="s">
        <v>22</v>
      </c>
      <c r="B154" s="327" t="s">
        <v>446</v>
      </c>
      <c r="C154" s="361">
        <f>+C128+C153</f>
        <v>210037</v>
      </c>
      <c r="D154" s="771">
        <f>+D128+D153</f>
        <v>407851</v>
      </c>
      <c r="E154" s="685">
        <f>+E128+E153</f>
        <v>373372</v>
      </c>
    </row>
    <row r="155" spans="1:9" ht="7.5" customHeight="1" x14ac:dyDescent="0.25">
      <c r="D155" s="769"/>
      <c r="E155" s="767"/>
    </row>
    <row r="156" spans="1:9" x14ac:dyDescent="0.25">
      <c r="A156" s="806" t="s">
        <v>347</v>
      </c>
      <c r="B156" s="806"/>
      <c r="C156" s="806"/>
      <c r="D156" s="770"/>
      <c r="E156" s="767"/>
    </row>
    <row r="157" spans="1:9" ht="15" customHeight="1" thickBot="1" x14ac:dyDescent="0.3">
      <c r="A157" s="803" t="s">
        <v>125</v>
      </c>
      <c r="B157" s="803"/>
      <c r="C157" s="259"/>
      <c r="D157" s="259"/>
      <c r="E157" s="673" t="s">
        <v>194</v>
      </c>
      <c r="F157" s="770"/>
    </row>
    <row r="158" spans="1:9" ht="21.75" thickBot="1" x14ac:dyDescent="0.3">
      <c r="A158" s="18">
        <v>1</v>
      </c>
      <c r="B158" s="28" t="s">
        <v>448</v>
      </c>
      <c r="C158" s="249">
        <f>+C62-C128</f>
        <v>0</v>
      </c>
      <c r="D158" s="451">
        <f>+D62-D128</f>
        <v>-10181</v>
      </c>
      <c r="E158" s="676">
        <f>+E62-E128</f>
        <v>-1152</v>
      </c>
      <c r="F158" s="770"/>
    </row>
    <row r="159" spans="1:9" ht="32.25" thickBot="1" x14ac:dyDescent="0.3">
      <c r="A159" s="18" t="s">
        <v>13</v>
      </c>
      <c r="B159" s="28" t="s">
        <v>454</v>
      </c>
      <c r="C159" s="249">
        <f>+C86-C153</f>
        <v>0</v>
      </c>
      <c r="D159" s="451">
        <f>+D86-D153</f>
        <v>10181</v>
      </c>
      <c r="E159" s="772">
        <f>+E86-E153</f>
        <v>17976</v>
      </c>
    </row>
    <row r="160" spans="1:9" ht="16.5" thickBot="1" x14ac:dyDescent="0.3">
      <c r="E160" s="773"/>
    </row>
  </sheetData>
  <mergeCells count="6">
    <mergeCell ref="A157:B157"/>
    <mergeCell ref="A89:C89"/>
    <mergeCell ref="A1:C1"/>
    <mergeCell ref="A2:B2"/>
    <mergeCell ref="A90:B90"/>
    <mergeCell ref="A156:C156"/>
  </mergeCells>
  <phoneticPr fontId="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Kölesd Községi Önkormányzat
2015. ÉVI KÖLTSÉGVETÉSÉNEK ÖSSZEVONT MÉRLEGE&amp;10
&amp;R&amp;"Times New Roman CE,Félkövér dőlt"&amp;11 1.1. melléklet az 5/2016. (V.31.) önkormányzati rendelethez</oddHeader>
  </headerFooter>
  <rowBreaks count="1" manualBreakCount="1">
    <brk id="88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59"/>
  <sheetViews>
    <sheetView view="pageLayout" topLeftCell="A157" zoomScaleNormal="130" zoomScaleSheetLayoutView="100" workbookViewId="0">
      <selection activeCell="A89" sqref="A89:C89"/>
    </sheetView>
  </sheetViews>
  <sheetFormatPr defaultRowHeight="15.75" x14ac:dyDescent="0.25"/>
  <cols>
    <col min="1" max="1" width="9.5" style="328" customWidth="1"/>
    <col min="2" max="2" width="80.83203125" style="328" customWidth="1"/>
    <col min="3" max="4" width="15.83203125" style="329" customWidth="1"/>
    <col min="5" max="5" width="18.5" style="691" customWidth="1"/>
    <col min="6" max="16384" width="9.33203125" style="348"/>
  </cols>
  <sheetData>
    <row r="1" spans="1:5" ht="15.95" customHeight="1" x14ac:dyDescent="0.25">
      <c r="A1" s="804" t="s">
        <v>9</v>
      </c>
      <c r="B1" s="804"/>
      <c r="C1" s="804"/>
      <c r="D1" s="348"/>
    </row>
    <row r="2" spans="1:5" ht="15.95" customHeight="1" thickBot="1" x14ac:dyDescent="0.3">
      <c r="A2" s="803" t="s">
        <v>123</v>
      </c>
      <c r="B2" s="803"/>
      <c r="C2" s="259"/>
      <c r="D2" s="259"/>
      <c r="E2" s="692" t="s">
        <v>194</v>
      </c>
    </row>
    <row r="3" spans="1:5" ht="38.1" customHeight="1" thickBot="1" x14ac:dyDescent="0.3">
      <c r="A3" s="21" t="s">
        <v>62</v>
      </c>
      <c r="B3" s="22" t="s">
        <v>11</v>
      </c>
      <c r="C3" s="34" t="str">
        <f>+CONCATENATE(LEFT(ÖSSZEFÜGGÉSEK!A5,4),". évi eredeti előirányzat")</f>
        <v>2016. évi eredeti előirányzat</v>
      </c>
      <c r="D3" s="34" t="str">
        <f>+CONCATENATE(LEFT(ÖSSZEFÜGGÉSEK!B5,4),"2015. évi módosított előirányzat")</f>
        <v>2015. évi módosított előirányzat</v>
      </c>
      <c r="E3" s="693" t="s">
        <v>527</v>
      </c>
    </row>
    <row r="4" spans="1:5" s="349" customFormat="1" ht="12" customHeight="1" thickBot="1" x14ac:dyDescent="0.25">
      <c r="A4" s="343" t="s">
        <v>467</v>
      </c>
      <c r="B4" s="344" t="s">
        <v>468</v>
      </c>
      <c r="C4" s="345" t="s">
        <v>469</v>
      </c>
      <c r="D4" s="345" t="s">
        <v>471</v>
      </c>
      <c r="E4" s="471" t="s">
        <v>528</v>
      </c>
    </row>
    <row r="5" spans="1:5" s="350" customFormat="1" ht="12" customHeight="1" thickBot="1" x14ac:dyDescent="0.25">
      <c r="A5" s="18" t="s">
        <v>12</v>
      </c>
      <c r="B5" s="19" t="s">
        <v>219</v>
      </c>
      <c r="C5" s="249">
        <f>+C6+C7+C8+C9+C10+C11</f>
        <v>119668</v>
      </c>
      <c r="D5" s="249">
        <f>+D6+D7+D8+D9+D10+D11</f>
        <v>161097</v>
      </c>
      <c r="E5" s="249">
        <f>+E6+E7+E8+E9+E10+E11</f>
        <v>161097</v>
      </c>
    </row>
    <row r="6" spans="1:5" s="350" customFormat="1" ht="12" customHeight="1" x14ac:dyDescent="0.2">
      <c r="A6" s="13" t="s">
        <v>77</v>
      </c>
      <c r="B6" s="351" t="s">
        <v>220</v>
      </c>
      <c r="C6" s="252">
        <v>92178</v>
      </c>
      <c r="D6" s="252">
        <v>90570</v>
      </c>
      <c r="E6" s="695">
        <v>90570</v>
      </c>
    </row>
    <row r="7" spans="1:5" s="350" customFormat="1" ht="12" customHeight="1" x14ac:dyDescent="0.2">
      <c r="A7" s="12" t="s">
        <v>78</v>
      </c>
      <c r="B7" s="352" t="s">
        <v>221</v>
      </c>
      <c r="C7" s="251"/>
      <c r="D7" s="251">
        <v>30342</v>
      </c>
      <c r="E7" s="690">
        <v>30342</v>
      </c>
    </row>
    <row r="8" spans="1:5" s="350" customFormat="1" ht="12" customHeight="1" x14ac:dyDescent="0.2">
      <c r="A8" s="12" t="s">
        <v>79</v>
      </c>
      <c r="B8" s="352" t="s">
        <v>222</v>
      </c>
      <c r="C8" s="251">
        <v>25761</v>
      </c>
      <c r="D8" s="251">
        <v>29091</v>
      </c>
      <c r="E8" s="690">
        <v>29091</v>
      </c>
    </row>
    <row r="9" spans="1:5" s="350" customFormat="1" ht="12" customHeight="1" x14ac:dyDescent="0.2">
      <c r="A9" s="12" t="s">
        <v>80</v>
      </c>
      <c r="B9" s="352" t="s">
        <v>223</v>
      </c>
      <c r="C9" s="251">
        <v>1729</v>
      </c>
      <c r="D9" s="251">
        <v>1729</v>
      </c>
      <c r="E9" s="690">
        <v>1729</v>
      </c>
    </row>
    <row r="10" spans="1:5" s="350" customFormat="1" ht="12" customHeight="1" x14ac:dyDescent="0.2">
      <c r="A10" s="12" t="s">
        <v>119</v>
      </c>
      <c r="B10" s="245" t="s">
        <v>403</v>
      </c>
      <c r="C10" s="251"/>
      <c r="D10" s="251">
        <v>9006</v>
      </c>
      <c r="E10" s="690">
        <v>9006</v>
      </c>
    </row>
    <row r="11" spans="1:5" s="350" customFormat="1" ht="12" customHeight="1" thickBot="1" x14ac:dyDescent="0.25">
      <c r="A11" s="14" t="s">
        <v>81</v>
      </c>
      <c r="B11" s="246" t="s">
        <v>404</v>
      </c>
      <c r="C11" s="251"/>
      <c r="D11" s="251">
        <v>359</v>
      </c>
      <c r="E11" s="696">
        <v>359</v>
      </c>
    </row>
    <row r="12" spans="1:5" s="350" customFormat="1" ht="12" customHeight="1" thickBot="1" x14ac:dyDescent="0.25">
      <c r="A12" s="18" t="s">
        <v>13</v>
      </c>
      <c r="B12" s="244" t="s">
        <v>224</v>
      </c>
      <c r="C12" s="249">
        <f>+C13+C14+C15+C16+C17</f>
        <v>39050</v>
      </c>
      <c r="D12" s="249">
        <f>+D13+D14+D15+D16+D17</f>
        <v>64175</v>
      </c>
      <c r="E12" s="249">
        <f>+E13+E14+E15+E16+E17</f>
        <v>64175</v>
      </c>
    </row>
    <row r="13" spans="1:5" s="350" customFormat="1" ht="12" customHeight="1" x14ac:dyDescent="0.2">
      <c r="A13" s="13" t="s">
        <v>83</v>
      </c>
      <c r="B13" s="351" t="s">
        <v>225</v>
      </c>
      <c r="C13" s="252"/>
      <c r="D13" s="252"/>
      <c r="E13" s="695"/>
    </row>
    <row r="14" spans="1:5" s="350" customFormat="1" ht="12" customHeight="1" x14ac:dyDescent="0.2">
      <c r="A14" s="12" t="s">
        <v>84</v>
      </c>
      <c r="B14" s="352" t="s">
        <v>226</v>
      </c>
      <c r="C14" s="251"/>
      <c r="D14" s="251"/>
      <c r="E14" s="690"/>
    </row>
    <row r="15" spans="1:5" s="350" customFormat="1" ht="12" customHeight="1" x14ac:dyDescent="0.2">
      <c r="A15" s="12" t="s">
        <v>85</v>
      </c>
      <c r="B15" s="352" t="s">
        <v>394</v>
      </c>
      <c r="C15" s="251"/>
      <c r="D15" s="251"/>
      <c r="E15" s="690"/>
    </row>
    <row r="16" spans="1:5" s="350" customFormat="1" ht="12" customHeight="1" x14ac:dyDescent="0.2">
      <c r="A16" s="12" t="s">
        <v>86</v>
      </c>
      <c r="B16" s="352" t="s">
        <v>395</v>
      </c>
      <c r="C16" s="251"/>
      <c r="D16" s="251"/>
      <c r="E16" s="690"/>
    </row>
    <row r="17" spans="1:5" s="350" customFormat="1" ht="12" customHeight="1" x14ac:dyDescent="0.2">
      <c r="A17" s="12" t="s">
        <v>87</v>
      </c>
      <c r="B17" s="352" t="s">
        <v>227</v>
      </c>
      <c r="C17" s="251">
        <v>39050</v>
      </c>
      <c r="D17" s="251">
        <v>64175</v>
      </c>
      <c r="E17" s="690">
        <v>64175</v>
      </c>
    </row>
    <row r="18" spans="1:5" s="350" customFormat="1" ht="12" customHeight="1" thickBot="1" x14ac:dyDescent="0.25">
      <c r="A18" s="14" t="s">
        <v>93</v>
      </c>
      <c r="B18" s="246" t="s">
        <v>228</v>
      </c>
      <c r="C18" s="253"/>
      <c r="D18" s="253"/>
      <c r="E18" s="696"/>
    </row>
    <row r="19" spans="1:5" s="350" customFormat="1" ht="12" customHeight="1" thickBot="1" x14ac:dyDescent="0.25">
      <c r="A19" s="18" t="s">
        <v>14</v>
      </c>
      <c r="B19" s="19" t="s">
        <v>229</v>
      </c>
      <c r="C19" s="249">
        <f>+C20+C21+C22+C23+C24</f>
        <v>0</v>
      </c>
      <c r="D19" s="249">
        <f>+D20+D21+D22+D23+D24</f>
        <v>12652</v>
      </c>
      <c r="E19" s="249">
        <f>+E20+E21+E22+E23+E24</f>
        <v>12652</v>
      </c>
    </row>
    <row r="20" spans="1:5" s="350" customFormat="1" ht="12" customHeight="1" x14ac:dyDescent="0.2">
      <c r="A20" s="13" t="s">
        <v>66</v>
      </c>
      <c r="B20" s="351" t="s">
        <v>230</v>
      </c>
      <c r="C20" s="252"/>
      <c r="D20" s="252">
        <v>4407</v>
      </c>
      <c r="E20" s="695">
        <v>4407</v>
      </c>
    </row>
    <row r="21" spans="1:5" s="350" customFormat="1" ht="12" customHeight="1" x14ac:dyDescent="0.2">
      <c r="A21" s="12" t="s">
        <v>67</v>
      </c>
      <c r="B21" s="352" t="s">
        <v>231</v>
      </c>
      <c r="C21" s="251"/>
      <c r="D21" s="251"/>
      <c r="E21" s="690"/>
    </row>
    <row r="22" spans="1:5" s="350" customFormat="1" ht="12" customHeight="1" x14ac:dyDescent="0.2">
      <c r="A22" s="12" t="s">
        <v>68</v>
      </c>
      <c r="B22" s="352" t="s">
        <v>396</v>
      </c>
      <c r="C22" s="251"/>
      <c r="D22" s="251"/>
      <c r="E22" s="690"/>
    </row>
    <row r="23" spans="1:5" s="350" customFormat="1" ht="12" customHeight="1" x14ac:dyDescent="0.2">
      <c r="A23" s="12" t="s">
        <v>69</v>
      </c>
      <c r="B23" s="352" t="s">
        <v>397</v>
      </c>
      <c r="C23" s="251"/>
      <c r="D23" s="251"/>
      <c r="E23" s="690"/>
    </row>
    <row r="24" spans="1:5" s="350" customFormat="1" ht="12" customHeight="1" x14ac:dyDescent="0.2">
      <c r="A24" s="12" t="s">
        <v>133</v>
      </c>
      <c r="B24" s="352" t="s">
        <v>232</v>
      </c>
      <c r="C24" s="251"/>
      <c r="D24" s="251">
        <v>8245</v>
      </c>
      <c r="E24" s="690">
        <v>8245</v>
      </c>
    </row>
    <row r="25" spans="1:5" s="350" customFormat="1" ht="12" customHeight="1" thickBot="1" x14ac:dyDescent="0.25">
      <c r="A25" s="14" t="s">
        <v>134</v>
      </c>
      <c r="B25" s="353" t="s">
        <v>233</v>
      </c>
      <c r="C25" s="253"/>
      <c r="D25" s="253"/>
      <c r="E25" s="696"/>
    </row>
    <row r="26" spans="1:5" s="350" customFormat="1" ht="12" customHeight="1" thickBot="1" x14ac:dyDescent="0.25">
      <c r="A26" s="18" t="s">
        <v>135</v>
      </c>
      <c r="B26" s="19" t="s">
        <v>234</v>
      </c>
      <c r="C26" s="255">
        <f>+C27+C31+C32+C33</f>
        <v>12050</v>
      </c>
      <c r="D26" s="255">
        <f>+D27+D31+D32+D33</f>
        <v>13929</v>
      </c>
      <c r="E26" s="255">
        <f>+E27+E31+E32+E33</f>
        <v>13653</v>
      </c>
    </row>
    <row r="27" spans="1:5" s="350" customFormat="1" ht="12" customHeight="1" x14ac:dyDescent="0.2">
      <c r="A27" s="13" t="s">
        <v>235</v>
      </c>
      <c r="B27" s="351" t="s">
        <v>410</v>
      </c>
      <c r="C27" s="346">
        <f>+C28+C29+C30</f>
        <v>6550</v>
      </c>
      <c r="D27" s="346">
        <f>+D28+D29+D30</f>
        <v>6550</v>
      </c>
      <c r="E27" s="346">
        <f>+E28+E29+E30</f>
        <v>5195</v>
      </c>
    </row>
    <row r="28" spans="1:5" s="350" customFormat="1" ht="12" customHeight="1" x14ac:dyDescent="0.2">
      <c r="A28" s="12" t="s">
        <v>236</v>
      </c>
      <c r="B28" s="352" t="s">
        <v>241</v>
      </c>
      <c r="C28" s="251">
        <v>3000</v>
      </c>
      <c r="D28" s="251">
        <v>3000</v>
      </c>
      <c r="E28" s="690">
        <v>2962</v>
      </c>
    </row>
    <row r="29" spans="1:5" s="350" customFormat="1" ht="12" customHeight="1" x14ac:dyDescent="0.2">
      <c r="A29" s="12" t="s">
        <v>237</v>
      </c>
      <c r="B29" s="352" t="s">
        <v>242</v>
      </c>
      <c r="C29" s="251"/>
      <c r="D29" s="251"/>
      <c r="E29" s="690"/>
    </row>
    <row r="30" spans="1:5" s="350" customFormat="1" ht="12" customHeight="1" x14ac:dyDescent="0.2">
      <c r="A30" s="12" t="s">
        <v>408</v>
      </c>
      <c r="B30" s="415" t="s">
        <v>409</v>
      </c>
      <c r="C30" s="251">
        <v>3550</v>
      </c>
      <c r="D30" s="251">
        <v>3550</v>
      </c>
      <c r="E30" s="690">
        <v>2233</v>
      </c>
    </row>
    <row r="31" spans="1:5" s="350" customFormat="1" ht="12" customHeight="1" x14ac:dyDescent="0.2">
      <c r="A31" s="12" t="s">
        <v>238</v>
      </c>
      <c r="B31" s="352" t="s">
        <v>243</v>
      </c>
      <c r="C31" s="251">
        <v>5500</v>
      </c>
      <c r="D31" s="251">
        <v>5500</v>
      </c>
      <c r="E31" s="690">
        <v>6361</v>
      </c>
    </row>
    <row r="32" spans="1:5" s="350" customFormat="1" ht="12" customHeight="1" x14ac:dyDescent="0.2">
      <c r="A32" s="12" t="s">
        <v>239</v>
      </c>
      <c r="B32" s="352" t="s">
        <v>244</v>
      </c>
      <c r="C32" s="251"/>
      <c r="D32" s="251">
        <v>1312</v>
      </c>
      <c r="E32" s="690">
        <v>1347</v>
      </c>
    </row>
    <row r="33" spans="1:5" s="350" customFormat="1" ht="12" customHeight="1" thickBot="1" x14ac:dyDescent="0.25">
      <c r="A33" s="14" t="s">
        <v>240</v>
      </c>
      <c r="B33" s="353" t="s">
        <v>245</v>
      </c>
      <c r="C33" s="253"/>
      <c r="D33" s="253">
        <v>567</v>
      </c>
      <c r="E33" s="696">
        <v>750</v>
      </c>
    </row>
    <row r="34" spans="1:5" s="350" customFormat="1" ht="12" customHeight="1" thickBot="1" x14ac:dyDescent="0.25">
      <c r="A34" s="18" t="s">
        <v>16</v>
      </c>
      <c r="B34" s="19" t="s">
        <v>405</v>
      </c>
      <c r="C34" s="249">
        <f>SUM(C35:C45)</f>
        <v>8686</v>
      </c>
      <c r="D34" s="249">
        <f>SUM(D35:D45)</f>
        <v>15273</v>
      </c>
      <c r="E34" s="249">
        <f>SUM(E35:E45)</f>
        <v>16829</v>
      </c>
    </row>
    <row r="35" spans="1:5" s="350" customFormat="1" ht="12" customHeight="1" x14ac:dyDescent="0.2">
      <c r="A35" s="13" t="s">
        <v>70</v>
      </c>
      <c r="B35" s="351" t="s">
        <v>248</v>
      </c>
      <c r="C35" s="252">
        <v>1181</v>
      </c>
      <c r="D35" s="252">
        <v>1181</v>
      </c>
      <c r="E35" s="695">
        <v>2042</v>
      </c>
    </row>
    <row r="36" spans="1:5" s="350" customFormat="1" ht="12" customHeight="1" x14ac:dyDescent="0.2">
      <c r="A36" s="12" t="s">
        <v>71</v>
      </c>
      <c r="B36" s="352" t="s">
        <v>249</v>
      </c>
      <c r="C36" s="251">
        <v>3219</v>
      </c>
      <c r="D36" s="251">
        <v>3514</v>
      </c>
      <c r="E36" s="690">
        <v>3697</v>
      </c>
    </row>
    <row r="37" spans="1:5" s="350" customFormat="1" ht="12" customHeight="1" x14ac:dyDescent="0.2">
      <c r="A37" s="12" t="s">
        <v>72</v>
      </c>
      <c r="B37" s="352" t="s">
        <v>250</v>
      </c>
      <c r="C37" s="251"/>
      <c r="D37" s="251">
        <v>232</v>
      </c>
      <c r="E37" s="690">
        <v>232</v>
      </c>
    </row>
    <row r="38" spans="1:5" s="350" customFormat="1" ht="12" customHeight="1" x14ac:dyDescent="0.2">
      <c r="A38" s="12" t="s">
        <v>137</v>
      </c>
      <c r="B38" s="352" t="s">
        <v>251</v>
      </c>
      <c r="C38" s="251">
        <v>194</v>
      </c>
      <c r="D38" s="251">
        <v>3435</v>
      </c>
      <c r="E38" s="690">
        <v>3435</v>
      </c>
    </row>
    <row r="39" spans="1:5" s="350" customFormat="1" ht="12" customHeight="1" x14ac:dyDescent="0.2">
      <c r="A39" s="12" t="s">
        <v>138</v>
      </c>
      <c r="B39" s="352" t="s">
        <v>252</v>
      </c>
      <c r="C39" s="251">
        <v>2245</v>
      </c>
      <c r="D39" s="251">
        <v>3225</v>
      </c>
      <c r="E39" s="690">
        <v>3227</v>
      </c>
    </row>
    <row r="40" spans="1:5" s="350" customFormat="1" ht="12" customHeight="1" x14ac:dyDescent="0.2">
      <c r="A40" s="12" t="s">
        <v>139</v>
      </c>
      <c r="B40" s="352" t="s">
        <v>253</v>
      </c>
      <c r="C40" s="251">
        <v>1847</v>
      </c>
      <c r="D40" s="251">
        <v>3621</v>
      </c>
      <c r="E40" s="690">
        <v>3946</v>
      </c>
    </row>
    <row r="41" spans="1:5" s="350" customFormat="1" ht="12" customHeight="1" x14ac:dyDescent="0.2">
      <c r="A41" s="12" t="s">
        <v>140</v>
      </c>
      <c r="B41" s="352" t="s">
        <v>254</v>
      </c>
      <c r="C41" s="251"/>
      <c r="D41" s="251"/>
      <c r="E41" s="690"/>
    </row>
    <row r="42" spans="1:5" s="350" customFormat="1" ht="12" customHeight="1" x14ac:dyDescent="0.2">
      <c r="A42" s="12" t="s">
        <v>141</v>
      </c>
      <c r="B42" s="352" t="s">
        <v>255</v>
      </c>
      <c r="C42" s="251"/>
      <c r="D42" s="251">
        <v>26</v>
      </c>
      <c r="E42" s="690">
        <v>107</v>
      </c>
    </row>
    <row r="43" spans="1:5" s="350" customFormat="1" ht="12" customHeight="1" x14ac:dyDescent="0.2">
      <c r="A43" s="12" t="s">
        <v>246</v>
      </c>
      <c r="B43" s="352" t="s">
        <v>256</v>
      </c>
      <c r="C43" s="254"/>
      <c r="D43" s="254"/>
      <c r="E43" s="690"/>
    </row>
    <row r="44" spans="1:5" s="350" customFormat="1" ht="12" customHeight="1" x14ac:dyDescent="0.2">
      <c r="A44" s="14" t="s">
        <v>247</v>
      </c>
      <c r="B44" s="353" t="s">
        <v>407</v>
      </c>
      <c r="C44" s="340"/>
      <c r="D44" s="340"/>
      <c r="E44" s="690"/>
    </row>
    <row r="45" spans="1:5" s="350" customFormat="1" ht="12" customHeight="1" thickBot="1" x14ac:dyDescent="0.25">
      <c r="A45" s="14" t="s">
        <v>406</v>
      </c>
      <c r="B45" s="246" t="s">
        <v>257</v>
      </c>
      <c r="C45" s="340"/>
      <c r="D45" s="340">
        <v>39</v>
      </c>
      <c r="E45" s="696">
        <v>143</v>
      </c>
    </row>
    <row r="46" spans="1:5" s="350" customFormat="1" ht="12" customHeight="1" thickBot="1" x14ac:dyDescent="0.25">
      <c r="A46" s="18" t="s">
        <v>17</v>
      </c>
      <c r="B46" s="19" t="s">
        <v>258</v>
      </c>
      <c r="C46" s="249">
        <f>SUM(C47:C51)</f>
        <v>28133</v>
      </c>
      <c r="D46" s="249">
        <f>SUM(D47:D51)</f>
        <v>24120</v>
      </c>
      <c r="E46" s="249">
        <f>SUM(E47:E51)</f>
        <v>6045</v>
      </c>
    </row>
    <row r="47" spans="1:5" s="350" customFormat="1" ht="12" customHeight="1" x14ac:dyDescent="0.2">
      <c r="A47" s="13" t="s">
        <v>73</v>
      </c>
      <c r="B47" s="351" t="s">
        <v>262</v>
      </c>
      <c r="C47" s="390"/>
      <c r="D47" s="390"/>
      <c r="E47" s="695"/>
    </row>
    <row r="48" spans="1:5" s="350" customFormat="1" ht="12" customHeight="1" x14ac:dyDescent="0.2">
      <c r="A48" s="12" t="s">
        <v>74</v>
      </c>
      <c r="B48" s="352" t="s">
        <v>263</v>
      </c>
      <c r="C48" s="254">
        <v>28133</v>
      </c>
      <c r="D48" s="254">
        <v>18670</v>
      </c>
      <c r="E48" s="690">
        <v>595</v>
      </c>
    </row>
    <row r="49" spans="1:5" s="350" customFormat="1" ht="12" customHeight="1" x14ac:dyDescent="0.2">
      <c r="A49" s="12" t="s">
        <v>259</v>
      </c>
      <c r="B49" s="352" t="s">
        <v>264</v>
      </c>
      <c r="C49" s="254"/>
      <c r="D49" s="254">
        <v>5450</v>
      </c>
      <c r="E49" s="690">
        <v>5450</v>
      </c>
    </row>
    <row r="50" spans="1:5" s="350" customFormat="1" ht="12" customHeight="1" x14ac:dyDescent="0.2">
      <c r="A50" s="12" t="s">
        <v>260</v>
      </c>
      <c r="B50" s="352" t="s">
        <v>265</v>
      </c>
      <c r="C50" s="254"/>
      <c r="D50" s="254"/>
      <c r="E50" s="690"/>
    </row>
    <row r="51" spans="1:5" s="350" customFormat="1" ht="12" customHeight="1" thickBot="1" x14ac:dyDescent="0.25">
      <c r="A51" s="14" t="s">
        <v>261</v>
      </c>
      <c r="B51" s="246" t="s">
        <v>266</v>
      </c>
      <c r="C51" s="340"/>
      <c r="D51" s="340"/>
      <c r="E51" s="696"/>
    </row>
    <row r="52" spans="1:5" s="350" customFormat="1" ht="12" customHeight="1" thickBot="1" x14ac:dyDescent="0.25">
      <c r="A52" s="18" t="s">
        <v>142</v>
      </c>
      <c r="B52" s="19" t="s">
        <v>267</v>
      </c>
      <c r="C52" s="249">
        <f>SUM(C53:C55)</f>
        <v>0</v>
      </c>
      <c r="D52" s="249">
        <f>SUM(D53:D55)</f>
        <v>400</v>
      </c>
      <c r="E52" s="249">
        <f>SUM(E53:E55)</f>
        <v>490</v>
      </c>
    </row>
    <row r="53" spans="1:5" s="350" customFormat="1" ht="12" customHeight="1" x14ac:dyDescent="0.2">
      <c r="A53" s="13" t="s">
        <v>75</v>
      </c>
      <c r="B53" s="351" t="s">
        <v>268</v>
      </c>
      <c r="C53" s="252"/>
      <c r="D53" s="252"/>
      <c r="E53" s="695"/>
    </row>
    <row r="54" spans="1:5" s="350" customFormat="1" ht="12" customHeight="1" x14ac:dyDescent="0.2">
      <c r="A54" s="12" t="s">
        <v>76</v>
      </c>
      <c r="B54" s="352" t="s">
        <v>398</v>
      </c>
      <c r="C54" s="251"/>
      <c r="D54" s="251"/>
      <c r="E54" s="690">
        <v>80</v>
      </c>
    </row>
    <row r="55" spans="1:5" s="350" customFormat="1" ht="12" customHeight="1" x14ac:dyDescent="0.2">
      <c r="A55" s="12" t="s">
        <v>271</v>
      </c>
      <c r="B55" s="352" t="s">
        <v>269</v>
      </c>
      <c r="C55" s="251"/>
      <c r="D55" s="251">
        <v>400</v>
      </c>
      <c r="E55" s="690">
        <v>410</v>
      </c>
    </row>
    <row r="56" spans="1:5" s="350" customFormat="1" ht="12" customHeight="1" thickBot="1" x14ac:dyDescent="0.25">
      <c r="A56" s="14" t="s">
        <v>272</v>
      </c>
      <c r="B56" s="246" t="s">
        <v>270</v>
      </c>
      <c r="C56" s="253"/>
      <c r="D56" s="253"/>
      <c r="E56" s="696"/>
    </row>
    <row r="57" spans="1:5" s="350" customFormat="1" ht="12" customHeight="1" thickBot="1" x14ac:dyDescent="0.25">
      <c r="A57" s="18" t="s">
        <v>19</v>
      </c>
      <c r="B57" s="244" t="s">
        <v>273</v>
      </c>
      <c r="C57" s="249">
        <f>SUM(C58:C60)</f>
        <v>0</v>
      </c>
      <c r="D57" s="249">
        <f>SUM(D58:D60)</f>
        <v>4661</v>
      </c>
      <c r="E57" s="249">
        <f>SUM(E58:E60)</f>
        <v>4661</v>
      </c>
    </row>
    <row r="58" spans="1:5" s="350" customFormat="1" ht="12" customHeight="1" x14ac:dyDescent="0.2">
      <c r="A58" s="13" t="s">
        <v>143</v>
      </c>
      <c r="B58" s="351" t="s">
        <v>275</v>
      </c>
      <c r="C58" s="254"/>
      <c r="D58" s="254"/>
      <c r="E58" s="695"/>
    </row>
    <row r="59" spans="1:5" s="350" customFormat="1" ht="12" customHeight="1" x14ac:dyDescent="0.2">
      <c r="A59" s="12" t="s">
        <v>144</v>
      </c>
      <c r="B59" s="352" t="s">
        <v>399</v>
      </c>
      <c r="C59" s="254"/>
      <c r="D59" s="254"/>
      <c r="E59" s="690"/>
    </row>
    <row r="60" spans="1:5" s="350" customFormat="1" ht="12" customHeight="1" x14ac:dyDescent="0.2">
      <c r="A60" s="12" t="s">
        <v>195</v>
      </c>
      <c r="B60" s="352" t="s">
        <v>276</v>
      </c>
      <c r="C60" s="254"/>
      <c r="D60" s="254">
        <v>4661</v>
      </c>
      <c r="E60" s="690">
        <v>4661</v>
      </c>
    </row>
    <row r="61" spans="1:5" s="350" customFormat="1" ht="12" customHeight="1" thickBot="1" x14ac:dyDescent="0.25">
      <c r="A61" s="14" t="s">
        <v>274</v>
      </c>
      <c r="B61" s="246" t="s">
        <v>277</v>
      </c>
      <c r="C61" s="254"/>
      <c r="D61" s="254"/>
      <c r="E61" s="696"/>
    </row>
    <row r="62" spans="1:5" s="350" customFormat="1" ht="12" customHeight="1" thickBot="1" x14ac:dyDescent="0.25">
      <c r="A62" s="422" t="s">
        <v>450</v>
      </c>
      <c r="B62" s="19" t="s">
        <v>278</v>
      </c>
      <c r="C62" s="255">
        <f>+C5+C12+C19+C26+C34+C46+C52+C57</f>
        <v>207587</v>
      </c>
      <c r="D62" s="255">
        <f>+D5+D12+D19+D26+D34+D46+D52+D57</f>
        <v>296307</v>
      </c>
      <c r="E62" s="255">
        <f>+E5+E12+E19+E26+E34+E46+E52+E57</f>
        <v>279602</v>
      </c>
    </row>
    <row r="63" spans="1:5" s="350" customFormat="1" ht="12" customHeight="1" thickBot="1" x14ac:dyDescent="0.25">
      <c r="A63" s="392" t="s">
        <v>279</v>
      </c>
      <c r="B63" s="244" t="s">
        <v>280</v>
      </c>
      <c r="C63" s="249">
        <f>SUM(C64:C66)</f>
        <v>0</v>
      </c>
      <c r="D63" s="249">
        <f>SUM(D64:D66)</f>
        <v>86731</v>
      </c>
      <c r="E63" s="249">
        <f>SUM(E64:E66)</f>
        <v>86731</v>
      </c>
    </row>
    <row r="64" spans="1:5" s="350" customFormat="1" ht="12" customHeight="1" x14ac:dyDescent="0.2">
      <c r="A64" s="13" t="s">
        <v>311</v>
      </c>
      <c r="B64" s="351" t="s">
        <v>281</v>
      </c>
      <c r="C64" s="254"/>
      <c r="D64" s="254"/>
      <c r="E64" s="695"/>
    </row>
    <row r="65" spans="1:5" s="350" customFormat="1" ht="12" customHeight="1" x14ac:dyDescent="0.2">
      <c r="A65" s="12" t="s">
        <v>320</v>
      </c>
      <c r="B65" s="352" t="s">
        <v>282</v>
      </c>
      <c r="C65" s="254"/>
      <c r="D65" s="254">
        <v>75348</v>
      </c>
      <c r="E65" s="690">
        <v>75348</v>
      </c>
    </row>
    <row r="66" spans="1:5" s="350" customFormat="1" ht="12" customHeight="1" thickBot="1" x14ac:dyDescent="0.25">
      <c r="A66" s="14" t="s">
        <v>321</v>
      </c>
      <c r="B66" s="416" t="s">
        <v>435</v>
      </c>
      <c r="C66" s="254"/>
      <c r="D66" s="254">
        <v>11383</v>
      </c>
      <c r="E66" s="696">
        <v>11383</v>
      </c>
    </row>
    <row r="67" spans="1:5" s="350" customFormat="1" ht="12" customHeight="1" thickBot="1" x14ac:dyDescent="0.25">
      <c r="A67" s="392" t="s">
        <v>284</v>
      </c>
      <c r="B67" s="244" t="s">
        <v>285</v>
      </c>
      <c r="C67" s="249">
        <f>SUM(C68:C71)</f>
        <v>0</v>
      </c>
      <c r="D67" s="249">
        <f>SUM(D68:D71)</f>
        <v>0</v>
      </c>
      <c r="E67" s="697"/>
    </row>
    <row r="68" spans="1:5" s="350" customFormat="1" ht="12" customHeight="1" x14ac:dyDescent="0.2">
      <c r="A68" s="13" t="s">
        <v>120</v>
      </c>
      <c r="B68" s="351" t="s">
        <v>286</v>
      </c>
      <c r="C68" s="254"/>
      <c r="D68" s="254"/>
      <c r="E68" s="695"/>
    </row>
    <row r="69" spans="1:5" s="350" customFormat="1" ht="12" customHeight="1" x14ac:dyDescent="0.2">
      <c r="A69" s="12" t="s">
        <v>121</v>
      </c>
      <c r="B69" s="352" t="s">
        <v>287</v>
      </c>
      <c r="C69" s="254"/>
      <c r="D69" s="254"/>
      <c r="E69" s="690"/>
    </row>
    <row r="70" spans="1:5" s="350" customFormat="1" ht="12" customHeight="1" x14ac:dyDescent="0.2">
      <c r="A70" s="12" t="s">
        <v>312</v>
      </c>
      <c r="B70" s="352" t="s">
        <v>288</v>
      </c>
      <c r="C70" s="254"/>
      <c r="D70" s="254"/>
      <c r="E70" s="690"/>
    </row>
    <row r="71" spans="1:5" s="350" customFormat="1" ht="12" customHeight="1" thickBot="1" x14ac:dyDescent="0.25">
      <c r="A71" s="14" t="s">
        <v>313</v>
      </c>
      <c r="B71" s="246" t="s">
        <v>289</v>
      </c>
      <c r="C71" s="254"/>
      <c r="D71" s="254"/>
      <c r="E71" s="696"/>
    </row>
    <row r="72" spans="1:5" s="350" customFormat="1" ht="12" customHeight="1" thickBot="1" x14ac:dyDescent="0.25">
      <c r="A72" s="392" t="s">
        <v>290</v>
      </c>
      <c r="B72" s="244" t="s">
        <v>291</v>
      </c>
      <c r="C72" s="249">
        <f>SUM(C73:C74)</f>
        <v>0</v>
      </c>
      <c r="D72" s="249">
        <f>SUM(D73:D74)</f>
        <v>14568</v>
      </c>
      <c r="E72" s="249">
        <f>SUM(E73:E74)</f>
        <v>14568</v>
      </c>
    </row>
    <row r="73" spans="1:5" s="350" customFormat="1" ht="12" customHeight="1" x14ac:dyDescent="0.2">
      <c r="A73" s="13" t="s">
        <v>314</v>
      </c>
      <c r="B73" s="351" t="s">
        <v>292</v>
      </c>
      <c r="C73" s="254"/>
      <c r="D73" s="254">
        <v>14568</v>
      </c>
      <c r="E73" s="695">
        <v>14568</v>
      </c>
    </row>
    <row r="74" spans="1:5" s="350" customFormat="1" ht="12" customHeight="1" thickBot="1" x14ac:dyDescent="0.25">
      <c r="A74" s="14" t="s">
        <v>315</v>
      </c>
      <c r="B74" s="246" t="s">
        <v>293</v>
      </c>
      <c r="C74" s="254"/>
      <c r="D74" s="254"/>
      <c r="E74" s="696"/>
    </row>
    <row r="75" spans="1:5" s="350" customFormat="1" ht="12" customHeight="1" thickBot="1" x14ac:dyDescent="0.25">
      <c r="A75" s="392" t="s">
        <v>294</v>
      </c>
      <c r="B75" s="244" t="s">
        <v>295</v>
      </c>
      <c r="C75" s="249">
        <f>SUM(C76:C78)</f>
        <v>0</v>
      </c>
      <c r="D75" s="249">
        <f>SUM(D76:D78)</f>
        <v>7795</v>
      </c>
      <c r="E75" s="249">
        <f>SUM(E76:E78)</f>
        <v>7795</v>
      </c>
    </row>
    <row r="76" spans="1:5" s="350" customFormat="1" ht="12" customHeight="1" x14ac:dyDescent="0.2">
      <c r="A76" s="13" t="s">
        <v>316</v>
      </c>
      <c r="B76" s="351" t="s">
        <v>296</v>
      </c>
      <c r="C76" s="254"/>
      <c r="D76" s="254">
        <v>7795</v>
      </c>
      <c r="E76" s="695">
        <v>7795</v>
      </c>
    </row>
    <row r="77" spans="1:5" s="350" customFormat="1" ht="12" customHeight="1" x14ac:dyDescent="0.2">
      <c r="A77" s="12" t="s">
        <v>317</v>
      </c>
      <c r="B77" s="352" t="s">
        <v>297</v>
      </c>
      <c r="C77" s="254"/>
      <c r="D77" s="254"/>
      <c r="E77" s="690"/>
    </row>
    <row r="78" spans="1:5" s="350" customFormat="1" ht="12" customHeight="1" thickBot="1" x14ac:dyDescent="0.25">
      <c r="A78" s="14" t="s">
        <v>318</v>
      </c>
      <c r="B78" s="246" t="s">
        <v>298</v>
      </c>
      <c r="C78" s="254"/>
      <c r="D78" s="254"/>
      <c r="E78" s="696"/>
    </row>
    <row r="79" spans="1:5" s="350" customFormat="1" ht="12" customHeight="1" thickBot="1" x14ac:dyDescent="0.25">
      <c r="A79" s="392" t="s">
        <v>299</v>
      </c>
      <c r="B79" s="244" t="s">
        <v>319</v>
      </c>
      <c r="C79" s="249">
        <f>SUM(C80:C83)</f>
        <v>0</v>
      </c>
      <c r="D79" s="249">
        <f>SUM(D80:D83)</f>
        <v>0</v>
      </c>
      <c r="E79" s="697"/>
    </row>
    <row r="80" spans="1:5" s="350" customFormat="1" ht="12" customHeight="1" x14ac:dyDescent="0.2">
      <c r="A80" s="355" t="s">
        <v>300</v>
      </c>
      <c r="B80" s="351" t="s">
        <v>301</v>
      </c>
      <c r="C80" s="254"/>
      <c r="D80" s="254"/>
      <c r="E80" s="695"/>
    </row>
    <row r="81" spans="1:5" s="350" customFormat="1" ht="12" customHeight="1" x14ac:dyDescent="0.2">
      <c r="A81" s="356" t="s">
        <v>302</v>
      </c>
      <c r="B81" s="352" t="s">
        <v>303</v>
      </c>
      <c r="C81" s="254"/>
      <c r="D81" s="254"/>
      <c r="E81" s="690"/>
    </row>
    <row r="82" spans="1:5" s="350" customFormat="1" ht="12" customHeight="1" x14ac:dyDescent="0.2">
      <c r="A82" s="356" t="s">
        <v>304</v>
      </c>
      <c r="B82" s="352" t="s">
        <v>305</v>
      </c>
      <c r="C82" s="254"/>
      <c r="D82" s="254"/>
      <c r="E82" s="690"/>
    </row>
    <row r="83" spans="1:5" s="350" customFormat="1" ht="12" customHeight="1" thickBot="1" x14ac:dyDescent="0.25">
      <c r="A83" s="357" t="s">
        <v>306</v>
      </c>
      <c r="B83" s="246" t="s">
        <v>307</v>
      </c>
      <c r="C83" s="254"/>
      <c r="D83" s="254"/>
      <c r="E83" s="696"/>
    </row>
    <row r="84" spans="1:5" s="350" customFormat="1" ht="12" customHeight="1" thickBot="1" x14ac:dyDescent="0.25">
      <c r="A84" s="392" t="s">
        <v>308</v>
      </c>
      <c r="B84" s="244" t="s">
        <v>449</v>
      </c>
      <c r="C84" s="391"/>
      <c r="D84" s="391"/>
      <c r="E84" s="697"/>
    </row>
    <row r="85" spans="1:5" s="350" customFormat="1" ht="13.5" customHeight="1" thickBot="1" x14ac:dyDescent="0.25">
      <c r="A85" s="392" t="s">
        <v>310</v>
      </c>
      <c r="B85" s="244" t="s">
        <v>309</v>
      </c>
      <c r="C85" s="391"/>
      <c r="D85" s="391"/>
      <c r="E85" s="697"/>
    </row>
    <row r="86" spans="1:5" s="350" customFormat="1" ht="15.75" customHeight="1" thickBot="1" x14ac:dyDescent="0.25">
      <c r="A86" s="392" t="s">
        <v>322</v>
      </c>
      <c r="B86" s="358" t="s">
        <v>452</v>
      </c>
      <c r="C86" s="255">
        <f>+C63+C67+C72+C75+C79+C85+C84</f>
        <v>0</v>
      </c>
      <c r="D86" s="255">
        <f>+D63+D67+D72+D75+D79+D85+D84</f>
        <v>109094</v>
      </c>
      <c r="E86" s="255">
        <f>+E63+E67+E72+E75+E79+E85+E84</f>
        <v>109094</v>
      </c>
    </row>
    <row r="87" spans="1:5" s="350" customFormat="1" ht="16.5" customHeight="1" thickBot="1" x14ac:dyDescent="0.25">
      <c r="A87" s="393" t="s">
        <v>451</v>
      </c>
      <c r="B87" s="359" t="s">
        <v>453</v>
      </c>
      <c r="C87" s="255">
        <f>+C62+C86</f>
        <v>207587</v>
      </c>
      <c r="D87" s="255">
        <f>+D62+D86</f>
        <v>405401</v>
      </c>
      <c r="E87" s="255">
        <f>+E62+E86</f>
        <v>388696</v>
      </c>
    </row>
    <row r="88" spans="1:5" s="350" customFormat="1" ht="83.25" customHeight="1" x14ac:dyDescent="0.2">
      <c r="A88" s="3"/>
      <c r="B88" s="4"/>
      <c r="C88" s="256"/>
      <c r="D88" s="256"/>
      <c r="E88" s="691"/>
    </row>
    <row r="89" spans="1:5" ht="16.5" customHeight="1" x14ac:dyDescent="0.25">
      <c r="A89" s="804" t="s">
        <v>41</v>
      </c>
      <c r="B89" s="804"/>
      <c r="C89" s="804"/>
      <c r="D89" s="348"/>
    </row>
    <row r="90" spans="1:5" s="360" customFormat="1" ht="16.5" customHeight="1" thickBot="1" x14ac:dyDescent="0.3">
      <c r="A90" s="805" t="s">
        <v>124</v>
      </c>
      <c r="B90" s="805"/>
      <c r="C90" s="101"/>
      <c r="D90" s="101"/>
      <c r="E90" s="700" t="s">
        <v>194</v>
      </c>
    </row>
    <row r="91" spans="1:5" ht="38.1" customHeight="1" thickBot="1" x14ac:dyDescent="0.3">
      <c r="A91" s="21" t="s">
        <v>62</v>
      </c>
      <c r="B91" s="22" t="s">
        <v>42</v>
      </c>
      <c r="C91" s="34" t="str">
        <f>+C3</f>
        <v>2016. évi eredeti előirányzat</v>
      </c>
      <c r="D91" s="34" t="str">
        <f>+D3</f>
        <v>2015. évi módosított előirányzat</v>
      </c>
      <c r="E91" s="693" t="s">
        <v>527</v>
      </c>
    </row>
    <row r="92" spans="1:5" s="349" customFormat="1" ht="12" customHeight="1" thickBot="1" x14ac:dyDescent="0.25">
      <c r="A92" s="30" t="s">
        <v>467</v>
      </c>
      <c r="B92" s="31" t="s">
        <v>468</v>
      </c>
      <c r="C92" s="32" t="s">
        <v>469</v>
      </c>
      <c r="D92" s="32" t="s">
        <v>469</v>
      </c>
      <c r="E92" s="697"/>
    </row>
    <row r="93" spans="1:5" ht="12" customHeight="1" thickBot="1" x14ac:dyDescent="0.3">
      <c r="A93" s="20" t="s">
        <v>12</v>
      </c>
      <c r="B93" s="29" t="s">
        <v>411</v>
      </c>
      <c r="C93" s="248">
        <f>C94+C95+C96+C97+C98+C111</f>
        <v>204198</v>
      </c>
      <c r="D93" s="248">
        <f>D94+D95+D96+D97+D98+D111</f>
        <v>276819</v>
      </c>
      <c r="E93" s="248">
        <f>E94+E95+E96+E97+E98+E111</f>
        <v>252985</v>
      </c>
    </row>
    <row r="94" spans="1:5" ht="12" customHeight="1" x14ac:dyDescent="0.25">
      <c r="A94" s="15" t="s">
        <v>77</v>
      </c>
      <c r="B94" s="8" t="s">
        <v>43</v>
      </c>
      <c r="C94" s="250">
        <v>94743</v>
      </c>
      <c r="D94" s="250">
        <v>113593</v>
      </c>
      <c r="E94" s="695">
        <v>110699</v>
      </c>
    </row>
    <row r="95" spans="1:5" ht="12" customHeight="1" x14ac:dyDescent="0.25">
      <c r="A95" s="12" t="s">
        <v>78</v>
      </c>
      <c r="B95" s="6" t="s">
        <v>145</v>
      </c>
      <c r="C95" s="251">
        <v>22458</v>
      </c>
      <c r="D95" s="251">
        <v>26394</v>
      </c>
      <c r="E95" s="690">
        <v>26073</v>
      </c>
    </row>
    <row r="96" spans="1:5" ht="12" customHeight="1" x14ac:dyDescent="0.25">
      <c r="A96" s="12" t="s">
        <v>79</v>
      </c>
      <c r="B96" s="6" t="s">
        <v>110</v>
      </c>
      <c r="C96" s="253">
        <v>66878</v>
      </c>
      <c r="D96" s="253">
        <v>72215</v>
      </c>
      <c r="E96" s="690">
        <v>60103</v>
      </c>
    </row>
    <row r="97" spans="1:5" ht="12" customHeight="1" x14ac:dyDescent="0.25">
      <c r="A97" s="12" t="s">
        <v>80</v>
      </c>
      <c r="B97" s="9" t="s">
        <v>146</v>
      </c>
      <c r="C97" s="253">
        <v>10122</v>
      </c>
      <c r="D97" s="253">
        <v>11544</v>
      </c>
      <c r="E97" s="690">
        <v>11002</v>
      </c>
    </row>
    <row r="98" spans="1:5" ht="12" customHeight="1" x14ac:dyDescent="0.25">
      <c r="A98" s="12" t="s">
        <v>88</v>
      </c>
      <c r="B98" s="17" t="s">
        <v>147</v>
      </c>
      <c r="C98" s="253">
        <v>9997</v>
      </c>
      <c r="D98" s="253">
        <f>SUM(D99:D110)</f>
        <v>52693</v>
      </c>
      <c r="E98" s="253">
        <f>SUM(E99:E110)</f>
        <v>45108</v>
      </c>
    </row>
    <row r="99" spans="1:5" ht="12" customHeight="1" x14ac:dyDescent="0.25">
      <c r="A99" s="12" t="s">
        <v>81</v>
      </c>
      <c r="B99" s="6" t="s">
        <v>416</v>
      </c>
      <c r="C99" s="253"/>
      <c r="D99" s="253">
        <v>1806</v>
      </c>
      <c r="E99" s="690">
        <v>1806</v>
      </c>
    </row>
    <row r="100" spans="1:5" ht="12" customHeight="1" x14ac:dyDescent="0.25">
      <c r="A100" s="12" t="s">
        <v>82</v>
      </c>
      <c r="B100" s="105" t="s">
        <v>415</v>
      </c>
      <c r="C100" s="253"/>
      <c r="D100" s="253"/>
      <c r="E100" s="690"/>
    </row>
    <row r="101" spans="1:5" ht="12" customHeight="1" x14ac:dyDescent="0.25">
      <c r="A101" s="12" t="s">
        <v>89</v>
      </c>
      <c r="B101" s="105" t="s">
        <v>414</v>
      </c>
      <c r="C101" s="253"/>
      <c r="D101" s="253">
        <v>367</v>
      </c>
      <c r="E101" s="690">
        <v>366</v>
      </c>
    </row>
    <row r="102" spans="1:5" ht="12" customHeight="1" x14ac:dyDescent="0.25">
      <c r="A102" s="12" t="s">
        <v>90</v>
      </c>
      <c r="B102" s="103" t="s">
        <v>325</v>
      </c>
      <c r="C102" s="253"/>
      <c r="D102" s="253"/>
      <c r="E102" s="690"/>
    </row>
    <row r="103" spans="1:5" ht="12" customHeight="1" x14ac:dyDescent="0.25">
      <c r="A103" s="12" t="s">
        <v>91</v>
      </c>
      <c r="B103" s="104" t="s">
        <v>326</v>
      </c>
      <c r="C103" s="253"/>
      <c r="D103" s="253"/>
      <c r="E103" s="690"/>
    </row>
    <row r="104" spans="1:5" ht="12" customHeight="1" x14ac:dyDescent="0.25">
      <c r="A104" s="12" t="s">
        <v>92</v>
      </c>
      <c r="B104" s="104" t="s">
        <v>327</v>
      </c>
      <c r="C104" s="253"/>
      <c r="D104" s="253"/>
      <c r="E104" s="690"/>
    </row>
    <row r="105" spans="1:5" ht="12" customHeight="1" x14ac:dyDescent="0.25">
      <c r="A105" s="12" t="s">
        <v>94</v>
      </c>
      <c r="B105" s="103" t="s">
        <v>328</v>
      </c>
      <c r="C105" s="253">
        <v>9997</v>
      </c>
      <c r="D105" s="253">
        <v>50370</v>
      </c>
      <c r="E105" s="690">
        <v>42786</v>
      </c>
    </row>
    <row r="106" spans="1:5" ht="12" customHeight="1" x14ac:dyDescent="0.25">
      <c r="A106" s="12" t="s">
        <v>148</v>
      </c>
      <c r="B106" s="103" t="s">
        <v>329</v>
      </c>
      <c r="C106" s="253"/>
      <c r="D106" s="253"/>
      <c r="E106" s="690"/>
    </row>
    <row r="107" spans="1:5" ht="12" customHeight="1" x14ac:dyDescent="0.25">
      <c r="A107" s="12" t="s">
        <v>323</v>
      </c>
      <c r="B107" s="104" t="s">
        <v>330</v>
      </c>
      <c r="C107" s="253"/>
      <c r="D107" s="253">
        <v>150</v>
      </c>
      <c r="E107" s="690">
        <v>150</v>
      </c>
    </row>
    <row r="108" spans="1:5" ht="12" customHeight="1" x14ac:dyDescent="0.25">
      <c r="A108" s="11" t="s">
        <v>324</v>
      </c>
      <c r="B108" s="105" t="s">
        <v>331</v>
      </c>
      <c r="C108" s="253"/>
      <c r="D108" s="253"/>
      <c r="E108" s="690"/>
    </row>
    <row r="109" spans="1:5" ht="12" customHeight="1" x14ac:dyDescent="0.25">
      <c r="A109" s="12" t="s">
        <v>412</v>
      </c>
      <c r="B109" s="105" t="s">
        <v>332</v>
      </c>
      <c r="C109" s="253"/>
      <c r="D109" s="253"/>
      <c r="E109" s="690"/>
    </row>
    <row r="110" spans="1:5" ht="12" customHeight="1" x14ac:dyDescent="0.25">
      <c r="A110" s="14" t="s">
        <v>413</v>
      </c>
      <c r="B110" s="105" t="s">
        <v>333</v>
      </c>
      <c r="C110" s="253"/>
      <c r="D110" s="253"/>
      <c r="E110" s="690"/>
    </row>
    <row r="111" spans="1:5" ht="12" customHeight="1" x14ac:dyDescent="0.25">
      <c r="A111" s="12" t="s">
        <v>417</v>
      </c>
      <c r="B111" s="9" t="s">
        <v>44</v>
      </c>
      <c r="C111" s="251"/>
      <c r="D111" s="251">
        <v>380</v>
      </c>
      <c r="E111" s="690"/>
    </row>
    <row r="112" spans="1:5" ht="12" customHeight="1" x14ac:dyDescent="0.25">
      <c r="A112" s="12" t="s">
        <v>418</v>
      </c>
      <c r="B112" s="6" t="s">
        <v>420</v>
      </c>
      <c r="C112" s="251"/>
      <c r="D112" s="251"/>
      <c r="E112" s="690"/>
    </row>
    <row r="113" spans="1:5" ht="12" customHeight="1" thickBot="1" x14ac:dyDescent="0.3">
      <c r="A113" s="16" t="s">
        <v>419</v>
      </c>
      <c r="B113" s="420" t="s">
        <v>421</v>
      </c>
      <c r="C113" s="257"/>
      <c r="D113" s="257">
        <v>380</v>
      </c>
      <c r="E113" s="696"/>
    </row>
    <row r="114" spans="1:5" ht="12" customHeight="1" thickBot="1" x14ac:dyDescent="0.3">
      <c r="A114" s="417" t="s">
        <v>13</v>
      </c>
      <c r="B114" s="418" t="s">
        <v>334</v>
      </c>
      <c r="C114" s="419">
        <f>+C115+C117+C119</f>
        <v>3389</v>
      </c>
      <c r="D114" s="419">
        <f>+D115+D117+D119</f>
        <v>29669</v>
      </c>
      <c r="E114" s="671">
        <f>+E115+E117+E119</f>
        <v>27769</v>
      </c>
    </row>
    <row r="115" spans="1:5" ht="12" customHeight="1" x14ac:dyDescent="0.25">
      <c r="A115" s="13" t="s">
        <v>83</v>
      </c>
      <c r="B115" s="6" t="s">
        <v>193</v>
      </c>
      <c r="C115" s="252"/>
      <c r="D115" s="252">
        <v>14572</v>
      </c>
      <c r="E115" s="695">
        <v>14524</v>
      </c>
    </row>
    <row r="116" spans="1:5" ht="12" customHeight="1" x14ac:dyDescent="0.25">
      <c r="A116" s="13" t="s">
        <v>84</v>
      </c>
      <c r="B116" s="10" t="s">
        <v>338</v>
      </c>
      <c r="C116" s="252"/>
      <c r="D116" s="252"/>
      <c r="E116" s="690"/>
    </row>
    <row r="117" spans="1:5" ht="12" customHeight="1" x14ac:dyDescent="0.25">
      <c r="A117" s="13" t="s">
        <v>85</v>
      </c>
      <c r="B117" s="10" t="s">
        <v>149</v>
      </c>
      <c r="C117" s="251">
        <v>3389</v>
      </c>
      <c r="D117" s="251">
        <v>8777</v>
      </c>
      <c r="E117" s="690">
        <v>6928</v>
      </c>
    </row>
    <row r="118" spans="1:5" ht="12" customHeight="1" x14ac:dyDescent="0.25">
      <c r="A118" s="13" t="s">
        <v>86</v>
      </c>
      <c r="B118" s="10" t="s">
        <v>339</v>
      </c>
      <c r="C118" s="226"/>
      <c r="D118" s="226"/>
      <c r="E118" s="690"/>
    </row>
    <row r="119" spans="1:5" ht="12" customHeight="1" x14ac:dyDescent="0.25">
      <c r="A119" s="13" t="s">
        <v>87</v>
      </c>
      <c r="B119" s="246" t="s">
        <v>196</v>
      </c>
      <c r="C119" s="226"/>
      <c r="D119" s="226">
        <v>6320</v>
      </c>
      <c r="E119" s="690">
        <v>6317</v>
      </c>
    </row>
    <row r="120" spans="1:5" ht="12" customHeight="1" x14ac:dyDescent="0.25">
      <c r="A120" s="13" t="s">
        <v>93</v>
      </c>
      <c r="B120" s="245" t="s">
        <v>400</v>
      </c>
      <c r="C120" s="226"/>
      <c r="D120" s="226"/>
      <c r="E120" s="690"/>
    </row>
    <row r="121" spans="1:5" ht="12" customHeight="1" x14ac:dyDescent="0.25">
      <c r="A121" s="13" t="s">
        <v>95</v>
      </c>
      <c r="B121" s="347" t="s">
        <v>344</v>
      </c>
      <c r="C121" s="226"/>
      <c r="D121" s="226"/>
      <c r="E121" s="690"/>
    </row>
    <row r="122" spans="1:5" x14ac:dyDescent="0.25">
      <c r="A122" s="13" t="s">
        <v>150</v>
      </c>
      <c r="B122" s="104" t="s">
        <v>327</v>
      </c>
      <c r="C122" s="226"/>
      <c r="D122" s="226"/>
      <c r="E122" s="690"/>
    </row>
    <row r="123" spans="1:5" ht="12" customHeight="1" x14ac:dyDescent="0.25">
      <c r="A123" s="13" t="s">
        <v>151</v>
      </c>
      <c r="B123" s="104" t="s">
        <v>343</v>
      </c>
      <c r="C123" s="226"/>
      <c r="D123" s="226">
        <v>6113</v>
      </c>
      <c r="E123" s="690">
        <v>6110</v>
      </c>
    </row>
    <row r="124" spans="1:5" ht="12" customHeight="1" x14ac:dyDescent="0.25">
      <c r="A124" s="13" t="s">
        <v>152</v>
      </c>
      <c r="B124" s="104" t="s">
        <v>342</v>
      </c>
      <c r="C124" s="226"/>
      <c r="D124" s="226"/>
      <c r="E124" s="690"/>
    </row>
    <row r="125" spans="1:5" ht="12" customHeight="1" x14ac:dyDescent="0.25">
      <c r="A125" s="13" t="s">
        <v>335</v>
      </c>
      <c r="B125" s="104" t="s">
        <v>330</v>
      </c>
      <c r="C125" s="226"/>
      <c r="D125" s="226"/>
      <c r="E125" s="690"/>
    </row>
    <row r="126" spans="1:5" ht="12" customHeight="1" x14ac:dyDescent="0.25">
      <c r="A126" s="13" t="s">
        <v>336</v>
      </c>
      <c r="B126" s="104" t="s">
        <v>341</v>
      </c>
      <c r="C126" s="226"/>
      <c r="D126" s="226"/>
      <c r="E126" s="690"/>
    </row>
    <row r="127" spans="1:5" ht="16.5" thickBot="1" x14ac:dyDescent="0.3">
      <c r="A127" s="11" t="s">
        <v>337</v>
      </c>
      <c r="B127" s="104" t="s">
        <v>340</v>
      </c>
      <c r="C127" s="227"/>
      <c r="D127" s="227">
        <v>207</v>
      </c>
      <c r="E127" s="696">
        <v>207</v>
      </c>
    </row>
    <row r="128" spans="1:5" ht="12" customHeight="1" thickBot="1" x14ac:dyDescent="0.3">
      <c r="A128" s="18" t="s">
        <v>14</v>
      </c>
      <c r="B128" s="88" t="s">
        <v>422</v>
      </c>
      <c r="C128" s="249">
        <f>+C93+C114</f>
        <v>207587</v>
      </c>
      <c r="D128" s="249">
        <f>+D93+D114</f>
        <v>306488</v>
      </c>
      <c r="E128" s="249">
        <f>+E93+E114</f>
        <v>280754</v>
      </c>
    </row>
    <row r="129" spans="1:5" ht="12" customHeight="1" thickBot="1" x14ac:dyDescent="0.3">
      <c r="A129" s="18" t="s">
        <v>15</v>
      </c>
      <c r="B129" s="88" t="s">
        <v>423</v>
      </c>
      <c r="C129" s="249">
        <f>+C130+C131+C132</f>
        <v>0</v>
      </c>
      <c r="D129" s="249">
        <f>+D130+D131+D132</f>
        <v>86731</v>
      </c>
      <c r="E129" s="249">
        <f>+E130+E131+E132</f>
        <v>86731</v>
      </c>
    </row>
    <row r="130" spans="1:5" ht="12" customHeight="1" x14ac:dyDescent="0.25">
      <c r="A130" s="13" t="s">
        <v>235</v>
      </c>
      <c r="B130" s="10" t="s">
        <v>430</v>
      </c>
      <c r="C130" s="226"/>
      <c r="D130" s="226"/>
      <c r="E130" s="695"/>
    </row>
    <row r="131" spans="1:5" ht="12" customHeight="1" x14ac:dyDescent="0.25">
      <c r="A131" s="13" t="s">
        <v>238</v>
      </c>
      <c r="B131" s="10" t="s">
        <v>431</v>
      </c>
      <c r="C131" s="226"/>
      <c r="D131" s="226">
        <v>75348</v>
      </c>
      <c r="E131" s="690">
        <v>75348</v>
      </c>
    </row>
    <row r="132" spans="1:5" ht="12" customHeight="1" thickBot="1" x14ac:dyDescent="0.3">
      <c r="A132" s="11" t="s">
        <v>239</v>
      </c>
      <c r="B132" s="10" t="s">
        <v>432</v>
      </c>
      <c r="C132" s="226"/>
      <c r="D132" s="226">
        <v>11383</v>
      </c>
      <c r="E132" s="696">
        <v>11383</v>
      </c>
    </row>
    <row r="133" spans="1:5" ht="12" customHeight="1" thickBot="1" x14ac:dyDescent="0.3">
      <c r="A133" s="18" t="s">
        <v>16</v>
      </c>
      <c r="B133" s="88" t="s">
        <v>424</v>
      </c>
      <c r="C133" s="249">
        <f>SUM(C134:C139)</f>
        <v>0</v>
      </c>
      <c r="D133" s="249">
        <f>SUM(D134:D139)</f>
        <v>0</v>
      </c>
      <c r="E133" s="697"/>
    </row>
    <row r="134" spans="1:5" ht="12" customHeight="1" x14ac:dyDescent="0.25">
      <c r="A134" s="13" t="s">
        <v>70</v>
      </c>
      <c r="B134" s="7" t="s">
        <v>433</v>
      </c>
      <c r="C134" s="226"/>
      <c r="D134" s="226"/>
      <c r="E134" s="695"/>
    </row>
    <row r="135" spans="1:5" ht="12" customHeight="1" x14ac:dyDescent="0.25">
      <c r="A135" s="13" t="s">
        <v>71</v>
      </c>
      <c r="B135" s="7" t="s">
        <v>425</v>
      </c>
      <c r="C135" s="226"/>
      <c r="D135" s="226"/>
      <c r="E135" s="690"/>
    </row>
    <row r="136" spans="1:5" ht="12" customHeight="1" x14ac:dyDescent="0.25">
      <c r="A136" s="13" t="s">
        <v>72</v>
      </c>
      <c r="B136" s="7" t="s">
        <v>426</v>
      </c>
      <c r="C136" s="226"/>
      <c r="D136" s="226"/>
      <c r="E136" s="690"/>
    </row>
    <row r="137" spans="1:5" ht="12" customHeight="1" x14ac:dyDescent="0.25">
      <c r="A137" s="13" t="s">
        <v>137</v>
      </c>
      <c r="B137" s="7" t="s">
        <v>427</v>
      </c>
      <c r="C137" s="226"/>
      <c r="D137" s="226"/>
      <c r="E137" s="690"/>
    </row>
    <row r="138" spans="1:5" ht="12" customHeight="1" x14ac:dyDescent="0.25">
      <c r="A138" s="13" t="s">
        <v>138</v>
      </c>
      <c r="B138" s="7" t="s">
        <v>428</v>
      </c>
      <c r="C138" s="226"/>
      <c r="D138" s="226"/>
      <c r="E138" s="690"/>
    </row>
    <row r="139" spans="1:5" ht="12" customHeight="1" thickBot="1" x14ac:dyDescent="0.3">
      <c r="A139" s="11" t="s">
        <v>139</v>
      </c>
      <c r="B139" s="7" t="s">
        <v>429</v>
      </c>
      <c r="C139" s="226"/>
      <c r="D139" s="226"/>
      <c r="E139" s="696"/>
    </row>
    <row r="140" spans="1:5" ht="12" customHeight="1" thickBot="1" x14ac:dyDescent="0.3">
      <c r="A140" s="18" t="s">
        <v>17</v>
      </c>
      <c r="B140" s="88" t="s">
        <v>437</v>
      </c>
      <c r="C140" s="255">
        <f>+C141+C142+C143+C144</f>
        <v>0</v>
      </c>
      <c r="D140" s="255">
        <f>+D141+D142+D143+D144</f>
        <v>12182</v>
      </c>
      <c r="E140" s="255">
        <f>+E141+E142+E143+E144</f>
        <v>4387</v>
      </c>
    </row>
    <row r="141" spans="1:5" ht="12" customHeight="1" x14ac:dyDescent="0.25">
      <c r="A141" s="13" t="s">
        <v>73</v>
      </c>
      <c r="B141" s="7" t="s">
        <v>345</v>
      </c>
      <c r="C141" s="226"/>
      <c r="D141" s="226"/>
      <c r="E141" s="695"/>
    </row>
    <row r="142" spans="1:5" ht="12" customHeight="1" x14ac:dyDescent="0.25">
      <c r="A142" s="13" t="s">
        <v>74</v>
      </c>
      <c r="B142" s="7" t="s">
        <v>346</v>
      </c>
      <c r="C142" s="226"/>
      <c r="D142" s="226">
        <v>12182</v>
      </c>
      <c r="E142" s="690">
        <v>4387</v>
      </c>
    </row>
    <row r="143" spans="1:5" ht="12" customHeight="1" x14ac:dyDescent="0.25">
      <c r="A143" s="13" t="s">
        <v>259</v>
      </c>
      <c r="B143" s="7" t="s">
        <v>438</v>
      </c>
      <c r="C143" s="226"/>
      <c r="D143" s="226"/>
      <c r="E143" s="690"/>
    </row>
    <row r="144" spans="1:5" ht="12" customHeight="1" thickBot="1" x14ac:dyDescent="0.3">
      <c r="A144" s="11" t="s">
        <v>260</v>
      </c>
      <c r="B144" s="5" t="s">
        <v>365</v>
      </c>
      <c r="C144" s="226"/>
      <c r="D144" s="226"/>
      <c r="E144" s="696"/>
    </row>
    <row r="145" spans="1:9" ht="12" customHeight="1" thickBot="1" x14ac:dyDescent="0.3">
      <c r="A145" s="18" t="s">
        <v>18</v>
      </c>
      <c r="B145" s="88" t="s">
        <v>439</v>
      </c>
      <c r="C145" s="258">
        <f>SUM(C146:C150)</f>
        <v>0</v>
      </c>
      <c r="D145" s="258">
        <f>SUM(D146:D150)</f>
        <v>0</v>
      </c>
      <c r="E145" s="697"/>
    </row>
    <row r="146" spans="1:9" ht="12" customHeight="1" x14ac:dyDescent="0.25">
      <c r="A146" s="13" t="s">
        <v>75</v>
      </c>
      <c r="B146" s="7" t="s">
        <v>434</v>
      </c>
      <c r="C146" s="226"/>
      <c r="D146" s="226"/>
      <c r="E146" s="695"/>
    </row>
    <row r="147" spans="1:9" ht="12" customHeight="1" x14ac:dyDescent="0.25">
      <c r="A147" s="13" t="s">
        <v>76</v>
      </c>
      <c r="B147" s="7" t="s">
        <v>441</v>
      </c>
      <c r="C147" s="226"/>
      <c r="D147" s="226"/>
      <c r="E147" s="690"/>
    </row>
    <row r="148" spans="1:9" ht="12" customHeight="1" x14ac:dyDescent="0.25">
      <c r="A148" s="13" t="s">
        <v>271</v>
      </c>
      <c r="B148" s="7" t="s">
        <v>436</v>
      </c>
      <c r="C148" s="226"/>
      <c r="D148" s="226"/>
      <c r="E148" s="690"/>
    </row>
    <row r="149" spans="1:9" ht="12" customHeight="1" x14ac:dyDescent="0.25">
      <c r="A149" s="13" t="s">
        <v>272</v>
      </c>
      <c r="B149" s="7" t="s">
        <v>442</v>
      </c>
      <c r="C149" s="226"/>
      <c r="D149" s="226"/>
      <c r="E149" s="690"/>
    </row>
    <row r="150" spans="1:9" ht="12" customHeight="1" thickBot="1" x14ac:dyDescent="0.3">
      <c r="A150" s="13" t="s">
        <v>440</v>
      </c>
      <c r="B150" s="7" t="s">
        <v>443</v>
      </c>
      <c r="C150" s="226"/>
      <c r="D150" s="226"/>
      <c r="E150" s="690"/>
    </row>
    <row r="151" spans="1:9" ht="12" customHeight="1" thickBot="1" x14ac:dyDescent="0.3">
      <c r="A151" s="18" t="s">
        <v>19</v>
      </c>
      <c r="B151" s="88" t="s">
        <v>444</v>
      </c>
      <c r="C151" s="421"/>
      <c r="D151" s="421"/>
      <c r="E151" s="690"/>
    </row>
    <row r="152" spans="1:9" ht="12" customHeight="1" thickBot="1" x14ac:dyDescent="0.3">
      <c r="A152" s="18" t="s">
        <v>20</v>
      </c>
      <c r="B152" s="88" t="s">
        <v>445</v>
      </c>
      <c r="C152" s="421"/>
      <c r="D152" s="421"/>
      <c r="E152" s="696"/>
    </row>
    <row r="153" spans="1:9" ht="15" customHeight="1" thickBot="1" x14ac:dyDescent="0.3">
      <c r="A153" s="18" t="s">
        <v>21</v>
      </c>
      <c r="B153" s="88" t="s">
        <v>447</v>
      </c>
      <c r="C153" s="361">
        <f>+C129+C133+C140+C145+C151+C152</f>
        <v>0</v>
      </c>
      <c r="D153" s="361">
        <f>+D129+D133+D140+D145+D151+D152</f>
        <v>98913</v>
      </c>
      <c r="E153" s="361">
        <f>+E129+E133+E140+E145+E151+E152</f>
        <v>91118</v>
      </c>
      <c r="F153" s="362"/>
      <c r="G153" s="363"/>
      <c r="H153" s="363"/>
      <c r="I153" s="363"/>
    </row>
    <row r="154" spans="1:9" s="350" customFormat="1" ht="12.95" customHeight="1" thickBot="1" x14ac:dyDescent="0.25">
      <c r="A154" s="247" t="s">
        <v>22</v>
      </c>
      <c r="B154" s="327" t="s">
        <v>446</v>
      </c>
      <c r="C154" s="361">
        <f>+C128+C153</f>
        <v>207587</v>
      </c>
      <c r="D154" s="361">
        <f>+D128+D153</f>
        <v>405401</v>
      </c>
      <c r="E154" s="361">
        <f>+E128+E153</f>
        <v>371872</v>
      </c>
    </row>
    <row r="155" spans="1:9" ht="7.5" customHeight="1" x14ac:dyDescent="0.25"/>
    <row r="156" spans="1:9" x14ac:dyDescent="0.25">
      <c r="A156" s="806" t="s">
        <v>347</v>
      </c>
      <c r="B156" s="806"/>
      <c r="C156" s="806"/>
      <c r="D156" s="348"/>
    </row>
    <row r="157" spans="1:9" ht="15" customHeight="1" thickBot="1" x14ac:dyDescent="0.3">
      <c r="A157" s="803" t="s">
        <v>125</v>
      </c>
      <c r="B157" s="803"/>
      <c r="C157" s="259" t="s">
        <v>194</v>
      </c>
      <c r="D157" s="259" t="s">
        <v>194</v>
      </c>
      <c r="E157" s="701" t="s">
        <v>194</v>
      </c>
    </row>
    <row r="158" spans="1:9" ht="21.75" thickBot="1" x14ac:dyDescent="0.3">
      <c r="A158" s="18">
        <v>1</v>
      </c>
      <c r="B158" s="28" t="s">
        <v>448</v>
      </c>
      <c r="C158" s="249">
        <f>+C62-C128</f>
        <v>0</v>
      </c>
      <c r="D158" s="249">
        <f>+D62-D128</f>
        <v>-10181</v>
      </c>
      <c r="E158" s="249">
        <f>+E62-E128</f>
        <v>-1152</v>
      </c>
    </row>
    <row r="159" spans="1:9" ht="32.25" thickBot="1" x14ac:dyDescent="0.3">
      <c r="A159" s="18" t="s">
        <v>13</v>
      </c>
      <c r="B159" s="28" t="s">
        <v>454</v>
      </c>
      <c r="C159" s="249">
        <f>+C86-C153</f>
        <v>0</v>
      </c>
      <c r="D159" s="249">
        <f>+D86-D153</f>
        <v>10181</v>
      </c>
      <c r="E159" s="249">
        <f>+E86-E153</f>
        <v>17976</v>
      </c>
    </row>
  </sheetData>
  <mergeCells count="6">
    <mergeCell ref="A156:C156"/>
    <mergeCell ref="A157:B157"/>
    <mergeCell ref="A1:C1"/>
    <mergeCell ref="A2:B2"/>
    <mergeCell ref="A89:C89"/>
    <mergeCell ref="A90:B90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67" fitToHeight="2" orientation="portrait" r:id="rId1"/>
  <headerFooter alignWithMargins="0">
    <oddHeader>&amp;C&amp;"Times New Roman CE,Félkövér"&amp;12
Kölesd Községi Önkormányzat
2015. ÉVI KÖLTSÉGVETÉS
KÖTELEZŐ FELADATAINAK MÉRLEGE &amp;R&amp;"Times New Roman CE,Félkövér dőlt"&amp;11 1.2. melléklet az 5/2016. (V.31.) önkormányzati rendelethez</oddHeader>
  </headerFooter>
  <rowBreaks count="1" manualBreakCount="1">
    <brk id="88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59"/>
  <sheetViews>
    <sheetView view="pageLayout" topLeftCell="B1" zoomScaleNormal="130" zoomScaleSheetLayoutView="100" workbookViewId="0">
      <selection activeCell="D157" sqref="D157"/>
    </sheetView>
  </sheetViews>
  <sheetFormatPr defaultRowHeight="15.75" x14ac:dyDescent="0.25"/>
  <cols>
    <col min="1" max="1" width="9.5" style="328" customWidth="1"/>
    <col min="2" max="2" width="91.6640625" style="328" customWidth="1"/>
    <col min="3" max="4" width="10.83203125" style="329" customWidth="1"/>
    <col min="5" max="5" width="10.83203125" style="691" customWidth="1"/>
    <col min="6" max="16384" width="9.33203125" style="348"/>
  </cols>
  <sheetData>
    <row r="1" spans="1:5" ht="15.95" customHeight="1" x14ac:dyDescent="0.25">
      <c r="A1" s="804" t="s">
        <v>9</v>
      </c>
      <c r="B1" s="804"/>
      <c r="C1" s="804"/>
      <c r="D1" s="348"/>
    </row>
    <row r="2" spans="1:5" ht="15.95" customHeight="1" thickBot="1" x14ac:dyDescent="0.3">
      <c r="A2" s="803" t="s">
        <v>123</v>
      </c>
      <c r="B2" s="803"/>
      <c r="E2" s="692" t="s">
        <v>194</v>
      </c>
    </row>
    <row r="3" spans="1:5" ht="38.1" customHeight="1" thickBot="1" x14ac:dyDescent="0.3">
      <c r="A3" s="21" t="s">
        <v>62</v>
      </c>
      <c r="B3" s="427" t="s">
        <v>11</v>
      </c>
      <c r="C3" s="428" t="str">
        <f>+CONCATENATE(LEFT(ÖSSZEFÜGGÉSEK!A5,4),". évi eredeti előirányzat")</f>
        <v>2016. évi eredeti előirányzat</v>
      </c>
      <c r="D3" s="429" t="str">
        <f>+CONCATENATE(LEFT(ÖSSZEFÜGGÉSEK!B5,4),"2015 évi módosított előirányzat")</f>
        <v>2015 évi módosított előirányzat</v>
      </c>
      <c r="E3" s="693" t="s">
        <v>527</v>
      </c>
    </row>
    <row r="4" spans="1:5" s="349" customFormat="1" ht="12" customHeight="1" thickBot="1" x14ac:dyDescent="0.25">
      <c r="A4" s="343" t="s">
        <v>467</v>
      </c>
      <c r="B4" s="344" t="s">
        <v>468</v>
      </c>
      <c r="C4" s="426" t="s">
        <v>469</v>
      </c>
      <c r="D4" s="426" t="s">
        <v>471</v>
      </c>
      <c r="E4" s="471" t="s">
        <v>528</v>
      </c>
    </row>
    <row r="5" spans="1:5" s="350" customFormat="1" ht="12" customHeight="1" thickBot="1" x14ac:dyDescent="0.25">
      <c r="A5" s="18" t="s">
        <v>12</v>
      </c>
      <c r="B5" s="19" t="s">
        <v>219</v>
      </c>
      <c r="C5" s="249">
        <f>+C6+C7+C8+C9+C10+C11</f>
        <v>0</v>
      </c>
      <c r="D5" s="249">
        <f>+D6+D7+D8+D9+D10+D11</f>
        <v>0</v>
      </c>
      <c r="E5" s="694"/>
    </row>
    <row r="6" spans="1:5" s="350" customFormat="1" ht="12" customHeight="1" x14ac:dyDescent="0.2">
      <c r="A6" s="13" t="s">
        <v>77</v>
      </c>
      <c r="B6" s="351" t="s">
        <v>220</v>
      </c>
      <c r="C6" s="252"/>
      <c r="D6" s="252"/>
      <c r="E6" s="695"/>
    </row>
    <row r="7" spans="1:5" s="350" customFormat="1" ht="12" customHeight="1" x14ac:dyDescent="0.2">
      <c r="A7" s="12" t="s">
        <v>78</v>
      </c>
      <c r="B7" s="352" t="s">
        <v>221</v>
      </c>
      <c r="C7" s="251"/>
      <c r="D7" s="251"/>
      <c r="E7" s="690"/>
    </row>
    <row r="8" spans="1:5" s="350" customFormat="1" ht="12" customHeight="1" x14ac:dyDescent="0.2">
      <c r="A8" s="12" t="s">
        <v>79</v>
      </c>
      <c r="B8" s="352" t="s">
        <v>222</v>
      </c>
      <c r="C8" s="251"/>
      <c r="D8" s="251"/>
      <c r="E8" s="690"/>
    </row>
    <row r="9" spans="1:5" s="350" customFormat="1" ht="12" customHeight="1" x14ac:dyDescent="0.2">
      <c r="A9" s="12" t="s">
        <v>80</v>
      </c>
      <c r="B9" s="352" t="s">
        <v>223</v>
      </c>
      <c r="C9" s="251"/>
      <c r="D9" s="251"/>
      <c r="E9" s="690"/>
    </row>
    <row r="10" spans="1:5" s="350" customFormat="1" ht="12" customHeight="1" x14ac:dyDescent="0.2">
      <c r="A10" s="12" t="s">
        <v>119</v>
      </c>
      <c r="B10" s="245" t="s">
        <v>403</v>
      </c>
      <c r="C10" s="251"/>
      <c r="D10" s="251"/>
      <c r="E10" s="690"/>
    </row>
    <row r="11" spans="1:5" s="350" customFormat="1" ht="12" customHeight="1" thickBot="1" x14ac:dyDescent="0.25">
      <c r="A11" s="14" t="s">
        <v>81</v>
      </c>
      <c r="B11" s="246" t="s">
        <v>404</v>
      </c>
      <c r="C11" s="251"/>
      <c r="D11" s="251"/>
      <c r="E11" s="696"/>
    </row>
    <row r="12" spans="1:5" s="350" customFormat="1" ht="12" customHeight="1" thickBot="1" x14ac:dyDescent="0.25">
      <c r="A12" s="18" t="s">
        <v>13</v>
      </c>
      <c r="B12" s="244" t="s">
        <v>224</v>
      </c>
      <c r="C12" s="249">
        <f>+C13+C14+C15+C16+C17</f>
        <v>0</v>
      </c>
      <c r="D12" s="249">
        <f>+D13+D14+D15+D16+D17</f>
        <v>0</v>
      </c>
      <c r="E12" s="697"/>
    </row>
    <row r="13" spans="1:5" s="350" customFormat="1" ht="12" customHeight="1" x14ac:dyDescent="0.2">
      <c r="A13" s="13" t="s">
        <v>83</v>
      </c>
      <c r="B13" s="351" t="s">
        <v>225</v>
      </c>
      <c r="C13" s="252"/>
      <c r="D13" s="252"/>
      <c r="E13" s="695"/>
    </row>
    <row r="14" spans="1:5" s="350" customFormat="1" ht="12" customHeight="1" x14ac:dyDescent="0.2">
      <c r="A14" s="12" t="s">
        <v>84</v>
      </c>
      <c r="B14" s="352" t="s">
        <v>226</v>
      </c>
      <c r="C14" s="251"/>
      <c r="D14" s="251"/>
      <c r="E14" s="690"/>
    </row>
    <row r="15" spans="1:5" s="350" customFormat="1" ht="12" customHeight="1" x14ac:dyDescent="0.2">
      <c r="A15" s="12" t="s">
        <v>85</v>
      </c>
      <c r="B15" s="352" t="s">
        <v>394</v>
      </c>
      <c r="C15" s="251"/>
      <c r="D15" s="251"/>
      <c r="E15" s="690"/>
    </row>
    <row r="16" spans="1:5" s="350" customFormat="1" ht="12" customHeight="1" x14ac:dyDescent="0.2">
      <c r="A16" s="12" t="s">
        <v>86</v>
      </c>
      <c r="B16" s="352" t="s">
        <v>395</v>
      </c>
      <c r="C16" s="251"/>
      <c r="D16" s="251"/>
      <c r="E16" s="690"/>
    </row>
    <row r="17" spans="1:5" s="350" customFormat="1" ht="12" customHeight="1" x14ac:dyDescent="0.2">
      <c r="A17" s="12" t="s">
        <v>87</v>
      </c>
      <c r="B17" s="352" t="s">
        <v>227</v>
      </c>
      <c r="C17" s="251"/>
      <c r="D17" s="251"/>
      <c r="E17" s="690"/>
    </row>
    <row r="18" spans="1:5" s="350" customFormat="1" ht="12" customHeight="1" thickBot="1" x14ac:dyDescent="0.25">
      <c r="A18" s="14" t="s">
        <v>93</v>
      </c>
      <c r="B18" s="246" t="s">
        <v>228</v>
      </c>
      <c r="C18" s="253"/>
      <c r="D18" s="253"/>
      <c r="E18" s="696"/>
    </row>
    <row r="19" spans="1:5" s="350" customFormat="1" ht="12" customHeight="1" thickBot="1" x14ac:dyDescent="0.25">
      <c r="A19" s="18" t="s">
        <v>14</v>
      </c>
      <c r="B19" s="19" t="s">
        <v>229</v>
      </c>
      <c r="C19" s="249">
        <f>+C20+C21+C22+C23+C24</f>
        <v>0</v>
      </c>
      <c r="D19" s="249">
        <f>+D20+D21+D22+D23+D24</f>
        <v>0</v>
      </c>
      <c r="E19" s="697"/>
    </row>
    <row r="20" spans="1:5" s="350" customFormat="1" ht="12" customHeight="1" x14ac:dyDescent="0.2">
      <c r="A20" s="13" t="s">
        <v>66</v>
      </c>
      <c r="B20" s="351" t="s">
        <v>230</v>
      </c>
      <c r="C20" s="252"/>
      <c r="D20" s="252"/>
      <c r="E20" s="695"/>
    </row>
    <row r="21" spans="1:5" s="350" customFormat="1" ht="12" customHeight="1" x14ac:dyDescent="0.2">
      <c r="A21" s="12" t="s">
        <v>67</v>
      </c>
      <c r="B21" s="352" t="s">
        <v>231</v>
      </c>
      <c r="C21" s="251"/>
      <c r="D21" s="251"/>
      <c r="E21" s="690"/>
    </row>
    <row r="22" spans="1:5" s="350" customFormat="1" ht="12" customHeight="1" x14ac:dyDescent="0.2">
      <c r="A22" s="12" t="s">
        <v>68</v>
      </c>
      <c r="B22" s="352" t="s">
        <v>396</v>
      </c>
      <c r="C22" s="251"/>
      <c r="D22" s="251"/>
      <c r="E22" s="690"/>
    </row>
    <row r="23" spans="1:5" s="350" customFormat="1" ht="12" customHeight="1" x14ac:dyDescent="0.2">
      <c r="A23" s="12" t="s">
        <v>69</v>
      </c>
      <c r="B23" s="352" t="s">
        <v>397</v>
      </c>
      <c r="C23" s="251"/>
      <c r="D23" s="251"/>
      <c r="E23" s="690"/>
    </row>
    <row r="24" spans="1:5" s="350" customFormat="1" ht="12" customHeight="1" x14ac:dyDescent="0.2">
      <c r="A24" s="12" t="s">
        <v>133</v>
      </c>
      <c r="B24" s="352" t="s">
        <v>232</v>
      </c>
      <c r="C24" s="251"/>
      <c r="D24" s="251"/>
      <c r="E24" s="690"/>
    </row>
    <row r="25" spans="1:5" s="350" customFormat="1" ht="12" customHeight="1" thickBot="1" x14ac:dyDescent="0.25">
      <c r="A25" s="14" t="s">
        <v>134</v>
      </c>
      <c r="B25" s="353" t="s">
        <v>233</v>
      </c>
      <c r="C25" s="253"/>
      <c r="D25" s="253"/>
      <c r="E25" s="696"/>
    </row>
    <row r="26" spans="1:5" s="350" customFormat="1" ht="12" customHeight="1" thickBot="1" x14ac:dyDescent="0.25">
      <c r="A26" s="18" t="s">
        <v>135</v>
      </c>
      <c r="B26" s="19" t="s">
        <v>234</v>
      </c>
      <c r="C26" s="255">
        <f>+C27+C31+C32+C33</f>
        <v>2450</v>
      </c>
      <c r="D26" s="255">
        <f>+D27+D31+D32+D33</f>
        <v>2450</v>
      </c>
      <c r="E26" s="255">
        <f>+E27+E31+E32+E33</f>
        <v>1500</v>
      </c>
    </row>
    <row r="27" spans="1:5" s="350" customFormat="1" ht="12" customHeight="1" x14ac:dyDescent="0.2">
      <c r="A27" s="13" t="s">
        <v>235</v>
      </c>
      <c r="B27" s="351" t="s">
        <v>410</v>
      </c>
      <c r="C27" s="346">
        <f>+C28+C29+C30</f>
        <v>2450</v>
      </c>
      <c r="D27" s="346">
        <f>+D28+D29+D30</f>
        <v>2450</v>
      </c>
      <c r="E27" s="698">
        <f>+E28+E29+E30</f>
        <v>1500</v>
      </c>
    </row>
    <row r="28" spans="1:5" s="350" customFormat="1" ht="12" customHeight="1" x14ac:dyDescent="0.2">
      <c r="A28" s="12" t="s">
        <v>236</v>
      </c>
      <c r="B28" s="352" t="s">
        <v>241</v>
      </c>
      <c r="C28" s="251"/>
      <c r="D28" s="251"/>
      <c r="E28" s="690"/>
    </row>
    <row r="29" spans="1:5" s="350" customFormat="1" ht="12" customHeight="1" x14ac:dyDescent="0.2">
      <c r="A29" s="12" t="s">
        <v>237</v>
      </c>
      <c r="B29" s="352" t="s">
        <v>242</v>
      </c>
      <c r="C29" s="251"/>
      <c r="D29" s="251"/>
      <c r="E29" s="690"/>
    </row>
    <row r="30" spans="1:5" s="350" customFormat="1" ht="12" customHeight="1" x14ac:dyDescent="0.2">
      <c r="A30" s="12" t="s">
        <v>408</v>
      </c>
      <c r="B30" s="415" t="s">
        <v>409</v>
      </c>
      <c r="C30" s="251">
        <v>2450</v>
      </c>
      <c r="D30" s="251">
        <v>2450</v>
      </c>
      <c r="E30" s="690">
        <v>1500</v>
      </c>
    </row>
    <row r="31" spans="1:5" s="350" customFormat="1" ht="12" customHeight="1" x14ac:dyDescent="0.2">
      <c r="A31" s="12" t="s">
        <v>238</v>
      </c>
      <c r="B31" s="352" t="s">
        <v>243</v>
      </c>
      <c r="C31" s="251"/>
      <c r="D31" s="251"/>
      <c r="E31" s="690"/>
    </row>
    <row r="32" spans="1:5" s="350" customFormat="1" ht="12" customHeight="1" x14ac:dyDescent="0.2">
      <c r="A32" s="12" t="s">
        <v>239</v>
      </c>
      <c r="B32" s="352" t="s">
        <v>244</v>
      </c>
      <c r="C32" s="251"/>
      <c r="D32" s="251"/>
      <c r="E32" s="690"/>
    </row>
    <row r="33" spans="1:5" s="350" customFormat="1" ht="12" customHeight="1" thickBot="1" x14ac:dyDescent="0.25">
      <c r="A33" s="14" t="s">
        <v>240</v>
      </c>
      <c r="B33" s="353" t="s">
        <v>245</v>
      </c>
      <c r="C33" s="253"/>
      <c r="D33" s="253"/>
      <c r="E33" s="696"/>
    </row>
    <row r="34" spans="1:5" s="350" customFormat="1" ht="12" customHeight="1" thickBot="1" x14ac:dyDescent="0.25">
      <c r="A34" s="18" t="s">
        <v>16</v>
      </c>
      <c r="B34" s="19" t="s">
        <v>405</v>
      </c>
      <c r="C34" s="249">
        <f>SUM(C35:C45)</f>
        <v>0</v>
      </c>
      <c r="D34" s="249">
        <f>SUM(D35:D45)</f>
        <v>0</v>
      </c>
      <c r="E34" s="697"/>
    </row>
    <row r="35" spans="1:5" s="350" customFormat="1" ht="12" customHeight="1" x14ac:dyDescent="0.2">
      <c r="A35" s="13" t="s">
        <v>70</v>
      </c>
      <c r="B35" s="351" t="s">
        <v>248</v>
      </c>
      <c r="C35" s="252"/>
      <c r="D35" s="252"/>
      <c r="E35" s="695"/>
    </row>
    <row r="36" spans="1:5" s="350" customFormat="1" ht="12" customHeight="1" x14ac:dyDescent="0.2">
      <c r="A36" s="12" t="s">
        <v>71</v>
      </c>
      <c r="B36" s="352" t="s">
        <v>249</v>
      </c>
      <c r="C36" s="251"/>
      <c r="D36" s="251"/>
      <c r="E36" s="690"/>
    </row>
    <row r="37" spans="1:5" s="350" customFormat="1" ht="12" customHeight="1" x14ac:dyDescent="0.2">
      <c r="A37" s="12" t="s">
        <v>72</v>
      </c>
      <c r="B37" s="352" t="s">
        <v>250</v>
      </c>
      <c r="C37" s="251"/>
      <c r="D37" s="251"/>
      <c r="E37" s="690"/>
    </row>
    <row r="38" spans="1:5" s="350" customFormat="1" ht="12" customHeight="1" x14ac:dyDescent="0.2">
      <c r="A38" s="12" t="s">
        <v>137</v>
      </c>
      <c r="B38" s="352" t="s">
        <v>251</v>
      </c>
      <c r="C38" s="251"/>
      <c r="D38" s="251"/>
      <c r="E38" s="690"/>
    </row>
    <row r="39" spans="1:5" s="350" customFormat="1" ht="12" customHeight="1" x14ac:dyDescent="0.2">
      <c r="A39" s="12" t="s">
        <v>138</v>
      </c>
      <c r="B39" s="352" t="s">
        <v>252</v>
      </c>
      <c r="C39" s="251"/>
      <c r="D39" s="251"/>
      <c r="E39" s="690"/>
    </row>
    <row r="40" spans="1:5" s="350" customFormat="1" ht="12" customHeight="1" x14ac:dyDescent="0.2">
      <c r="A40" s="12" t="s">
        <v>139</v>
      </c>
      <c r="B40" s="352" t="s">
        <v>253</v>
      </c>
      <c r="C40" s="251"/>
      <c r="D40" s="251"/>
      <c r="E40" s="690"/>
    </row>
    <row r="41" spans="1:5" s="350" customFormat="1" ht="12" customHeight="1" x14ac:dyDescent="0.2">
      <c r="A41" s="12" t="s">
        <v>140</v>
      </c>
      <c r="B41" s="352" t="s">
        <v>254</v>
      </c>
      <c r="C41" s="251"/>
      <c r="D41" s="251"/>
      <c r="E41" s="690"/>
    </row>
    <row r="42" spans="1:5" s="350" customFormat="1" ht="12" customHeight="1" x14ac:dyDescent="0.2">
      <c r="A42" s="12" t="s">
        <v>141</v>
      </c>
      <c r="B42" s="352" t="s">
        <v>255</v>
      </c>
      <c r="C42" s="251"/>
      <c r="D42" s="251"/>
      <c r="E42" s="690"/>
    </row>
    <row r="43" spans="1:5" s="350" customFormat="1" ht="12" customHeight="1" x14ac:dyDescent="0.2">
      <c r="A43" s="12" t="s">
        <v>246</v>
      </c>
      <c r="B43" s="352" t="s">
        <v>256</v>
      </c>
      <c r="C43" s="254"/>
      <c r="D43" s="254"/>
      <c r="E43" s="690"/>
    </row>
    <row r="44" spans="1:5" s="350" customFormat="1" ht="12" customHeight="1" x14ac:dyDescent="0.2">
      <c r="A44" s="14" t="s">
        <v>247</v>
      </c>
      <c r="B44" s="353" t="s">
        <v>407</v>
      </c>
      <c r="C44" s="340"/>
      <c r="D44" s="340"/>
      <c r="E44" s="690"/>
    </row>
    <row r="45" spans="1:5" s="350" customFormat="1" ht="12" customHeight="1" thickBot="1" x14ac:dyDescent="0.25">
      <c r="A45" s="14" t="s">
        <v>406</v>
      </c>
      <c r="B45" s="246" t="s">
        <v>257</v>
      </c>
      <c r="C45" s="340"/>
      <c r="D45" s="340"/>
      <c r="E45" s="696"/>
    </row>
    <row r="46" spans="1:5" s="350" customFormat="1" ht="12" customHeight="1" thickBot="1" x14ac:dyDescent="0.25">
      <c r="A46" s="18" t="s">
        <v>17</v>
      </c>
      <c r="B46" s="19" t="s">
        <v>258</v>
      </c>
      <c r="C46" s="249">
        <f>SUM(C47:C51)</f>
        <v>0</v>
      </c>
      <c r="D46" s="249">
        <f>SUM(D47:D51)</f>
        <v>0</v>
      </c>
      <c r="E46" s="697"/>
    </row>
    <row r="47" spans="1:5" s="350" customFormat="1" ht="12" customHeight="1" x14ac:dyDescent="0.2">
      <c r="A47" s="13" t="s">
        <v>73</v>
      </c>
      <c r="B47" s="351" t="s">
        <v>262</v>
      </c>
      <c r="C47" s="390"/>
      <c r="D47" s="390"/>
      <c r="E47" s="695"/>
    </row>
    <row r="48" spans="1:5" s="350" customFormat="1" ht="12" customHeight="1" x14ac:dyDescent="0.2">
      <c r="A48" s="12" t="s">
        <v>74</v>
      </c>
      <c r="B48" s="352" t="s">
        <v>263</v>
      </c>
      <c r="C48" s="254"/>
      <c r="D48" s="254"/>
      <c r="E48" s="690"/>
    </row>
    <row r="49" spans="1:5" s="350" customFormat="1" ht="12" customHeight="1" x14ac:dyDescent="0.2">
      <c r="A49" s="12" t="s">
        <v>259</v>
      </c>
      <c r="B49" s="352" t="s">
        <v>264</v>
      </c>
      <c r="C49" s="254"/>
      <c r="D49" s="254"/>
      <c r="E49" s="690"/>
    </row>
    <row r="50" spans="1:5" s="350" customFormat="1" ht="12" customHeight="1" x14ac:dyDescent="0.2">
      <c r="A50" s="12" t="s">
        <v>260</v>
      </c>
      <c r="B50" s="352" t="s">
        <v>265</v>
      </c>
      <c r="C50" s="254"/>
      <c r="D50" s="254"/>
      <c r="E50" s="690"/>
    </row>
    <row r="51" spans="1:5" s="350" customFormat="1" ht="12" customHeight="1" thickBot="1" x14ac:dyDescent="0.25">
      <c r="A51" s="14" t="s">
        <v>261</v>
      </c>
      <c r="B51" s="246" t="s">
        <v>266</v>
      </c>
      <c r="C51" s="340"/>
      <c r="D51" s="340"/>
      <c r="E51" s="696"/>
    </row>
    <row r="52" spans="1:5" s="350" customFormat="1" ht="12" customHeight="1" thickBot="1" x14ac:dyDescent="0.25">
      <c r="A52" s="18" t="s">
        <v>142</v>
      </c>
      <c r="B52" s="19" t="s">
        <v>267</v>
      </c>
      <c r="C52" s="249">
        <f>SUM(C53:C55)</f>
        <v>0</v>
      </c>
      <c r="D52" s="249">
        <f>SUM(D53:D55)</f>
        <v>0</v>
      </c>
      <c r="E52" s="697"/>
    </row>
    <row r="53" spans="1:5" s="350" customFormat="1" ht="12" customHeight="1" x14ac:dyDescent="0.2">
      <c r="A53" s="13" t="s">
        <v>75</v>
      </c>
      <c r="B53" s="351" t="s">
        <v>268</v>
      </c>
      <c r="C53" s="252"/>
      <c r="D53" s="252"/>
      <c r="E53" s="695"/>
    </row>
    <row r="54" spans="1:5" s="350" customFormat="1" ht="12" customHeight="1" x14ac:dyDescent="0.2">
      <c r="A54" s="12" t="s">
        <v>76</v>
      </c>
      <c r="B54" s="352" t="s">
        <v>398</v>
      </c>
      <c r="C54" s="251"/>
      <c r="D54" s="251"/>
      <c r="E54" s="690"/>
    </row>
    <row r="55" spans="1:5" s="350" customFormat="1" ht="12" customHeight="1" x14ac:dyDescent="0.2">
      <c r="A55" s="12" t="s">
        <v>271</v>
      </c>
      <c r="B55" s="352" t="s">
        <v>269</v>
      </c>
      <c r="C55" s="251"/>
      <c r="D55" s="251"/>
      <c r="E55" s="690"/>
    </row>
    <row r="56" spans="1:5" s="350" customFormat="1" ht="12" customHeight="1" thickBot="1" x14ac:dyDescent="0.25">
      <c r="A56" s="14" t="s">
        <v>272</v>
      </c>
      <c r="B56" s="246" t="s">
        <v>270</v>
      </c>
      <c r="C56" s="253"/>
      <c r="D56" s="253"/>
      <c r="E56" s="696"/>
    </row>
    <row r="57" spans="1:5" s="350" customFormat="1" ht="12" customHeight="1" thickBot="1" x14ac:dyDescent="0.25">
      <c r="A57" s="18" t="s">
        <v>19</v>
      </c>
      <c r="B57" s="244" t="s">
        <v>273</v>
      </c>
      <c r="C57" s="249">
        <f>SUM(C58:C60)</f>
        <v>0</v>
      </c>
      <c r="D57" s="249">
        <f>SUM(D58:D60)</f>
        <v>0</v>
      </c>
      <c r="E57" s="697"/>
    </row>
    <row r="58" spans="1:5" s="350" customFormat="1" ht="12" customHeight="1" x14ac:dyDescent="0.2">
      <c r="A58" s="13" t="s">
        <v>143</v>
      </c>
      <c r="B58" s="351" t="s">
        <v>275</v>
      </c>
      <c r="C58" s="254"/>
      <c r="D58" s="254"/>
      <c r="E58" s="695"/>
    </row>
    <row r="59" spans="1:5" s="350" customFormat="1" ht="12" customHeight="1" x14ac:dyDescent="0.2">
      <c r="A59" s="12" t="s">
        <v>144</v>
      </c>
      <c r="B59" s="352" t="s">
        <v>399</v>
      </c>
      <c r="C59" s="254"/>
      <c r="D59" s="254"/>
      <c r="E59" s="690"/>
    </row>
    <row r="60" spans="1:5" s="350" customFormat="1" ht="12" customHeight="1" x14ac:dyDescent="0.2">
      <c r="A60" s="12" t="s">
        <v>195</v>
      </c>
      <c r="B60" s="352" t="s">
        <v>276</v>
      </c>
      <c r="C60" s="254"/>
      <c r="D60" s="254"/>
      <c r="E60" s="690"/>
    </row>
    <row r="61" spans="1:5" s="350" customFormat="1" ht="12" customHeight="1" thickBot="1" x14ac:dyDescent="0.25">
      <c r="A61" s="14" t="s">
        <v>274</v>
      </c>
      <c r="B61" s="246" t="s">
        <v>277</v>
      </c>
      <c r="C61" s="254"/>
      <c r="D61" s="254"/>
      <c r="E61" s="696"/>
    </row>
    <row r="62" spans="1:5" s="350" customFormat="1" ht="12" customHeight="1" thickBot="1" x14ac:dyDescent="0.25">
      <c r="A62" s="422" t="s">
        <v>450</v>
      </c>
      <c r="B62" s="19" t="s">
        <v>278</v>
      </c>
      <c r="C62" s="255">
        <f>+C5+C12+C19+C26+C34+C46+C52+C57</f>
        <v>2450</v>
      </c>
      <c r="D62" s="255">
        <f>+D5+D12+D19+D26+D34+D46+D52+D57</f>
        <v>2450</v>
      </c>
      <c r="E62" s="255">
        <f>+E5+E12+E19+E26+E34+E46+E52+E57</f>
        <v>1500</v>
      </c>
    </row>
    <row r="63" spans="1:5" s="350" customFormat="1" ht="12" customHeight="1" thickBot="1" x14ac:dyDescent="0.25">
      <c r="A63" s="392" t="s">
        <v>279</v>
      </c>
      <c r="B63" s="244" t="s">
        <v>280</v>
      </c>
      <c r="C63" s="249">
        <f>SUM(C64:C66)</f>
        <v>0</v>
      </c>
      <c r="D63" s="249">
        <f>SUM(D64:D66)</f>
        <v>0</v>
      </c>
      <c r="E63" s="697"/>
    </row>
    <row r="64" spans="1:5" s="350" customFormat="1" ht="12" customHeight="1" x14ac:dyDescent="0.2">
      <c r="A64" s="13" t="s">
        <v>311</v>
      </c>
      <c r="B64" s="351" t="s">
        <v>281</v>
      </c>
      <c r="C64" s="254"/>
      <c r="D64" s="254"/>
      <c r="E64" s="695"/>
    </row>
    <row r="65" spans="1:5" s="350" customFormat="1" ht="12" customHeight="1" x14ac:dyDescent="0.2">
      <c r="A65" s="12" t="s">
        <v>320</v>
      </c>
      <c r="B65" s="352" t="s">
        <v>282</v>
      </c>
      <c r="C65" s="254"/>
      <c r="D65" s="254"/>
      <c r="E65" s="690"/>
    </row>
    <row r="66" spans="1:5" s="350" customFormat="1" ht="12" customHeight="1" thickBot="1" x14ac:dyDescent="0.25">
      <c r="A66" s="14" t="s">
        <v>321</v>
      </c>
      <c r="B66" s="416" t="s">
        <v>435</v>
      </c>
      <c r="C66" s="254"/>
      <c r="D66" s="254"/>
      <c r="E66" s="696"/>
    </row>
    <row r="67" spans="1:5" s="350" customFormat="1" ht="12" customHeight="1" thickBot="1" x14ac:dyDescent="0.25">
      <c r="A67" s="392" t="s">
        <v>284</v>
      </c>
      <c r="B67" s="244" t="s">
        <v>285</v>
      </c>
      <c r="C67" s="249">
        <f>SUM(C68:C71)</f>
        <v>0</v>
      </c>
      <c r="D67" s="249">
        <f>SUM(D68:D71)</f>
        <v>0</v>
      </c>
      <c r="E67" s="697"/>
    </row>
    <row r="68" spans="1:5" s="350" customFormat="1" ht="12" customHeight="1" x14ac:dyDescent="0.2">
      <c r="A68" s="13" t="s">
        <v>120</v>
      </c>
      <c r="B68" s="351" t="s">
        <v>286</v>
      </c>
      <c r="C68" s="254"/>
      <c r="D68" s="254"/>
      <c r="E68" s="695"/>
    </row>
    <row r="69" spans="1:5" s="350" customFormat="1" ht="12" customHeight="1" x14ac:dyDescent="0.2">
      <c r="A69" s="12" t="s">
        <v>121</v>
      </c>
      <c r="B69" s="352" t="s">
        <v>287</v>
      </c>
      <c r="C69" s="254"/>
      <c r="D69" s="254"/>
      <c r="E69" s="690"/>
    </row>
    <row r="70" spans="1:5" s="350" customFormat="1" ht="12" customHeight="1" x14ac:dyDescent="0.2">
      <c r="A70" s="12" t="s">
        <v>312</v>
      </c>
      <c r="B70" s="352" t="s">
        <v>288</v>
      </c>
      <c r="C70" s="254"/>
      <c r="D70" s="254"/>
      <c r="E70" s="690"/>
    </row>
    <row r="71" spans="1:5" s="350" customFormat="1" ht="12" customHeight="1" thickBot="1" x14ac:dyDescent="0.25">
      <c r="A71" s="14" t="s">
        <v>313</v>
      </c>
      <c r="B71" s="246" t="s">
        <v>289</v>
      </c>
      <c r="C71" s="254"/>
      <c r="D71" s="254"/>
      <c r="E71" s="696"/>
    </row>
    <row r="72" spans="1:5" s="350" customFormat="1" ht="12" customHeight="1" thickBot="1" x14ac:dyDescent="0.25">
      <c r="A72" s="392" t="s">
        <v>290</v>
      </c>
      <c r="B72" s="244" t="s">
        <v>291</v>
      </c>
      <c r="C72" s="249">
        <f>SUM(C73:C74)</f>
        <v>0</v>
      </c>
      <c r="D72" s="249">
        <f>SUM(D73:D74)</f>
        <v>0</v>
      </c>
      <c r="E72" s="697"/>
    </row>
    <row r="73" spans="1:5" s="350" customFormat="1" ht="12" customHeight="1" x14ac:dyDescent="0.2">
      <c r="A73" s="13" t="s">
        <v>314</v>
      </c>
      <c r="B73" s="351" t="s">
        <v>292</v>
      </c>
      <c r="C73" s="254"/>
      <c r="D73" s="254"/>
      <c r="E73" s="695"/>
    </row>
    <row r="74" spans="1:5" s="350" customFormat="1" ht="12" customHeight="1" thickBot="1" x14ac:dyDescent="0.25">
      <c r="A74" s="14" t="s">
        <v>315</v>
      </c>
      <c r="B74" s="246" t="s">
        <v>293</v>
      </c>
      <c r="C74" s="254"/>
      <c r="D74" s="254"/>
      <c r="E74" s="696"/>
    </row>
    <row r="75" spans="1:5" s="350" customFormat="1" ht="12" customHeight="1" thickBot="1" x14ac:dyDescent="0.25">
      <c r="A75" s="392" t="s">
        <v>294</v>
      </c>
      <c r="B75" s="244" t="s">
        <v>295</v>
      </c>
      <c r="C75" s="249">
        <f>SUM(C76:C78)</f>
        <v>0</v>
      </c>
      <c r="D75" s="249">
        <f>SUM(D76:D78)</f>
        <v>0</v>
      </c>
      <c r="E75" s="697"/>
    </row>
    <row r="76" spans="1:5" s="350" customFormat="1" ht="12" customHeight="1" x14ac:dyDescent="0.2">
      <c r="A76" s="13" t="s">
        <v>316</v>
      </c>
      <c r="B76" s="351" t="s">
        <v>296</v>
      </c>
      <c r="C76" s="254"/>
      <c r="D76" s="254"/>
      <c r="E76" s="695"/>
    </row>
    <row r="77" spans="1:5" s="350" customFormat="1" ht="12" customHeight="1" x14ac:dyDescent="0.2">
      <c r="A77" s="12" t="s">
        <v>317</v>
      </c>
      <c r="B77" s="352" t="s">
        <v>297</v>
      </c>
      <c r="C77" s="254"/>
      <c r="D77" s="254"/>
      <c r="E77" s="690"/>
    </row>
    <row r="78" spans="1:5" s="350" customFormat="1" ht="12" customHeight="1" thickBot="1" x14ac:dyDescent="0.25">
      <c r="A78" s="14" t="s">
        <v>318</v>
      </c>
      <c r="B78" s="246" t="s">
        <v>298</v>
      </c>
      <c r="C78" s="254"/>
      <c r="D78" s="254"/>
      <c r="E78" s="696"/>
    </row>
    <row r="79" spans="1:5" s="350" customFormat="1" ht="12" customHeight="1" thickBot="1" x14ac:dyDescent="0.25">
      <c r="A79" s="392" t="s">
        <v>299</v>
      </c>
      <c r="B79" s="244" t="s">
        <v>319</v>
      </c>
      <c r="C79" s="249">
        <f>SUM(C80:C83)</f>
        <v>0</v>
      </c>
      <c r="D79" s="249">
        <f>SUM(D80:D83)</f>
        <v>0</v>
      </c>
      <c r="E79" s="697"/>
    </row>
    <row r="80" spans="1:5" s="350" customFormat="1" ht="12" customHeight="1" x14ac:dyDescent="0.2">
      <c r="A80" s="355" t="s">
        <v>300</v>
      </c>
      <c r="B80" s="351" t="s">
        <v>301</v>
      </c>
      <c r="C80" s="254"/>
      <c r="D80" s="254"/>
      <c r="E80" s="695"/>
    </row>
    <row r="81" spans="1:5" s="350" customFormat="1" ht="12" customHeight="1" x14ac:dyDescent="0.2">
      <c r="A81" s="356" t="s">
        <v>302</v>
      </c>
      <c r="B81" s="352" t="s">
        <v>303</v>
      </c>
      <c r="C81" s="254"/>
      <c r="D81" s="254"/>
      <c r="E81" s="690"/>
    </row>
    <row r="82" spans="1:5" s="350" customFormat="1" ht="12" customHeight="1" x14ac:dyDescent="0.2">
      <c r="A82" s="356" t="s">
        <v>304</v>
      </c>
      <c r="B82" s="352" t="s">
        <v>305</v>
      </c>
      <c r="C82" s="254"/>
      <c r="D82" s="254"/>
      <c r="E82" s="690"/>
    </row>
    <row r="83" spans="1:5" s="350" customFormat="1" ht="12" customHeight="1" thickBot="1" x14ac:dyDescent="0.25">
      <c r="A83" s="357" t="s">
        <v>306</v>
      </c>
      <c r="B83" s="246" t="s">
        <v>307</v>
      </c>
      <c r="C83" s="254"/>
      <c r="D83" s="254"/>
      <c r="E83" s="696"/>
    </row>
    <row r="84" spans="1:5" s="350" customFormat="1" ht="12" customHeight="1" thickBot="1" x14ac:dyDescent="0.25">
      <c r="A84" s="392" t="s">
        <v>308</v>
      </c>
      <c r="B84" s="244" t="s">
        <v>449</v>
      </c>
      <c r="C84" s="391"/>
      <c r="D84" s="391"/>
      <c r="E84" s="697"/>
    </row>
    <row r="85" spans="1:5" s="350" customFormat="1" ht="13.5" customHeight="1" thickBot="1" x14ac:dyDescent="0.25">
      <c r="A85" s="392" t="s">
        <v>310</v>
      </c>
      <c r="B85" s="244" t="s">
        <v>309</v>
      </c>
      <c r="C85" s="391"/>
      <c r="D85" s="391"/>
      <c r="E85" s="697"/>
    </row>
    <row r="86" spans="1:5" s="350" customFormat="1" ht="15.75" customHeight="1" thickBot="1" x14ac:dyDescent="0.25">
      <c r="A86" s="392" t="s">
        <v>322</v>
      </c>
      <c r="B86" s="358" t="s">
        <v>452</v>
      </c>
      <c r="C86" s="255">
        <f>+C63+C67+C72+C75+C79+C85+C84</f>
        <v>0</v>
      </c>
      <c r="D86" s="255">
        <f>+D63+D67+D72+D75+D79+D85+D84</f>
        <v>0</v>
      </c>
      <c r="E86" s="699"/>
    </row>
    <row r="87" spans="1:5" s="350" customFormat="1" ht="16.5" customHeight="1" thickBot="1" x14ac:dyDescent="0.25">
      <c r="A87" s="393" t="s">
        <v>451</v>
      </c>
      <c r="B87" s="359" t="s">
        <v>453</v>
      </c>
      <c r="C87" s="255">
        <f>+C62+C86</f>
        <v>2450</v>
      </c>
      <c r="D87" s="255">
        <f>+D62+D86</f>
        <v>2450</v>
      </c>
      <c r="E87" s="255">
        <f>+E62+E86</f>
        <v>1500</v>
      </c>
    </row>
    <row r="88" spans="1:5" s="350" customFormat="1" ht="83.25" customHeight="1" x14ac:dyDescent="0.2">
      <c r="A88" s="3"/>
      <c r="B88" s="4"/>
      <c r="C88" s="256"/>
      <c r="D88" s="256"/>
      <c r="E88" s="691"/>
    </row>
    <row r="89" spans="1:5" ht="16.5" customHeight="1" x14ac:dyDescent="0.25">
      <c r="A89" s="804" t="s">
        <v>41</v>
      </c>
      <c r="B89" s="804"/>
      <c r="C89" s="804"/>
      <c r="D89" s="348"/>
    </row>
    <row r="90" spans="1:5" s="360" customFormat="1" ht="16.5" customHeight="1" thickBot="1" x14ac:dyDescent="0.3">
      <c r="A90" s="805" t="s">
        <v>124</v>
      </c>
      <c r="B90" s="805"/>
      <c r="C90" s="101"/>
      <c r="D90" s="101"/>
      <c r="E90" s="700" t="s">
        <v>194</v>
      </c>
    </row>
    <row r="91" spans="1:5" ht="38.1" customHeight="1" thickBot="1" x14ac:dyDescent="0.3">
      <c r="A91" s="21" t="s">
        <v>62</v>
      </c>
      <c r="B91" s="22" t="s">
        <v>42</v>
      </c>
      <c r="C91" s="34" t="str">
        <f>+C3</f>
        <v>2016. évi eredeti előirányzat</v>
      </c>
      <c r="D91" s="34" t="str">
        <f>+D3</f>
        <v>2015 évi módosított előirányzat</v>
      </c>
      <c r="E91" s="693" t="s">
        <v>527</v>
      </c>
    </row>
    <row r="92" spans="1:5" s="349" customFormat="1" ht="12" customHeight="1" thickBot="1" x14ac:dyDescent="0.25">
      <c r="A92" s="30" t="s">
        <v>467</v>
      </c>
      <c r="B92" s="31" t="s">
        <v>468</v>
      </c>
      <c r="C92" s="32" t="s">
        <v>469</v>
      </c>
      <c r="D92" s="32" t="s">
        <v>471</v>
      </c>
      <c r="E92" s="697"/>
    </row>
    <row r="93" spans="1:5" ht="12" customHeight="1" thickBot="1" x14ac:dyDescent="0.3">
      <c r="A93" s="20" t="s">
        <v>12</v>
      </c>
      <c r="B93" s="29" t="s">
        <v>411</v>
      </c>
      <c r="C93" s="248">
        <f>C94+C95+C96+C97+C98+C111</f>
        <v>2450</v>
      </c>
      <c r="D93" s="248">
        <f>D94+D95+D96+D97+D98+D111</f>
        <v>2450</v>
      </c>
      <c r="E93" s="248">
        <f>E94+E95+E96+E97+E98+E111</f>
        <v>1500</v>
      </c>
    </row>
    <row r="94" spans="1:5" ht="12" customHeight="1" x14ac:dyDescent="0.25">
      <c r="A94" s="15" t="s">
        <v>77</v>
      </c>
      <c r="B94" s="8" t="s">
        <v>43</v>
      </c>
      <c r="C94" s="250"/>
      <c r="D94" s="250"/>
      <c r="E94" s="695"/>
    </row>
    <row r="95" spans="1:5" ht="12" customHeight="1" x14ac:dyDescent="0.25">
      <c r="A95" s="12" t="s">
        <v>78</v>
      </c>
      <c r="B95" s="6" t="s">
        <v>145</v>
      </c>
      <c r="C95" s="251"/>
      <c r="D95" s="251"/>
      <c r="E95" s="690"/>
    </row>
    <row r="96" spans="1:5" ht="12" customHeight="1" x14ac:dyDescent="0.25">
      <c r="A96" s="12" t="s">
        <v>79</v>
      </c>
      <c r="B96" s="6" t="s">
        <v>110</v>
      </c>
      <c r="C96" s="253"/>
      <c r="D96" s="253"/>
      <c r="E96" s="690"/>
    </row>
    <row r="97" spans="1:5" ht="12" customHeight="1" x14ac:dyDescent="0.25">
      <c r="A97" s="12" t="s">
        <v>80</v>
      </c>
      <c r="B97" s="9" t="s">
        <v>146</v>
      </c>
      <c r="C97" s="253"/>
      <c r="D97" s="253"/>
      <c r="E97" s="690"/>
    </row>
    <row r="98" spans="1:5" ht="12" customHeight="1" x14ac:dyDescent="0.25">
      <c r="A98" s="12" t="s">
        <v>88</v>
      </c>
      <c r="B98" s="17" t="s">
        <v>147</v>
      </c>
      <c r="C98" s="253">
        <v>2450</v>
      </c>
      <c r="D98" s="253">
        <v>2450</v>
      </c>
      <c r="E98" s="690">
        <v>1500</v>
      </c>
    </row>
    <row r="99" spans="1:5" ht="12" customHeight="1" x14ac:dyDescent="0.25">
      <c r="A99" s="12" t="s">
        <v>81</v>
      </c>
      <c r="B99" s="6" t="s">
        <v>416</v>
      </c>
      <c r="C99" s="253"/>
      <c r="D99" s="253"/>
      <c r="E99" s="690"/>
    </row>
    <row r="100" spans="1:5" ht="12" customHeight="1" x14ac:dyDescent="0.25">
      <c r="A100" s="12" t="s">
        <v>82</v>
      </c>
      <c r="B100" s="105" t="s">
        <v>415</v>
      </c>
      <c r="C100" s="253"/>
      <c r="D100" s="253"/>
      <c r="E100" s="690"/>
    </row>
    <row r="101" spans="1:5" ht="12" customHeight="1" x14ac:dyDescent="0.25">
      <c r="A101" s="12" t="s">
        <v>89</v>
      </c>
      <c r="B101" s="105" t="s">
        <v>414</v>
      </c>
      <c r="C101" s="253"/>
      <c r="D101" s="253"/>
      <c r="E101" s="690"/>
    </row>
    <row r="102" spans="1:5" ht="12" customHeight="1" x14ac:dyDescent="0.25">
      <c r="A102" s="12" t="s">
        <v>90</v>
      </c>
      <c r="B102" s="103" t="s">
        <v>325</v>
      </c>
      <c r="C102" s="253"/>
      <c r="D102" s="253"/>
      <c r="E102" s="690"/>
    </row>
    <row r="103" spans="1:5" ht="12" customHeight="1" x14ac:dyDescent="0.25">
      <c r="A103" s="12" t="s">
        <v>91</v>
      </c>
      <c r="B103" s="104" t="s">
        <v>326</v>
      </c>
      <c r="C103" s="253"/>
      <c r="D103" s="253"/>
      <c r="E103" s="690"/>
    </row>
    <row r="104" spans="1:5" ht="12" customHeight="1" x14ac:dyDescent="0.25">
      <c r="A104" s="12" t="s">
        <v>92</v>
      </c>
      <c r="B104" s="104" t="s">
        <v>327</v>
      </c>
      <c r="C104" s="253"/>
      <c r="D104" s="253"/>
      <c r="E104" s="690"/>
    </row>
    <row r="105" spans="1:5" ht="12" customHeight="1" x14ac:dyDescent="0.25">
      <c r="A105" s="12" t="s">
        <v>94</v>
      </c>
      <c r="B105" s="103" t="s">
        <v>328</v>
      </c>
      <c r="C105" s="253"/>
      <c r="D105" s="253"/>
      <c r="E105" s="690"/>
    </row>
    <row r="106" spans="1:5" ht="12" customHeight="1" x14ac:dyDescent="0.25">
      <c r="A106" s="12" t="s">
        <v>148</v>
      </c>
      <c r="B106" s="103" t="s">
        <v>329</v>
      </c>
      <c r="C106" s="253"/>
      <c r="D106" s="253"/>
      <c r="E106" s="690"/>
    </row>
    <row r="107" spans="1:5" ht="12" customHeight="1" x14ac:dyDescent="0.25">
      <c r="A107" s="12" t="s">
        <v>323</v>
      </c>
      <c r="B107" s="104" t="s">
        <v>330</v>
      </c>
      <c r="C107" s="253"/>
      <c r="D107" s="253"/>
      <c r="E107" s="690"/>
    </row>
    <row r="108" spans="1:5" ht="12" customHeight="1" x14ac:dyDescent="0.25">
      <c r="A108" s="11" t="s">
        <v>324</v>
      </c>
      <c r="B108" s="105" t="s">
        <v>331</v>
      </c>
      <c r="C108" s="253"/>
      <c r="D108" s="253"/>
      <c r="E108" s="690"/>
    </row>
    <row r="109" spans="1:5" ht="12" customHeight="1" x14ac:dyDescent="0.25">
      <c r="A109" s="12" t="s">
        <v>412</v>
      </c>
      <c r="B109" s="105" t="s">
        <v>332</v>
      </c>
      <c r="C109" s="253"/>
      <c r="D109" s="253"/>
      <c r="E109" s="690"/>
    </row>
    <row r="110" spans="1:5" ht="12" customHeight="1" x14ac:dyDescent="0.25">
      <c r="A110" s="14" t="s">
        <v>413</v>
      </c>
      <c r="B110" s="105" t="s">
        <v>333</v>
      </c>
      <c r="C110" s="253">
        <v>2450</v>
      </c>
      <c r="D110" s="253">
        <v>2450</v>
      </c>
      <c r="E110" s="690">
        <v>1500</v>
      </c>
    </row>
    <row r="111" spans="1:5" ht="12" customHeight="1" x14ac:dyDescent="0.25">
      <c r="A111" s="12" t="s">
        <v>417</v>
      </c>
      <c r="B111" s="9" t="s">
        <v>44</v>
      </c>
      <c r="C111" s="251"/>
      <c r="D111" s="251"/>
      <c r="E111" s="690"/>
    </row>
    <row r="112" spans="1:5" ht="12" customHeight="1" x14ac:dyDescent="0.25">
      <c r="A112" s="12" t="s">
        <v>418</v>
      </c>
      <c r="B112" s="6" t="s">
        <v>420</v>
      </c>
      <c r="C112" s="251"/>
      <c r="D112" s="251"/>
      <c r="E112" s="690"/>
    </row>
    <row r="113" spans="1:5" ht="12" customHeight="1" thickBot="1" x14ac:dyDescent="0.3">
      <c r="A113" s="16" t="s">
        <v>419</v>
      </c>
      <c r="B113" s="420" t="s">
        <v>421</v>
      </c>
      <c r="C113" s="257"/>
      <c r="D113" s="257"/>
      <c r="E113" s="696"/>
    </row>
    <row r="114" spans="1:5" ht="12" customHeight="1" thickBot="1" x14ac:dyDescent="0.3">
      <c r="A114" s="417" t="s">
        <v>13</v>
      </c>
      <c r="B114" s="418" t="s">
        <v>334</v>
      </c>
      <c r="C114" s="419">
        <f>+C115+C117+C119</f>
        <v>0</v>
      </c>
      <c r="D114" s="419">
        <f>+D115+D117+D119</f>
        <v>0</v>
      </c>
      <c r="E114" s="697"/>
    </row>
    <row r="115" spans="1:5" ht="12" customHeight="1" x14ac:dyDescent="0.25">
      <c r="A115" s="13" t="s">
        <v>83</v>
      </c>
      <c r="B115" s="6" t="s">
        <v>193</v>
      </c>
      <c r="C115" s="252"/>
      <c r="D115" s="252"/>
      <c r="E115" s="695"/>
    </row>
    <row r="116" spans="1:5" ht="12" customHeight="1" x14ac:dyDescent="0.25">
      <c r="A116" s="13" t="s">
        <v>84</v>
      </c>
      <c r="B116" s="10" t="s">
        <v>338</v>
      </c>
      <c r="C116" s="252"/>
      <c r="D116" s="252"/>
      <c r="E116" s="690"/>
    </row>
    <row r="117" spans="1:5" ht="12" customHeight="1" x14ac:dyDescent="0.25">
      <c r="A117" s="13" t="s">
        <v>85</v>
      </c>
      <c r="B117" s="10" t="s">
        <v>149</v>
      </c>
      <c r="C117" s="251"/>
      <c r="D117" s="251"/>
      <c r="E117" s="690"/>
    </row>
    <row r="118" spans="1:5" ht="12" customHeight="1" x14ac:dyDescent="0.25">
      <c r="A118" s="13" t="s">
        <v>86</v>
      </c>
      <c r="B118" s="10" t="s">
        <v>339</v>
      </c>
      <c r="C118" s="226"/>
      <c r="D118" s="226"/>
      <c r="E118" s="690"/>
    </row>
    <row r="119" spans="1:5" ht="12" customHeight="1" x14ac:dyDescent="0.25">
      <c r="A119" s="13" t="s">
        <v>87</v>
      </c>
      <c r="B119" s="246" t="s">
        <v>196</v>
      </c>
      <c r="C119" s="226"/>
      <c r="D119" s="226"/>
      <c r="E119" s="690"/>
    </row>
    <row r="120" spans="1:5" ht="12" customHeight="1" x14ac:dyDescent="0.25">
      <c r="A120" s="13" t="s">
        <v>93</v>
      </c>
      <c r="B120" s="245" t="s">
        <v>400</v>
      </c>
      <c r="C120" s="226"/>
      <c r="D120" s="226"/>
      <c r="E120" s="690"/>
    </row>
    <row r="121" spans="1:5" ht="12" customHeight="1" x14ac:dyDescent="0.25">
      <c r="A121" s="13" t="s">
        <v>95</v>
      </c>
      <c r="B121" s="347" t="s">
        <v>344</v>
      </c>
      <c r="C121" s="226"/>
      <c r="D121" s="226"/>
      <c r="E121" s="690"/>
    </row>
    <row r="122" spans="1:5" x14ac:dyDescent="0.25">
      <c r="A122" s="13" t="s">
        <v>150</v>
      </c>
      <c r="B122" s="104" t="s">
        <v>327</v>
      </c>
      <c r="C122" s="226"/>
      <c r="D122" s="226"/>
      <c r="E122" s="690"/>
    </row>
    <row r="123" spans="1:5" ht="12" customHeight="1" x14ac:dyDescent="0.25">
      <c r="A123" s="13" t="s">
        <v>151</v>
      </c>
      <c r="B123" s="104" t="s">
        <v>343</v>
      </c>
      <c r="C123" s="226"/>
      <c r="D123" s="226"/>
      <c r="E123" s="690"/>
    </row>
    <row r="124" spans="1:5" ht="12" customHeight="1" x14ac:dyDescent="0.25">
      <c r="A124" s="13" t="s">
        <v>152</v>
      </c>
      <c r="B124" s="104" t="s">
        <v>342</v>
      </c>
      <c r="C124" s="226"/>
      <c r="D124" s="226"/>
      <c r="E124" s="690"/>
    </row>
    <row r="125" spans="1:5" ht="12" customHeight="1" x14ac:dyDescent="0.25">
      <c r="A125" s="13" t="s">
        <v>335</v>
      </c>
      <c r="B125" s="104" t="s">
        <v>330</v>
      </c>
      <c r="C125" s="226"/>
      <c r="D125" s="226"/>
      <c r="E125" s="690"/>
    </row>
    <row r="126" spans="1:5" ht="12" customHeight="1" x14ac:dyDescent="0.25">
      <c r="A126" s="13" t="s">
        <v>336</v>
      </c>
      <c r="B126" s="104" t="s">
        <v>341</v>
      </c>
      <c r="C126" s="226"/>
      <c r="D126" s="226"/>
      <c r="E126" s="690"/>
    </row>
    <row r="127" spans="1:5" ht="16.5" thickBot="1" x14ac:dyDescent="0.3">
      <c r="A127" s="11" t="s">
        <v>337</v>
      </c>
      <c r="B127" s="104" t="s">
        <v>340</v>
      </c>
      <c r="C127" s="227"/>
      <c r="D127" s="227"/>
      <c r="E127" s="696"/>
    </row>
    <row r="128" spans="1:5" ht="12" customHeight="1" thickBot="1" x14ac:dyDescent="0.3">
      <c r="A128" s="18" t="s">
        <v>14</v>
      </c>
      <c r="B128" s="88" t="s">
        <v>422</v>
      </c>
      <c r="C128" s="249">
        <f>+C93+C114</f>
        <v>2450</v>
      </c>
      <c r="D128" s="249">
        <f>+D93+D114</f>
        <v>2450</v>
      </c>
      <c r="E128" s="249">
        <f>+E93+E114</f>
        <v>1500</v>
      </c>
    </row>
    <row r="129" spans="1:5" ht="12" customHeight="1" thickBot="1" x14ac:dyDescent="0.3">
      <c r="A129" s="18" t="s">
        <v>15</v>
      </c>
      <c r="B129" s="88" t="s">
        <v>423</v>
      </c>
      <c r="C129" s="249">
        <f>+C130+C131+C132</f>
        <v>0</v>
      </c>
      <c r="D129" s="249">
        <f>+D130+D131+D132</f>
        <v>0</v>
      </c>
      <c r="E129" s="694"/>
    </row>
    <row r="130" spans="1:5" ht="12" customHeight="1" x14ac:dyDescent="0.25">
      <c r="A130" s="13" t="s">
        <v>235</v>
      </c>
      <c r="B130" s="10" t="s">
        <v>430</v>
      </c>
      <c r="C130" s="226"/>
      <c r="D130" s="226"/>
      <c r="E130" s="695"/>
    </row>
    <row r="131" spans="1:5" ht="12" customHeight="1" x14ac:dyDescent="0.25">
      <c r="A131" s="13" t="s">
        <v>238</v>
      </c>
      <c r="B131" s="10" t="s">
        <v>431</v>
      </c>
      <c r="C131" s="226"/>
      <c r="D131" s="226"/>
      <c r="E131" s="690"/>
    </row>
    <row r="132" spans="1:5" ht="12" customHeight="1" thickBot="1" x14ac:dyDescent="0.3">
      <c r="A132" s="11" t="s">
        <v>239</v>
      </c>
      <c r="B132" s="10" t="s">
        <v>432</v>
      </c>
      <c r="C132" s="226"/>
      <c r="D132" s="226"/>
      <c r="E132" s="696"/>
    </row>
    <row r="133" spans="1:5" ht="12" customHeight="1" thickBot="1" x14ac:dyDescent="0.3">
      <c r="A133" s="18" t="s">
        <v>16</v>
      </c>
      <c r="B133" s="88" t="s">
        <v>424</v>
      </c>
      <c r="C133" s="249">
        <f>SUM(C134:C139)</f>
        <v>0</v>
      </c>
      <c r="D133" s="249">
        <f>SUM(D134:D139)</f>
        <v>0</v>
      </c>
      <c r="E133" s="697"/>
    </row>
    <row r="134" spans="1:5" ht="12" customHeight="1" x14ac:dyDescent="0.25">
      <c r="A134" s="13" t="s">
        <v>70</v>
      </c>
      <c r="B134" s="7" t="s">
        <v>433</v>
      </c>
      <c r="C134" s="226"/>
      <c r="D134" s="226"/>
      <c r="E134" s="695"/>
    </row>
    <row r="135" spans="1:5" ht="12" customHeight="1" x14ac:dyDescent="0.25">
      <c r="A135" s="13" t="s">
        <v>71</v>
      </c>
      <c r="B135" s="7" t="s">
        <v>425</v>
      </c>
      <c r="C135" s="226"/>
      <c r="D135" s="226"/>
      <c r="E135" s="690"/>
    </row>
    <row r="136" spans="1:5" ht="12" customHeight="1" x14ac:dyDescent="0.25">
      <c r="A136" s="13" t="s">
        <v>72</v>
      </c>
      <c r="B136" s="7" t="s">
        <v>426</v>
      </c>
      <c r="C136" s="226"/>
      <c r="D136" s="226"/>
      <c r="E136" s="690"/>
    </row>
    <row r="137" spans="1:5" ht="12" customHeight="1" x14ac:dyDescent="0.25">
      <c r="A137" s="13" t="s">
        <v>137</v>
      </c>
      <c r="B137" s="7" t="s">
        <v>427</v>
      </c>
      <c r="C137" s="226"/>
      <c r="D137" s="226"/>
      <c r="E137" s="690"/>
    </row>
    <row r="138" spans="1:5" ht="12" customHeight="1" x14ac:dyDescent="0.25">
      <c r="A138" s="13" t="s">
        <v>138</v>
      </c>
      <c r="B138" s="7" t="s">
        <v>428</v>
      </c>
      <c r="C138" s="226"/>
      <c r="D138" s="226"/>
      <c r="E138" s="690"/>
    </row>
    <row r="139" spans="1:5" ht="12" customHeight="1" thickBot="1" x14ac:dyDescent="0.3">
      <c r="A139" s="11" t="s">
        <v>139</v>
      </c>
      <c r="B139" s="7" t="s">
        <v>429</v>
      </c>
      <c r="C139" s="226"/>
      <c r="D139" s="226"/>
      <c r="E139" s="696"/>
    </row>
    <row r="140" spans="1:5" ht="12" customHeight="1" thickBot="1" x14ac:dyDescent="0.3">
      <c r="A140" s="18" t="s">
        <v>17</v>
      </c>
      <c r="B140" s="88" t="s">
        <v>437</v>
      </c>
      <c r="C140" s="255">
        <f>+C141+C142+C143+C144</f>
        <v>0</v>
      </c>
      <c r="D140" s="255">
        <f>+D141+D142+D143+D144</f>
        <v>0</v>
      </c>
      <c r="E140" s="697"/>
    </row>
    <row r="141" spans="1:5" ht="12" customHeight="1" x14ac:dyDescent="0.25">
      <c r="A141" s="13" t="s">
        <v>73</v>
      </c>
      <c r="B141" s="7" t="s">
        <v>345</v>
      </c>
      <c r="C141" s="226"/>
      <c r="D141" s="226"/>
      <c r="E141" s="695"/>
    </row>
    <row r="142" spans="1:5" ht="12" customHeight="1" x14ac:dyDescent="0.25">
      <c r="A142" s="13" t="s">
        <v>74</v>
      </c>
      <c r="B142" s="7" t="s">
        <v>346</v>
      </c>
      <c r="C142" s="226"/>
      <c r="D142" s="226"/>
      <c r="E142" s="690"/>
    </row>
    <row r="143" spans="1:5" ht="12" customHeight="1" x14ac:dyDescent="0.25">
      <c r="A143" s="13" t="s">
        <v>259</v>
      </c>
      <c r="B143" s="7" t="s">
        <v>438</v>
      </c>
      <c r="C143" s="226"/>
      <c r="D143" s="226"/>
      <c r="E143" s="690"/>
    </row>
    <row r="144" spans="1:5" ht="12" customHeight="1" thickBot="1" x14ac:dyDescent="0.3">
      <c r="A144" s="11" t="s">
        <v>260</v>
      </c>
      <c r="B144" s="5" t="s">
        <v>365</v>
      </c>
      <c r="C144" s="226"/>
      <c r="D144" s="226"/>
      <c r="E144" s="696"/>
    </row>
    <row r="145" spans="1:9" ht="12" customHeight="1" thickBot="1" x14ac:dyDescent="0.3">
      <c r="A145" s="18" t="s">
        <v>18</v>
      </c>
      <c r="B145" s="88" t="s">
        <v>439</v>
      </c>
      <c r="C145" s="258">
        <f>SUM(C146:C150)</f>
        <v>0</v>
      </c>
      <c r="D145" s="258">
        <f>SUM(D146:D150)</f>
        <v>0</v>
      </c>
      <c r="E145" s="697"/>
    </row>
    <row r="146" spans="1:9" ht="12" customHeight="1" x14ac:dyDescent="0.25">
      <c r="A146" s="13" t="s">
        <v>75</v>
      </c>
      <c r="B146" s="7" t="s">
        <v>434</v>
      </c>
      <c r="C146" s="226"/>
      <c r="D146" s="226"/>
      <c r="E146" s="695"/>
    </row>
    <row r="147" spans="1:9" ht="12" customHeight="1" x14ac:dyDescent="0.25">
      <c r="A147" s="13" t="s">
        <v>76</v>
      </c>
      <c r="B147" s="7" t="s">
        <v>441</v>
      </c>
      <c r="C147" s="226"/>
      <c r="D147" s="226"/>
      <c r="E147" s="690"/>
    </row>
    <row r="148" spans="1:9" ht="12" customHeight="1" x14ac:dyDescent="0.25">
      <c r="A148" s="13" t="s">
        <v>271</v>
      </c>
      <c r="B148" s="7" t="s">
        <v>436</v>
      </c>
      <c r="C148" s="226"/>
      <c r="D148" s="226"/>
      <c r="E148" s="690"/>
    </row>
    <row r="149" spans="1:9" ht="12" customHeight="1" x14ac:dyDescent="0.25">
      <c r="A149" s="13" t="s">
        <v>272</v>
      </c>
      <c r="B149" s="7" t="s">
        <v>442</v>
      </c>
      <c r="C149" s="226"/>
      <c r="D149" s="226"/>
      <c r="E149" s="690"/>
    </row>
    <row r="150" spans="1:9" ht="12" customHeight="1" thickBot="1" x14ac:dyDescent="0.3">
      <c r="A150" s="13" t="s">
        <v>440</v>
      </c>
      <c r="B150" s="7" t="s">
        <v>443</v>
      </c>
      <c r="C150" s="226"/>
      <c r="D150" s="226"/>
      <c r="E150" s="690"/>
    </row>
    <row r="151" spans="1:9" ht="12" customHeight="1" thickBot="1" x14ac:dyDescent="0.3">
      <c r="A151" s="18" t="s">
        <v>19</v>
      </c>
      <c r="B151" s="88" t="s">
        <v>444</v>
      </c>
      <c r="C151" s="421"/>
      <c r="D151" s="421"/>
      <c r="E151" s="690"/>
    </row>
    <row r="152" spans="1:9" ht="12" customHeight="1" thickBot="1" x14ac:dyDescent="0.3">
      <c r="A152" s="18" t="s">
        <v>20</v>
      </c>
      <c r="B152" s="88" t="s">
        <v>445</v>
      </c>
      <c r="C152" s="421"/>
      <c r="D152" s="421"/>
      <c r="E152" s="696"/>
    </row>
    <row r="153" spans="1:9" ht="15" customHeight="1" thickBot="1" x14ac:dyDescent="0.3">
      <c r="A153" s="18" t="s">
        <v>21</v>
      </c>
      <c r="B153" s="88" t="s">
        <v>447</v>
      </c>
      <c r="C153" s="361">
        <f>+C129+C133+C140+C145+C151+C152</f>
        <v>0</v>
      </c>
      <c r="D153" s="361">
        <f>+D129+D133+D140+D145+D151+D152</f>
        <v>0</v>
      </c>
      <c r="E153" s="697"/>
      <c r="F153" s="362"/>
      <c r="G153" s="363"/>
      <c r="H153" s="363"/>
      <c r="I153" s="363"/>
    </row>
    <row r="154" spans="1:9" s="350" customFormat="1" ht="12.95" customHeight="1" thickBot="1" x14ac:dyDescent="0.25">
      <c r="A154" s="247" t="s">
        <v>22</v>
      </c>
      <c r="B154" s="327" t="s">
        <v>446</v>
      </c>
      <c r="C154" s="361">
        <f>+C128+C153</f>
        <v>2450</v>
      </c>
      <c r="D154" s="361">
        <f>+D128+D153</f>
        <v>2450</v>
      </c>
      <c r="E154" s="361">
        <f>+E128+E153</f>
        <v>1500</v>
      </c>
    </row>
    <row r="155" spans="1:9" ht="7.5" customHeight="1" x14ac:dyDescent="0.25"/>
    <row r="156" spans="1:9" x14ac:dyDescent="0.25">
      <c r="A156" s="806" t="s">
        <v>347</v>
      </c>
      <c r="B156" s="806"/>
      <c r="C156" s="806"/>
      <c r="D156" s="348"/>
    </row>
    <row r="157" spans="1:9" ht="15" customHeight="1" thickBot="1" x14ac:dyDescent="0.3">
      <c r="A157" s="803" t="s">
        <v>125</v>
      </c>
      <c r="B157" s="803"/>
      <c r="C157" s="259"/>
      <c r="D157" s="259"/>
      <c r="E157" s="701" t="s">
        <v>194</v>
      </c>
    </row>
    <row r="158" spans="1:9" ht="13.5" customHeight="1" thickBot="1" x14ac:dyDescent="0.3">
      <c r="A158" s="18">
        <v>1</v>
      </c>
      <c r="B158" s="28" t="s">
        <v>448</v>
      </c>
      <c r="C158" s="249">
        <f>+C62-C128</f>
        <v>0</v>
      </c>
      <c r="D158" s="249">
        <f>+D62-D128</f>
        <v>0</v>
      </c>
      <c r="E158" s="697"/>
    </row>
    <row r="159" spans="1:9" ht="27.75" customHeight="1" thickBot="1" x14ac:dyDescent="0.3">
      <c r="A159" s="18" t="s">
        <v>13</v>
      </c>
      <c r="B159" s="28" t="s">
        <v>454</v>
      </c>
      <c r="C159" s="249">
        <f>+C86-C153</f>
        <v>0</v>
      </c>
      <c r="D159" s="249">
        <f>+D86-D153</f>
        <v>0</v>
      </c>
      <c r="E159" s="697"/>
    </row>
  </sheetData>
  <mergeCells count="6">
    <mergeCell ref="A156:C156"/>
    <mergeCell ref="A157:B157"/>
    <mergeCell ref="A1:C1"/>
    <mergeCell ref="A2:B2"/>
    <mergeCell ref="A89:C89"/>
    <mergeCell ref="A90:B90"/>
  </mergeCells>
  <phoneticPr fontId="3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Kölesd Községi Önkormányzat
2015. ÉVI KÖLTSÉGVETÉS
ÖNKÉNT VÁLLALT FELADATAINAK MÉRLEGE
&amp;R&amp;"Times New Roman CE,Félkövér dőlt"&amp;11 1.3. melléklet az 5/2016. (V.31.) önkormányzati rendelethez</oddHeader>
  </headerFooter>
  <rowBreaks count="1" manualBreakCount="1">
    <brk id="88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33"/>
  <sheetViews>
    <sheetView view="pageBreakPreview" zoomScaleNormal="115" zoomScaleSheetLayoutView="100" workbookViewId="0">
      <selection activeCell="N10" sqref="N10"/>
    </sheetView>
  </sheetViews>
  <sheetFormatPr defaultRowHeight="12.75" x14ac:dyDescent="0.2"/>
  <cols>
    <col min="1" max="1" width="6.83203125" style="45" customWidth="1"/>
    <col min="2" max="2" width="45.5" style="155" customWidth="1"/>
    <col min="3" max="5" width="12.1640625" style="45" customWidth="1"/>
    <col min="6" max="6" width="49" style="45" customWidth="1"/>
    <col min="7" max="7" width="12.1640625" style="45" customWidth="1"/>
    <col min="8" max="9" width="12.1640625" customWidth="1"/>
    <col min="10" max="10" width="4.83203125" style="45" customWidth="1"/>
    <col min="11" max="16384" width="9.33203125" style="45"/>
  </cols>
  <sheetData>
    <row r="1" spans="1:10" ht="39.75" customHeight="1" x14ac:dyDescent="0.2">
      <c r="B1" s="271" t="s">
        <v>129</v>
      </c>
      <c r="C1" s="272"/>
      <c r="D1" s="272"/>
      <c r="E1" s="272"/>
      <c r="F1" s="272"/>
      <c r="G1" s="272"/>
      <c r="J1" s="809" t="s">
        <v>791</v>
      </c>
    </row>
    <row r="2" spans="1:10" ht="14.25" thickBot="1" x14ac:dyDescent="0.25">
      <c r="H2" s="273"/>
      <c r="I2" s="273" t="s">
        <v>55</v>
      </c>
      <c r="J2" s="809"/>
    </row>
    <row r="3" spans="1:10" ht="18" customHeight="1" thickBot="1" x14ac:dyDescent="0.25">
      <c r="A3" s="807" t="s">
        <v>62</v>
      </c>
      <c r="B3" s="274" t="s">
        <v>50</v>
      </c>
      <c r="C3" s="275"/>
      <c r="D3" s="430"/>
      <c r="E3" s="430"/>
      <c r="F3" s="274" t="s">
        <v>51</v>
      </c>
      <c r="G3" s="276"/>
      <c r="H3" s="439"/>
      <c r="I3" s="439"/>
      <c r="J3" s="809"/>
    </row>
    <row r="4" spans="1:10" s="277" customFormat="1" ht="39" thickBot="1" x14ac:dyDescent="0.25">
      <c r="A4" s="808"/>
      <c r="B4" s="156" t="s">
        <v>56</v>
      </c>
      <c r="C4" s="157" t="str">
        <f>+'1.1.sz.mell.össz.'!C3</f>
        <v>2016.évi eredeti előirányzat</v>
      </c>
      <c r="D4" s="431" t="s">
        <v>514</v>
      </c>
      <c r="E4" s="431" t="s">
        <v>527</v>
      </c>
      <c r="F4" s="156" t="s">
        <v>56</v>
      </c>
      <c r="G4" s="42" t="str">
        <f>+C4</f>
        <v>2016.évi eredeti előirányzat</v>
      </c>
      <c r="H4" s="440" t="s">
        <v>514</v>
      </c>
      <c r="I4" s="440" t="s">
        <v>527</v>
      </c>
      <c r="J4" s="809"/>
    </row>
    <row r="5" spans="1:10" s="282" customFormat="1" ht="12" customHeight="1" thickBot="1" x14ac:dyDescent="0.25">
      <c r="A5" s="278" t="s">
        <v>467</v>
      </c>
      <c r="B5" s="279" t="s">
        <v>468</v>
      </c>
      <c r="C5" s="280" t="s">
        <v>469</v>
      </c>
      <c r="D5" s="432" t="s">
        <v>471</v>
      </c>
      <c r="E5" s="432" t="s">
        <v>470</v>
      </c>
      <c r="F5" s="279" t="s">
        <v>472</v>
      </c>
      <c r="G5" s="281" t="s">
        <v>473</v>
      </c>
      <c r="H5" s="278" t="s">
        <v>474</v>
      </c>
      <c r="I5" s="278" t="s">
        <v>735</v>
      </c>
      <c r="J5" s="809"/>
    </row>
    <row r="6" spans="1:10" ht="12.95" customHeight="1" x14ac:dyDescent="0.2">
      <c r="A6" s="283" t="s">
        <v>12</v>
      </c>
      <c r="B6" s="284" t="s">
        <v>348</v>
      </c>
      <c r="C6" s="260">
        <v>119668</v>
      </c>
      <c r="D6" s="433">
        <v>161097</v>
      </c>
      <c r="E6" s="433">
        <v>161097</v>
      </c>
      <c r="F6" s="284" t="s">
        <v>57</v>
      </c>
      <c r="G6" s="266">
        <v>94743</v>
      </c>
      <c r="H6" s="443">
        <v>113593</v>
      </c>
      <c r="I6" s="472">
        <v>110699</v>
      </c>
      <c r="J6" s="809"/>
    </row>
    <row r="7" spans="1:10" ht="12.95" customHeight="1" x14ac:dyDescent="0.2">
      <c r="A7" s="285" t="s">
        <v>13</v>
      </c>
      <c r="B7" s="286" t="s">
        <v>349</v>
      </c>
      <c r="C7" s="261">
        <v>39050</v>
      </c>
      <c r="D7" s="434">
        <v>64175</v>
      </c>
      <c r="E7" s="434">
        <v>64175</v>
      </c>
      <c r="F7" s="286" t="s">
        <v>145</v>
      </c>
      <c r="G7" s="267">
        <v>22458</v>
      </c>
      <c r="H7" s="444">
        <v>26394</v>
      </c>
      <c r="I7" s="473">
        <v>26073</v>
      </c>
      <c r="J7" s="809"/>
    </row>
    <row r="8" spans="1:10" ht="12.95" customHeight="1" x14ac:dyDescent="0.2">
      <c r="A8" s="285" t="s">
        <v>14</v>
      </c>
      <c r="B8" s="286" t="s">
        <v>370</v>
      </c>
      <c r="C8" s="261"/>
      <c r="D8" s="434"/>
      <c r="E8" s="434"/>
      <c r="F8" s="286" t="s">
        <v>199</v>
      </c>
      <c r="G8" s="267">
        <v>66878</v>
      </c>
      <c r="H8" s="444">
        <v>72215</v>
      </c>
      <c r="I8" s="473">
        <v>60103</v>
      </c>
      <c r="J8" s="809"/>
    </row>
    <row r="9" spans="1:10" ht="12.95" customHeight="1" x14ac:dyDescent="0.2">
      <c r="A9" s="285" t="s">
        <v>15</v>
      </c>
      <c r="B9" s="286" t="s">
        <v>136</v>
      </c>
      <c r="C9" s="261">
        <v>14500</v>
      </c>
      <c r="D9" s="434">
        <v>16379</v>
      </c>
      <c r="E9" s="434">
        <v>15153</v>
      </c>
      <c r="F9" s="286" t="s">
        <v>146</v>
      </c>
      <c r="G9" s="267">
        <v>10122</v>
      </c>
      <c r="H9" s="444">
        <v>11544</v>
      </c>
      <c r="I9" s="473">
        <v>11002</v>
      </c>
      <c r="J9" s="809"/>
    </row>
    <row r="10" spans="1:10" ht="12.95" customHeight="1" x14ac:dyDescent="0.2">
      <c r="A10" s="285" t="s">
        <v>16</v>
      </c>
      <c r="B10" s="287" t="s">
        <v>393</v>
      </c>
      <c r="C10" s="261">
        <v>8686</v>
      </c>
      <c r="D10" s="434">
        <v>15273</v>
      </c>
      <c r="E10" s="434">
        <v>16829</v>
      </c>
      <c r="F10" s="286" t="s">
        <v>147</v>
      </c>
      <c r="G10" s="267">
        <v>12447</v>
      </c>
      <c r="H10" s="444">
        <v>55143</v>
      </c>
      <c r="I10" s="473">
        <v>46608</v>
      </c>
      <c r="J10" s="809"/>
    </row>
    <row r="11" spans="1:10" ht="12.95" customHeight="1" x14ac:dyDescent="0.2">
      <c r="A11" s="285" t="s">
        <v>17</v>
      </c>
      <c r="B11" s="286" t="s">
        <v>350</v>
      </c>
      <c r="C11" s="262"/>
      <c r="D11" s="435">
        <v>400</v>
      </c>
      <c r="E11" s="435">
        <v>490</v>
      </c>
      <c r="F11" s="286" t="s">
        <v>44</v>
      </c>
      <c r="G11" s="267"/>
      <c r="H11" s="444">
        <v>380</v>
      </c>
      <c r="I11" s="473"/>
      <c r="J11" s="809"/>
    </row>
    <row r="12" spans="1:10" ht="12.95" customHeight="1" x14ac:dyDescent="0.2">
      <c r="A12" s="285" t="s">
        <v>18</v>
      </c>
      <c r="B12" s="286" t="s">
        <v>455</v>
      </c>
      <c r="C12" s="261"/>
      <c r="D12" s="434"/>
      <c r="E12" s="434"/>
      <c r="F12" s="38"/>
      <c r="G12" s="267"/>
      <c r="H12" s="444"/>
      <c r="I12" s="473"/>
      <c r="J12" s="809"/>
    </row>
    <row r="13" spans="1:10" ht="12.95" customHeight="1" x14ac:dyDescent="0.2">
      <c r="A13" s="285" t="s">
        <v>19</v>
      </c>
      <c r="B13" s="38"/>
      <c r="C13" s="261"/>
      <c r="D13" s="434"/>
      <c r="E13" s="434"/>
      <c r="F13" s="38"/>
      <c r="G13" s="267"/>
      <c r="H13" s="444"/>
      <c r="I13" s="473"/>
      <c r="J13" s="809"/>
    </row>
    <row r="14" spans="1:10" ht="12.95" customHeight="1" x14ac:dyDescent="0.2">
      <c r="A14" s="285" t="s">
        <v>20</v>
      </c>
      <c r="B14" s="364"/>
      <c r="C14" s="262"/>
      <c r="D14" s="435"/>
      <c r="E14" s="435"/>
      <c r="F14" s="38"/>
      <c r="G14" s="267"/>
      <c r="H14" s="444"/>
      <c r="I14" s="473"/>
      <c r="J14" s="809"/>
    </row>
    <row r="15" spans="1:10" ht="12.95" customHeight="1" x14ac:dyDescent="0.2">
      <c r="A15" s="285" t="s">
        <v>21</v>
      </c>
      <c r="B15" s="38"/>
      <c r="C15" s="261"/>
      <c r="D15" s="434"/>
      <c r="E15" s="434"/>
      <c r="F15" s="38"/>
      <c r="G15" s="267"/>
      <c r="H15" s="444"/>
      <c r="I15" s="473"/>
      <c r="J15" s="809"/>
    </row>
    <row r="16" spans="1:10" ht="12.95" customHeight="1" x14ac:dyDescent="0.2">
      <c r="A16" s="285" t="s">
        <v>22</v>
      </c>
      <c r="B16" s="38"/>
      <c r="C16" s="261"/>
      <c r="D16" s="434"/>
      <c r="E16" s="434"/>
      <c r="F16" s="38"/>
      <c r="G16" s="267"/>
      <c r="H16" s="444"/>
      <c r="I16" s="473"/>
      <c r="J16" s="809"/>
    </row>
    <row r="17" spans="1:10" ht="12.95" customHeight="1" thickBot="1" x14ac:dyDescent="0.25">
      <c r="A17" s="285" t="s">
        <v>23</v>
      </c>
      <c r="B17" s="46"/>
      <c r="C17" s="263"/>
      <c r="D17" s="436"/>
      <c r="E17" s="436"/>
      <c r="F17" s="38"/>
      <c r="G17" s="268"/>
      <c r="H17" s="445"/>
      <c r="I17" s="473"/>
      <c r="J17" s="809"/>
    </row>
    <row r="18" spans="1:10" ht="22.5" customHeight="1" thickBot="1" x14ac:dyDescent="0.25">
      <c r="A18" s="288" t="s">
        <v>24</v>
      </c>
      <c r="B18" s="89" t="s">
        <v>456</v>
      </c>
      <c r="C18" s="264">
        <f>SUM(C6:C17)</f>
        <v>181904</v>
      </c>
      <c r="D18" s="264">
        <f>SUM(D6:D17)</f>
        <v>257324</v>
      </c>
      <c r="E18" s="264">
        <f>SUM(E6:E17)</f>
        <v>257744</v>
      </c>
      <c r="F18" s="89" t="s">
        <v>356</v>
      </c>
      <c r="G18" s="269">
        <f>SUM(G6:G17)</f>
        <v>206648</v>
      </c>
      <c r="H18" s="269">
        <f>SUM(H6:H17)</f>
        <v>279269</v>
      </c>
      <c r="I18" s="269">
        <f>SUM(I6:I17)</f>
        <v>254485</v>
      </c>
      <c r="J18" s="809"/>
    </row>
    <row r="19" spans="1:10" ht="12.95" customHeight="1" x14ac:dyDescent="0.2">
      <c r="A19" s="289" t="s">
        <v>25</v>
      </c>
      <c r="B19" s="290" t="s">
        <v>353</v>
      </c>
      <c r="C19" s="423">
        <f>+C20+C21+C22+C23</f>
        <v>0</v>
      </c>
      <c r="D19" s="449">
        <f>+D20+D21+D22+D23</f>
        <v>22363</v>
      </c>
      <c r="E19" s="449">
        <f>+E20+E21+E22+E23</f>
        <v>22363</v>
      </c>
      <c r="F19" s="291" t="s">
        <v>153</v>
      </c>
      <c r="G19" s="270"/>
      <c r="H19" s="446"/>
      <c r="I19" s="473"/>
      <c r="J19" s="809"/>
    </row>
    <row r="20" spans="1:10" ht="12.95" customHeight="1" x14ac:dyDescent="0.2">
      <c r="A20" s="292" t="s">
        <v>26</v>
      </c>
      <c r="B20" s="291" t="s">
        <v>191</v>
      </c>
      <c r="C20" s="68"/>
      <c r="D20" s="96">
        <v>14568</v>
      </c>
      <c r="E20" s="96">
        <v>14568</v>
      </c>
      <c r="F20" s="291" t="s">
        <v>355</v>
      </c>
      <c r="G20" s="69"/>
      <c r="H20" s="444">
        <v>75348</v>
      </c>
      <c r="I20" s="473">
        <v>75348</v>
      </c>
      <c r="J20" s="809"/>
    </row>
    <row r="21" spans="1:10" ht="12.95" customHeight="1" x14ac:dyDescent="0.2">
      <c r="A21" s="292" t="s">
        <v>27</v>
      </c>
      <c r="B21" s="291" t="s">
        <v>192</v>
      </c>
      <c r="C21" s="68"/>
      <c r="D21" s="96"/>
      <c r="E21" s="96"/>
      <c r="F21" s="291" t="s">
        <v>127</v>
      </c>
      <c r="G21" s="69"/>
      <c r="H21" s="444"/>
      <c r="I21" s="473"/>
      <c r="J21" s="809"/>
    </row>
    <row r="22" spans="1:10" ht="12.95" customHeight="1" x14ac:dyDescent="0.2">
      <c r="A22" s="292" t="s">
        <v>28</v>
      </c>
      <c r="B22" s="291" t="s">
        <v>197</v>
      </c>
      <c r="C22" s="68"/>
      <c r="D22" s="96"/>
      <c r="E22" s="96"/>
      <c r="F22" s="291" t="s">
        <v>128</v>
      </c>
      <c r="G22" s="69"/>
      <c r="H22" s="444"/>
      <c r="I22" s="473"/>
      <c r="J22" s="809"/>
    </row>
    <row r="23" spans="1:10" ht="12.95" customHeight="1" x14ac:dyDescent="0.2">
      <c r="A23" s="292" t="s">
        <v>29</v>
      </c>
      <c r="B23" s="291" t="s">
        <v>198</v>
      </c>
      <c r="C23" s="68"/>
      <c r="D23" s="437">
        <v>7795</v>
      </c>
      <c r="E23" s="437">
        <v>7795</v>
      </c>
      <c r="F23" s="290" t="s">
        <v>200</v>
      </c>
      <c r="G23" s="69"/>
      <c r="H23" s="444"/>
      <c r="I23" s="473"/>
      <c r="J23" s="809"/>
    </row>
    <row r="24" spans="1:10" ht="12.95" customHeight="1" x14ac:dyDescent="0.2">
      <c r="A24" s="292" t="s">
        <v>30</v>
      </c>
      <c r="B24" s="291" t="s">
        <v>354</v>
      </c>
      <c r="C24" s="293">
        <f>+C25+C26</f>
        <v>0</v>
      </c>
      <c r="D24" s="293">
        <f>+D25+D26</f>
        <v>75348</v>
      </c>
      <c r="E24" s="293">
        <f>+E25+E26</f>
        <v>75348</v>
      </c>
      <c r="F24" s="291" t="s">
        <v>154</v>
      </c>
      <c r="G24" s="69"/>
      <c r="H24" s="444"/>
      <c r="I24" s="473"/>
      <c r="J24" s="809"/>
    </row>
    <row r="25" spans="1:10" ht="12.95" customHeight="1" x14ac:dyDescent="0.2">
      <c r="A25" s="289" t="s">
        <v>31</v>
      </c>
      <c r="B25" s="290" t="s">
        <v>351</v>
      </c>
      <c r="C25" s="265"/>
      <c r="D25" s="437">
        <v>75348</v>
      </c>
      <c r="E25" s="437">
        <v>75348</v>
      </c>
      <c r="F25" s="284" t="s">
        <v>438</v>
      </c>
      <c r="G25" s="270"/>
      <c r="H25" s="444"/>
      <c r="I25" s="473"/>
      <c r="J25" s="809"/>
    </row>
    <row r="26" spans="1:10" ht="12.95" customHeight="1" x14ac:dyDescent="0.2">
      <c r="A26" s="292" t="s">
        <v>32</v>
      </c>
      <c r="B26" s="291" t="s">
        <v>352</v>
      </c>
      <c r="C26" s="68"/>
      <c r="D26" s="96"/>
      <c r="E26" s="96"/>
      <c r="F26" s="286" t="s">
        <v>444</v>
      </c>
      <c r="G26" s="69"/>
      <c r="H26" s="444"/>
      <c r="I26" s="473"/>
      <c r="J26" s="809"/>
    </row>
    <row r="27" spans="1:10" ht="12.95" customHeight="1" x14ac:dyDescent="0.2">
      <c r="A27" s="285" t="s">
        <v>33</v>
      </c>
      <c r="B27" s="291" t="s">
        <v>449</v>
      </c>
      <c r="C27" s="68"/>
      <c r="D27" s="96"/>
      <c r="E27" s="96"/>
      <c r="F27" s="286" t="s">
        <v>445</v>
      </c>
      <c r="G27" s="69"/>
      <c r="H27" s="444"/>
      <c r="I27" s="473"/>
      <c r="J27" s="809"/>
    </row>
    <row r="28" spans="1:10" ht="12.95" customHeight="1" thickBot="1" x14ac:dyDescent="0.25">
      <c r="A28" s="339" t="s">
        <v>34</v>
      </c>
      <c r="B28" s="290" t="s">
        <v>309</v>
      </c>
      <c r="C28" s="265"/>
      <c r="D28" s="437"/>
      <c r="E28" s="437"/>
      <c r="F28" s="365" t="s">
        <v>346</v>
      </c>
      <c r="G28" s="270"/>
      <c r="H28" s="445">
        <v>12182</v>
      </c>
      <c r="I28" s="473">
        <v>4387</v>
      </c>
      <c r="J28" s="809"/>
    </row>
    <row r="29" spans="1:10" ht="21.75" customHeight="1" thickBot="1" x14ac:dyDescent="0.25">
      <c r="A29" s="288" t="s">
        <v>35</v>
      </c>
      <c r="B29" s="89" t="s">
        <v>457</v>
      </c>
      <c r="C29" s="264">
        <f>+C19+C24+C27+C28</f>
        <v>0</v>
      </c>
      <c r="D29" s="264">
        <f>+D19+D24+D27+D28</f>
        <v>97711</v>
      </c>
      <c r="E29" s="264">
        <f>+E19+E24+E27+E28</f>
        <v>97711</v>
      </c>
      <c r="F29" s="89" t="s">
        <v>459</v>
      </c>
      <c r="G29" s="269">
        <f>SUM(G19:G28)</f>
        <v>0</v>
      </c>
      <c r="H29" s="269">
        <f>SUM(H19:H28)</f>
        <v>87530</v>
      </c>
      <c r="I29" s="269">
        <f>SUM(I19:I28)</f>
        <v>79735</v>
      </c>
      <c r="J29" s="809"/>
    </row>
    <row r="30" spans="1:10" ht="13.5" thickBot="1" x14ac:dyDescent="0.25">
      <c r="A30" s="288" t="s">
        <v>36</v>
      </c>
      <c r="B30" s="294" t="s">
        <v>458</v>
      </c>
      <c r="C30" s="295">
        <f>+C18+C29</f>
        <v>181904</v>
      </c>
      <c r="D30" s="295">
        <f>+D18+D29</f>
        <v>355035</v>
      </c>
      <c r="E30" s="295">
        <f>+E18+E29</f>
        <v>355455</v>
      </c>
      <c r="F30" s="294" t="s">
        <v>460</v>
      </c>
      <c r="G30" s="295">
        <f>+G18+G29</f>
        <v>206648</v>
      </c>
      <c r="H30" s="295">
        <f>+H18+H29</f>
        <v>366799</v>
      </c>
      <c r="I30" s="295">
        <f>+I18+I29</f>
        <v>334220</v>
      </c>
      <c r="J30" s="809"/>
    </row>
    <row r="31" spans="1:10" ht="13.5" thickBot="1" x14ac:dyDescent="0.25">
      <c r="A31" s="288" t="s">
        <v>37</v>
      </c>
      <c r="B31" s="294" t="s">
        <v>131</v>
      </c>
      <c r="C31" s="295">
        <f>IF(C18-G18&lt;0,G18-C18,"-")</f>
        <v>24744</v>
      </c>
      <c r="D31" s="295">
        <f>IF(D18-H18&lt;0,H18-D18,"-")</f>
        <v>21945</v>
      </c>
      <c r="E31" s="295"/>
      <c r="F31" s="294" t="s">
        <v>132</v>
      </c>
      <c r="G31" s="295" t="str">
        <f>IF(C18-G18&gt;0,C18-G18,"-")</f>
        <v>-</v>
      </c>
      <c r="H31" s="295" t="str">
        <f>IF(D18-H18&gt;0,D18-H18,"-")</f>
        <v>-</v>
      </c>
      <c r="I31" s="475">
        <v>3259</v>
      </c>
      <c r="J31" s="809"/>
    </row>
    <row r="32" spans="1:10" ht="13.5" thickBot="1" x14ac:dyDescent="0.25">
      <c r="A32" s="288" t="s">
        <v>38</v>
      </c>
      <c r="B32" s="294" t="s">
        <v>201</v>
      </c>
      <c r="C32" s="295">
        <f>IF(C18+C29-G30&lt;0,G30-(C18+C29),"-")</f>
        <v>24744</v>
      </c>
      <c r="D32" s="295">
        <f>IF(D18+D29-H30&lt;0,H30-(D18+D29),"-")</f>
        <v>11764</v>
      </c>
      <c r="E32" s="295"/>
      <c r="F32" s="294" t="s">
        <v>202</v>
      </c>
      <c r="G32" s="295" t="str">
        <f>IF(C18+C29-G30&gt;0,C18+C29-G30,"-")</f>
        <v>-</v>
      </c>
      <c r="H32" s="295" t="str">
        <f>IF(D18+D29-H30&gt;0,D18+D29-H30,"-")</f>
        <v>-</v>
      </c>
      <c r="I32" s="474">
        <v>21235</v>
      </c>
      <c r="J32" s="809"/>
    </row>
    <row r="33" spans="2:6" ht="18.75" x14ac:dyDescent="0.2">
      <c r="B33" s="810"/>
      <c r="C33" s="810"/>
      <c r="D33" s="810"/>
      <c r="E33" s="810"/>
      <c r="F33" s="810"/>
    </row>
  </sheetData>
  <mergeCells count="3">
    <mergeCell ref="A3:A4"/>
    <mergeCell ref="J1:J32"/>
    <mergeCell ref="B33:F33"/>
  </mergeCells>
  <phoneticPr fontId="0" type="noConversion"/>
  <printOptions horizontalCentered="1"/>
  <pageMargins left="0.31496062992125984" right="0.19685039370078741" top="0.9055118110236221" bottom="0.51181102362204722" header="0.6692913385826772" footer="0.27559055118110237"/>
  <pageSetup paperSize="9" scale="85" orientation="landscape" verticalDpi="300" r:id="rId1"/>
  <headerFooter alignWithMargins="0">
    <oddHeader xml:space="preserve">&amp;R&amp;"Times New Roman CE,Félkövér dőlt"&amp;11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34"/>
  <sheetViews>
    <sheetView view="pageBreakPreview" topLeftCell="B1" zoomScale="115" zoomScaleNormal="100" zoomScaleSheetLayoutView="115" workbookViewId="0">
      <selection activeCell="L10" sqref="L10"/>
    </sheetView>
  </sheetViews>
  <sheetFormatPr defaultRowHeight="12.75" x14ac:dyDescent="0.2"/>
  <cols>
    <col min="1" max="1" width="5.1640625" style="45" customWidth="1"/>
    <col min="2" max="2" width="51" style="155" customWidth="1"/>
    <col min="3" max="5" width="13.83203125" style="45" customWidth="1"/>
    <col min="6" max="6" width="47.83203125" style="45" customWidth="1"/>
    <col min="7" max="7" width="13.83203125" style="45" customWidth="1"/>
    <col min="8" max="9" width="13.83203125" customWidth="1"/>
    <col min="10" max="10" width="3.33203125" style="45" customWidth="1"/>
    <col min="11" max="16384" width="9.33203125" style="45"/>
  </cols>
  <sheetData>
    <row r="1" spans="1:10" ht="31.5" x14ac:dyDescent="0.2">
      <c r="B1" s="271" t="s">
        <v>130</v>
      </c>
      <c r="C1" s="272"/>
      <c r="D1" s="272"/>
      <c r="E1" s="272"/>
      <c r="F1" s="272"/>
      <c r="G1" s="272"/>
      <c r="J1" s="809" t="s">
        <v>792</v>
      </c>
    </row>
    <row r="2" spans="1:10" ht="14.25" thickBot="1" x14ac:dyDescent="0.25">
      <c r="I2" s="273" t="s">
        <v>55</v>
      </c>
      <c r="J2" s="809"/>
    </row>
    <row r="3" spans="1:10" ht="13.5" thickBot="1" x14ac:dyDescent="0.25">
      <c r="A3" s="811" t="s">
        <v>62</v>
      </c>
      <c r="B3" s="274" t="s">
        <v>50</v>
      </c>
      <c r="C3" s="275"/>
      <c r="D3" s="430"/>
      <c r="E3" s="430"/>
      <c r="F3" s="274" t="s">
        <v>51</v>
      </c>
      <c r="G3" s="276"/>
      <c r="H3" s="439"/>
      <c r="I3" s="439"/>
      <c r="J3" s="809"/>
    </row>
    <row r="4" spans="1:10" s="277" customFormat="1" ht="39" thickBot="1" x14ac:dyDescent="0.25">
      <c r="A4" s="812"/>
      <c r="B4" s="156" t="s">
        <v>56</v>
      </c>
      <c r="C4" s="157" t="str">
        <f>+'2.1.sz.mell  '!C4</f>
        <v>2016.évi eredeti előirányzat</v>
      </c>
      <c r="D4" s="431" t="s">
        <v>515</v>
      </c>
      <c r="E4" s="431" t="s">
        <v>527</v>
      </c>
      <c r="F4" s="156" t="s">
        <v>56</v>
      </c>
      <c r="G4" s="448" t="str">
        <f>+'2.1.sz.mell  '!C4</f>
        <v>2016.évi eredeti előirányzat</v>
      </c>
      <c r="H4" s="440" t="s">
        <v>514</v>
      </c>
      <c r="I4" s="440" t="s">
        <v>527</v>
      </c>
      <c r="J4" s="809"/>
    </row>
    <row r="5" spans="1:10" s="277" customFormat="1" ht="13.5" thickBot="1" x14ac:dyDescent="0.25">
      <c r="A5" s="278" t="s">
        <v>467</v>
      </c>
      <c r="B5" s="279" t="s">
        <v>468</v>
      </c>
      <c r="C5" s="280" t="s">
        <v>469</v>
      </c>
      <c r="D5" s="432" t="s">
        <v>471</v>
      </c>
      <c r="E5" s="432" t="s">
        <v>470</v>
      </c>
      <c r="F5" s="279" t="s">
        <v>472</v>
      </c>
      <c r="G5" s="281" t="s">
        <v>473</v>
      </c>
      <c r="H5" s="440" t="s">
        <v>474</v>
      </c>
      <c r="I5" s="480" t="s">
        <v>735</v>
      </c>
      <c r="J5" s="809"/>
    </row>
    <row r="6" spans="1:10" ht="12.95" customHeight="1" x14ac:dyDescent="0.2">
      <c r="A6" s="283" t="s">
        <v>12</v>
      </c>
      <c r="B6" s="284" t="s">
        <v>357</v>
      </c>
      <c r="C6" s="260"/>
      <c r="D6" s="433">
        <v>12652</v>
      </c>
      <c r="E6" s="433">
        <v>12652</v>
      </c>
      <c r="F6" s="284" t="s">
        <v>193</v>
      </c>
      <c r="G6" s="266"/>
      <c r="H6" s="476">
        <v>14572</v>
      </c>
      <c r="I6" s="441">
        <v>14524</v>
      </c>
      <c r="J6" s="809"/>
    </row>
    <row r="7" spans="1:10" x14ac:dyDescent="0.2">
      <c r="A7" s="285" t="s">
        <v>13</v>
      </c>
      <c r="B7" s="286" t="s">
        <v>358</v>
      </c>
      <c r="C7" s="261"/>
      <c r="D7" s="434"/>
      <c r="E7" s="434"/>
      <c r="F7" s="286" t="s">
        <v>363</v>
      </c>
      <c r="G7" s="267"/>
      <c r="H7" s="477"/>
      <c r="I7" s="442"/>
      <c r="J7" s="809"/>
    </row>
    <row r="8" spans="1:10" ht="12.95" customHeight="1" x14ac:dyDescent="0.2">
      <c r="A8" s="285" t="s">
        <v>14</v>
      </c>
      <c r="B8" s="286" t="s">
        <v>7</v>
      </c>
      <c r="C8" s="261">
        <v>28133</v>
      </c>
      <c r="D8" s="434">
        <v>24120</v>
      </c>
      <c r="E8" s="434">
        <v>6045</v>
      </c>
      <c r="F8" s="286" t="s">
        <v>149</v>
      </c>
      <c r="G8" s="267">
        <v>3389</v>
      </c>
      <c r="H8" s="477">
        <v>8777</v>
      </c>
      <c r="I8" s="442">
        <v>6928</v>
      </c>
      <c r="J8" s="809"/>
    </row>
    <row r="9" spans="1:10" ht="12.95" customHeight="1" x14ac:dyDescent="0.2">
      <c r="A9" s="285" t="s">
        <v>15</v>
      </c>
      <c r="B9" s="286" t="s">
        <v>359</v>
      </c>
      <c r="C9" s="261"/>
      <c r="D9" s="434">
        <v>4661</v>
      </c>
      <c r="E9" s="434">
        <v>4661</v>
      </c>
      <c r="F9" s="286" t="s">
        <v>364</v>
      </c>
      <c r="G9" s="267"/>
      <c r="H9" s="477"/>
      <c r="I9" s="442"/>
      <c r="J9" s="809"/>
    </row>
    <row r="10" spans="1:10" ht="12.75" customHeight="1" x14ac:dyDescent="0.2">
      <c r="A10" s="775" t="s">
        <v>16</v>
      </c>
      <c r="B10" s="779" t="s">
        <v>360</v>
      </c>
      <c r="C10" s="261"/>
      <c r="D10" s="261"/>
      <c r="E10" s="261"/>
      <c r="F10" s="779" t="s">
        <v>196</v>
      </c>
      <c r="G10" s="261"/>
      <c r="H10" s="719">
        <v>6320</v>
      </c>
      <c r="I10" s="777">
        <v>6317</v>
      </c>
      <c r="J10" s="809"/>
    </row>
    <row r="11" spans="1:10" ht="12.95" customHeight="1" x14ac:dyDescent="0.2">
      <c r="A11" s="775" t="s">
        <v>17</v>
      </c>
      <c r="B11" s="779" t="s">
        <v>361</v>
      </c>
      <c r="C11" s="261"/>
      <c r="D11" s="261">
        <v>0</v>
      </c>
      <c r="E11" s="261"/>
      <c r="F11" s="780"/>
      <c r="G11" s="261"/>
      <c r="H11" s="719"/>
      <c r="I11" s="777"/>
      <c r="J11" s="809"/>
    </row>
    <row r="12" spans="1:10" ht="12.95" customHeight="1" x14ac:dyDescent="0.2">
      <c r="A12" s="775" t="s">
        <v>18</v>
      </c>
      <c r="B12" s="781"/>
      <c r="C12" s="261"/>
      <c r="D12" s="261"/>
      <c r="E12" s="261"/>
      <c r="F12" s="780"/>
      <c r="G12" s="261"/>
      <c r="H12" s="719"/>
      <c r="I12" s="777"/>
      <c r="J12" s="809"/>
    </row>
    <row r="13" spans="1:10" ht="12.95" customHeight="1" x14ac:dyDescent="0.2">
      <c r="A13" s="775" t="s">
        <v>19</v>
      </c>
      <c r="B13" s="781"/>
      <c r="C13" s="261"/>
      <c r="D13" s="261"/>
      <c r="E13" s="261"/>
      <c r="F13" s="782"/>
      <c r="G13" s="261"/>
      <c r="H13" s="719"/>
      <c r="I13" s="777"/>
      <c r="J13" s="809"/>
    </row>
    <row r="14" spans="1:10" ht="12.95" customHeight="1" x14ac:dyDescent="0.2">
      <c r="A14" s="775" t="s">
        <v>20</v>
      </c>
      <c r="B14" s="783"/>
      <c r="C14" s="261"/>
      <c r="D14" s="261"/>
      <c r="E14" s="261"/>
      <c r="F14" s="780"/>
      <c r="G14" s="261"/>
      <c r="H14" s="719"/>
      <c r="I14" s="777"/>
      <c r="J14" s="809"/>
    </row>
    <row r="15" spans="1:10" x14ac:dyDescent="0.2">
      <c r="A15" s="775" t="s">
        <v>21</v>
      </c>
      <c r="B15" s="781"/>
      <c r="C15" s="261"/>
      <c r="D15" s="261"/>
      <c r="E15" s="261"/>
      <c r="F15" s="780"/>
      <c r="G15" s="261"/>
      <c r="H15" s="719"/>
      <c r="I15" s="777"/>
      <c r="J15" s="809"/>
    </row>
    <row r="16" spans="1:10" ht="12.95" customHeight="1" thickBot="1" x14ac:dyDescent="0.25">
      <c r="A16" s="776" t="s">
        <v>22</v>
      </c>
      <c r="B16" s="784"/>
      <c r="C16" s="263"/>
      <c r="D16" s="263"/>
      <c r="E16" s="263"/>
      <c r="F16" s="785" t="s">
        <v>44</v>
      </c>
      <c r="G16" s="263"/>
      <c r="H16" s="786"/>
      <c r="I16" s="778"/>
      <c r="J16" s="809"/>
    </row>
    <row r="17" spans="1:10" ht="15.95" customHeight="1" thickBot="1" x14ac:dyDescent="0.25">
      <c r="A17" s="288" t="s">
        <v>23</v>
      </c>
      <c r="B17" s="787" t="s">
        <v>371</v>
      </c>
      <c r="C17" s="774">
        <f>+C6+C8+C9+C11+C12+C13+C14+C15+C16</f>
        <v>28133</v>
      </c>
      <c r="D17" s="788">
        <f>+D6+D8+D9+D11+D12+D13+D14+D15+D16</f>
        <v>41433</v>
      </c>
      <c r="E17" s="774">
        <f>+E6+E8+E9+E11+E12+E13+E14+E15+E16</f>
        <v>23358</v>
      </c>
      <c r="F17" s="241" t="s">
        <v>372</v>
      </c>
      <c r="G17" s="318">
        <f>+G6+G8+G10+G11+G12+G13+G14+G15+G16</f>
        <v>3389</v>
      </c>
      <c r="H17" s="269">
        <f>+H6+H8+H10+H11+H12+H13+H14+H15+H16</f>
        <v>29669</v>
      </c>
      <c r="I17" s="774">
        <f>+I6+I8+I10+I11+I12+I13+I14+I15+I16</f>
        <v>27769</v>
      </c>
      <c r="J17" s="809"/>
    </row>
    <row r="18" spans="1:10" ht="12.95" customHeight="1" x14ac:dyDescent="0.2">
      <c r="A18" s="283" t="s">
        <v>24</v>
      </c>
      <c r="B18" s="298" t="s">
        <v>214</v>
      </c>
      <c r="C18" s="305">
        <f>+C19+C20+C21+C22+C23</f>
        <v>0</v>
      </c>
      <c r="D18" s="447"/>
      <c r="E18" s="447"/>
      <c r="F18" s="291" t="s">
        <v>153</v>
      </c>
      <c r="G18" s="67"/>
      <c r="H18" s="476"/>
      <c r="I18" s="482"/>
      <c r="J18" s="809"/>
    </row>
    <row r="19" spans="1:10" ht="12.95" customHeight="1" x14ac:dyDescent="0.2">
      <c r="A19" s="285" t="s">
        <v>25</v>
      </c>
      <c r="B19" s="299" t="s">
        <v>203</v>
      </c>
      <c r="C19" s="68"/>
      <c r="D19" s="96"/>
      <c r="E19" s="96"/>
      <c r="F19" s="291" t="s">
        <v>156</v>
      </c>
      <c r="G19" s="69"/>
      <c r="H19" s="477"/>
      <c r="I19" s="442"/>
      <c r="J19" s="809"/>
    </row>
    <row r="20" spans="1:10" ht="12.95" customHeight="1" x14ac:dyDescent="0.2">
      <c r="A20" s="283" t="s">
        <v>26</v>
      </c>
      <c r="B20" s="299" t="s">
        <v>204</v>
      </c>
      <c r="C20" s="68"/>
      <c r="D20" s="96"/>
      <c r="E20" s="96"/>
      <c r="F20" s="291" t="s">
        <v>127</v>
      </c>
      <c r="G20" s="69"/>
      <c r="H20" s="477">
        <v>11383</v>
      </c>
      <c r="I20" s="442">
        <v>11383</v>
      </c>
      <c r="J20" s="809"/>
    </row>
    <row r="21" spans="1:10" ht="12.95" customHeight="1" x14ac:dyDescent="0.2">
      <c r="A21" s="285" t="s">
        <v>27</v>
      </c>
      <c r="B21" s="299" t="s">
        <v>205</v>
      </c>
      <c r="C21" s="68"/>
      <c r="D21" s="96"/>
      <c r="E21" s="96"/>
      <c r="F21" s="291" t="s">
        <v>128</v>
      </c>
      <c r="G21" s="69"/>
      <c r="H21" s="477"/>
      <c r="I21" s="442"/>
      <c r="J21" s="809"/>
    </row>
    <row r="22" spans="1:10" ht="12.95" customHeight="1" x14ac:dyDescent="0.2">
      <c r="A22" s="283" t="s">
        <v>28</v>
      </c>
      <c r="B22" s="299" t="s">
        <v>206</v>
      </c>
      <c r="C22" s="68"/>
      <c r="D22" s="437"/>
      <c r="E22" s="437"/>
      <c r="F22" s="290" t="s">
        <v>200</v>
      </c>
      <c r="G22" s="69"/>
      <c r="H22" s="477"/>
      <c r="I22" s="442"/>
      <c r="J22" s="809"/>
    </row>
    <row r="23" spans="1:10" ht="12.95" customHeight="1" x14ac:dyDescent="0.2">
      <c r="A23" s="285" t="s">
        <v>29</v>
      </c>
      <c r="B23" s="300" t="s">
        <v>207</v>
      </c>
      <c r="C23" s="68"/>
      <c r="D23" s="96"/>
      <c r="E23" s="96"/>
      <c r="F23" s="291" t="s">
        <v>157</v>
      </c>
      <c r="G23" s="69"/>
      <c r="H23" s="477"/>
      <c r="I23" s="442"/>
      <c r="J23" s="809"/>
    </row>
    <row r="24" spans="1:10" ht="12.95" customHeight="1" x14ac:dyDescent="0.2">
      <c r="A24" s="283" t="s">
        <v>30</v>
      </c>
      <c r="B24" s="301" t="s">
        <v>208</v>
      </c>
      <c r="C24" s="293">
        <f>+C25+C26+C27+C28+C29</f>
        <v>0</v>
      </c>
      <c r="D24" s="293">
        <f>+D25+D26+D27+D28+D29</f>
        <v>11383</v>
      </c>
      <c r="E24" s="293">
        <f>+E25+E26+E27+E28+E29</f>
        <v>11383</v>
      </c>
      <c r="F24" s="302" t="s">
        <v>155</v>
      </c>
      <c r="G24" s="69"/>
      <c r="H24" s="477"/>
      <c r="I24" s="442"/>
      <c r="J24" s="809"/>
    </row>
    <row r="25" spans="1:10" ht="12.95" customHeight="1" x14ac:dyDescent="0.2">
      <c r="A25" s="285" t="s">
        <v>31</v>
      </c>
      <c r="B25" s="300" t="s">
        <v>209</v>
      </c>
      <c r="C25" s="68"/>
      <c r="D25" s="95"/>
      <c r="E25" s="95"/>
      <c r="F25" s="302" t="s">
        <v>365</v>
      </c>
      <c r="G25" s="69"/>
      <c r="H25" s="477"/>
      <c r="I25" s="442"/>
      <c r="J25" s="809"/>
    </row>
    <row r="26" spans="1:10" ht="12.95" customHeight="1" x14ac:dyDescent="0.2">
      <c r="A26" s="283" t="s">
        <v>32</v>
      </c>
      <c r="B26" s="300" t="s">
        <v>210</v>
      </c>
      <c r="C26" s="68"/>
      <c r="D26" s="95"/>
      <c r="E26" s="95"/>
      <c r="F26" s="297"/>
      <c r="G26" s="69"/>
      <c r="H26" s="477"/>
      <c r="I26" s="442"/>
      <c r="J26" s="809"/>
    </row>
    <row r="27" spans="1:10" ht="12.95" customHeight="1" x14ac:dyDescent="0.2">
      <c r="A27" s="285" t="s">
        <v>33</v>
      </c>
      <c r="B27" s="299" t="s">
        <v>211</v>
      </c>
      <c r="C27" s="68"/>
      <c r="D27" s="95">
        <v>11383</v>
      </c>
      <c r="E27" s="95">
        <v>11383</v>
      </c>
      <c r="F27" s="87"/>
      <c r="G27" s="69"/>
      <c r="H27" s="477"/>
      <c r="I27" s="442"/>
      <c r="J27" s="809"/>
    </row>
    <row r="28" spans="1:10" ht="12.95" customHeight="1" x14ac:dyDescent="0.2">
      <c r="A28" s="283" t="s">
        <v>34</v>
      </c>
      <c r="B28" s="303" t="s">
        <v>212</v>
      </c>
      <c r="C28" s="68"/>
      <c r="D28" s="96"/>
      <c r="E28" s="96"/>
      <c r="F28" s="38"/>
      <c r="G28" s="69"/>
      <c r="H28" s="477"/>
      <c r="I28" s="442"/>
      <c r="J28" s="809"/>
    </row>
    <row r="29" spans="1:10" ht="12.95" customHeight="1" thickBot="1" x14ac:dyDescent="0.25">
      <c r="A29" s="285" t="s">
        <v>35</v>
      </c>
      <c r="B29" s="304" t="s">
        <v>213</v>
      </c>
      <c r="C29" s="68"/>
      <c r="D29" s="95"/>
      <c r="E29" s="95"/>
      <c r="F29" s="87"/>
      <c r="G29" s="69"/>
      <c r="H29" s="478"/>
      <c r="I29" s="481"/>
      <c r="J29" s="809"/>
    </row>
    <row r="30" spans="1:10" ht="21.75" customHeight="1" thickBot="1" x14ac:dyDescent="0.25">
      <c r="A30" s="288" t="s">
        <v>36</v>
      </c>
      <c r="B30" s="89" t="s">
        <v>362</v>
      </c>
      <c r="C30" s="264">
        <f>+C18+C24</f>
        <v>0</v>
      </c>
      <c r="D30" s="264">
        <f>+D18+D24</f>
        <v>11383</v>
      </c>
      <c r="E30" s="264">
        <f>+E18+E24</f>
        <v>11383</v>
      </c>
      <c r="F30" s="89" t="s">
        <v>366</v>
      </c>
      <c r="G30" s="269">
        <f>SUM(G18:G29)</f>
        <v>0</v>
      </c>
      <c r="H30" s="479">
        <f>SUM(H18:H29)</f>
        <v>11383</v>
      </c>
      <c r="I30" s="774">
        <f>SUM(I18:I29)</f>
        <v>11383</v>
      </c>
      <c r="J30" s="809"/>
    </row>
    <row r="31" spans="1:10" ht="26.25" thickBot="1" x14ac:dyDescent="0.25">
      <c r="A31" s="288" t="s">
        <v>37</v>
      </c>
      <c r="B31" s="294" t="s">
        <v>367</v>
      </c>
      <c r="C31" s="295">
        <f>+C17+C30</f>
        <v>28133</v>
      </c>
      <c r="D31" s="295">
        <f>+D17+D30</f>
        <v>52816</v>
      </c>
      <c r="E31" s="295">
        <f>+E17+E30</f>
        <v>34741</v>
      </c>
      <c r="F31" s="294" t="s">
        <v>368</v>
      </c>
      <c r="G31" s="295">
        <f>+G17+G30</f>
        <v>3389</v>
      </c>
      <c r="H31" s="438">
        <f>+H17+H30</f>
        <v>41052</v>
      </c>
      <c r="I31" s="475">
        <f>+I17+I30</f>
        <v>39152</v>
      </c>
      <c r="J31" s="809"/>
    </row>
    <row r="32" spans="1:10" ht="26.25" thickBot="1" x14ac:dyDescent="0.25">
      <c r="A32" s="288" t="s">
        <v>38</v>
      </c>
      <c r="B32" s="294" t="s">
        <v>131</v>
      </c>
      <c r="C32" s="295" t="str">
        <f>IF(C17-G17&lt;0,G17-C17,"-")</f>
        <v>-</v>
      </c>
      <c r="D32" s="295" t="str">
        <f t="shared" ref="D32:E32" si="0">IF(D17-H17&lt;0,H17-D17,"-")</f>
        <v>-</v>
      </c>
      <c r="E32" s="295">
        <f t="shared" si="0"/>
        <v>4411</v>
      </c>
      <c r="F32" s="294" t="s">
        <v>132</v>
      </c>
      <c r="G32" s="295">
        <f>IF(C17-G17&gt;0,C17-G17,"-")</f>
        <v>24744</v>
      </c>
      <c r="H32" s="438">
        <f>IF(D17-H17&gt;0,D17-H17,"-")</f>
        <v>11764</v>
      </c>
      <c r="I32" s="475"/>
      <c r="J32" s="809"/>
    </row>
    <row r="33" spans="1:10" ht="26.25" thickBot="1" x14ac:dyDescent="0.25">
      <c r="A33" s="288" t="s">
        <v>39</v>
      </c>
      <c r="B33" s="294" t="s">
        <v>201</v>
      </c>
      <c r="C33" s="295" t="str">
        <f>IF(C17+C30-G26&lt;0,G26-(C17+C30),"-")</f>
        <v>-</v>
      </c>
      <c r="D33" s="295" t="str">
        <f>IF(D17+D30-H26&lt;0,H26-(D17+D30),"-")</f>
        <v>-</v>
      </c>
      <c r="E33" s="295">
        <v>4411</v>
      </c>
      <c r="F33" s="294" t="s">
        <v>202</v>
      </c>
      <c r="G33" s="295">
        <v>24744</v>
      </c>
      <c r="H33" s="438">
        <v>11764</v>
      </c>
      <c r="I33" s="474"/>
      <c r="J33" s="809"/>
    </row>
    <row r="34" spans="1:10" x14ac:dyDescent="0.2">
      <c r="G34" s="45">
        <v>0</v>
      </c>
    </row>
  </sheetData>
  <mergeCells count="2">
    <mergeCell ref="A3:A4"/>
    <mergeCell ref="J1:J33"/>
  </mergeCells>
  <phoneticPr fontId="0" type="noConversion"/>
  <printOptions horizontalCentered="1"/>
  <pageMargins left="0.59055118110236227" right="0.39370078740157483" top="0.47244094488188981" bottom="0.78740157480314965" header="0.47244094488188981" footer="0.78740157480314965"/>
  <pageSetup paperSize="9" scale="8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9"/>
  <sheetViews>
    <sheetView workbookViewId="0">
      <selection activeCell="C32" sqref="C32"/>
    </sheetView>
  </sheetViews>
  <sheetFormatPr defaultRowHeight="12.75" x14ac:dyDescent="0.2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 x14ac:dyDescent="0.3">
      <c r="A1" s="90" t="s">
        <v>122</v>
      </c>
      <c r="E1" s="93" t="s">
        <v>126</v>
      </c>
    </row>
    <row r="3" spans="1:5" x14ac:dyDescent="0.2">
      <c r="A3" s="97"/>
      <c r="B3" s="98"/>
      <c r="C3" s="97"/>
      <c r="D3" s="100"/>
      <c r="E3" s="98"/>
    </row>
    <row r="4" spans="1:5" ht="15.75" x14ac:dyDescent="0.25">
      <c r="A4" s="71" t="str">
        <f>+ÖSSZEFÜGGÉSEK!A5</f>
        <v>2016. évi előirányzat BEVÉTELEK</v>
      </c>
      <c r="B4" s="99"/>
      <c r="C4" s="107"/>
      <c r="D4" s="100"/>
      <c r="E4" s="98"/>
    </row>
    <row r="5" spans="1:5" x14ac:dyDescent="0.2">
      <c r="A5" s="97"/>
      <c r="B5" s="98"/>
      <c r="C5" s="97"/>
      <c r="D5" s="100"/>
      <c r="E5" s="98"/>
    </row>
    <row r="6" spans="1:5" x14ac:dyDescent="0.2">
      <c r="A6" s="97" t="s">
        <v>503</v>
      </c>
      <c r="B6" s="98">
        <f>+'1.1.sz.mell.össz.'!C62</f>
        <v>210037</v>
      </c>
      <c r="C6" s="97" t="s">
        <v>461</v>
      </c>
      <c r="D6" s="100">
        <f>+'2.1.sz.mell  '!C18+'2.2.sz.mell  '!C17</f>
        <v>210037</v>
      </c>
      <c r="E6" s="98">
        <f t="shared" ref="E6:E15" si="0">+B6-D6</f>
        <v>0</v>
      </c>
    </row>
    <row r="7" spans="1:5" x14ac:dyDescent="0.2">
      <c r="A7" s="97" t="s">
        <v>504</v>
      </c>
      <c r="B7" s="98">
        <f>+'1.1.sz.mell.össz.'!C86</f>
        <v>0</v>
      </c>
      <c r="C7" s="97" t="s">
        <v>462</v>
      </c>
      <c r="D7" s="100">
        <f>+'2.1.sz.mell  '!C29+'2.2.sz.mell  '!C30</f>
        <v>0</v>
      </c>
      <c r="E7" s="98">
        <f t="shared" si="0"/>
        <v>0</v>
      </c>
    </row>
    <row r="8" spans="1:5" x14ac:dyDescent="0.2">
      <c r="A8" s="97" t="s">
        <v>505</v>
      </c>
      <c r="B8" s="98">
        <f>+'1.1.sz.mell.össz.'!C87</f>
        <v>210037</v>
      </c>
      <c r="C8" s="97" t="s">
        <v>463</v>
      </c>
      <c r="D8" s="100">
        <f>+'2.1.sz.mell  '!C30+'2.2.sz.mell  '!C31</f>
        <v>210037</v>
      </c>
      <c r="E8" s="98">
        <f t="shared" si="0"/>
        <v>0</v>
      </c>
    </row>
    <row r="9" spans="1:5" x14ac:dyDescent="0.2">
      <c r="A9" s="97"/>
      <c r="B9" s="98"/>
      <c r="C9" s="97"/>
      <c r="D9" s="100"/>
      <c r="E9" s="98"/>
    </row>
    <row r="10" spans="1:5" x14ac:dyDescent="0.2">
      <c r="A10" s="97"/>
      <c r="B10" s="98"/>
      <c r="C10" s="97"/>
      <c r="D10" s="100"/>
      <c r="E10" s="98"/>
    </row>
    <row r="11" spans="1:5" ht="15.75" x14ac:dyDescent="0.25">
      <c r="A11" s="71" t="str">
        <f>+ÖSSZEFÜGGÉSEK!A12</f>
        <v>2016. évi előirányzat KIADÁSOK</v>
      </c>
      <c r="B11" s="99"/>
      <c r="C11" s="107"/>
      <c r="D11" s="100"/>
      <c r="E11" s="98"/>
    </row>
    <row r="12" spans="1:5" x14ac:dyDescent="0.2">
      <c r="A12" s="97"/>
      <c r="B12" s="98"/>
      <c r="C12" s="97"/>
      <c r="D12" s="100"/>
      <c r="E12" s="98"/>
    </row>
    <row r="13" spans="1:5" x14ac:dyDescent="0.2">
      <c r="A13" s="97" t="s">
        <v>506</v>
      </c>
      <c r="B13" s="98">
        <f>+'1.1.sz.mell.össz.'!C128</f>
        <v>210037</v>
      </c>
      <c r="C13" s="97" t="s">
        <v>464</v>
      </c>
      <c r="D13" s="100">
        <f>+'2.1.sz.mell  '!G18+'2.2.sz.mell  '!G17</f>
        <v>210037</v>
      </c>
      <c r="E13" s="98">
        <f t="shared" si="0"/>
        <v>0</v>
      </c>
    </row>
    <row r="14" spans="1:5" x14ac:dyDescent="0.2">
      <c r="A14" s="97" t="s">
        <v>507</v>
      </c>
      <c r="B14" s="98">
        <f>+'1.1.sz.mell.össz.'!C153</f>
        <v>0</v>
      </c>
      <c r="C14" s="97" t="s">
        <v>465</v>
      </c>
      <c r="D14" s="100">
        <f>+'2.1.sz.mell  '!G29+'2.2.sz.mell  '!G30</f>
        <v>0</v>
      </c>
      <c r="E14" s="98">
        <f t="shared" si="0"/>
        <v>0</v>
      </c>
    </row>
    <row r="15" spans="1:5" x14ac:dyDescent="0.2">
      <c r="A15" s="97" t="s">
        <v>508</v>
      </c>
      <c r="B15" s="98">
        <f>+'1.1.sz.mell.össz.'!C154</f>
        <v>210037</v>
      </c>
      <c r="C15" s="97" t="s">
        <v>466</v>
      </c>
      <c r="D15" s="100">
        <f>+'2.1.sz.mell  '!G30+'2.2.sz.mell  '!G31</f>
        <v>210037</v>
      </c>
      <c r="E15" s="98">
        <f t="shared" si="0"/>
        <v>0</v>
      </c>
    </row>
    <row r="16" spans="1:5" x14ac:dyDescent="0.2">
      <c r="A16" s="91"/>
      <c r="B16" s="91"/>
      <c r="C16" s="97"/>
      <c r="D16" s="100"/>
      <c r="E16" s="92"/>
    </row>
    <row r="17" spans="1:5" x14ac:dyDescent="0.2">
      <c r="A17" s="91"/>
      <c r="B17" s="91"/>
      <c r="C17" s="91"/>
      <c r="D17" s="91"/>
      <c r="E17" s="91"/>
    </row>
    <row r="18" spans="1:5" x14ac:dyDescent="0.2">
      <c r="A18" s="91"/>
      <c r="B18" s="91"/>
      <c r="C18" s="91"/>
      <c r="D18" s="91"/>
      <c r="E18" s="91"/>
    </row>
    <row r="19" spans="1:5" x14ac:dyDescent="0.2">
      <c r="A19" s="91"/>
      <c r="B19" s="91"/>
      <c r="C19" s="91"/>
      <c r="D19" s="91"/>
      <c r="E19" s="91"/>
    </row>
  </sheetData>
  <sheetProtection sheet="1"/>
  <phoneticPr fontId="30" type="noConversion"/>
  <conditionalFormatting sqref="E3:E15">
    <cfRule type="cellIs" dxfId="1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1"/>
  <sheetViews>
    <sheetView view="pageLayout" zoomScaleNormal="120" workbookViewId="0">
      <selection activeCell="H7" sqref="H7"/>
    </sheetView>
  </sheetViews>
  <sheetFormatPr defaultRowHeight="15" x14ac:dyDescent="0.25"/>
  <cols>
    <col min="1" max="1" width="5.6640625" style="109" customWidth="1"/>
    <col min="2" max="2" width="35.6640625" style="109" customWidth="1"/>
    <col min="3" max="6" width="14" style="109" customWidth="1"/>
    <col min="7" max="16384" width="9.33203125" style="109"/>
  </cols>
  <sheetData>
    <row r="1" spans="1:7" ht="33" customHeight="1" x14ac:dyDescent="0.25">
      <c r="A1" s="813" t="s">
        <v>510</v>
      </c>
      <c r="B1" s="813"/>
      <c r="C1" s="813"/>
      <c r="D1" s="813"/>
      <c r="E1" s="813"/>
      <c r="F1" s="813"/>
    </row>
    <row r="2" spans="1:7" ht="15.95" customHeight="1" thickBot="1" x14ac:dyDescent="0.3">
      <c r="A2" s="110"/>
      <c r="B2" s="110"/>
      <c r="C2" s="814"/>
      <c r="D2" s="814"/>
      <c r="E2" s="821" t="s">
        <v>48</v>
      </c>
      <c r="F2" s="821"/>
      <c r="G2" s="116"/>
    </row>
    <row r="3" spans="1:7" ht="63" customHeight="1" x14ac:dyDescent="0.25">
      <c r="A3" s="817" t="s">
        <v>10</v>
      </c>
      <c r="B3" s="819" t="s">
        <v>159</v>
      </c>
      <c r="C3" s="819" t="s">
        <v>218</v>
      </c>
      <c r="D3" s="819"/>
      <c r="E3" s="819"/>
      <c r="F3" s="815" t="s">
        <v>476</v>
      </c>
    </row>
    <row r="4" spans="1:7" ht="15.75" thickBot="1" x14ac:dyDescent="0.3">
      <c r="A4" s="818"/>
      <c r="B4" s="820"/>
      <c r="C4" s="414">
        <f>+LEFT(ÖSSZEFÜGGÉSEK!A5,4)+1</f>
        <v>2017</v>
      </c>
      <c r="D4" s="414">
        <f>+C4+1</f>
        <v>2018</v>
      </c>
      <c r="E4" s="414">
        <f>+D4+1</f>
        <v>2019</v>
      </c>
      <c r="F4" s="816"/>
    </row>
    <row r="5" spans="1:7" ht="15.75" thickBot="1" x14ac:dyDescent="0.3">
      <c r="A5" s="113" t="s">
        <v>467</v>
      </c>
      <c r="B5" s="114" t="s">
        <v>468</v>
      </c>
      <c r="C5" s="114" t="s">
        <v>469</v>
      </c>
      <c r="D5" s="114" t="s">
        <v>471</v>
      </c>
      <c r="E5" s="114" t="s">
        <v>470</v>
      </c>
      <c r="F5" s="115" t="s">
        <v>472</v>
      </c>
    </row>
    <row r="6" spans="1:7" x14ac:dyDescent="0.25">
      <c r="A6" s="112" t="s">
        <v>12</v>
      </c>
      <c r="B6" s="133"/>
      <c r="C6" s="134"/>
      <c r="D6" s="134"/>
      <c r="E6" s="134"/>
      <c r="F6" s="119">
        <f>SUM(C6:E6)</f>
        <v>0</v>
      </c>
    </row>
    <row r="7" spans="1:7" x14ac:dyDescent="0.25">
      <c r="A7" s="111" t="s">
        <v>13</v>
      </c>
      <c r="B7" s="135"/>
      <c r="C7" s="136"/>
      <c r="D7" s="136"/>
      <c r="E7" s="136"/>
      <c r="F7" s="120">
        <f>SUM(C7:E7)</f>
        <v>0</v>
      </c>
    </row>
    <row r="8" spans="1:7" x14ac:dyDescent="0.25">
      <c r="A8" s="111" t="s">
        <v>14</v>
      </c>
      <c r="B8" s="135"/>
      <c r="C8" s="136"/>
      <c r="D8" s="136"/>
      <c r="E8" s="136"/>
      <c r="F8" s="120">
        <f>SUM(C8:E8)</f>
        <v>0</v>
      </c>
    </row>
    <row r="9" spans="1:7" x14ac:dyDescent="0.25">
      <c r="A9" s="111" t="s">
        <v>15</v>
      </c>
      <c r="B9" s="135"/>
      <c r="C9" s="136"/>
      <c r="D9" s="136"/>
      <c r="E9" s="136"/>
      <c r="F9" s="120">
        <f>SUM(C9:E9)</f>
        <v>0</v>
      </c>
    </row>
    <row r="10" spans="1:7" ht="15.75" thickBot="1" x14ac:dyDescent="0.3">
      <c r="A10" s="117" t="s">
        <v>16</v>
      </c>
      <c r="B10" s="137"/>
      <c r="C10" s="138"/>
      <c r="D10" s="138"/>
      <c r="E10" s="138"/>
      <c r="F10" s="120">
        <f>SUM(C10:E10)</f>
        <v>0</v>
      </c>
    </row>
    <row r="11" spans="1:7" s="397" customFormat="1" thickBot="1" x14ac:dyDescent="0.25">
      <c r="A11" s="394" t="s">
        <v>17</v>
      </c>
      <c r="B11" s="118" t="s">
        <v>160</v>
      </c>
      <c r="C11" s="395">
        <f>SUM(C6:C10)</f>
        <v>0</v>
      </c>
      <c r="D11" s="395">
        <f>SUM(D6:D10)</f>
        <v>0</v>
      </c>
      <c r="E11" s="395">
        <f>SUM(E6:E10)</f>
        <v>0</v>
      </c>
      <c r="F11" s="396">
        <f>SUM(F6:F10)</f>
        <v>0</v>
      </c>
    </row>
  </sheetData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az 5/2016. (V.31.) önkormányzati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2"/>
  <sheetViews>
    <sheetView view="pageLayout" zoomScaleNormal="120" workbookViewId="0">
      <selection activeCell="I1" sqref="I1"/>
    </sheetView>
  </sheetViews>
  <sheetFormatPr defaultRowHeight="15" x14ac:dyDescent="0.25"/>
  <cols>
    <col min="1" max="1" width="5.6640625" style="109" customWidth="1"/>
    <col min="2" max="2" width="58.1640625" style="109" customWidth="1"/>
    <col min="3" max="4" width="13.83203125" style="109" customWidth="1"/>
    <col min="5" max="5" width="12.33203125" style="702" customWidth="1"/>
    <col min="6" max="16384" width="9.33203125" style="109"/>
  </cols>
  <sheetData>
    <row r="1" spans="1:5" ht="44.25" customHeight="1" x14ac:dyDescent="0.25">
      <c r="A1" s="813" t="s">
        <v>509</v>
      </c>
      <c r="B1" s="813"/>
      <c r="C1" s="813"/>
    </row>
    <row r="2" spans="1:5" ht="15.95" customHeight="1" thickBot="1" x14ac:dyDescent="0.3">
      <c r="A2" s="110"/>
      <c r="B2" s="110"/>
      <c r="C2" s="121"/>
      <c r="E2" s="703" t="s">
        <v>48</v>
      </c>
    </row>
    <row r="3" spans="1:5" ht="34.5" customHeight="1" thickBot="1" x14ac:dyDescent="0.3">
      <c r="A3" s="139" t="s">
        <v>10</v>
      </c>
      <c r="B3" s="140" t="s">
        <v>158</v>
      </c>
      <c r="C3" s="141" t="str">
        <f>+'1.1.sz.mell.össz.'!C3</f>
        <v>2016.évi eredeti előirányzat</v>
      </c>
      <c r="D3" s="483" t="str">
        <f>+'1.1.sz.mell.össz.'!D3</f>
        <v>2015.évi módosított előirányzat</v>
      </c>
      <c r="E3" s="704" t="s">
        <v>527</v>
      </c>
    </row>
    <row r="4" spans="1:5" ht="15.75" thickBot="1" x14ac:dyDescent="0.3">
      <c r="A4" s="142" t="s">
        <v>467</v>
      </c>
      <c r="B4" s="143" t="s">
        <v>468</v>
      </c>
      <c r="C4" s="144" t="s">
        <v>469</v>
      </c>
      <c r="D4" s="484" t="s">
        <v>469</v>
      </c>
      <c r="E4" s="705"/>
    </row>
    <row r="5" spans="1:5" x14ac:dyDescent="0.25">
      <c r="A5" s="145" t="s">
        <v>12</v>
      </c>
      <c r="B5" s="309" t="s">
        <v>477</v>
      </c>
      <c r="C5" s="306">
        <v>9000</v>
      </c>
      <c r="D5" s="485">
        <v>9000</v>
      </c>
      <c r="E5" s="706">
        <v>6695</v>
      </c>
    </row>
    <row r="6" spans="1:5" ht="24.75" x14ac:dyDescent="0.25">
      <c r="A6" s="146" t="s">
        <v>13</v>
      </c>
      <c r="B6" s="330" t="s">
        <v>215</v>
      </c>
      <c r="C6" s="307">
        <v>28133</v>
      </c>
      <c r="D6" s="486">
        <v>24120</v>
      </c>
      <c r="E6" s="707">
        <v>6045</v>
      </c>
    </row>
    <row r="7" spans="1:5" x14ac:dyDescent="0.25">
      <c r="A7" s="146" t="s">
        <v>14</v>
      </c>
      <c r="B7" s="331" t="s">
        <v>478</v>
      </c>
      <c r="C7" s="307"/>
      <c r="D7" s="486">
        <v>2500</v>
      </c>
      <c r="E7" s="707">
        <v>2500</v>
      </c>
    </row>
    <row r="8" spans="1:5" ht="24.75" x14ac:dyDescent="0.25">
      <c r="A8" s="146" t="s">
        <v>15</v>
      </c>
      <c r="B8" s="331" t="s">
        <v>217</v>
      </c>
      <c r="C8" s="307"/>
      <c r="D8" s="486"/>
      <c r="E8" s="707"/>
    </row>
    <row r="9" spans="1:5" x14ac:dyDescent="0.25">
      <c r="A9" s="147" t="s">
        <v>16</v>
      </c>
      <c r="B9" s="331" t="s">
        <v>216</v>
      </c>
      <c r="C9" s="308"/>
      <c r="D9" s="487"/>
      <c r="E9" s="707">
        <v>750</v>
      </c>
    </row>
    <row r="10" spans="1:5" ht="15.75" thickBot="1" x14ac:dyDescent="0.3">
      <c r="A10" s="146" t="s">
        <v>17</v>
      </c>
      <c r="B10" s="332" t="s">
        <v>479</v>
      </c>
      <c r="C10" s="307"/>
      <c r="D10" s="486"/>
      <c r="E10" s="708"/>
    </row>
    <row r="11" spans="1:5" ht="15.75" thickBot="1" x14ac:dyDescent="0.3">
      <c r="A11" s="822" t="s">
        <v>161</v>
      </c>
      <c r="B11" s="823"/>
      <c r="C11" s="148">
        <f>SUM(C5:C10)</f>
        <v>37133</v>
      </c>
      <c r="D11" s="709">
        <f>SUM(D5:D10)</f>
        <v>35620</v>
      </c>
      <c r="E11" s="710">
        <f>SUM(E5:E10)</f>
        <v>15990</v>
      </c>
    </row>
    <row r="12" spans="1:5" ht="23.25" customHeight="1" x14ac:dyDescent="0.25">
      <c r="A12" s="824" t="s">
        <v>190</v>
      </c>
      <c r="B12" s="824"/>
      <c r="C12" s="824"/>
    </row>
  </sheetData>
  <mergeCells count="3">
    <mergeCell ref="A1:C1"/>
    <mergeCell ref="A11:B11"/>
    <mergeCell ref="A12:C12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landscape" r:id="rId1"/>
  <headerFooter alignWithMargins="0">
    <oddHeader>&amp;R&amp;"Times New Roman CE,Félkövér dőlt"&amp;11 4. melléklet az 5/2016. (V.31.) önkormányzati rendelethez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8"/>
  <sheetViews>
    <sheetView view="pageLayout" zoomScaleNormal="120" workbookViewId="0">
      <selection activeCell="B21" sqref="B21"/>
    </sheetView>
  </sheetViews>
  <sheetFormatPr defaultRowHeight="15" x14ac:dyDescent="0.25"/>
  <cols>
    <col min="1" max="1" width="5.6640625" style="109" customWidth="1"/>
    <col min="2" max="2" width="66.83203125" style="109" customWidth="1"/>
    <col min="3" max="3" width="27" style="109" customWidth="1"/>
    <col min="4" max="16384" width="9.33203125" style="109"/>
  </cols>
  <sheetData>
    <row r="1" spans="1:4" ht="33" customHeight="1" x14ac:dyDescent="0.25">
      <c r="A1" s="813" t="str">
        <f>+CONCATENATE("Kölesd Községi Önkormányzat ",CONCATENATE(LEFT(ÖSSZEFÜGGÉSEK!A5,4),". évi adósságot keletkeztető fejlesztési céljai"))</f>
        <v>Kölesd Községi Önkormányzat 2016. évi adósságot keletkeztető fejlesztési céljai</v>
      </c>
      <c r="B1" s="813"/>
      <c r="C1" s="813"/>
    </row>
    <row r="2" spans="1:4" ht="15.95" customHeight="1" thickBot="1" x14ac:dyDescent="0.3">
      <c r="A2" s="110"/>
      <c r="B2" s="110"/>
      <c r="C2" s="121" t="s">
        <v>48</v>
      </c>
      <c r="D2" s="116"/>
    </row>
    <row r="3" spans="1:4" ht="26.25" customHeight="1" thickBot="1" x14ac:dyDescent="0.3">
      <c r="A3" s="139" t="s">
        <v>10</v>
      </c>
      <c r="B3" s="140" t="s">
        <v>162</v>
      </c>
      <c r="C3" s="141" t="s">
        <v>188</v>
      </c>
    </row>
    <row r="4" spans="1:4" ht="15.75" thickBot="1" x14ac:dyDescent="0.3">
      <c r="A4" s="142" t="s">
        <v>467</v>
      </c>
      <c r="B4" s="143" t="s">
        <v>468</v>
      </c>
      <c r="C4" s="144" t="s">
        <v>469</v>
      </c>
    </row>
    <row r="5" spans="1:4" x14ac:dyDescent="0.25">
      <c r="A5" s="145" t="s">
        <v>12</v>
      </c>
      <c r="B5" s="152"/>
      <c r="C5" s="149"/>
    </row>
    <row r="6" spans="1:4" x14ac:dyDescent="0.25">
      <c r="A6" s="146" t="s">
        <v>13</v>
      </c>
      <c r="B6" s="153"/>
      <c r="C6" s="150"/>
    </row>
    <row r="7" spans="1:4" ht="15.75" thickBot="1" x14ac:dyDescent="0.3">
      <c r="A7" s="147" t="s">
        <v>14</v>
      </c>
      <c r="B7" s="154"/>
      <c r="C7" s="151"/>
    </row>
    <row r="8" spans="1:4" s="397" customFormat="1" ht="17.25" customHeight="1" thickBot="1" x14ac:dyDescent="0.25">
      <c r="A8" s="398" t="s">
        <v>15</v>
      </c>
      <c r="B8" s="94" t="s">
        <v>163</v>
      </c>
      <c r="C8" s="148">
        <f>SUM(C5:C7)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az 5/2016. (V.31.) önkormányzati 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3"/>
  <sheetViews>
    <sheetView view="pageLayout" zoomScaleNormal="100" workbookViewId="0">
      <selection activeCell="J14" sqref="J14"/>
    </sheetView>
  </sheetViews>
  <sheetFormatPr defaultRowHeight="12.75" x14ac:dyDescent="0.2"/>
  <cols>
    <col min="1" max="1" width="47.1640625" style="36" customWidth="1"/>
    <col min="2" max="2" width="16.33203125" style="35" customWidth="1"/>
    <col min="3" max="3" width="18" style="35" customWidth="1"/>
    <col min="4" max="5" width="12.83203125" style="35" customWidth="1"/>
    <col min="6" max="6" width="13.83203125" style="35" customWidth="1"/>
    <col min="7" max="16384" width="9.33203125" style="35"/>
  </cols>
  <sheetData>
    <row r="1" spans="1:4" ht="25.5" customHeight="1" x14ac:dyDescent="0.2">
      <c r="A1" s="825" t="s">
        <v>0</v>
      </c>
      <c r="B1" s="825"/>
      <c r="C1" s="825"/>
    </row>
    <row r="2" spans="1:4" ht="22.5" customHeight="1" thickBot="1" x14ac:dyDescent="0.25">
      <c r="A2" s="155"/>
      <c r="B2" s="45"/>
      <c r="C2" s="45"/>
    </row>
    <row r="3" spans="1:4" s="37" customFormat="1" ht="44.25" customHeight="1" thickBot="1" x14ac:dyDescent="0.25">
      <c r="A3" s="156" t="s">
        <v>59</v>
      </c>
      <c r="B3" s="157" t="s">
        <v>511</v>
      </c>
      <c r="C3" s="448" t="s">
        <v>512</v>
      </c>
      <c r="D3" s="493" t="s">
        <v>527</v>
      </c>
    </row>
    <row r="4" spans="1:4" s="45" customFormat="1" ht="12" customHeight="1" thickBot="1" x14ac:dyDescent="0.25">
      <c r="A4" s="43" t="s">
        <v>467</v>
      </c>
      <c r="B4" s="44" t="s">
        <v>469</v>
      </c>
      <c r="C4" s="488" t="s">
        <v>471</v>
      </c>
      <c r="D4" s="496" t="s">
        <v>470</v>
      </c>
    </row>
    <row r="5" spans="1:4" ht="15.95" customHeight="1" x14ac:dyDescent="0.2">
      <c r="A5" s="399" t="s">
        <v>516</v>
      </c>
      <c r="B5" s="401"/>
      <c r="C5" s="489">
        <v>1081</v>
      </c>
      <c r="D5" s="494">
        <v>1086</v>
      </c>
    </row>
    <row r="6" spans="1:4" ht="15.95" customHeight="1" x14ac:dyDescent="0.2">
      <c r="A6" s="399" t="s">
        <v>517</v>
      </c>
      <c r="B6" s="401"/>
      <c r="C6" s="489">
        <v>1348</v>
      </c>
      <c r="D6" s="492">
        <v>1304</v>
      </c>
    </row>
    <row r="7" spans="1:4" ht="15.95" customHeight="1" x14ac:dyDescent="0.2">
      <c r="A7" s="399" t="s">
        <v>518</v>
      </c>
      <c r="B7" s="401"/>
      <c r="C7" s="489">
        <v>2500</v>
      </c>
      <c r="D7" s="492">
        <v>2500</v>
      </c>
    </row>
    <row r="8" spans="1:4" ht="15.95" customHeight="1" x14ac:dyDescent="0.2">
      <c r="A8" s="400" t="s">
        <v>521</v>
      </c>
      <c r="B8" s="401"/>
      <c r="C8" s="489">
        <v>9104</v>
      </c>
      <c r="D8" s="492">
        <v>9100</v>
      </c>
    </row>
    <row r="9" spans="1:4" ht="15.95" customHeight="1" x14ac:dyDescent="0.2">
      <c r="A9" s="399" t="s">
        <v>523</v>
      </c>
      <c r="B9" s="401"/>
      <c r="C9" s="489">
        <v>405</v>
      </c>
      <c r="D9" s="492">
        <v>401</v>
      </c>
    </row>
    <row r="10" spans="1:4" ht="15.95" customHeight="1" x14ac:dyDescent="0.2">
      <c r="A10" s="400" t="s">
        <v>524</v>
      </c>
      <c r="B10" s="401"/>
      <c r="C10" s="489">
        <v>17</v>
      </c>
      <c r="D10" s="492">
        <v>15</v>
      </c>
    </row>
    <row r="11" spans="1:4" ht="15.95" customHeight="1" x14ac:dyDescent="0.2">
      <c r="A11" s="399" t="s">
        <v>525</v>
      </c>
      <c r="B11" s="401"/>
      <c r="C11" s="489">
        <v>60</v>
      </c>
      <c r="D11" s="492">
        <v>61</v>
      </c>
    </row>
    <row r="12" spans="1:4" ht="15.95" customHeight="1" x14ac:dyDescent="0.2">
      <c r="A12" s="399" t="s">
        <v>526</v>
      </c>
      <c r="B12" s="401"/>
      <c r="C12" s="489">
        <v>57</v>
      </c>
      <c r="D12" s="492">
        <v>57</v>
      </c>
    </row>
    <row r="13" spans="1:4" ht="15.95" customHeight="1" x14ac:dyDescent="0.2">
      <c r="A13" s="399"/>
      <c r="B13" s="401"/>
      <c r="C13" s="489"/>
      <c r="D13" s="492"/>
    </row>
    <row r="14" spans="1:4" ht="15.95" customHeight="1" x14ac:dyDescent="0.2">
      <c r="A14" s="399"/>
      <c r="B14" s="401"/>
      <c r="C14" s="489"/>
      <c r="D14" s="492"/>
    </row>
    <row r="15" spans="1:4" ht="15.95" customHeight="1" x14ac:dyDescent="0.2">
      <c r="A15" s="399"/>
      <c r="B15" s="401"/>
      <c r="C15" s="489"/>
      <c r="D15" s="492"/>
    </row>
    <row r="16" spans="1:4" ht="15.95" customHeight="1" x14ac:dyDescent="0.2">
      <c r="A16" s="399"/>
      <c r="B16" s="401"/>
      <c r="C16" s="489"/>
      <c r="D16" s="492"/>
    </row>
    <row r="17" spans="1:4" ht="15.95" customHeight="1" x14ac:dyDescent="0.2">
      <c r="A17" s="399"/>
      <c r="B17" s="401"/>
      <c r="C17" s="489"/>
      <c r="D17" s="492"/>
    </row>
    <row r="18" spans="1:4" ht="15.95" customHeight="1" x14ac:dyDescent="0.2">
      <c r="A18" s="399"/>
      <c r="B18" s="401"/>
      <c r="C18" s="489"/>
      <c r="D18" s="492"/>
    </row>
    <row r="19" spans="1:4" ht="15.95" customHeight="1" x14ac:dyDescent="0.2">
      <c r="A19" s="399"/>
      <c r="B19" s="401"/>
      <c r="C19" s="489"/>
      <c r="D19" s="492"/>
    </row>
    <row r="20" spans="1:4" ht="15.95" customHeight="1" x14ac:dyDescent="0.2">
      <c r="A20" s="399"/>
      <c r="B20" s="401"/>
      <c r="C20" s="489"/>
      <c r="D20" s="492"/>
    </row>
    <row r="21" spans="1:4" ht="15.95" customHeight="1" x14ac:dyDescent="0.2">
      <c r="A21" s="399"/>
      <c r="B21" s="401"/>
      <c r="C21" s="489"/>
      <c r="D21" s="492"/>
    </row>
    <row r="22" spans="1:4" ht="15.95" customHeight="1" thickBot="1" x14ac:dyDescent="0.25">
      <c r="A22" s="46"/>
      <c r="B22" s="402"/>
      <c r="C22" s="490"/>
      <c r="D22" s="495"/>
    </row>
    <row r="23" spans="1:4" s="47" customFormat="1" ht="18" customHeight="1" thickBot="1" x14ac:dyDescent="0.25">
      <c r="A23" s="158" t="s">
        <v>58</v>
      </c>
      <c r="B23" s="83"/>
      <c r="C23" s="491">
        <f>SUM(C5:C22)</f>
        <v>14572</v>
      </c>
      <c r="D23" s="711">
        <f>SUM(D5:D22)</f>
        <v>14524</v>
      </c>
    </row>
  </sheetData>
  <mergeCells count="1">
    <mergeCell ref="A1:C1"/>
  </mergeCells>
  <phoneticPr fontId="0" type="noConversion"/>
  <printOptions horizontalCentered="1"/>
  <pageMargins left="0.78740157480314965" right="0.78740157480314965" top="1.02" bottom="0.98425196850393704" header="0.78740157480314965" footer="0.78740157480314965"/>
  <pageSetup paperSize="9" scale="105" orientation="landscape" horizontalDpi="300" verticalDpi="300" r:id="rId1"/>
  <headerFooter alignWithMargins="0">
    <oddHeader>&amp;R&amp;"Times New Roman CE,Félkövér dőlt"&amp;11 6. melléklet az 5/2016. (V.31.) önkormányzati rendelethez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4"/>
  <sheetViews>
    <sheetView view="pageLayout" zoomScaleNormal="100" workbookViewId="0">
      <selection activeCell="G4" sqref="G4"/>
    </sheetView>
  </sheetViews>
  <sheetFormatPr defaultRowHeight="12.75" x14ac:dyDescent="0.2"/>
  <cols>
    <col min="1" max="1" width="60.6640625" style="36" customWidth="1"/>
    <col min="2" max="2" width="16.33203125" style="35" customWidth="1"/>
    <col min="3" max="3" width="18" style="35" customWidth="1"/>
    <col min="4" max="5" width="12.83203125" style="35" customWidth="1"/>
    <col min="6" max="6" width="13.83203125" style="35" customWidth="1"/>
    <col min="7" max="16384" width="9.33203125" style="35"/>
  </cols>
  <sheetData>
    <row r="1" spans="1:4" ht="24.75" customHeight="1" x14ac:dyDescent="0.2">
      <c r="A1" s="825" t="s">
        <v>1</v>
      </c>
      <c r="B1" s="825"/>
      <c r="C1" s="825"/>
    </row>
    <row r="2" spans="1:4" ht="23.25" customHeight="1" thickBot="1" x14ac:dyDescent="0.25">
      <c r="A2" s="155"/>
      <c r="B2" s="45"/>
      <c r="C2" s="45"/>
    </row>
    <row r="3" spans="1:4" s="37" customFormat="1" ht="48.75" customHeight="1" thickBot="1" x14ac:dyDescent="0.25">
      <c r="A3" s="156" t="s">
        <v>60</v>
      </c>
      <c r="B3" s="157" t="s">
        <v>511</v>
      </c>
      <c r="C3" s="448" t="str">
        <f>+'6.sz.mell.'!C3</f>
        <v>Módosított előirányzat</v>
      </c>
      <c r="D3" s="493" t="s">
        <v>527</v>
      </c>
    </row>
    <row r="4" spans="1:4" s="45" customFormat="1" ht="15" customHeight="1" thickBot="1" x14ac:dyDescent="0.25">
      <c r="A4" s="43" t="s">
        <v>467</v>
      </c>
      <c r="B4" s="44" t="s">
        <v>469</v>
      </c>
      <c r="C4" s="488" t="s">
        <v>471</v>
      </c>
      <c r="D4" s="496" t="s">
        <v>470</v>
      </c>
    </row>
    <row r="5" spans="1:4" ht="15.95" customHeight="1" x14ac:dyDescent="0.2">
      <c r="A5" s="48" t="s">
        <v>736</v>
      </c>
      <c r="B5" s="403" t="s">
        <v>519</v>
      </c>
      <c r="C5" s="497">
        <v>7589</v>
      </c>
      <c r="D5" s="494">
        <v>5741</v>
      </c>
    </row>
    <row r="6" spans="1:4" ht="15.95" customHeight="1" x14ac:dyDescent="0.2">
      <c r="A6" s="48" t="s">
        <v>522</v>
      </c>
      <c r="B6" s="403"/>
      <c r="C6" s="497">
        <v>1188</v>
      </c>
      <c r="D6" s="492">
        <v>1187</v>
      </c>
    </row>
    <row r="7" spans="1:4" ht="15.95" customHeight="1" x14ac:dyDescent="0.2">
      <c r="A7" s="48"/>
      <c r="B7" s="403"/>
      <c r="C7" s="497"/>
      <c r="D7" s="492"/>
    </row>
    <row r="8" spans="1:4" ht="15.95" customHeight="1" x14ac:dyDescent="0.2">
      <c r="A8" s="48"/>
      <c r="B8" s="403"/>
      <c r="C8" s="497"/>
      <c r="D8" s="492"/>
    </row>
    <row r="9" spans="1:4" ht="15.95" customHeight="1" x14ac:dyDescent="0.2">
      <c r="A9" s="48"/>
      <c r="B9" s="403"/>
      <c r="C9" s="497"/>
      <c r="D9" s="492"/>
    </row>
    <row r="10" spans="1:4" ht="15.95" customHeight="1" x14ac:dyDescent="0.2">
      <c r="A10" s="48"/>
      <c r="B10" s="403"/>
      <c r="C10" s="497"/>
      <c r="D10" s="492"/>
    </row>
    <row r="11" spans="1:4" ht="15.95" customHeight="1" x14ac:dyDescent="0.2">
      <c r="A11" s="48"/>
      <c r="B11" s="403"/>
      <c r="C11" s="497"/>
      <c r="D11" s="492"/>
    </row>
    <row r="12" spans="1:4" ht="15.95" customHeight="1" x14ac:dyDescent="0.2">
      <c r="A12" s="48"/>
      <c r="B12" s="403"/>
      <c r="C12" s="497"/>
      <c r="D12" s="492"/>
    </row>
    <row r="13" spans="1:4" ht="15.95" customHeight="1" x14ac:dyDescent="0.2">
      <c r="A13" s="48"/>
      <c r="B13" s="403"/>
      <c r="C13" s="497"/>
      <c r="D13" s="492"/>
    </row>
    <row r="14" spans="1:4" ht="15.95" customHeight="1" x14ac:dyDescent="0.2">
      <c r="A14" s="48"/>
      <c r="B14" s="403"/>
      <c r="C14" s="497"/>
      <c r="D14" s="492"/>
    </row>
    <row r="15" spans="1:4" ht="15.95" customHeight="1" x14ac:dyDescent="0.2">
      <c r="A15" s="48"/>
      <c r="B15" s="403"/>
      <c r="C15" s="497"/>
      <c r="D15" s="492"/>
    </row>
    <row r="16" spans="1:4" ht="15.95" customHeight="1" x14ac:dyDescent="0.2">
      <c r="A16" s="48"/>
      <c r="B16" s="403"/>
      <c r="C16" s="497"/>
      <c r="D16" s="492"/>
    </row>
    <row r="17" spans="1:4" ht="15.95" customHeight="1" x14ac:dyDescent="0.2">
      <c r="A17" s="48"/>
      <c r="B17" s="403"/>
      <c r="C17" s="497"/>
      <c r="D17" s="492"/>
    </row>
    <row r="18" spans="1:4" ht="15.95" customHeight="1" x14ac:dyDescent="0.2">
      <c r="A18" s="48"/>
      <c r="B18" s="403"/>
      <c r="C18" s="497"/>
      <c r="D18" s="492"/>
    </row>
    <row r="19" spans="1:4" ht="15.95" customHeight="1" x14ac:dyDescent="0.2">
      <c r="A19" s="48"/>
      <c r="B19" s="403"/>
      <c r="C19" s="497"/>
      <c r="D19" s="492"/>
    </row>
    <row r="20" spans="1:4" ht="15.95" customHeight="1" x14ac:dyDescent="0.2">
      <c r="A20" s="48"/>
      <c r="B20" s="403"/>
      <c r="C20" s="497"/>
      <c r="D20" s="492"/>
    </row>
    <row r="21" spans="1:4" ht="15.95" customHeight="1" x14ac:dyDescent="0.2">
      <c r="A21" s="48"/>
      <c r="B21" s="403"/>
      <c r="C21" s="497"/>
      <c r="D21" s="492"/>
    </row>
    <row r="22" spans="1:4" ht="15.95" customHeight="1" x14ac:dyDescent="0.2">
      <c r="A22" s="48"/>
      <c r="B22" s="403"/>
      <c r="C22" s="497"/>
      <c r="D22" s="492"/>
    </row>
    <row r="23" spans="1:4" ht="15.95" customHeight="1" thickBot="1" x14ac:dyDescent="0.25">
      <c r="A23" s="50"/>
      <c r="B23" s="404"/>
      <c r="C23" s="498"/>
      <c r="D23" s="495"/>
    </row>
    <row r="24" spans="1:4" s="47" customFormat="1" ht="18" customHeight="1" thickBot="1" x14ac:dyDescent="0.25">
      <c r="A24" s="158" t="s">
        <v>58</v>
      </c>
      <c r="B24" s="84">
        <v>3389</v>
      </c>
      <c r="C24" s="499">
        <f>SUM(C5:C23)</f>
        <v>8777</v>
      </c>
      <c r="D24" s="789">
        <f>SUM(D5:D23)</f>
        <v>6928</v>
      </c>
    </row>
  </sheetData>
  <mergeCells count="1">
    <mergeCell ref="A1:C1"/>
  </mergeCells>
  <phoneticPr fontId="0" type="noConversion"/>
  <printOptions horizontalCentered="1"/>
  <pageMargins left="0.78740157480314965" right="0.78740157480314965" top="1.2369791666666667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az 5/2016. (V.31.) önkormányzati rendelethez&amp;"Times New Roman CE,Normál"&amp;10
  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2"/>
  <sheetViews>
    <sheetView view="pageLayout" zoomScaleNormal="100" workbookViewId="0">
      <selection activeCell="A35" sqref="A35"/>
    </sheetView>
  </sheetViews>
  <sheetFormatPr defaultRowHeight="12.75" x14ac:dyDescent="0.2"/>
  <cols>
    <col min="1" max="1" width="38.6640625" style="39" customWidth="1"/>
    <col min="2" max="5" width="13.83203125" style="39" customWidth="1"/>
    <col min="6" max="16384" width="9.33203125" style="39"/>
  </cols>
  <sheetData>
    <row r="1" spans="1:5" x14ac:dyDescent="0.2">
      <c r="A1" s="168"/>
      <c r="B1" s="168"/>
      <c r="C1" s="168"/>
      <c r="D1" s="168"/>
      <c r="E1" s="168"/>
    </row>
    <row r="2" spans="1:5" ht="15.75" x14ac:dyDescent="0.25">
      <c r="A2" s="169" t="s">
        <v>108</v>
      </c>
      <c r="B2" s="826"/>
      <c r="C2" s="826"/>
      <c r="D2" s="826"/>
      <c r="E2" s="826"/>
    </row>
    <row r="3" spans="1:5" ht="14.25" thickBot="1" x14ac:dyDescent="0.3">
      <c r="A3" s="168"/>
      <c r="B3" s="168"/>
      <c r="C3" s="168"/>
      <c r="D3" s="827" t="s">
        <v>101</v>
      </c>
      <c r="E3" s="827"/>
    </row>
    <row r="4" spans="1:5" ht="15" customHeight="1" thickBot="1" x14ac:dyDescent="0.25">
      <c r="A4" s="170" t="s">
        <v>100</v>
      </c>
      <c r="B4" s="171" t="str">
        <f>CONCATENATE((LEFT(ÖSSZEFÜGGÉSEK!A5,4)),".")</f>
        <v>2016.</v>
      </c>
      <c r="C4" s="171" t="str">
        <f>CONCATENATE((LEFT(ÖSSZEFÜGGÉSEK!A5,4))+1,".")</f>
        <v>2017.</v>
      </c>
      <c r="D4" s="171" t="str">
        <f>CONCATENATE((LEFT(ÖSSZEFÜGGÉSEK!A5,4))+1,". után")</f>
        <v>2017. után</v>
      </c>
      <c r="E4" s="172" t="s">
        <v>45</v>
      </c>
    </row>
    <row r="5" spans="1:5" x14ac:dyDescent="0.2">
      <c r="A5" s="173" t="s">
        <v>102</v>
      </c>
      <c r="B5" s="72"/>
      <c r="C5" s="72"/>
      <c r="D5" s="72"/>
      <c r="E5" s="174">
        <f t="shared" ref="E5:E11" si="0">SUM(B5:D5)</f>
        <v>0</v>
      </c>
    </row>
    <row r="6" spans="1:5" x14ac:dyDescent="0.2">
      <c r="A6" s="175" t="s">
        <v>115</v>
      </c>
      <c r="B6" s="73"/>
      <c r="C6" s="73"/>
      <c r="D6" s="73"/>
      <c r="E6" s="176">
        <f t="shared" si="0"/>
        <v>0</v>
      </c>
    </row>
    <row r="7" spans="1:5" x14ac:dyDescent="0.2">
      <c r="A7" s="177" t="s">
        <v>103</v>
      </c>
      <c r="B7" s="74"/>
      <c r="C7" s="74"/>
      <c r="D7" s="74"/>
      <c r="E7" s="178">
        <f t="shared" si="0"/>
        <v>0</v>
      </c>
    </row>
    <row r="8" spans="1:5" x14ac:dyDescent="0.2">
      <c r="A8" s="177" t="s">
        <v>117</v>
      </c>
      <c r="B8" s="74"/>
      <c r="C8" s="74"/>
      <c r="D8" s="74"/>
      <c r="E8" s="178">
        <f t="shared" si="0"/>
        <v>0</v>
      </c>
    </row>
    <row r="9" spans="1:5" x14ac:dyDescent="0.2">
      <c r="A9" s="177" t="s">
        <v>104</v>
      </c>
      <c r="B9" s="74"/>
      <c r="C9" s="74"/>
      <c r="D9" s="74"/>
      <c r="E9" s="178">
        <f t="shared" si="0"/>
        <v>0</v>
      </c>
    </row>
    <row r="10" spans="1:5" x14ac:dyDescent="0.2">
      <c r="A10" s="177" t="s">
        <v>105</v>
      </c>
      <c r="B10" s="74"/>
      <c r="C10" s="74"/>
      <c r="D10" s="74"/>
      <c r="E10" s="178">
        <f t="shared" si="0"/>
        <v>0</v>
      </c>
    </row>
    <row r="11" spans="1:5" ht="13.5" thickBot="1" x14ac:dyDescent="0.25">
      <c r="A11" s="75"/>
      <c r="B11" s="76"/>
      <c r="C11" s="76"/>
      <c r="D11" s="76"/>
      <c r="E11" s="178">
        <f t="shared" si="0"/>
        <v>0</v>
      </c>
    </row>
    <row r="12" spans="1:5" ht="13.5" thickBot="1" x14ac:dyDescent="0.25">
      <c r="A12" s="179" t="s">
        <v>107</v>
      </c>
      <c r="B12" s="180">
        <f>B5+SUM(B7:B11)</f>
        <v>0</v>
      </c>
      <c r="C12" s="180">
        <f>C5+SUM(C7:C11)</f>
        <v>0</v>
      </c>
      <c r="D12" s="180">
        <f>D5+SUM(D7:D11)</f>
        <v>0</v>
      </c>
      <c r="E12" s="181">
        <f>E5+SUM(E7:E11)</f>
        <v>0</v>
      </c>
    </row>
    <row r="13" spans="1:5" ht="13.5" thickBot="1" x14ac:dyDescent="0.25">
      <c r="A13" s="41"/>
      <c r="B13" s="41"/>
      <c r="C13" s="41"/>
      <c r="D13" s="41"/>
      <c r="E13" s="41"/>
    </row>
    <row r="14" spans="1:5" ht="15" customHeight="1" thickBot="1" x14ac:dyDescent="0.25">
      <c r="A14" s="170" t="s">
        <v>106</v>
      </c>
      <c r="B14" s="171" t="str">
        <f>+B4</f>
        <v>2016.</v>
      </c>
      <c r="C14" s="171" t="str">
        <f>+C4</f>
        <v>2017.</v>
      </c>
      <c r="D14" s="171" t="str">
        <f>+D4</f>
        <v>2017. után</v>
      </c>
      <c r="E14" s="172" t="s">
        <v>45</v>
      </c>
    </row>
    <row r="15" spans="1:5" x14ac:dyDescent="0.2">
      <c r="A15" s="173" t="s">
        <v>111</v>
      </c>
      <c r="B15" s="72"/>
      <c r="C15" s="72"/>
      <c r="D15" s="72"/>
      <c r="E15" s="174">
        <f t="shared" ref="E15:E21" si="1">SUM(B15:D15)</f>
        <v>0</v>
      </c>
    </row>
    <row r="16" spans="1:5" x14ac:dyDescent="0.2">
      <c r="A16" s="182" t="s">
        <v>112</v>
      </c>
      <c r="B16" s="74"/>
      <c r="C16" s="74"/>
      <c r="D16" s="74"/>
      <c r="E16" s="178">
        <f t="shared" si="1"/>
        <v>0</v>
      </c>
    </row>
    <row r="17" spans="1:5" x14ac:dyDescent="0.2">
      <c r="A17" s="177" t="s">
        <v>113</v>
      </c>
      <c r="B17" s="74"/>
      <c r="C17" s="74"/>
      <c r="D17" s="74"/>
      <c r="E17" s="178">
        <f t="shared" si="1"/>
        <v>0</v>
      </c>
    </row>
    <row r="18" spans="1:5" x14ac:dyDescent="0.2">
      <c r="A18" s="177" t="s">
        <v>114</v>
      </c>
      <c r="B18" s="74"/>
      <c r="C18" s="74"/>
      <c r="D18" s="74"/>
      <c r="E18" s="178">
        <f t="shared" si="1"/>
        <v>0</v>
      </c>
    </row>
    <row r="19" spans="1:5" x14ac:dyDescent="0.2">
      <c r="A19" s="77"/>
      <c r="B19" s="74"/>
      <c r="C19" s="74"/>
      <c r="D19" s="74"/>
      <c r="E19" s="178">
        <f t="shared" si="1"/>
        <v>0</v>
      </c>
    </row>
    <row r="20" spans="1:5" x14ac:dyDescent="0.2">
      <c r="A20" s="77"/>
      <c r="B20" s="74"/>
      <c r="C20" s="74"/>
      <c r="D20" s="74"/>
      <c r="E20" s="178">
        <f t="shared" si="1"/>
        <v>0</v>
      </c>
    </row>
    <row r="21" spans="1:5" ht="13.5" thickBot="1" x14ac:dyDescent="0.25">
      <c r="A21" s="75"/>
      <c r="B21" s="76"/>
      <c r="C21" s="76"/>
      <c r="D21" s="76"/>
      <c r="E21" s="178">
        <f t="shared" si="1"/>
        <v>0</v>
      </c>
    </row>
    <row r="22" spans="1:5" ht="13.5" thickBot="1" x14ac:dyDescent="0.25">
      <c r="A22" s="179" t="s">
        <v>46</v>
      </c>
      <c r="B22" s="180">
        <f>SUM(B15:B21)</f>
        <v>0</v>
      </c>
      <c r="C22" s="180">
        <f>SUM(C15:C21)</f>
        <v>0</v>
      </c>
      <c r="D22" s="180">
        <f>SUM(D15:D21)</f>
        <v>0</v>
      </c>
      <c r="E22" s="181">
        <f>SUM(E15:E21)</f>
        <v>0</v>
      </c>
    </row>
    <row r="23" spans="1:5" x14ac:dyDescent="0.2">
      <c r="A23" s="168"/>
      <c r="B23" s="168"/>
      <c r="C23" s="168"/>
      <c r="D23" s="168"/>
      <c r="E23" s="168"/>
    </row>
    <row r="24" spans="1:5" x14ac:dyDescent="0.2">
      <c r="A24" s="168"/>
      <c r="B24" s="168"/>
      <c r="C24" s="168"/>
      <c r="D24" s="168"/>
      <c r="E24" s="168"/>
    </row>
    <row r="25" spans="1:5" ht="15.75" x14ac:dyDescent="0.25">
      <c r="A25" s="169" t="s">
        <v>108</v>
      </c>
      <c r="B25" s="826"/>
      <c r="C25" s="826"/>
      <c r="D25" s="826"/>
      <c r="E25" s="826"/>
    </row>
    <row r="26" spans="1:5" ht="14.25" thickBot="1" x14ac:dyDescent="0.3">
      <c r="A26" s="168"/>
      <c r="B26" s="168"/>
      <c r="C26" s="168"/>
      <c r="D26" s="827" t="s">
        <v>101</v>
      </c>
      <c r="E26" s="827"/>
    </row>
    <row r="27" spans="1:5" ht="13.5" thickBot="1" x14ac:dyDescent="0.25">
      <c r="A27" s="170" t="s">
        <v>100</v>
      </c>
      <c r="B27" s="171" t="str">
        <f>+B14</f>
        <v>2016.</v>
      </c>
      <c r="C27" s="171" t="str">
        <f>+C14</f>
        <v>2017.</v>
      </c>
      <c r="D27" s="171" t="str">
        <f>+D14</f>
        <v>2017. után</v>
      </c>
      <c r="E27" s="172" t="s">
        <v>45</v>
      </c>
    </row>
    <row r="28" spans="1:5" x14ac:dyDescent="0.2">
      <c r="A28" s="173" t="s">
        <v>102</v>
      </c>
      <c r="B28" s="72"/>
      <c r="C28" s="72"/>
      <c r="D28" s="72"/>
      <c r="E28" s="174">
        <f t="shared" ref="E28:E34" si="2">SUM(B28:D28)</f>
        <v>0</v>
      </c>
    </row>
    <row r="29" spans="1:5" x14ac:dyDescent="0.2">
      <c r="A29" s="175" t="s">
        <v>115</v>
      </c>
      <c r="B29" s="73"/>
      <c r="C29" s="73"/>
      <c r="D29" s="73"/>
      <c r="E29" s="176">
        <f t="shared" si="2"/>
        <v>0</v>
      </c>
    </row>
    <row r="30" spans="1:5" x14ac:dyDescent="0.2">
      <c r="A30" s="177" t="s">
        <v>103</v>
      </c>
      <c r="B30" s="74"/>
      <c r="C30" s="74"/>
      <c r="D30" s="74"/>
      <c r="E30" s="178">
        <f t="shared" si="2"/>
        <v>0</v>
      </c>
    </row>
    <row r="31" spans="1:5" x14ac:dyDescent="0.2">
      <c r="A31" s="177" t="s">
        <v>117</v>
      </c>
      <c r="B31" s="74"/>
      <c r="C31" s="74"/>
      <c r="D31" s="74"/>
      <c r="E31" s="178">
        <f t="shared" si="2"/>
        <v>0</v>
      </c>
    </row>
    <row r="32" spans="1:5" x14ac:dyDescent="0.2">
      <c r="A32" s="177" t="s">
        <v>104</v>
      </c>
      <c r="B32" s="74"/>
      <c r="C32" s="74"/>
      <c r="D32" s="74"/>
      <c r="E32" s="178">
        <f t="shared" si="2"/>
        <v>0</v>
      </c>
    </row>
    <row r="33" spans="1:5" x14ac:dyDescent="0.2">
      <c r="A33" s="177" t="s">
        <v>105</v>
      </c>
      <c r="B33" s="74"/>
      <c r="C33" s="74"/>
      <c r="D33" s="74"/>
      <c r="E33" s="178">
        <f t="shared" si="2"/>
        <v>0</v>
      </c>
    </row>
    <row r="34" spans="1:5" ht="13.5" thickBot="1" x14ac:dyDescent="0.25">
      <c r="A34" s="75"/>
      <c r="B34" s="76"/>
      <c r="C34" s="76"/>
      <c r="D34" s="76"/>
      <c r="E34" s="178">
        <f t="shared" si="2"/>
        <v>0</v>
      </c>
    </row>
    <row r="35" spans="1:5" ht="13.5" thickBot="1" x14ac:dyDescent="0.25">
      <c r="A35" s="179" t="s">
        <v>107</v>
      </c>
      <c r="B35" s="180">
        <f>B28+SUM(B30:B34)</f>
        <v>0</v>
      </c>
      <c r="C35" s="180">
        <f>C28+SUM(C30:C34)</f>
        <v>0</v>
      </c>
      <c r="D35" s="180">
        <f>D28+SUM(D30:D34)</f>
        <v>0</v>
      </c>
      <c r="E35" s="181">
        <f>E28+SUM(E30:E34)</f>
        <v>0</v>
      </c>
    </row>
    <row r="36" spans="1:5" ht="13.5" thickBot="1" x14ac:dyDescent="0.25">
      <c r="A36" s="41"/>
      <c r="B36" s="41"/>
      <c r="C36" s="41"/>
      <c r="D36" s="41"/>
      <c r="E36" s="41"/>
    </row>
    <row r="37" spans="1:5" ht="13.5" thickBot="1" x14ac:dyDescent="0.25">
      <c r="A37" s="170" t="s">
        <v>106</v>
      </c>
      <c r="B37" s="171" t="str">
        <f>+B27</f>
        <v>2016.</v>
      </c>
      <c r="C37" s="171" t="str">
        <f>+C27</f>
        <v>2017.</v>
      </c>
      <c r="D37" s="171" t="str">
        <f>+D27</f>
        <v>2017. után</v>
      </c>
      <c r="E37" s="172" t="s">
        <v>45</v>
      </c>
    </row>
    <row r="38" spans="1:5" x14ac:dyDescent="0.2">
      <c r="A38" s="173" t="s">
        <v>111</v>
      </c>
      <c r="B38" s="72"/>
      <c r="C38" s="72"/>
      <c r="D38" s="72"/>
      <c r="E38" s="174">
        <f t="shared" ref="E38:E44" si="3">SUM(B38:D38)</f>
        <v>0</v>
      </c>
    </row>
    <row r="39" spans="1:5" x14ac:dyDescent="0.2">
      <c r="A39" s="182" t="s">
        <v>112</v>
      </c>
      <c r="B39" s="74"/>
      <c r="C39" s="74"/>
      <c r="D39" s="74"/>
      <c r="E39" s="178">
        <f t="shared" si="3"/>
        <v>0</v>
      </c>
    </row>
    <row r="40" spans="1:5" x14ac:dyDescent="0.2">
      <c r="A40" s="177" t="s">
        <v>113</v>
      </c>
      <c r="B40" s="74"/>
      <c r="C40" s="74"/>
      <c r="D40" s="74"/>
      <c r="E40" s="178">
        <f t="shared" si="3"/>
        <v>0</v>
      </c>
    </row>
    <row r="41" spans="1:5" x14ac:dyDescent="0.2">
      <c r="A41" s="177" t="s">
        <v>114</v>
      </c>
      <c r="B41" s="74"/>
      <c r="C41" s="74"/>
      <c r="D41" s="74"/>
      <c r="E41" s="178">
        <f t="shared" si="3"/>
        <v>0</v>
      </c>
    </row>
    <row r="42" spans="1:5" x14ac:dyDescent="0.2">
      <c r="A42" s="77"/>
      <c r="B42" s="74"/>
      <c r="C42" s="74"/>
      <c r="D42" s="74"/>
      <c r="E42" s="178">
        <f t="shared" si="3"/>
        <v>0</v>
      </c>
    </row>
    <row r="43" spans="1:5" x14ac:dyDescent="0.2">
      <c r="A43" s="77"/>
      <c r="B43" s="74"/>
      <c r="C43" s="74"/>
      <c r="D43" s="74"/>
      <c r="E43" s="178">
        <f t="shared" si="3"/>
        <v>0</v>
      </c>
    </row>
    <row r="44" spans="1:5" ht="13.5" thickBot="1" x14ac:dyDescent="0.25">
      <c r="A44" s="75"/>
      <c r="B44" s="76"/>
      <c r="C44" s="76"/>
      <c r="D44" s="76"/>
      <c r="E44" s="178">
        <f t="shared" si="3"/>
        <v>0</v>
      </c>
    </row>
    <row r="45" spans="1:5" ht="13.5" thickBot="1" x14ac:dyDescent="0.25">
      <c r="A45" s="179" t="s">
        <v>46</v>
      </c>
      <c r="B45" s="180">
        <f>SUM(B38:B44)</f>
        <v>0</v>
      </c>
      <c r="C45" s="180">
        <f>SUM(C38:C44)</f>
        <v>0</v>
      </c>
      <c r="D45" s="180">
        <f>SUM(D38:D44)</f>
        <v>0</v>
      </c>
      <c r="E45" s="181">
        <f>SUM(E38:E44)</f>
        <v>0</v>
      </c>
    </row>
    <row r="46" spans="1:5" x14ac:dyDescent="0.2">
      <c r="A46" s="168"/>
      <c r="B46" s="168"/>
      <c r="C46" s="168"/>
      <c r="D46" s="168"/>
      <c r="E46" s="168"/>
    </row>
    <row r="47" spans="1:5" ht="15.75" x14ac:dyDescent="0.2">
      <c r="A47" s="835" t="str">
        <f>+CONCATENATE("Önkormányzaton kívüli EU-s projektekhez történő hozzájárulás ",LEFT(ÖSSZEFÜGGÉSEK!A5,4),". évi előirányzat")</f>
        <v>Önkormányzaton kívüli EU-s projektekhez történő hozzájárulás 2016. évi előirányzat</v>
      </c>
      <c r="B47" s="835"/>
      <c r="C47" s="835"/>
      <c r="D47" s="835"/>
      <c r="E47" s="835"/>
    </row>
    <row r="48" spans="1:5" ht="13.5" thickBot="1" x14ac:dyDescent="0.25">
      <c r="A48" s="168"/>
      <c r="B48" s="168"/>
      <c r="C48" s="168"/>
      <c r="D48" s="168"/>
      <c r="E48" s="168"/>
    </row>
    <row r="49" spans="1:8" ht="13.5" thickBot="1" x14ac:dyDescent="0.25">
      <c r="A49" s="840" t="s">
        <v>109</v>
      </c>
      <c r="B49" s="841"/>
      <c r="C49" s="842"/>
      <c r="D49" s="838" t="s">
        <v>118</v>
      </c>
      <c r="E49" s="839"/>
      <c r="H49" s="40"/>
    </row>
    <row r="50" spans="1:8" x14ac:dyDescent="0.2">
      <c r="A50" s="843"/>
      <c r="B50" s="844"/>
      <c r="C50" s="845"/>
      <c r="D50" s="831"/>
      <c r="E50" s="832"/>
    </row>
    <row r="51" spans="1:8" ht="13.5" thickBot="1" x14ac:dyDescent="0.25">
      <c r="A51" s="846"/>
      <c r="B51" s="847"/>
      <c r="C51" s="848"/>
      <c r="D51" s="833"/>
      <c r="E51" s="834"/>
    </row>
    <row r="52" spans="1:8" ht="13.5" thickBot="1" x14ac:dyDescent="0.25">
      <c r="A52" s="828" t="s">
        <v>46</v>
      </c>
      <c r="B52" s="829"/>
      <c r="C52" s="830"/>
      <c r="D52" s="836">
        <f>SUM(D50:E51)</f>
        <v>0</v>
      </c>
      <c r="E52" s="837"/>
    </row>
  </sheetData>
  <sheetProtection sheet="1"/>
  <mergeCells count="13">
    <mergeCell ref="B2:E2"/>
    <mergeCell ref="B25:E25"/>
    <mergeCell ref="D3:E3"/>
    <mergeCell ref="D26:E26"/>
    <mergeCell ref="A52:C52"/>
    <mergeCell ref="D50:E50"/>
    <mergeCell ref="D51:E51"/>
    <mergeCell ref="A47:E47"/>
    <mergeCell ref="D52:E52"/>
    <mergeCell ref="D49:E49"/>
    <mergeCell ref="A49:C49"/>
    <mergeCell ref="A50:C50"/>
    <mergeCell ref="A51:C51"/>
  </mergeCells>
  <phoneticPr fontId="30" type="noConversion"/>
  <conditionalFormatting sqref="E5:E12 B12:D12 B22:E22 E15:E21 E28:E35 B35:D35 E38:E45 B45:D45 D52:E52">
    <cfRule type="cellIs" dxfId="0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hozzájárulások&amp;R&amp;"Times New Roman CE,Félkövér dőlt"&amp;11 8. melléklet az 5/2016. (V.31.) önkormányzati rendelethez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4">
    <tabColor rgb="FF92D050"/>
  </sheetPr>
  <dimension ref="A1:K158"/>
  <sheetViews>
    <sheetView view="pageLayout" zoomScaleNormal="130" zoomScaleSheetLayoutView="85" workbookViewId="0">
      <selection activeCell="C2" sqref="C2"/>
    </sheetView>
  </sheetViews>
  <sheetFormatPr defaultRowHeight="12.75" x14ac:dyDescent="0.2"/>
  <cols>
    <col min="1" max="1" width="19.5" style="336" customWidth="1"/>
    <col min="2" max="2" width="65.83203125" style="337" customWidth="1"/>
    <col min="3" max="5" width="15.83203125" style="338" customWidth="1"/>
    <col min="6" max="16384" width="9.33203125" style="2"/>
  </cols>
  <sheetData>
    <row r="1" spans="1:5" s="1" customFormat="1" ht="16.5" customHeight="1" thickBot="1" x14ac:dyDescent="0.25">
      <c r="A1" s="183"/>
      <c r="B1" s="185"/>
      <c r="C1" s="208" t="s">
        <v>793</v>
      </c>
      <c r="D1" s="208"/>
      <c r="E1" s="208"/>
    </row>
    <row r="2" spans="1:5" s="78" customFormat="1" ht="21" customHeight="1" x14ac:dyDescent="0.2">
      <c r="A2" s="341" t="s">
        <v>56</v>
      </c>
      <c r="B2" s="310" t="s">
        <v>189</v>
      </c>
      <c r="C2" s="312"/>
      <c r="D2" s="312" t="s">
        <v>47</v>
      </c>
      <c r="E2" s="312"/>
    </row>
    <row r="3" spans="1:5" s="78" customFormat="1" ht="16.5" thickBot="1" x14ac:dyDescent="0.25">
      <c r="A3" s="186" t="s">
        <v>164</v>
      </c>
      <c r="B3" s="311" t="s">
        <v>373</v>
      </c>
      <c r="C3" s="424"/>
      <c r="D3" s="424" t="s">
        <v>47</v>
      </c>
      <c r="E3" s="424"/>
    </row>
    <row r="4" spans="1:5" s="79" customFormat="1" ht="15.95" customHeight="1" thickBot="1" x14ac:dyDescent="0.3">
      <c r="A4" s="187"/>
      <c r="B4" s="187"/>
      <c r="C4" s="188"/>
      <c r="D4" s="188"/>
      <c r="E4" s="188" t="s">
        <v>48</v>
      </c>
    </row>
    <row r="5" spans="1:5" ht="24.75" thickBot="1" x14ac:dyDescent="0.25">
      <c r="A5" s="342" t="s">
        <v>166</v>
      </c>
      <c r="B5" s="189" t="s">
        <v>49</v>
      </c>
      <c r="C5" s="313" t="s">
        <v>511</v>
      </c>
      <c r="D5" s="313" t="s">
        <v>512</v>
      </c>
      <c r="E5" s="313" t="s">
        <v>527</v>
      </c>
    </row>
    <row r="6" spans="1:5" s="51" customFormat="1" ht="12.95" customHeight="1" thickBot="1" x14ac:dyDescent="0.25">
      <c r="A6" s="162" t="s">
        <v>467</v>
      </c>
      <c r="B6" s="163" t="s">
        <v>468</v>
      </c>
      <c r="C6" s="164" t="s">
        <v>469</v>
      </c>
      <c r="D6" s="164" t="s">
        <v>471</v>
      </c>
      <c r="E6" s="164" t="s">
        <v>470</v>
      </c>
    </row>
    <row r="7" spans="1:5" s="51" customFormat="1" ht="15.95" customHeight="1" thickBot="1" x14ac:dyDescent="0.25">
      <c r="A7" s="191"/>
      <c r="B7" s="192" t="s">
        <v>50</v>
      </c>
      <c r="C7" s="314"/>
      <c r="D7" s="314"/>
      <c r="E7" s="314"/>
    </row>
    <row r="8" spans="1:5" s="51" customFormat="1" ht="12" customHeight="1" thickBot="1" x14ac:dyDescent="0.25">
      <c r="A8" s="30" t="s">
        <v>12</v>
      </c>
      <c r="B8" s="19" t="s">
        <v>219</v>
      </c>
      <c r="C8" s="249">
        <f>+C9+C10+C11+C12+C13+C14</f>
        <v>119668</v>
      </c>
      <c r="D8" s="249">
        <f>+D9+D10+D11+D12+D13+D14</f>
        <v>161097</v>
      </c>
      <c r="E8" s="249">
        <f>+E9+E10+E11+E12+E13+E14</f>
        <v>161097</v>
      </c>
    </row>
    <row r="9" spans="1:5" s="80" customFormat="1" ht="12" customHeight="1" x14ac:dyDescent="0.2">
      <c r="A9" s="366" t="s">
        <v>77</v>
      </c>
      <c r="B9" s="351" t="s">
        <v>220</v>
      </c>
      <c r="C9" s="252">
        <v>92178</v>
      </c>
      <c r="D9" s="252">
        <v>90570</v>
      </c>
      <c r="E9" s="252">
        <v>90570</v>
      </c>
    </row>
    <row r="10" spans="1:5" s="81" customFormat="1" ht="12" customHeight="1" x14ac:dyDescent="0.2">
      <c r="A10" s="367" t="s">
        <v>78</v>
      </c>
      <c r="B10" s="352" t="s">
        <v>221</v>
      </c>
      <c r="C10" s="251"/>
      <c r="D10" s="251">
        <v>30342</v>
      </c>
      <c r="E10" s="251">
        <v>30342</v>
      </c>
    </row>
    <row r="11" spans="1:5" s="81" customFormat="1" ht="12" customHeight="1" x14ac:dyDescent="0.2">
      <c r="A11" s="367" t="s">
        <v>79</v>
      </c>
      <c r="B11" s="352" t="s">
        <v>222</v>
      </c>
      <c r="C11" s="251">
        <v>25761</v>
      </c>
      <c r="D11" s="251">
        <v>29091</v>
      </c>
      <c r="E11" s="251">
        <v>29091</v>
      </c>
    </row>
    <row r="12" spans="1:5" s="81" customFormat="1" ht="12" customHeight="1" x14ac:dyDescent="0.2">
      <c r="A12" s="367" t="s">
        <v>80</v>
      </c>
      <c r="B12" s="352" t="s">
        <v>223</v>
      </c>
      <c r="C12" s="251">
        <v>1729</v>
      </c>
      <c r="D12" s="251">
        <v>1729</v>
      </c>
      <c r="E12" s="251">
        <v>1729</v>
      </c>
    </row>
    <row r="13" spans="1:5" s="81" customFormat="1" ht="12" customHeight="1" x14ac:dyDescent="0.2">
      <c r="A13" s="367" t="s">
        <v>119</v>
      </c>
      <c r="B13" s="352" t="s">
        <v>480</v>
      </c>
      <c r="C13" s="251"/>
      <c r="D13" s="251">
        <v>9006</v>
      </c>
      <c r="E13" s="251">
        <v>9006</v>
      </c>
    </row>
    <row r="14" spans="1:5" s="80" customFormat="1" ht="12" customHeight="1" thickBot="1" x14ac:dyDescent="0.25">
      <c r="A14" s="368" t="s">
        <v>81</v>
      </c>
      <c r="B14" s="353" t="s">
        <v>404</v>
      </c>
      <c r="C14" s="251"/>
      <c r="D14" s="251">
        <v>359</v>
      </c>
      <c r="E14" s="251">
        <v>359</v>
      </c>
    </row>
    <row r="15" spans="1:5" s="80" customFormat="1" ht="12" customHeight="1" thickBot="1" x14ac:dyDescent="0.25">
      <c r="A15" s="30" t="s">
        <v>13</v>
      </c>
      <c r="B15" s="244" t="s">
        <v>224</v>
      </c>
      <c r="C15" s="249">
        <f>+C16+C17+C18+C19+C20</f>
        <v>39050</v>
      </c>
      <c r="D15" s="249">
        <f>+D16+D17+D18+D19+D20</f>
        <v>64017</v>
      </c>
      <c r="E15" s="249">
        <f>+E16+E17+E18+E19+E20</f>
        <v>64017</v>
      </c>
    </row>
    <row r="16" spans="1:5" s="80" customFormat="1" ht="12" customHeight="1" x14ac:dyDescent="0.2">
      <c r="A16" s="366" t="s">
        <v>83</v>
      </c>
      <c r="B16" s="351" t="s">
        <v>225</v>
      </c>
      <c r="C16" s="252"/>
      <c r="D16" s="252"/>
      <c r="E16" s="252"/>
    </row>
    <row r="17" spans="1:5" s="80" customFormat="1" ht="12" customHeight="1" x14ac:dyDescent="0.2">
      <c r="A17" s="367" t="s">
        <v>84</v>
      </c>
      <c r="B17" s="352" t="s">
        <v>226</v>
      </c>
      <c r="C17" s="251"/>
      <c r="D17" s="251"/>
      <c r="E17" s="251"/>
    </row>
    <row r="18" spans="1:5" s="80" customFormat="1" ht="12" customHeight="1" x14ac:dyDescent="0.2">
      <c r="A18" s="367" t="s">
        <v>85</v>
      </c>
      <c r="B18" s="352" t="s">
        <v>394</v>
      </c>
      <c r="C18" s="251"/>
      <c r="D18" s="251"/>
      <c r="E18" s="251"/>
    </row>
    <row r="19" spans="1:5" s="80" customFormat="1" ht="12" customHeight="1" x14ac:dyDescent="0.2">
      <c r="A19" s="367" t="s">
        <v>86</v>
      </c>
      <c r="B19" s="352" t="s">
        <v>395</v>
      </c>
      <c r="C19" s="251"/>
      <c r="D19" s="251"/>
      <c r="E19" s="251"/>
    </row>
    <row r="20" spans="1:5" s="80" customFormat="1" ht="12" customHeight="1" x14ac:dyDescent="0.2">
      <c r="A20" s="367" t="s">
        <v>87</v>
      </c>
      <c r="B20" s="352" t="s">
        <v>227</v>
      </c>
      <c r="C20" s="251">
        <v>39050</v>
      </c>
      <c r="D20" s="251">
        <v>64017</v>
      </c>
      <c r="E20" s="251">
        <v>64017</v>
      </c>
    </row>
    <row r="21" spans="1:5" s="81" customFormat="1" ht="12" customHeight="1" thickBot="1" x14ac:dyDescent="0.25">
      <c r="A21" s="368" t="s">
        <v>93</v>
      </c>
      <c r="B21" s="353" t="s">
        <v>228</v>
      </c>
      <c r="C21" s="253"/>
      <c r="D21" s="253"/>
      <c r="E21" s="253"/>
    </row>
    <row r="22" spans="1:5" s="81" customFormat="1" ht="12" customHeight="1" thickBot="1" x14ac:dyDescent="0.25">
      <c r="A22" s="30" t="s">
        <v>14</v>
      </c>
      <c r="B22" s="19" t="s">
        <v>229</v>
      </c>
      <c r="C22" s="249">
        <f>+C23+C24+C25+C26+C27</f>
        <v>0</v>
      </c>
      <c r="D22" s="249">
        <f>+D23+D24+D25+D26+D27</f>
        <v>12652</v>
      </c>
      <c r="E22" s="249">
        <f>+E23+E24+E25+E26+E27</f>
        <v>12652</v>
      </c>
    </row>
    <row r="23" spans="1:5" s="81" customFormat="1" ht="12" customHeight="1" x14ac:dyDescent="0.2">
      <c r="A23" s="366" t="s">
        <v>66</v>
      </c>
      <c r="B23" s="351" t="s">
        <v>230</v>
      </c>
      <c r="C23" s="252"/>
      <c r="D23" s="252">
        <v>4407</v>
      </c>
      <c r="E23" s="252">
        <v>4407</v>
      </c>
    </row>
    <row r="24" spans="1:5" s="80" customFormat="1" ht="12" customHeight="1" x14ac:dyDescent="0.2">
      <c r="A24" s="367" t="s">
        <v>67</v>
      </c>
      <c r="B24" s="352" t="s">
        <v>231</v>
      </c>
      <c r="C24" s="251"/>
      <c r="D24" s="251"/>
      <c r="E24" s="251"/>
    </row>
    <row r="25" spans="1:5" s="81" customFormat="1" ht="12" customHeight="1" x14ac:dyDescent="0.2">
      <c r="A25" s="367" t="s">
        <v>68</v>
      </c>
      <c r="B25" s="352" t="s">
        <v>396</v>
      </c>
      <c r="C25" s="251"/>
      <c r="D25" s="251"/>
      <c r="E25" s="251"/>
    </row>
    <row r="26" spans="1:5" s="81" customFormat="1" ht="12" customHeight="1" x14ac:dyDescent="0.2">
      <c r="A26" s="367" t="s">
        <v>69</v>
      </c>
      <c r="B26" s="352" t="s">
        <v>397</v>
      </c>
      <c r="C26" s="251"/>
      <c r="D26" s="251"/>
      <c r="E26" s="251"/>
    </row>
    <row r="27" spans="1:5" s="81" customFormat="1" ht="12" customHeight="1" x14ac:dyDescent="0.2">
      <c r="A27" s="367" t="s">
        <v>133</v>
      </c>
      <c r="B27" s="352" t="s">
        <v>232</v>
      </c>
      <c r="C27" s="251"/>
      <c r="D27" s="251">
        <v>8245</v>
      </c>
      <c r="E27" s="251">
        <v>8245</v>
      </c>
    </row>
    <row r="28" spans="1:5" s="81" customFormat="1" ht="12" customHeight="1" thickBot="1" x14ac:dyDescent="0.25">
      <c r="A28" s="368" t="s">
        <v>134</v>
      </c>
      <c r="B28" s="353" t="s">
        <v>233</v>
      </c>
      <c r="C28" s="253"/>
      <c r="D28" s="253"/>
      <c r="E28" s="253"/>
    </row>
    <row r="29" spans="1:5" s="81" customFormat="1" ht="12" customHeight="1" thickBot="1" x14ac:dyDescent="0.25">
      <c r="A29" s="30" t="s">
        <v>135</v>
      </c>
      <c r="B29" s="19" t="s">
        <v>234</v>
      </c>
      <c r="C29" s="255">
        <f>+C30+C34+C35+C36</f>
        <v>14500</v>
      </c>
      <c r="D29" s="255">
        <f>+D30+D34+D35+D36</f>
        <v>16379</v>
      </c>
      <c r="E29" s="255">
        <f>+E30+E34+E35+E36</f>
        <v>15153</v>
      </c>
    </row>
    <row r="30" spans="1:5" s="81" customFormat="1" ht="12" customHeight="1" x14ac:dyDescent="0.2">
      <c r="A30" s="366" t="s">
        <v>235</v>
      </c>
      <c r="B30" s="351" t="s">
        <v>481</v>
      </c>
      <c r="C30" s="346">
        <f>+C31+C32+C33</f>
        <v>9000</v>
      </c>
      <c r="D30" s="346">
        <f>+D31+D32+D33</f>
        <v>9000</v>
      </c>
      <c r="E30" s="346">
        <f>+E31+E32+E33</f>
        <v>6695</v>
      </c>
    </row>
    <row r="31" spans="1:5" s="81" customFormat="1" ht="12" customHeight="1" x14ac:dyDescent="0.2">
      <c r="A31" s="367" t="s">
        <v>236</v>
      </c>
      <c r="B31" s="352" t="s">
        <v>241</v>
      </c>
      <c r="C31" s="251">
        <v>3000</v>
      </c>
      <c r="D31" s="251">
        <v>3000</v>
      </c>
      <c r="E31" s="251">
        <v>2962</v>
      </c>
    </row>
    <row r="32" spans="1:5" s="81" customFormat="1" ht="12" customHeight="1" x14ac:dyDescent="0.2">
      <c r="A32" s="367" t="s">
        <v>237</v>
      </c>
      <c r="B32" s="352" t="s">
        <v>242</v>
      </c>
      <c r="C32" s="251"/>
      <c r="D32" s="251"/>
      <c r="E32" s="251"/>
    </row>
    <row r="33" spans="1:5" s="81" customFormat="1" ht="12" customHeight="1" x14ac:dyDescent="0.2">
      <c r="A33" s="367" t="s">
        <v>408</v>
      </c>
      <c r="B33" s="415" t="s">
        <v>409</v>
      </c>
      <c r="C33" s="251">
        <v>6000</v>
      </c>
      <c r="D33" s="251">
        <v>6000</v>
      </c>
      <c r="E33" s="251">
        <v>3733</v>
      </c>
    </row>
    <row r="34" spans="1:5" s="81" customFormat="1" ht="12" customHeight="1" x14ac:dyDescent="0.2">
      <c r="A34" s="367" t="s">
        <v>238</v>
      </c>
      <c r="B34" s="352" t="s">
        <v>243</v>
      </c>
      <c r="C34" s="251">
        <v>5500</v>
      </c>
      <c r="D34" s="251">
        <v>5500</v>
      </c>
      <c r="E34" s="251">
        <v>6361</v>
      </c>
    </row>
    <row r="35" spans="1:5" s="81" customFormat="1" ht="12" customHeight="1" x14ac:dyDescent="0.2">
      <c r="A35" s="367" t="s">
        <v>239</v>
      </c>
      <c r="B35" s="352" t="s">
        <v>244</v>
      </c>
      <c r="C35" s="251"/>
      <c r="D35" s="251">
        <v>1312</v>
      </c>
      <c r="E35" s="251">
        <v>1347</v>
      </c>
    </row>
    <row r="36" spans="1:5" s="81" customFormat="1" ht="12" customHeight="1" thickBot="1" x14ac:dyDescent="0.25">
      <c r="A36" s="368" t="s">
        <v>240</v>
      </c>
      <c r="B36" s="353" t="s">
        <v>245</v>
      </c>
      <c r="C36" s="253"/>
      <c r="D36" s="253">
        <v>567</v>
      </c>
      <c r="E36" s="253">
        <v>750</v>
      </c>
    </row>
    <row r="37" spans="1:5" s="81" customFormat="1" ht="12" customHeight="1" thickBot="1" x14ac:dyDescent="0.25">
      <c r="A37" s="30" t="s">
        <v>16</v>
      </c>
      <c r="B37" s="19" t="s">
        <v>405</v>
      </c>
      <c r="C37" s="249">
        <f>SUM(C38:C48)</f>
        <v>8686</v>
      </c>
      <c r="D37" s="249">
        <f>SUM(D38:D48)</f>
        <v>15107</v>
      </c>
      <c r="E37" s="249">
        <f>SUM(E38:E48)</f>
        <v>16663</v>
      </c>
    </row>
    <row r="38" spans="1:5" s="81" customFormat="1" ht="12" customHeight="1" x14ac:dyDescent="0.2">
      <c r="A38" s="366" t="s">
        <v>70</v>
      </c>
      <c r="B38" s="351" t="s">
        <v>248</v>
      </c>
      <c r="C38" s="252">
        <v>1181</v>
      </c>
      <c r="D38" s="252">
        <v>1181</v>
      </c>
      <c r="E38" s="252">
        <v>2042</v>
      </c>
    </row>
    <row r="39" spans="1:5" s="81" customFormat="1" ht="12" customHeight="1" x14ac:dyDescent="0.2">
      <c r="A39" s="367" t="s">
        <v>71</v>
      </c>
      <c r="B39" s="352" t="s">
        <v>249</v>
      </c>
      <c r="C39" s="251">
        <v>3219</v>
      </c>
      <c r="D39" s="251">
        <v>3413</v>
      </c>
      <c r="E39" s="251">
        <v>3596</v>
      </c>
    </row>
    <row r="40" spans="1:5" s="81" customFormat="1" ht="12" customHeight="1" x14ac:dyDescent="0.2">
      <c r="A40" s="367" t="s">
        <v>72</v>
      </c>
      <c r="B40" s="352" t="s">
        <v>250</v>
      </c>
      <c r="C40" s="251"/>
      <c r="D40" s="251">
        <v>232</v>
      </c>
      <c r="E40" s="251">
        <v>232</v>
      </c>
    </row>
    <row r="41" spans="1:5" s="81" customFormat="1" ht="12" customHeight="1" x14ac:dyDescent="0.2">
      <c r="A41" s="367" t="s">
        <v>137</v>
      </c>
      <c r="B41" s="352" t="s">
        <v>251</v>
      </c>
      <c r="C41" s="251">
        <v>194</v>
      </c>
      <c r="D41" s="251">
        <v>3435</v>
      </c>
      <c r="E41" s="251">
        <v>3435</v>
      </c>
    </row>
    <row r="42" spans="1:5" s="81" customFormat="1" ht="12" customHeight="1" x14ac:dyDescent="0.2">
      <c r="A42" s="367" t="s">
        <v>138</v>
      </c>
      <c r="B42" s="352" t="s">
        <v>252</v>
      </c>
      <c r="C42" s="251">
        <v>2245</v>
      </c>
      <c r="D42" s="251">
        <v>3225</v>
      </c>
      <c r="E42" s="251">
        <v>3227</v>
      </c>
    </row>
    <row r="43" spans="1:5" s="81" customFormat="1" ht="12" customHeight="1" x14ac:dyDescent="0.2">
      <c r="A43" s="367" t="s">
        <v>139</v>
      </c>
      <c r="B43" s="352" t="s">
        <v>253</v>
      </c>
      <c r="C43" s="251">
        <v>1847</v>
      </c>
      <c r="D43" s="251">
        <v>3621</v>
      </c>
      <c r="E43" s="251">
        <v>3946</v>
      </c>
    </row>
    <row r="44" spans="1:5" s="81" customFormat="1" ht="12" customHeight="1" x14ac:dyDescent="0.2">
      <c r="A44" s="367" t="s">
        <v>140</v>
      </c>
      <c r="B44" s="352" t="s">
        <v>254</v>
      </c>
      <c r="C44" s="251"/>
      <c r="D44" s="251"/>
      <c r="E44" s="251"/>
    </row>
    <row r="45" spans="1:5" s="81" customFormat="1" ht="12" customHeight="1" x14ac:dyDescent="0.2">
      <c r="A45" s="367" t="s">
        <v>141</v>
      </c>
      <c r="B45" s="352" t="s">
        <v>255</v>
      </c>
      <c r="C45" s="251"/>
      <c r="D45" s="251"/>
      <c r="E45" s="251">
        <v>81</v>
      </c>
    </row>
    <row r="46" spans="1:5" s="81" customFormat="1" ht="12" customHeight="1" x14ac:dyDescent="0.2">
      <c r="A46" s="367" t="s">
        <v>246</v>
      </c>
      <c r="B46" s="352" t="s">
        <v>256</v>
      </c>
      <c r="C46" s="254"/>
      <c r="D46" s="254"/>
      <c r="E46" s="254"/>
    </row>
    <row r="47" spans="1:5" s="81" customFormat="1" ht="12" customHeight="1" x14ac:dyDescent="0.2">
      <c r="A47" s="368" t="s">
        <v>247</v>
      </c>
      <c r="B47" s="353" t="s">
        <v>407</v>
      </c>
      <c r="C47" s="340"/>
      <c r="D47" s="340"/>
      <c r="E47" s="340"/>
    </row>
    <row r="48" spans="1:5" s="81" customFormat="1" ht="12" customHeight="1" thickBot="1" x14ac:dyDescent="0.25">
      <c r="A48" s="368" t="s">
        <v>406</v>
      </c>
      <c r="B48" s="353" t="s">
        <v>257</v>
      </c>
      <c r="C48" s="340"/>
      <c r="D48" s="340"/>
      <c r="E48" s="340">
        <v>104</v>
      </c>
    </row>
    <row r="49" spans="1:5" s="81" customFormat="1" ht="12" customHeight="1" thickBot="1" x14ac:dyDescent="0.25">
      <c r="A49" s="30" t="s">
        <v>17</v>
      </c>
      <c r="B49" s="19" t="s">
        <v>258</v>
      </c>
      <c r="C49" s="249">
        <f>SUM(C50:C54)</f>
        <v>28133</v>
      </c>
      <c r="D49" s="249">
        <f>SUM(D50:D54)</f>
        <v>24120</v>
      </c>
      <c r="E49" s="249">
        <f>SUM(E50:E54)</f>
        <v>6045</v>
      </c>
    </row>
    <row r="50" spans="1:5" s="81" customFormat="1" ht="12" customHeight="1" x14ac:dyDescent="0.2">
      <c r="A50" s="366" t="s">
        <v>73</v>
      </c>
      <c r="B50" s="351" t="s">
        <v>262</v>
      </c>
      <c r="C50" s="390"/>
      <c r="D50" s="390"/>
      <c r="E50" s="390"/>
    </row>
    <row r="51" spans="1:5" s="81" customFormat="1" ht="12" customHeight="1" x14ac:dyDescent="0.2">
      <c r="A51" s="367" t="s">
        <v>74</v>
      </c>
      <c r="B51" s="352" t="s">
        <v>263</v>
      </c>
      <c r="C51" s="254">
        <v>28133</v>
      </c>
      <c r="D51" s="254">
        <v>18670</v>
      </c>
      <c r="E51" s="254">
        <v>595</v>
      </c>
    </row>
    <row r="52" spans="1:5" s="81" customFormat="1" ht="12" customHeight="1" x14ac:dyDescent="0.2">
      <c r="A52" s="367" t="s">
        <v>259</v>
      </c>
      <c r="B52" s="352" t="s">
        <v>264</v>
      </c>
      <c r="C52" s="254"/>
      <c r="D52" s="254">
        <v>5450</v>
      </c>
      <c r="E52" s="254">
        <v>5450</v>
      </c>
    </row>
    <row r="53" spans="1:5" s="81" customFormat="1" ht="12" customHeight="1" x14ac:dyDescent="0.2">
      <c r="A53" s="367" t="s">
        <v>260</v>
      </c>
      <c r="B53" s="352" t="s">
        <v>265</v>
      </c>
      <c r="C53" s="254"/>
      <c r="D53" s="254"/>
      <c r="E53" s="254"/>
    </row>
    <row r="54" spans="1:5" s="81" customFormat="1" ht="12" customHeight="1" thickBot="1" x14ac:dyDescent="0.25">
      <c r="A54" s="368" t="s">
        <v>261</v>
      </c>
      <c r="B54" s="353" t="s">
        <v>266</v>
      </c>
      <c r="C54" s="340"/>
      <c r="D54" s="340"/>
      <c r="E54" s="340"/>
    </row>
    <row r="55" spans="1:5" s="81" customFormat="1" ht="12" customHeight="1" thickBot="1" x14ac:dyDescent="0.25">
      <c r="A55" s="30" t="s">
        <v>142</v>
      </c>
      <c r="B55" s="19" t="s">
        <v>267</v>
      </c>
      <c r="C55" s="249">
        <f>SUM(C56:C58)</f>
        <v>0</v>
      </c>
      <c r="D55" s="249">
        <f>SUM(D56:D58)</f>
        <v>400</v>
      </c>
      <c r="E55" s="249">
        <f>SUM(E56:E58)</f>
        <v>490</v>
      </c>
    </row>
    <row r="56" spans="1:5" s="81" customFormat="1" ht="12" customHeight="1" x14ac:dyDescent="0.2">
      <c r="A56" s="366" t="s">
        <v>75</v>
      </c>
      <c r="B56" s="351" t="s">
        <v>268</v>
      </c>
      <c r="C56" s="252"/>
      <c r="D56" s="252"/>
      <c r="E56" s="252"/>
    </row>
    <row r="57" spans="1:5" s="81" customFormat="1" ht="12" customHeight="1" x14ac:dyDescent="0.2">
      <c r="A57" s="367" t="s">
        <v>76</v>
      </c>
      <c r="B57" s="352" t="s">
        <v>398</v>
      </c>
      <c r="C57" s="251"/>
      <c r="D57" s="251"/>
      <c r="E57" s="251">
        <v>80</v>
      </c>
    </row>
    <row r="58" spans="1:5" s="81" customFormat="1" ht="12" customHeight="1" x14ac:dyDescent="0.2">
      <c r="A58" s="367" t="s">
        <v>271</v>
      </c>
      <c r="B58" s="352" t="s">
        <v>269</v>
      </c>
      <c r="C58" s="251"/>
      <c r="D58" s="251">
        <v>400</v>
      </c>
      <c r="E58" s="251">
        <v>410</v>
      </c>
    </row>
    <row r="59" spans="1:5" s="81" customFormat="1" ht="12" customHeight="1" thickBot="1" x14ac:dyDescent="0.25">
      <c r="A59" s="368" t="s">
        <v>272</v>
      </c>
      <c r="B59" s="353" t="s">
        <v>270</v>
      </c>
      <c r="C59" s="253"/>
      <c r="D59" s="253"/>
      <c r="E59" s="253"/>
    </row>
    <row r="60" spans="1:5" s="81" customFormat="1" ht="12" customHeight="1" thickBot="1" x14ac:dyDescent="0.25">
      <c r="A60" s="30" t="s">
        <v>19</v>
      </c>
      <c r="B60" s="244" t="s">
        <v>273</v>
      </c>
      <c r="C60" s="249">
        <f>SUM(C61:C63)</f>
        <v>0</v>
      </c>
      <c r="D60" s="249">
        <f>SUM(D61:D63)</f>
        <v>4661</v>
      </c>
      <c r="E60" s="249">
        <f>SUM(E61:E63)</f>
        <v>4661</v>
      </c>
    </row>
    <row r="61" spans="1:5" s="81" customFormat="1" ht="12" customHeight="1" x14ac:dyDescent="0.2">
      <c r="A61" s="366" t="s">
        <v>143</v>
      </c>
      <c r="B61" s="351" t="s">
        <v>275</v>
      </c>
      <c r="C61" s="254"/>
      <c r="D61" s="254"/>
      <c r="E61" s="254"/>
    </row>
    <row r="62" spans="1:5" s="81" customFormat="1" ht="12" customHeight="1" x14ac:dyDescent="0.2">
      <c r="A62" s="367" t="s">
        <v>144</v>
      </c>
      <c r="B62" s="352" t="s">
        <v>399</v>
      </c>
      <c r="C62" s="254"/>
      <c r="D62" s="254"/>
      <c r="E62" s="254"/>
    </row>
    <row r="63" spans="1:5" s="81" customFormat="1" ht="12" customHeight="1" x14ac:dyDescent="0.2">
      <c r="A63" s="367" t="s">
        <v>195</v>
      </c>
      <c r="B63" s="352" t="s">
        <v>276</v>
      </c>
      <c r="C63" s="254"/>
      <c r="D63" s="254">
        <v>4661</v>
      </c>
      <c r="E63" s="254">
        <v>4661</v>
      </c>
    </row>
    <row r="64" spans="1:5" s="81" customFormat="1" ht="12" customHeight="1" thickBot="1" x14ac:dyDescent="0.25">
      <c r="A64" s="368" t="s">
        <v>274</v>
      </c>
      <c r="B64" s="353" t="s">
        <v>277</v>
      </c>
      <c r="C64" s="254"/>
      <c r="D64" s="254"/>
      <c r="E64" s="254"/>
    </row>
    <row r="65" spans="1:5" s="81" customFormat="1" ht="12" customHeight="1" thickBot="1" x14ac:dyDescent="0.25">
      <c r="A65" s="30" t="s">
        <v>20</v>
      </c>
      <c r="B65" s="19" t="s">
        <v>278</v>
      </c>
      <c r="C65" s="255">
        <f>+C8+C15+C22+C29+C37+C49+C55+C60</f>
        <v>210037</v>
      </c>
      <c r="D65" s="255">
        <f>+D8+D15+D22+D29+D37+D49+D55+D60</f>
        <v>298433</v>
      </c>
      <c r="E65" s="255">
        <f>+E8+E15+E22+E29+E37+E49+E55+E60</f>
        <v>280778</v>
      </c>
    </row>
    <row r="66" spans="1:5" s="81" customFormat="1" ht="12" customHeight="1" thickBot="1" x14ac:dyDescent="0.2">
      <c r="A66" s="369" t="s">
        <v>369</v>
      </c>
      <c r="B66" s="244" t="s">
        <v>280</v>
      </c>
      <c r="C66" s="249">
        <f>SUM(C67:C69)</f>
        <v>0</v>
      </c>
      <c r="D66" s="249">
        <f>SUM(D67:D69)</f>
        <v>86731</v>
      </c>
      <c r="E66" s="249">
        <f>SUM(E67:E69)</f>
        <v>86731</v>
      </c>
    </row>
    <row r="67" spans="1:5" s="81" customFormat="1" ht="12" customHeight="1" x14ac:dyDescent="0.2">
      <c r="A67" s="366" t="s">
        <v>311</v>
      </c>
      <c r="B67" s="351" t="s">
        <v>281</v>
      </c>
      <c r="C67" s="254"/>
      <c r="D67" s="254"/>
      <c r="E67" s="254"/>
    </row>
    <row r="68" spans="1:5" s="81" customFormat="1" ht="12" customHeight="1" x14ac:dyDescent="0.2">
      <c r="A68" s="367" t="s">
        <v>320</v>
      </c>
      <c r="B68" s="352" t="s">
        <v>282</v>
      </c>
      <c r="C68" s="254"/>
      <c r="D68" s="254">
        <v>75348</v>
      </c>
      <c r="E68" s="254">
        <v>75348</v>
      </c>
    </row>
    <row r="69" spans="1:5" s="81" customFormat="1" ht="12" customHeight="1" thickBot="1" x14ac:dyDescent="0.25">
      <c r="A69" s="368" t="s">
        <v>321</v>
      </c>
      <c r="B69" s="354" t="s">
        <v>283</v>
      </c>
      <c r="C69" s="254"/>
      <c r="D69" s="254">
        <v>11383</v>
      </c>
      <c r="E69" s="254">
        <v>11383</v>
      </c>
    </row>
    <row r="70" spans="1:5" s="81" customFormat="1" ht="12" customHeight="1" thickBot="1" x14ac:dyDescent="0.2">
      <c r="A70" s="369" t="s">
        <v>284</v>
      </c>
      <c r="B70" s="244" t="s">
        <v>285</v>
      </c>
      <c r="C70" s="249">
        <f>SUM(C71:C74)</f>
        <v>0</v>
      </c>
      <c r="D70" s="249">
        <f>SUM(D71:D74)</f>
        <v>0</v>
      </c>
      <c r="E70" s="249"/>
    </row>
    <row r="71" spans="1:5" s="81" customFormat="1" ht="12" customHeight="1" x14ac:dyDescent="0.2">
      <c r="A71" s="366" t="s">
        <v>120</v>
      </c>
      <c r="B71" s="351" t="s">
        <v>286</v>
      </c>
      <c r="C71" s="254"/>
      <c r="D71" s="254"/>
      <c r="E71" s="254"/>
    </row>
    <row r="72" spans="1:5" s="81" customFormat="1" ht="12" customHeight="1" x14ac:dyDescent="0.2">
      <c r="A72" s="367" t="s">
        <v>121</v>
      </c>
      <c r="B72" s="352" t="s">
        <v>287</v>
      </c>
      <c r="C72" s="254"/>
      <c r="D72" s="254"/>
      <c r="E72" s="254"/>
    </row>
    <row r="73" spans="1:5" s="81" customFormat="1" ht="12" customHeight="1" x14ac:dyDescent="0.2">
      <c r="A73" s="367" t="s">
        <v>312</v>
      </c>
      <c r="B73" s="352" t="s">
        <v>288</v>
      </c>
      <c r="C73" s="254"/>
      <c r="D73" s="254"/>
      <c r="E73" s="254"/>
    </row>
    <row r="74" spans="1:5" s="81" customFormat="1" ht="12" customHeight="1" thickBot="1" x14ac:dyDescent="0.25">
      <c r="A74" s="368" t="s">
        <v>313</v>
      </c>
      <c r="B74" s="353" t="s">
        <v>289</v>
      </c>
      <c r="C74" s="254"/>
      <c r="D74" s="254"/>
      <c r="E74" s="254"/>
    </row>
    <row r="75" spans="1:5" s="81" customFormat="1" ht="12" customHeight="1" thickBot="1" x14ac:dyDescent="0.2">
      <c r="A75" s="369" t="s">
        <v>290</v>
      </c>
      <c r="B75" s="244" t="s">
        <v>291</v>
      </c>
      <c r="C75" s="249">
        <f>SUM(C76:C77)</f>
        <v>0</v>
      </c>
      <c r="D75" s="249">
        <f>SUM(D76:D77)</f>
        <v>11412</v>
      </c>
      <c r="E75" s="249">
        <f>SUM(E76:E77)</f>
        <v>11412</v>
      </c>
    </row>
    <row r="76" spans="1:5" s="81" customFormat="1" ht="12" customHeight="1" x14ac:dyDescent="0.2">
      <c r="A76" s="366" t="s">
        <v>314</v>
      </c>
      <c r="B76" s="351" t="s">
        <v>292</v>
      </c>
      <c r="C76" s="254"/>
      <c r="D76" s="254">
        <v>11412</v>
      </c>
      <c r="E76" s="254">
        <v>11412</v>
      </c>
    </row>
    <row r="77" spans="1:5" s="81" customFormat="1" ht="12" customHeight="1" thickBot="1" x14ac:dyDescent="0.25">
      <c r="A77" s="368" t="s">
        <v>315</v>
      </c>
      <c r="B77" s="353" t="s">
        <v>293</v>
      </c>
      <c r="C77" s="254"/>
      <c r="D77" s="254"/>
      <c r="E77" s="254"/>
    </row>
    <row r="78" spans="1:5" s="80" customFormat="1" ht="12" customHeight="1" thickBot="1" x14ac:dyDescent="0.2">
      <c r="A78" s="369" t="s">
        <v>294</v>
      </c>
      <c r="B78" s="244" t="s">
        <v>295</v>
      </c>
      <c r="C78" s="249">
        <f>SUM(C79:C81)</f>
        <v>0</v>
      </c>
      <c r="D78" s="249">
        <f>SUM(D79:D81)</f>
        <v>7795</v>
      </c>
      <c r="E78" s="249">
        <f>SUM(E79:E81)</f>
        <v>7795</v>
      </c>
    </row>
    <row r="79" spans="1:5" s="81" customFormat="1" ht="12" customHeight="1" thickBot="1" x14ac:dyDescent="0.25">
      <c r="A79" s="790" t="s">
        <v>316</v>
      </c>
      <c r="B79" s="791" t="s">
        <v>296</v>
      </c>
      <c r="C79" s="792"/>
      <c r="D79" s="792">
        <v>7795</v>
      </c>
      <c r="E79" s="792">
        <v>7795</v>
      </c>
    </row>
    <row r="80" spans="1:5" s="81" customFormat="1" ht="12" customHeight="1" x14ac:dyDescent="0.2">
      <c r="A80" s="366" t="s">
        <v>317</v>
      </c>
      <c r="B80" s="351" t="s">
        <v>297</v>
      </c>
      <c r="C80" s="390"/>
      <c r="D80" s="390">
        <v>0</v>
      </c>
      <c r="E80" s="390"/>
    </row>
    <row r="81" spans="1:5" s="81" customFormat="1" ht="12" customHeight="1" thickBot="1" x14ac:dyDescent="0.25">
      <c r="A81" s="368" t="s">
        <v>318</v>
      </c>
      <c r="B81" s="353" t="s">
        <v>298</v>
      </c>
      <c r="C81" s="254"/>
      <c r="D81" s="254"/>
      <c r="E81" s="254"/>
    </row>
    <row r="82" spans="1:5" s="81" customFormat="1" ht="12" customHeight="1" thickBot="1" x14ac:dyDescent="0.2">
      <c r="A82" s="369" t="s">
        <v>299</v>
      </c>
      <c r="B82" s="244" t="s">
        <v>319</v>
      </c>
      <c r="C82" s="249">
        <f>SUM(C83:C86)</f>
        <v>0</v>
      </c>
      <c r="D82" s="249">
        <f>SUM(D83:D86)</f>
        <v>0</v>
      </c>
      <c r="E82" s="249"/>
    </row>
    <row r="83" spans="1:5" s="81" customFormat="1" ht="12" customHeight="1" x14ac:dyDescent="0.2">
      <c r="A83" s="370" t="s">
        <v>300</v>
      </c>
      <c r="B83" s="351" t="s">
        <v>301</v>
      </c>
      <c r="C83" s="254"/>
      <c r="D83" s="254"/>
      <c r="E83" s="254"/>
    </row>
    <row r="84" spans="1:5" s="81" customFormat="1" ht="12" customHeight="1" x14ac:dyDescent="0.2">
      <c r="A84" s="371" t="s">
        <v>302</v>
      </c>
      <c r="B84" s="352" t="s">
        <v>303</v>
      </c>
      <c r="C84" s="254"/>
      <c r="D84" s="254"/>
      <c r="E84" s="254"/>
    </row>
    <row r="85" spans="1:5" s="81" customFormat="1" ht="12" customHeight="1" x14ac:dyDescent="0.2">
      <c r="A85" s="371" t="s">
        <v>304</v>
      </c>
      <c r="B85" s="352" t="s">
        <v>305</v>
      </c>
      <c r="C85" s="254"/>
      <c r="D85" s="254"/>
      <c r="E85" s="254"/>
    </row>
    <row r="86" spans="1:5" s="80" customFormat="1" ht="12" customHeight="1" thickBot="1" x14ac:dyDescent="0.25">
      <c r="A86" s="372" t="s">
        <v>306</v>
      </c>
      <c r="B86" s="353" t="s">
        <v>307</v>
      </c>
      <c r="C86" s="254"/>
      <c r="D86" s="254"/>
      <c r="E86" s="254"/>
    </row>
    <row r="87" spans="1:5" s="80" customFormat="1" ht="12" customHeight="1" thickBot="1" x14ac:dyDescent="0.2">
      <c r="A87" s="369" t="s">
        <v>308</v>
      </c>
      <c r="B87" s="244" t="s">
        <v>449</v>
      </c>
      <c r="C87" s="391"/>
      <c r="D87" s="391"/>
      <c r="E87" s="391"/>
    </row>
    <row r="88" spans="1:5" s="80" customFormat="1" ht="12" customHeight="1" thickBot="1" x14ac:dyDescent="0.2">
      <c r="A88" s="369" t="s">
        <v>482</v>
      </c>
      <c r="B88" s="244" t="s">
        <v>309</v>
      </c>
      <c r="C88" s="391"/>
      <c r="D88" s="391"/>
      <c r="E88" s="391"/>
    </row>
    <row r="89" spans="1:5" s="80" customFormat="1" ht="12" customHeight="1" thickBot="1" x14ac:dyDescent="0.2">
      <c r="A89" s="369" t="s">
        <v>483</v>
      </c>
      <c r="B89" s="358" t="s">
        <v>452</v>
      </c>
      <c r="C89" s="255">
        <f>+C66+C70+C75+C78+C82+C88+C87</f>
        <v>0</v>
      </c>
      <c r="D89" s="255">
        <f>+D66+D70+D75+D78+D82+D88+D87</f>
        <v>105938</v>
      </c>
      <c r="E89" s="255">
        <f>+E66+E70+E75+E78+E82+E88+E87</f>
        <v>105938</v>
      </c>
    </row>
    <row r="90" spans="1:5" s="80" customFormat="1" ht="12" customHeight="1" thickBot="1" x14ac:dyDescent="0.2">
      <c r="A90" s="373" t="s">
        <v>484</v>
      </c>
      <c r="B90" s="359" t="s">
        <v>485</v>
      </c>
      <c r="C90" s="255">
        <f>+C65+C89</f>
        <v>210037</v>
      </c>
      <c r="D90" s="255">
        <f>+D65+D89</f>
        <v>404371</v>
      </c>
      <c r="E90" s="255">
        <f>+E65+E89</f>
        <v>386716</v>
      </c>
    </row>
    <row r="91" spans="1:5" s="81" customFormat="1" ht="15" customHeight="1" thickBot="1" x14ac:dyDescent="0.25">
      <c r="A91" s="197"/>
      <c r="B91" s="198"/>
      <c r="C91" s="319"/>
      <c r="D91" s="319"/>
      <c r="E91" s="319"/>
    </row>
    <row r="92" spans="1:5" s="51" customFormat="1" ht="16.5" customHeight="1" thickBot="1" x14ac:dyDescent="0.25">
      <c r="A92" s="201"/>
      <c r="B92" s="202" t="s">
        <v>51</v>
      </c>
      <c r="C92" s="321"/>
      <c r="D92" s="321"/>
      <c r="E92" s="321"/>
    </row>
    <row r="93" spans="1:5" s="82" customFormat="1" ht="12" customHeight="1" thickBot="1" x14ac:dyDescent="0.25">
      <c r="A93" s="343" t="s">
        <v>12</v>
      </c>
      <c r="B93" s="29" t="s">
        <v>489</v>
      </c>
      <c r="C93" s="248">
        <f>+C94+C95+C96+C97+C98+C111</f>
        <v>131811</v>
      </c>
      <c r="D93" s="248">
        <f>+D94+D95+D96+D97+D98+D111</f>
        <v>202039</v>
      </c>
      <c r="E93" s="248">
        <f>+E94+E95+E96+E97+E98+E111</f>
        <v>179429</v>
      </c>
    </row>
    <row r="94" spans="1:5" ht="12" customHeight="1" x14ac:dyDescent="0.2">
      <c r="A94" s="374" t="s">
        <v>77</v>
      </c>
      <c r="B94" s="8" t="s">
        <v>43</v>
      </c>
      <c r="C94" s="250">
        <v>44117</v>
      </c>
      <c r="D94" s="250">
        <v>62369</v>
      </c>
      <c r="E94" s="250">
        <v>61253</v>
      </c>
    </row>
    <row r="95" spans="1:5" ht="12" customHeight="1" x14ac:dyDescent="0.2">
      <c r="A95" s="367" t="s">
        <v>78</v>
      </c>
      <c r="B95" s="6" t="s">
        <v>145</v>
      </c>
      <c r="C95" s="251">
        <v>10166</v>
      </c>
      <c r="D95" s="251">
        <v>13197</v>
      </c>
      <c r="E95" s="251">
        <v>12876</v>
      </c>
    </row>
    <row r="96" spans="1:5" ht="12" customHeight="1" x14ac:dyDescent="0.2">
      <c r="A96" s="367" t="s">
        <v>79</v>
      </c>
      <c r="B96" s="6" t="s">
        <v>110</v>
      </c>
      <c r="C96" s="253">
        <v>54959</v>
      </c>
      <c r="D96" s="253">
        <v>59406</v>
      </c>
      <c r="E96" s="253">
        <v>47690</v>
      </c>
    </row>
    <row r="97" spans="1:5" ht="12" customHeight="1" x14ac:dyDescent="0.2">
      <c r="A97" s="367" t="s">
        <v>80</v>
      </c>
      <c r="B97" s="9" t="s">
        <v>146</v>
      </c>
      <c r="C97" s="253">
        <v>10122</v>
      </c>
      <c r="D97" s="253">
        <v>11544</v>
      </c>
      <c r="E97" s="253">
        <v>11002</v>
      </c>
    </row>
    <row r="98" spans="1:5" ht="12" customHeight="1" x14ac:dyDescent="0.2">
      <c r="A98" s="367" t="s">
        <v>88</v>
      </c>
      <c r="B98" s="17" t="s">
        <v>147</v>
      </c>
      <c r="C98" s="253">
        <v>12447</v>
      </c>
      <c r="D98" s="253">
        <v>55143</v>
      </c>
      <c r="E98" s="253">
        <v>46608</v>
      </c>
    </row>
    <row r="99" spans="1:5" ht="12" customHeight="1" x14ac:dyDescent="0.2">
      <c r="A99" s="367" t="s">
        <v>81</v>
      </c>
      <c r="B99" s="6" t="s">
        <v>486</v>
      </c>
      <c r="C99" s="253"/>
      <c r="D99" s="253">
        <v>1806</v>
      </c>
      <c r="E99" s="253">
        <v>1806</v>
      </c>
    </row>
    <row r="100" spans="1:5" ht="12" customHeight="1" x14ac:dyDescent="0.2">
      <c r="A100" s="367" t="s">
        <v>82</v>
      </c>
      <c r="B100" s="103" t="s">
        <v>415</v>
      </c>
      <c r="C100" s="253"/>
      <c r="D100" s="253"/>
      <c r="E100" s="253"/>
    </row>
    <row r="101" spans="1:5" ht="12" customHeight="1" x14ac:dyDescent="0.2">
      <c r="A101" s="367" t="s">
        <v>89</v>
      </c>
      <c r="B101" s="103" t="s">
        <v>414</v>
      </c>
      <c r="C101" s="253"/>
      <c r="D101" s="253">
        <v>367</v>
      </c>
      <c r="E101" s="253">
        <v>366</v>
      </c>
    </row>
    <row r="102" spans="1:5" ht="12" customHeight="1" x14ac:dyDescent="0.2">
      <c r="A102" s="367" t="s">
        <v>90</v>
      </c>
      <c r="B102" s="103" t="s">
        <v>325</v>
      </c>
      <c r="C102" s="253"/>
      <c r="D102" s="253"/>
      <c r="E102" s="253"/>
    </row>
    <row r="103" spans="1:5" ht="12" customHeight="1" x14ac:dyDescent="0.2">
      <c r="A103" s="367" t="s">
        <v>91</v>
      </c>
      <c r="B103" s="104" t="s">
        <v>326</v>
      </c>
      <c r="C103" s="253"/>
      <c r="D103" s="253"/>
      <c r="E103" s="253"/>
    </row>
    <row r="104" spans="1:5" ht="12" customHeight="1" x14ac:dyDescent="0.2">
      <c r="A104" s="367" t="s">
        <v>92</v>
      </c>
      <c r="B104" s="104" t="s">
        <v>327</v>
      </c>
      <c r="C104" s="253"/>
      <c r="D104" s="253"/>
      <c r="E104" s="253"/>
    </row>
    <row r="105" spans="1:5" ht="12" customHeight="1" x14ac:dyDescent="0.2">
      <c r="A105" s="367" t="s">
        <v>94</v>
      </c>
      <c r="B105" s="103" t="s">
        <v>328</v>
      </c>
      <c r="C105" s="253">
        <v>9997</v>
      </c>
      <c r="D105" s="253">
        <v>50370</v>
      </c>
      <c r="E105" s="253">
        <v>42786</v>
      </c>
    </row>
    <row r="106" spans="1:5" ht="12" customHeight="1" x14ac:dyDescent="0.2">
      <c r="A106" s="367" t="s">
        <v>148</v>
      </c>
      <c r="B106" s="103" t="s">
        <v>329</v>
      </c>
      <c r="C106" s="253"/>
      <c r="D106" s="253"/>
      <c r="E106" s="253"/>
    </row>
    <row r="107" spans="1:5" ht="12" customHeight="1" x14ac:dyDescent="0.2">
      <c r="A107" s="367" t="s">
        <v>323</v>
      </c>
      <c r="B107" s="104" t="s">
        <v>330</v>
      </c>
      <c r="C107" s="253"/>
      <c r="D107" s="253">
        <v>150</v>
      </c>
      <c r="E107" s="253">
        <v>150</v>
      </c>
    </row>
    <row r="108" spans="1:5" ht="12" customHeight="1" x14ac:dyDescent="0.2">
      <c r="A108" s="375" t="s">
        <v>324</v>
      </c>
      <c r="B108" s="105" t="s">
        <v>331</v>
      </c>
      <c r="C108" s="253"/>
      <c r="D108" s="253"/>
      <c r="E108" s="253"/>
    </row>
    <row r="109" spans="1:5" ht="12" customHeight="1" x14ac:dyDescent="0.2">
      <c r="A109" s="367" t="s">
        <v>412</v>
      </c>
      <c r="B109" s="105" t="s">
        <v>332</v>
      </c>
      <c r="C109" s="253"/>
      <c r="D109" s="253"/>
      <c r="E109" s="253"/>
    </row>
    <row r="110" spans="1:5" ht="12" customHeight="1" x14ac:dyDescent="0.2">
      <c r="A110" s="367" t="s">
        <v>413</v>
      </c>
      <c r="B110" s="104" t="s">
        <v>333</v>
      </c>
      <c r="C110" s="251">
        <v>2450</v>
      </c>
      <c r="D110" s="251">
        <v>2450</v>
      </c>
      <c r="E110" s="251">
        <v>1500</v>
      </c>
    </row>
    <row r="111" spans="1:5" ht="12" customHeight="1" x14ac:dyDescent="0.2">
      <c r="A111" s="367" t="s">
        <v>417</v>
      </c>
      <c r="B111" s="9" t="s">
        <v>44</v>
      </c>
      <c r="C111" s="251"/>
      <c r="D111" s="251">
        <v>380</v>
      </c>
      <c r="E111" s="251"/>
    </row>
    <row r="112" spans="1:5" ht="12" customHeight="1" x14ac:dyDescent="0.2">
      <c r="A112" s="368" t="s">
        <v>418</v>
      </c>
      <c r="B112" s="6" t="s">
        <v>487</v>
      </c>
      <c r="C112" s="253"/>
      <c r="D112" s="253"/>
      <c r="E112" s="253"/>
    </row>
    <row r="113" spans="1:5" ht="12" customHeight="1" thickBot="1" x14ac:dyDescent="0.25">
      <c r="A113" s="376" t="s">
        <v>419</v>
      </c>
      <c r="B113" s="106" t="s">
        <v>488</v>
      </c>
      <c r="C113" s="257"/>
      <c r="D113" s="257"/>
      <c r="E113" s="257"/>
    </row>
    <row r="114" spans="1:5" ht="12" customHeight="1" thickBot="1" x14ac:dyDescent="0.25">
      <c r="A114" s="30" t="s">
        <v>13</v>
      </c>
      <c r="B114" s="28" t="s">
        <v>334</v>
      </c>
      <c r="C114" s="249">
        <f>+C115+C117+C119</f>
        <v>3389</v>
      </c>
      <c r="D114" s="249">
        <f>+D115+D117+D119</f>
        <v>28321</v>
      </c>
      <c r="E114" s="249">
        <f>+E115+E117+E119</f>
        <v>26465</v>
      </c>
    </row>
    <row r="115" spans="1:5" ht="12" customHeight="1" x14ac:dyDescent="0.2">
      <c r="A115" s="366" t="s">
        <v>83</v>
      </c>
      <c r="B115" s="6" t="s">
        <v>193</v>
      </c>
      <c r="C115" s="252"/>
      <c r="D115" s="252">
        <v>13224</v>
      </c>
      <c r="E115" s="252">
        <v>13220</v>
      </c>
    </row>
    <row r="116" spans="1:5" ht="12" customHeight="1" x14ac:dyDescent="0.2">
      <c r="A116" s="366" t="s">
        <v>84</v>
      </c>
      <c r="B116" s="10" t="s">
        <v>338</v>
      </c>
      <c r="C116" s="252"/>
      <c r="D116" s="252"/>
      <c r="E116" s="252"/>
    </row>
    <row r="117" spans="1:5" ht="12" customHeight="1" x14ac:dyDescent="0.2">
      <c r="A117" s="366" t="s">
        <v>85</v>
      </c>
      <c r="B117" s="10" t="s">
        <v>149</v>
      </c>
      <c r="C117" s="251">
        <v>3389</v>
      </c>
      <c r="D117" s="251">
        <v>8777</v>
      </c>
      <c r="E117" s="251">
        <v>6928</v>
      </c>
    </row>
    <row r="118" spans="1:5" ht="12" customHeight="1" x14ac:dyDescent="0.2">
      <c r="A118" s="366" t="s">
        <v>86</v>
      </c>
      <c r="B118" s="10" t="s">
        <v>339</v>
      </c>
      <c r="C118" s="226"/>
      <c r="D118" s="226"/>
      <c r="E118" s="226"/>
    </row>
    <row r="119" spans="1:5" ht="12" customHeight="1" x14ac:dyDescent="0.2">
      <c r="A119" s="366" t="s">
        <v>87</v>
      </c>
      <c r="B119" s="246" t="s">
        <v>196</v>
      </c>
      <c r="C119" s="226"/>
      <c r="D119" s="226">
        <v>6320</v>
      </c>
      <c r="E119" s="226">
        <v>6317</v>
      </c>
    </row>
    <row r="120" spans="1:5" ht="12" customHeight="1" x14ac:dyDescent="0.2">
      <c r="A120" s="366" t="s">
        <v>93</v>
      </c>
      <c r="B120" s="245" t="s">
        <v>400</v>
      </c>
      <c r="C120" s="226"/>
      <c r="D120" s="226"/>
      <c r="E120" s="226"/>
    </row>
    <row r="121" spans="1:5" ht="12" customHeight="1" x14ac:dyDescent="0.2">
      <c r="A121" s="366" t="s">
        <v>95</v>
      </c>
      <c r="B121" s="347" t="s">
        <v>344</v>
      </c>
      <c r="C121" s="226"/>
      <c r="D121" s="226"/>
      <c r="E121" s="226"/>
    </row>
    <row r="122" spans="1:5" ht="12" customHeight="1" x14ac:dyDescent="0.2">
      <c r="A122" s="366" t="s">
        <v>150</v>
      </c>
      <c r="B122" s="104" t="s">
        <v>327</v>
      </c>
      <c r="C122" s="226"/>
      <c r="D122" s="226"/>
      <c r="E122" s="226"/>
    </row>
    <row r="123" spans="1:5" ht="12" customHeight="1" x14ac:dyDescent="0.2">
      <c r="A123" s="366" t="s">
        <v>151</v>
      </c>
      <c r="B123" s="104" t="s">
        <v>343</v>
      </c>
      <c r="C123" s="226"/>
      <c r="D123" s="226">
        <v>6113</v>
      </c>
      <c r="E123" s="226">
        <v>6110</v>
      </c>
    </row>
    <row r="124" spans="1:5" ht="12" customHeight="1" x14ac:dyDescent="0.2">
      <c r="A124" s="366" t="s">
        <v>152</v>
      </c>
      <c r="B124" s="104" t="s">
        <v>342</v>
      </c>
      <c r="C124" s="226"/>
      <c r="D124" s="226"/>
      <c r="E124" s="226"/>
    </row>
    <row r="125" spans="1:5" ht="12" customHeight="1" x14ac:dyDescent="0.2">
      <c r="A125" s="366" t="s">
        <v>335</v>
      </c>
      <c r="B125" s="104" t="s">
        <v>330</v>
      </c>
      <c r="C125" s="226"/>
      <c r="D125" s="226"/>
      <c r="E125" s="226"/>
    </row>
    <row r="126" spans="1:5" ht="12" customHeight="1" x14ac:dyDescent="0.2">
      <c r="A126" s="366" t="s">
        <v>336</v>
      </c>
      <c r="B126" s="104" t="s">
        <v>341</v>
      </c>
      <c r="C126" s="226"/>
      <c r="D126" s="226"/>
      <c r="E126" s="226"/>
    </row>
    <row r="127" spans="1:5" ht="12" customHeight="1" thickBot="1" x14ac:dyDescent="0.25">
      <c r="A127" s="375" t="s">
        <v>337</v>
      </c>
      <c r="B127" s="104" t="s">
        <v>340</v>
      </c>
      <c r="C127" s="227"/>
      <c r="D127" s="227">
        <v>207</v>
      </c>
      <c r="E127" s="227">
        <v>207</v>
      </c>
    </row>
    <row r="128" spans="1:5" ht="12" customHeight="1" thickBot="1" x14ac:dyDescent="0.25">
      <c r="A128" s="30" t="s">
        <v>14</v>
      </c>
      <c r="B128" s="88" t="s">
        <v>422</v>
      </c>
      <c r="C128" s="249">
        <f>+C93+C114</f>
        <v>135200</v>
      </c>
      <c r="D128" s="249">
        <f>+D93+D114</f>
        <v>230360</v>
      </c>
      <c r="E128" s="249">
        <f>+E93+E114</f>
        <v>205894</v>
      </c>
    </row>
    <row r="129" spans="1:11" ht="12" customHeight="1" thickBot="1" x14ac:dyDescent="0.25">
      <c r="A129" s="30" t="s">
        <v>15</v>
      </c>
      <c r="B129" s="88" t="s">
        <v>423</v>
      </c>
      <c r="C129" s="249">
        <f>+C130+C131+C132</f>
        <v>0</v>
      </c>
      <c r="D129" s="249">
        <f>+D130+D131+D132</f>
        <v>86731</v>
      </c>
      <c r="E129" s="249">
        <f>+E130+E131+E132</f>
        <v>86731</v>
      </c>
    </row>
    <row r="130" spans="1:11" s="82" customFormat="1" ht="12" customHeight="1" x14ac:dyDescent="0.2">
      <c r="A130" s="366" t="s">
        <v>235</v>
      </c>
      <c r="B130" s="7" t="s">
        <v>492</v>
      </c>
      <c r="C130" s="226"/>
      <c r="D130" s="226"/>
      <c r="E130" s="226"/>
    </row>
    <row r="131" spans="1:11" ht="12" customHeight="1" x14ac:dyDescent="0.2">
      <c r="A131" s="366" t="s">
        <v>238</v>
      </c>
      <c r="B131" s="7" t="s">
        <v>431</v>
      </c>
      <c r="C131" s="226"/>
      <c r="D131" s="226">
        <v>75348</v>
      </c>
      <c r="E131" s="226">
        <v>75348</v>
      </c>
    </row>
    <row r="132" spans="1:11" ht="12" customHeight="1" thickBot="1" x14ac:dyDescent="0.25">
      <c r="A132" s="375" t="s">
        <v>239</v>
      </c>
      <c r="B132" s="5" t="s">
        <v>491</v>
      </c>
      <c r="C132" s="226"/>
      <c r="D132" s="226">
        <v>11383</v>
      </c>
      <c r="E132" s="226">
        <v>11383</v>
      </c>
    </row>
    <row r="133" spans="1:11" ht="12" customHeight="1" thickBot="1" x14ac:dyDescent="0.25">
      <c r="A133" s="30" t="s">
        <v>16</v>
      </c>
      <c r="B133" s="88" t="s">
        <v>424</v>
      </c>
      <c r="C133" s="249">
        <f>+C134+C135+C136+C137+C138+C139</f>
        <v>0</v>
      </c>
      <c r="D133" s="249">
        <f>+D134+D135+D136+D137+D138+D139</f>
        <v>0</v>
      </c>
      <c r="E133" s="249"/>
    </row>
    <row r="134" spans="1:11" ht="12" customHeight="1" x14ac:dyDescent="0.2">
      <c r="A134" s="366" t="s">
        <v>70</v>
      </c>
      <c r="B134" s="7" t="s">
        <v>433</v>
      </c>
      <c r="C134" s="226"/>
      <c r="D134" s="226"/>
      <c r="E134" s="226"/>
    </row>
    <row r="135" spans="1:11" ht="12" customHeight="1" x14ac:dyDescent="0.2">
      <c r="A135" s="366" t="s">
        <v>71</v>
      </c>
      <c r="B135" s="7" t="s">
        <v>425</v>
      </c>
      <c r="C135" s="226"/>
      <c r="D135" s="226"/>
      <c r="E135" s="226"/>
    </row>
    <row r="136" spans="1:11" ht="12" customHeight="1" x14ac:dyDescent="0.2">
      <c r="A136" s="366" t="s">
        <v>72</v>
      </c>
      <c r="B136" s="7" t="s">
        <v>426</v>
      </c>
      <c r="C136" s="226"/>
      <c r="D136" s="226"/>
      <c r="E136" s="226"/>
    </row>
    <row r="137" spans="1:11" ht="12" customHeight="1" x14ac:dyDescent="0.2">
      <c r="A137" s="366" t="s">
        <v>137</v>
      </c>
      <c r="B137" s="7" t="s">
        <v>490</v>
      </c>
      <c r="C137" s="226"/>
      <c r="D137" s="226"/>
      <c r="E137" s="226"/>
    </row>
    <row r="138" spans="1:11" ht="12" customHeight="1" x14ac:dyDescent="0.2">
      <c r="A138" s="366" t="s">
        <v>138</v>
      </c>
      <c r="B138" s="7" t="s">
        <v>428</v>
      </c>
      <c r="C138" s="226"/>
      <c r="D138" s="226"/>
      <c r="E138" s="226"/>
    </row>
    <row r="139" spans="1:11" s="82" customFormat="1" ht="12" customHeight="1" thickBot="1" x14ac:dyDescent="0.25">
      <c r="A139" s="375" t="s">
        <v>139</v>
      </c>
      <c r="B139" s="5" t="s">
        <v>429</v>
      </c>
      <c r="C139" s="226"/>
      <c r="D139" s="226"/>
      <c r="E139" s="226"/>
    </row>
    <row r="140" spans="1:11" ht="12" customHeight="1" thickBot="1" x14ac:dyDescent="0.25">
      <c r="A140" s="30" t="s">
        <v>17</v>
      </c>
      <c r="B140" s="88" t="s">
        <v>502</v>
      </c>
      <c r="C140" s="255">
        <f>+C141+C142+C144+C145+C143</f>
        <v>74837</v>
      </c>
      <c r="D140" s="255">
        <f>+D141+D142+D144+D145+D143</f>
        <v>87280</v>
      </c>
      <c r="E140" s="255">
        <f>+E141+E142+E144+E145+E143</f>
        <v>79485</v>
      </c>
      <c r="K140" s="209"/>
    </row>
    <row r="141" spans="1:11" x14ac:dyDescent="0.2">
      <c r="A141" s="366" t="s">
        <v>73</v>
      </c>
      <c r="B141" s="7" t="s">
        <v>345</v>
      </c>
      <c r="C141" s="226"/>
      <c r="D141" s="226"/>
      <c r="E141" s="226"/>
    </row>
    <row r="142" spans="1:11" ht="12" customHeight="1" x14ac:dyDescent="0.2">
      <c r="A142" s="366" t="s">
        <v>74</v>
      </c>
      <c r="B142" s="7" t="s">
        <v>346</v>
      </c>
      <c r="C142" s="226"/>
      <c r="D142" s="226">
        <v>12182</v>
      </c>
      <c r="E142" s="226">
        <v>4387</v>
      </c>
    </row>
    <row r="143" spans="1:11" ht="12" customHeight="1" x14ac:dyDescent="0.2">
      <c r="A143" s="366" t="s">
        <v>259</v>
      </c>
      <c r="B143" s="7" t="s">
        <v>501</v>
      </c>
      <c r="C143" s="226">
        <v>74837</v>
      </c>
      <c r="D143" s="226">
        <v>75098</v>
      </c>
      <c r="E143" s="226">
        <v>75098</v>
      </c>
    </row>
    <row r="144" spans="1:11" s="82" customFormat="1" ht="12" customHeight="1" x14ac:dyDescent="0.2">
      <c r="A144" s="366" t="s">
        <v>260</v>
      </c>
      <c r="B144" s="7" t="s">
        <v>438</v>
      </c>
      <c r="C144" s="226"/>
      <c r="D144" s="226"/>
      <c r="E144" s="226"/>
    </row>
    <row r="145" spans="1:5" s="82" customFormat="1" ht="12" customHeight="1" thickBot="1" x14ac:dyDescent="0.25">
      <c r="A145" s="375" t="s">
        <v>261</v>
      </c>
      <c r="B145" s="5" t="s">
        <v>365</v>
      </c>
      <c r="C145" s="226"/>
      <c r="D145" s="226"/>
      <c r="E145" s="226"/>
    </row>
    <row r="146" spans="1:5" s="82" customFormat="1" ht="12" customHeight="1" thickBot="1" x14ac:dyDescent="0.25">
      <c r="A146" s="30" t="s">
        <v>18</v>
      </c>
      <c r="B146" s="88" t="s">
        <v>439</v>
      </c>
      <c r="C146" s="258">
        <f>+C147+C148+C149+C150+C151</f>
        <v>0</v>
      </c>
      <c r="D146" s="258">
        <f>+D147+D148+D149+D150+D151</f>
        <v>0</v>
      </c>
      <c r="E146" s="258"/>
    </row>
    <row r="147" spans="1:5" s="82" customFormat="1" ht="12" customHeight="1" x14ac:dyDescent="0.2">
      <c r="A147" s="366" t="s">
        <v>75</v>
      </c>
      <c r="B147" s="7" t="s">
        <v>434</v>
      </c>
      <c r="C147" s="226"/>
      <c r="D147" s="226"/>
      <c r="E147" s="226"/>
    </row>
    <row r="148" spans="1:5" s="82" customFormat="1" ht="12" customHeight="1" x14ac:dyDescent="0.2">
      <c r="A148" s="366" t="s">
        <v>76</v>
      </c>
      <c r="B148" s="7" t="s">
        <v>441</v>
      </c>
      <c r="C148" s="226"/>
      <c r="D148" s="226"/>
      <c r="E148" s="226"/>
    </row>
    <row r="149" spans="1:5" s="82" customFormat="1" ht="12" customHeight="1" x14ac:dyDescent="0.2">
      <c r="A149" s="366" t="s">
        <v>271</v>
      </c>
      <c r="B149" s="7" t="s">
        <v>436</v>
      </c>
      <c r="C149" s="226"/>
      <c r="D149" s="226"/>
      <c r="E149" s="226"/>
    </row>
    <row r="150" spans="1:5" s="82" customFormat="1" ht="12" customHeight="1" x14ac:dyDescent="0.2">
      <c r="A150" s="366" t="s">
        <v>272</v>
      </c>
      <c r="B150" s="7" t="s">
        <v>493</v>
      </c>
      <c r="C150" s="226"/>
      <c r="D150" s="226"/>
      <c r="E150" s="226"/>
    </row>
    <row r="151" spans="1:5" ht="12.75" customHeight="1" thickBot="1" x14ac:dyDescent="0.25">
      <c r="A151" s="375" t="s">
        <v>440</v>
      </c>
      <c r="B151" s="5" t="s">
        <v>443</v>
      </c>
      <c r="C151" s="227"/>
      <c r="D151" s="227"/>
      <c r="E151" s="227"/>
    </row>
    <row r="152" spans="1:5" ht="12.75" customHeight="1" thickBot="1" x14ac:dyDescent="0.25">
      <c r="A152" s="425" t="s">
        <v>19</v>
      </c>
      <c r="B152" s="88" t="s">
        <v>444</v>
      </c>
      <c r="C152" s="258"/>
      <c r="D152" s="258"/>
      <c r="E152" s="258"/>
    </row>
    <row r="153" spans="1:5" ht="12.75" customHeight="1" thickBot="1" x14ac:dyDescent="0.25">
      <c r="A153" s="425" t="s">
        <v>20</v>
      </c>
      <c r="B153" s="88" t="s">
        <v>445</v>
      </c>
      <c r="C153" s="258"/>
      <c r="D153" s="258"/>
      <c r="E153" s="258"/>
    </row>
    <row r="154" spans="1:5" ht="12" customHeight="1" thickBot="1" x14ac:dyDescent="0.25">
      <c r="A154" s="30" t="s">
        <v>21</v>
      </c>
      <c r="B154" s="88" t="s">
        <v>447</v>
      </c>
      <c r="C154" s="361">
        <f>+C129+C133+C140+C146+C152+C153</f>
        <v>74837</v>
      </c>
      <c r="D154" s="361">
        <f>+D129+D133+D140+D146+D152+D153</f>
        <v>174011</v>
      </c>
      <c r="E154" s="361">
        <f>+E129+E133+E140+E146+E152+E153</f>
        <v>166216</v>
      </c>
    </row>
    <row r="155" spans="1:5" ht="15" customHeight="1" thickBot="1" x14ac:dyDescent="0.25">
      <c r="A155" s="377" t="s">
        <v>22</v>
      </c>
      <c r="B155" s="327" t="s">
        <v>446</v>
      </c>
      <c r="C155" s="361">
        <f>+C128+C154</f>
        <v>210037</v>
      </c>
      <c r="D155" s="361">
        <f>+D128+D154</f>
        <v>404371</v>
      </c>
      <c r="E155" s="361">
        <f>+E128+E154</f>
        <v>372110</v>
      </c>
    </row>
    <row r="156" spans="1:5" ht="13.5" thickBot="1" x14ac:dyDescent="0.25">
      <c r="A156" s="333"/>
      <c r="B156" s="334"/>
      <c r="C156" s="335"/>
      <c r="D156" s="335"/>
      <c r="E156" s="335"/>
    </row>
    <row r="157" spans="1:5" ht="15" customHeight="1" thickBot="1" x14ac:dyDescent="0.25">
      <c r="A157" s="206" t="s">
        <v>494</v>
      </c>
      <c r="B157" s="207"/>
      <c r="C157" s="86">
        <v>14</v>
      </c>
      <c r="D157" s="86">
        <v>14</v>
      </c>
      <c r="E157" s="86">
        <v>12</v>
      </c>
    </row>
    <row r="158" spans="1:5" ht="14.25" customHeight="1" thickBot="1" x14ac:dyDescent="0.25">
      <c r="A158" s="206" t="s">
        <v>167</v>
      </c>
      <c r="B158" s="207"/>
      <c r="C158" s="86">
        <v>10</v>
      </c>
      <c r="D158" s="86">
        <v>10</v>
      </c>
      <c r="E158" s="86">
        <v>23</v>
      </c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1" orientation="portrait" verticalDpi="300" r:id="rId1"/>
  <headerFooter alignWithMargins="0"/>
  <rowBreaks count="1" manualBreakCount="1">
    <brk id="9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8"/>
  <sheetViews>
    <sheetView view="pageBreakPreview" zoomScale="85" zoomScaleNormal="130" zoomScaleSheetLayoutView="85" workbookViewId="0">
      <selection activeCell="C2" sqref="C2"/>
    </sheetView>
  </sheetViews>
  <sheetFormatPr defaultRowHeight="12.75" x14ac:dyDescent="0.2"/>
  <cols>
    <col min="1" max="1" width="19.5" style="336" customWidth="1"/>
    <col min="2" max="2" width="65.6640625" style="337" customWidth="1"/>
    <col min="3" max="5" width="15.83203125" style="338" customWidth="1"/>
    <col min="6" max="16384" width="9.33203125" style="2"/>
  </cols>
  <sheetData>
    <row r="1" spans="1:5" s="1" customFormat="1" ht="16.5" customHeight="1" thickBot="1" x14ac:dyDescent="0.25">
      <c r="A1" s="183"/>
      <c r="B1" s="185"/>
      <c r="C1" s="208" t="s">
        <v>794</v>
      </c>
      <c r="D1" s="208"/>
      <c r="E1" s="208"/>
    </row>
    <row r="2" spans="1:5" s="78" customFormat="1" ht="21" customHeight="1" x14ac:dyDescent="0.2">
      <c r="A2" s="341" t="s">
        <v>56</v>
      </c>
      <c r="B2" s="310" t="s">
        <v>189</v>
      </c>
      <c r="C2" s="312"/>
      <c r="D2" s="312" t="s">
        <v>47</v>
      </c>
      <c r="E2" s="312"/>
    </row>
    <row r="3" spans="1:5" s="78" customFormat="1" ht="16.5" thickBot="1" x14ac:dyDescent="0.25">
      <c r="A3" s="186" t="s">
        <v>164</v>
      </c>
      <c r="B3" s="311" t="s">
        <v>401</v>
      </c>
      <c r="C3" s="424"/>
      <c r="D3" s="424" t="s">
        <v>53</v>
      </c>
      <c r="E3" s="424"/>
    </row>
    <row r="4" spans="1:5" s="79" customFormat="1" ht="15.95" customHeight="1" thickBot="1" x14ac:dyDescent="0.3">
      <c r="A4" s="187"/>
      <c r="B4" s="187"/>
      <c r="C4" s="188"/>
      <c r="D4" s="188"/>
      <c r="E4" s="188" t="s">
        <v>48</v>
      </c>
    </row>
    <row r="5" spans="1:5" ht="25.5" customHeight="1" thickBot="1" x14ac:dyDescent="0.25">
      <c r="A5" s="342" t="s">
        <v>166</v>
      </c>
      <c r="B5" s="189" t="s">
        <v>49</v>
      </c>
      <c r="C5" s="313" t="s">
        <v>511</v>
      </c>
      <c r="D5" s="313" t="s">
        <v>512</v>
      </c>
      <c r="E5" s="313" t="s">
        <v>738</v>
      </c>
    </row>
    <row r="6" spans="1:5" s="51" customFormat="1" ht="12.95" customHeight="1" thickBot="1" x14ac:dyDescent="0.25">
      <c r="A6" s="162" t="s">
        <v>467</v>
      </c>
      <c r="B6" s="163" t="s">
        <v>468</v>
      </c>
      <c r="C6" s="164" t="s">
        <v>469</v>
      </c>
      <c r="D6" s="164" t="s">
        <v>471</v>
      </c>
      <c r="E6" s="164" t="s">
        <v>528</v>
      </c>
    </row>
    <row r="7" spans="1:5" s="51" customFormat="1" ht="15.95" customHeight="1" thickBot="1" x14ac:dyDescent="0.25">
      <c r="A7" s="191"/>
      <c r="B7" s="192" t="s">
        <v>50</v>
      </c>
      <c r="C7" s="314"/>
      <c r="D7" s="314"/>
      <c r="E7" s="314"/>
    </row>
    <row r="8" spans="1:5" s="51" customFormat="1" ht="12" customHeight="1" thickBot="1" x14ac:dyDescent="0.25">
      <c r="A8" s="30" t="s">
        <v>12</v>
      </c>
      <c r="B8" s="19" t="s">
        <v>219</v>
      </c>
      <c r="C8" s="249">
        <f>+C9+C10+C11+C12+C13+C14</f>
        <v>119668</v>
      </c>
      <c r="D8" s="249">
        <f>+D9+D10+D11+D12+D13+D14</f>
        <v>161097</v>
      </c>
      <c r="E8" s="249">
        <f>+E9+E10+E11+E12+E13+E14</f>
        <v>161097</v>
      </c>
    </row>
    <row r="9" spans="1:5" s="80" customFormat="1" ht="12" customHeight="1" x14ac:dyDescent="0.2">
      <c r="A9" s="366" t="s">
        <v>77</v>
      </c>
      <c r="B9" s="351" t="s">
        <v>220</v>
      </c>
      <c r="C9" s="252">
        <v>92178</v>
      </c>
      <c r="D9" s="252">
        <v>90570</v>
      </c>
      <c r="E9" s="252">
        <v>90570</v>
      </c>
    </row>
    <row r="10" spans="1:5" s="81" customFormat="1" ht="12" customHeight="1" x14ac:dyDescent="0.2">
      <c r="A10" s="367" t="s">
        <v>78</v>
      </c>
      <c r="B10" s="352" t="s">
        <v>221</v>
      </c>
      <c r="C10" s="251"/>
      <c r="D10" s="251">
        <v>30342</v>
      </c>
      <c r="E10" s="251">
        <v>30342</v>
      </c>
    </row>
    <row r="11" spans="1:5" s="81" customFormat="1" ht="12" customHeight="1" x14ac:dyDescent="0.2">
      <c r="A11" s="367" t="s">
        <v>79</v>
      </c>
      <c r="B11" s="352" t="s">
        <v>222</v>
      </c>
      <c r="C11" s="251">
        <v>25761</v>
      </c>
      <c r="D11" s="251">
        <v>29091</v>
      </c>
      <c r="E11" s="251">
        <v>29091</v>
      </c>
    </row>
    <row r="12" spans="1:5" s="81" customFormat="1" ht="12" customHeight="1" x14ac:dyDescent="0.2">
      <c r="A12" s="367" t="s">
        <v>80</v>
      </c>
      <c r="B12" s="352" t="s">
        <v>223</v>
      </c>
      <c r="C12" s="251">
        <v>1729</v>
      </c>
      <c r="D12" s="251">
        <v>1729</v>
      </c>
      <c r="E12" s="251">
        <v>1729</v>
      </c>
    </row>
    <row r="13" spans="1:5" s="81" customFormat="1" ht="12" customHeight="1" x14ac:dyDescent="0.2">
      <c r="A13" s="367" t="s">
        <v>119</v>
      </c>
      <c r="B13" s="352" t="s">
        <v>480</v>
      </c>
      <c r="C13" s="251"/>
      <c r="D13" s="251">
        <v>9006</v>
      </c>
      <c r="E13" s="251">
        <v>9006</v>
      </c>
    </row>
    <row r="14" spans="1:5" s="80" customFormat="1" ht="12" customHeight="1" thickBot="1" x14ac:dyDescent="0.25">
      <c r="A14" s="368" t="s">
        <v>81</v>
      </c>
      <c r="B14" s="353" t="s">
        <v>404</v>
      </c>
      <c r="C14" s="251"/>
      <c r="D14" s="251">
        <v>359</v>
      </c>
      <c r="E14" s="251">
        <v>359</v>
      </c>
    </row>
    <row r="15" spans="1:5" s="80" customFormat="1" ht="12" customHeight="1" thickBot="1" x14ac:dyDescent="0.25">
      <c r="A15" s="30" t="s">
        <v>13</v>
      </c>
      <c r="B15" s="244" t="s">
        <v>224</v>
      </c>
      <c r="C15" s="249">
        <f>+C16+C17+C18+C19+C20</f>
        <v>39050</v>
      </c>
      <c r="D15" s="249">
        <f>+D16+D17+D18+D19+D20</f>
        <v>64017</v>
      </c>
      <c r="E15" s="249">
        <f>+E16+E17+E18+E19+E20</f>
        <v>64017</v>
      </c>
    </row>
    <row r="16" spans="1:5" s="80" customFormat="1" ht="12" customHeight="1" x14ac:dyDescent="0.2">
      <c r="A16" s="366" t="s">
        <v>83</v>
      </c>
      <c r="B16" s="351" t="s">
        <v>225</v>
      </c>
      <c r="C16" s="252"/>
      <c r="D16" s="252"/>
      <c r="E16" s="252"/>
    </row>
    <row r="17" spans="1:5" s="80" customFormat="1" ht="12" customHeight="1" x14ac:dyDescent="0.2">
      <c r="A17" s="367" t="s">
        <v>84</v>
      </c>
      <c r="B17" s="352" t="s">
        <v>226</v>
      </c>
      <c r="C17" s="251"/>
      <c r="D17" s="251"/>
      <c r="E17" s="251"/>
    </row>
    <row r="18" spans="1:5" s="80" customFormat="1" ht="12" customHeight="1" x14ac:dyDescent="0.2">
      <c r="A18" s="367" t="s">
        <v>85</v>
      </c>
      <c r="B18" s="352" t="s">
        <v>394</v>
      </c>
      <c r="C18" s="251"/>
      <c r="D18" s="251"/>
      <c r="E18" s="251"/>
    </row>
    <row r="19" spans="1:5" s="80" customFormat="1" ht="12" customHeight="1" x14ac:dyDescent="0.2">
      <c r="A19" s="367" t="s">
        <v>86</v>
      </c>
      <c r="B19" s="352" t="s">
        <v>395</v>
      </c>
      <c r="C19" s="251"/>
      <c r="D19" s="251"/>
      <c r="E19" s="251"/>
    </row>
    <row r="20" spans="1:5" s="80" customFormat="1" ht="12" customHeight="1" x14ac:dyDescent="0.2">
      <c r="A20" s="367" t="s">
        <v>87</v>
      </c>
      <c r="B20" s="352" t="s">
        <v>227</v>
      </c>
      <c r="C20" s="251">
        <v>39050</v>
      </c>
      <c r="D20" s="251">
        <v>64017</v>
      </c>
      <c r="E20" s="251">
        <v>64017</v>
      </c>
    </row>
    <row r="21" spans="1:5" s="81" customFormat="1" ht="12" customHeight="1" thickBot="1" x14ac:dyDescent="0.25">
      <c r="A21" s="368" t="s">
        <v>93</v>
      </c>
      <c r="B21" s="353" t="s">
        <v>228</v>
      </c>
      <c r="C21" s="253"/>
      <c r="D21" s="253"/>
      <c r="E21" s="253"/>
    </row>
    <row r="22" spans="1:5" s="81" customFormat="1" ht="12" customHeight="1" thickBot="1" x14ac:dyDescent="0.25">
      <c r="A22" s="30" t="s">
        <v>14</v>
      </c>
      <c r="B22" s="19" t="s">
        <v>229</v>
      </c>
      <c r="C22" s="249">
        <f>+C23+C24+C25+C26+C27</f>
        <v>0</v>
      </c>
      <c r="D22" s="249">
        <f>+D23+D24+D25+D26+D27</f>
        <v>12652</v>
      </c>
      <c r="E22" s="249">
        <f>+E23+E24+E25+E26+E27</f>
        <v>12652</v>
      </c>
    </row>
    <row r="23" spans="1:5" s="81" customFormat="1" ht="12" customHeight="1" x14ac:dyDescent="0.2">
      <c r="A23" s="366" t="s">
        <v>66</v>
      </c>
      <c r="B23" s="351" t="s">
        <v>230</v>
      </c>
      <c r="C23" s="252"/>
      <c r="D23" s="252">
        <v>4407</v>
      </c>
      <c r="E23" s="252">
        <v>4407</v>
      </c>
    </row>
    <row r="24" spans="1:5" s="80" customFormat="1" ht="12" customHeight="1" x14ac:dyDescent="0.2">
      <c r="A24" s="367" t="s">
        <v>67</v>
      </c>
      <c r="B24" s="352" t="s">
        <v>231</v>
      </c>
      <c r="C24" s="251"/>
      <c r="D24" s="251"/>
      <c r="E24" s="251"/>
    </row>
    <row r="25" spans="1:5" s="81" customFormat="1" ht="12" customHeight="1" x14ac:dyDescent="0.2">
      <c r="A25" s="367" t="s">
        <v>68</v>
      </c>
      <c r="B25" s="352" t="s">
        <v>396</v>
      </c>
      <c r="C25" s="251"/>
      <c r="D25" s="251"/>
      <c r="E25" s="251"/>
    </row>
    <row r="26" spans="1:5" s="81" customFormat="1" ht="12" customHeight="1" x14ac:dyDescent="0.2">
      <c r="A26" s="367" t="s">
        <v>69</v>
      </c>
      <c r="B26" s="352" t="s">
        <v>397</v>
      </c>
      <c r="C26" s="251"/>
      <c r="D26" s="251"/>
      <c r="E26" s="251"/>
    </row>
    <row r="27" spans="1:5" s="81" customFormat="1" ht="12" customHeight="1" x14ac:dyDescent="0.2">
      <c r="A27" s="367" t="s">
        <v>133</v>
      </c>
      <c r="B27" s="352" t="s">
        <v>232</v>
      </c>
      <c r="C27" s="251"/>
      <c r="D27" s="251">
        <v>8245</v>
      </c>
      <c r="E27" s="251">
        <v>8245</v>
      </c>
    </row>
    <row r="28" spans="1:5" s="81" customFormat="1" ht="12" customHeight="1" thickBot="1" x14ac:dyDescent="0.25">
      <c r="A28" s="368" t="s">
        <v>134</v>
      </c>
      <c r="B28" s="353" t="s">
        <v>233</v>
      </c>
      <c r="C28" s="253"/>
      <c r="D28" s="253"/>
      <c r="E28" s="253"/>
    </row>
    <row r="29" spans="1:5" s="81" customFormat="1" ht="12" customHeight="1" thickBot="1" x14ac:dyDescent="0.25">
      <c r="A29" s="30" t="s">
        <v>135</v>
      </c>
      <c r="B29" s="19" t="s">
        <v>234</v>
      </c>
      <c r="C29" s="255">
        <f>+C30+C34+C35+C36</f>
        <v>12050</v>
      </c>
      <c r="D29" s="255">
        <f>+D30+D34+D35+D36</f>
        <v>13929</v>
      </c>
      <c r="E29" s="255">
        <f>+E30+E34+E35+E36</f>
        <v>13653</v>
      </c>
    </row>
    <row r="30" spans="1:5" s="81" customFormat="1" ht="12" customHeight="1" x14ac:dyDescent="0.2">
      <c r="A30" s="366" t="s">
        <v>235</v>
      </c>
      <c r="B30" s="351" t="s">
        <v>481</v>
      </c>
      <c r="C30" s="346">
        <f>+C31+C32+C33</f>
        <v>6550</v>
      </c>
      <c r="D30" s="346">
        <f>+D31+D32+D33</f>
        <v>6550</v>
      </c>
      <c r="E30" s="346">
        <f>+E31+E32+E33</f>
        <v>5195</v>
      </c>
    </row>
    <row r="31" spans="1:5" s="81" customFormat="1" ht="12" customHeight="1" x14ac:dyDescent="0.2">
      <c r="A31" s="367" t="s">
        <v>236</v>
      </c>
      <c r="B31" s="352" t="s">
        <v>241</v>
      </c>
      <c r="C31" s="251">
        <v>3000</v>
      </c>
      <c r="D31" s="251">
        <v>3000</v>
      </c>
      <c r="E31" s="251">
        <v>2962</v>
      </c>
    </row>
    <row r="32" spans="1:5" s="81" customFormat="1" ht="12" customHeight="1" x14ac:dyDescent="0.2">
      <c r="A32" s="367" t="s">
        <v>237</v>
      </c>
      <c r="B32" s="352" t="s">
        <v>242</v>
      </c>
      <c r="C32" s="251">
        <v>0</v>
      </c>
      <c r="D32" s="251">
        <v>0</v>
      </c>
      <c r="E32" s="251"/>
    </row>
    <row r="33" spans="1:5" s="81" customFormat="1" ht="12" customHeight="1" x14ac:dyDescent="0.2">
      <c r="A33" s="367" t="s">
        <v>408</v>
      </c>
      <c r="B33" s="415" t="s">
        <v>409</v>
      </c>
      <c r="C33" s="251">
        <v>3550</v>
      </c>
      <c r="D33" s="251">
        <v>3550</v>
      </c>
      <c r="E33" s="251">
        <v>2233</v>
      </c>
    </row>
    <row r="34" spans="1:5" s="81" customFormat="1" ht="12" customHeight="1" x14ac:dyDescent="0.2">
      <c r="A34" s="367" t="s">
        <v>238</v>
      </c>
      <c r="B34" s="352" t="s">
        <v>243</v>
      </c>
      <c r="C34" s="251">
        <v>5500</v>
      </c>
      <c r="D34" s="251">
        <v>5500</v>
      </c>
      <c r="E34" s="251">
        <v>6361</v>
      </c>
    </row>
    <row r="35" spans="1:5" s="81" customFormat="1" ht="12" customHeight="1" x14ac:dyDescent="0.2">
      <c r="A35" s="367" t="s">
        <v>239</v>
      </c>
      <c r="B35" s="352" t="s">
        <v>244</v>
      </c>
      <c r="C35" s="251"/>
      <c r="D35" s="251">
        <v>1312</v>
      </c>
      <c r="E35" s="251">
        <v>1347</v>
      </c>
    </row>
    <row r="36" spans="1:5" s="81" customFormat="1" ht="12" customHeight="1" thickBot="1" x14ac:dyDescent="0.25">
      <c r="A36" s="368" t="s">
        <v>240</v>
      </c>
      <c r="B36" s="353" t="s">
        <v>245</v>
      </c>
      <c r="C36" s="253"/>
      <c r="D36" s="253">
        <v>567</v>
      </c>
      <c r="E36" s="253">
        <v>750</v>
      </c>
    </row>
    <row r="37" spans="1:5" s="81" customFormat="1" ht="12" customHeight="1" thickBot="1" x14ac:dyDescent="0.25">
      <c r="A37" s="30" t="s">
        <v>16</v>
      </c>
      <c r="B37" s="19" t="s">
        <v>405</v>
      </c>
      <c r="C37" s="249">
        <f>SUM(C38:C48)</f>
        <v>8686</v>
      </c>
      <c r="D37" s="249">
        <f>SUM(D38:D48)</f>
        <v>15107</v>
      </c>
      <c r="E37" s="249">
        <f>SUM(E38:E48)</f>
        <v>16663</v>
      </c>
    </row>
    <row r="38" spans="1:5" s="81" customFormat="1" ht="12" customHeight="1" x14ac:dyDescent="0.2">
      <c r="A38" s="366" t="s">
        <v>70</v>
      </c>
      <c r="B38" s="351" t="s">
        <v>248</v>
      </c>
      <c r="C38" s="252">
        <v>1181</v>
      </c>
      <c r="D38" s="252">
        <v>1181</v>
      </c>
      <c r="E38" s="252">
        <v>2042</v>
      </c>
    </row>
    <row r="39" spans="1:5" s="81" customFormat="1" ht="12" customHeight="1" x14ac:dyDescent="0.2">
      <c r="A39" s="367" t="s">
        <v>71</v>
      </c>
      <c r="B39" s="352" t="s">
        <v>249</v>
      </c>
      <c r="C39" s="251">
        <v>3219</v>
      </c>
      <c r="D39" s="251">
        <v>3413</v>
      </c>
      <c r="E39" s="251">
        <v>3596</v>
      </c>
    </row>
    <row r="40" spans="1:5" s="81" customFormat="1" ht="12" customHeight="1" x14ac:dyDescent="0.2">
      <c r="A40" s="367" t="s">
        <v>72</v>
      </c>
      <c r="B40" s="352" t="s">
        <v>250</v>
      </c>
      <c r="C40" s="251"/>
      <c r="D40" s="251">
        <v>232</v>
      </c>
      <c r="E40" s="251">
        <v>232</v>
      </c>
    </row>
    <row r="41" spans="1:5" s="81" customFormat="1" ht="12" customHeight="1" x14ac:dyDescent="0.2">
      <c r="A41" s="367" t="s">
        <v>137</v>
      </c>
      <c r="B41" s="352" t="s">
        <v>251</v>
      </c>
      <c r="C41" s="251">
        <v>194</v>
      </c>
      <c r="D41" s="251">
        <v>3435</v>
      </c>
      <c r="E41" s="251">
        <v>3435</v>
      </c>
    </row>
    <row r="42" spans="1:5" s="81" customFormat="1" ht="12" customHeight="1" x14ac:dyDescent="0.2">
      <c r="A42" s="367" t="s">
        <v>138</v>
      </c>
      <c r="B42" s="352" t="s">
        <v>252</v>
      </c>
      <c r="C42" s="251">
        <v>2245</v>
      </c>
      <c r="D42" s="251">
        <v>3225</v>
      </c>
      <c r="E42" s="251">
        <v>3227</v>
      </c>
    </row>
    <row r="43" spans="1:5" s="81" customFormat="1" ht="12" customHeight="1" x14ac:dyDescent="0.2">
      <c r="A43" s="367" t="s">
        <v>139</v>
      </c>
      <c r="B43" s="352" t="s">
        <v>253</v>
      </c>
      <c r="C43" s="251">
        <v>1847</v>
      </c>
      <c r="D43" s="251">
        <v>3621</v>
      </c>
      <c r="E43" s="251">
        <v>3946</v>
      </c>
    </row>
    <row r="44" spans="1:5" s="81" customFormat="1" ht="12" customHeight="1" x14ac:dyDescent="0.2">
      <c r="A44" s="367" t="s">
        <v>140</v>
      </c>
      <c r="B44" s="352" t="s">
        <v>254</v>
      </c>
      <c r="C44" s="251"/>
      <c r="D44" s="251"/>
      <c r="E44" s="251"/>
    </row>
    <row r="45" spans="1:5" s="81" customFormat="1" ht="12" customHeight="1" x14ac:dyDescent="0.2">
      <c r="A45" s="367" t="s">
        <v>141</v>
      </c>
      <c r="B45" s="352" t="s">
        <v>255</v>
      </c>
      <c r="C45" s="251"/>
      <c r="D45" s="251"/>
      <c r="E45" s="251">
        <v>81</v>
      </c>
    </row>
    <row r="46" spans="1:5" s="81" customFormat="1" ht="12" customHeight="1" x14ac:dyDescent="0.2">
      <c r="A46" s="367" t="s">
        <v>246</v>
      </c>
      <c r="B46" s="352" t="s">
        <v>256</v>
      </c>
      <c r="C46" s="254"/>
      <c r="D46" s="254"/>
      <c r="E46" s="254"/>
    </row>
    <row r="47" spans="1:5" s="81" customFormat="1" ht="12" customHeight="1" x14ac:dyDescent="0.2">
      <c r="A47" s="368" t="s">
        <v>247</v>
      </c>
      <c r="B47" s="353" t="s">
        <v>407</v>
      </c>
      <c r="C47" s="340"/>
      <c r="D47" s="340"/>
      <c r="E47" s="340"/>
    </row>
    <row r="48" spans="1:5" s="81" customFormat="1" ht="12" customHeight="1" thickBot="1" x14ac:dyDescent="0.25">
      <c r="A48" s="368" t="s">
        <v>406</v>
      </c>
      <c r="B48" s="353" t="s">
        <v>257</v>
      </c>
      <c r="C48" s="340"/>
      <c r="D48" s="340"/>
      <c r="E48" s="340">
        <v>104</v>
      </c>
    </row>
    <row r="49" spans="1:5" s="81" customFormat="1" ht="12" customHeight="1" thickBot="1" x14ac:dyDescent="0.25">
      <c r="A49" s="30" t="s">
        <v>17</v>
      </c>
      <c r="B49" s="19" t="s">
        <v>258</v>
      </c>
      <c r="C49" s="249">
        <f>SUM(C50:C54)</f>
        <v>28133</v>
      </c>
      <c r="D49" s="249">
        <f>SUM(D50:D54)</f>
        <v>24120</v>
      </c>
      <c r="E49" s="249">
        <f>SUM(E50:E54)</f>
        <v>6045</v>
      </c>
    </row>
    <row r="50" spans="1:5" s="81" customFormat="1" ht="12" customHeight="1" x14ac:dyDescent="0.2">
      <c r="A50" s="366" t="s">
        <v>73</v>
      </c>
      <c r="B50" s="351" t="s">
        <v>262</v>
      </c>
      <c r="C50" s="390"/>
      <c r="D50" s="390"/>
      <c r="E50" s="390"/>
    </row>
    <row r="51" spans="1:5" s="81" customFormat="1" ht="12" customHeight="1" x14ac:dyDescent="0.2">
      <c r="A51" s="367" t="s">
        <v>74</v>
      </c>
      <c r="B51" s="352" t="s">
        <v>263</v>
      </c>
      <c r="C51" s="254">
        <v>28133</v>
      </c>
      <c r="D51" s="254">
        <v>18670</v>
      </c>
      <c r="E51" s="254">
        <v>595</v>
      </c>
    </row>
    <row r="52" spans="1:5" s="81" customFormat="1" ht="12" customHeight="1" x14ac:dyDescent="0.2">
      <c r="A52" s="367" t="s">
        <v>259</v>
      </c>
      <c r="B52" s="352" t="s">
        <v>264</v>
      </c>
      <c r="C52" s="254"/>
      <c r="D52" s="254">
        <v>5450</v>
      </c>
      <c r="E52" s="254">
        <v>5450</v>
      </c>
    </row>
    <row r="53" spans="1:5" s="81" customFormat="1" ht="12" customHeight="1" x14ac:dyDescent="0.2">
      <c r="A53" s="367" t="s">
        <v>260</v>
      </c>
      <c r="B53" s="352" t="s">
        <v>265</v>
      </c>
      <c r="C53" s="254"/>
      <c r="D53" s="254"/>
      <c r="E53" s="254"/>
    </row>
    <row r="54" spans="1:5" s="81" customFormat="1" ht="12" customHeight="1" thickBot="1" x14ac:dyDescent="0.25">
      <c r="A54" s="368" t="s">
        <v>261</v>
      </c>
      <c r="B54" s="353" t="s">
        <v>266</v>
      </c>
      <c r="C54" s="340"/>
      <c r="D54" s="340"/>
      <c r="E54" s="340"/>
    </row>
    <row r="55" spans="1:5" s="81" customFormat="1" ht="12" customHeight="1" thickBot="1" x14ac:dyDescent="0.25">
      <c r="A55" s="30" t="s">
        <v>142</v>
      </c>
      <c r="B55" s="19" t="s">
        <v>267</v>
      </c>
      <c r="C55" s="249">
        <f>SUM(C56:C58)</f>
        <v>0</v>
      </c>
      <c r="D55" s="249">
        <f>SUM(D56:D58)</f>
        <v>400</v>
      </c>
      <c r="E55" s="249">
        <f>SUM(E56:E58)</f>
        <v>490</v>
      </c>
    </row>
    <row r="56" spans="1:5" s="81" customFormat="1" ht="12" customHeight="1" x14ac:dyDescent="0.2">
      <c r="A56" s="366" t="s">
        <v>75</v>
      </c>
      <c r="B56" s="351" t="s">
        <v>268</v>
      </c>
      <c r="C56" s="252"/>
      <c r="D56" s="252"/>
      <c r="E56" s="252"/>
    </row>
    <row r="57" spans="1:5" s="81" customFormat="1" ht="12" customHeight="1" x14ac:dyDescent="0.2">
      <c r="A57" s="367" t="s">
        <v>76</v>
      </c>
      <c r="B57" s="352" t="s">
        <v>398</v>
      </c>
      <c r="C57" s="251"/>
      <c r="D57" s="251"/>
      <c r="E57" s="251">
        <v>80</v>
      </c>
    </row>
    <row r="58" spans="1:5" s="81" customFormat="1" ht="12" customHeight="1" x14ac:dyDescent="0.2">
      <c r="A58" s="367" t="s">
        <v>271</v>
      </c>
      <c r="B58" s="352" t="s">
        <v>269</v>
      </c>
      <c r="C58" s="251"/>
      <c r="D58" s="251">
        <v>400</v>
      </c>
      <c r="E58" s="251">
        <v>410</v>
      </c>
    </row>
    <row r="59" spans="1:5" s="81" customFormat="1" ht="12" customHeight="1" thickBot="1" x14ac:dyDescent="0.25">
      <c r="A59" s="368" t="s">
        <v>272</v>
      </c>
      <c r="B59" s="353" t="s">
        <v>270</v>
      </c>
      <c r="C59" s="253"/>
      <c r="D59" s="253"/>
      <c r="E59" s="253"/>
    </row>
    <row r="60" spans="1:5" s="81" customFormat="1" ht="12" customHeight="1" thickBot="1" x14ac:dyDescent="0.25">
      <c r="A60" s="30" t="s">
        <v>19</v>
      </c>
      <c r="B60" s="244" t="s">
        <v>273</v>
      </c>
      <c r="C60" s="249">
        <f>SUM(C61:C63)</f>
        <v>0</v>
      </c>
      <c r="D60" s="249">
        <f>SUM(D61:D63)</f>
        <v>4661</v>
      </c>
      <c r="E60" s="249">
        <f>SUM(E61:E63)</f>
        <v>4661</v>
      </c>
    </row>
    <row r="61" spans="1:5" s="81" customFormat="1" ht="12" customHeight="1" x14ac:dyDescent="0.2">
      <c r="A61" s="366" t="s">
        <v>143</v>
      </c>
      <c r="B61" s="351" t="s">
        <v>275</v>
      </c>
      <c r="C61" s="254"/>
      <c r="D61" s="254"/>
      <c r="E61" s="254"/>
    </row>
    <row r="62" spans="1:5" s="81" customFormat="1" ht="12" customHeight="1" x14ac:dyDescent="0.2">
      <c r="A62" s="367" t="s">
        <v>144</v>
      </c>
      <c r="B62" s="352" t="s">
        <v>399</v>
      </c>
      <c r="C62" s="254"/>
      <c r="D62" s="254">
        <v>0</v>
      </c>
      <c r="E62" s="254"/>
    </row>
    <row r="63" spans="1:5" s="81" customFormat="1" ht="12" customHeight="1" x14ac:dyDescent="0.2">
      <c r="A63" s="367" t="s">
        <v>195</v>
      </c>
      <c r="B63" s="352" t="s">
        <v>276</v>
      </c>
      <c r="C63" s="254"/>
      <c r="D63" s="254">
        <v>4661</v>
      </c>
      <c r="E63" s="254">
        <v>4661</v>
      </c>
    </row>
    <row r="64" spans="1:5" s="81" customFormat="1" ht="12" customHeight="1" thickBot="1" x14ac:dyDescent="0.25">
      <c r="A64" s="368" t="s">
        <v>274</v>
      </c>
      <c r="B64" s="353" t="s">
        <v>277</v>
      </c>
      <c r="C64" s="254"/>
      <c r="D64" s="254"/>
      <c r="E64" s="254"/>
    </row>
    <row r="65" spans="1:5" s="81" customFormat="1" ht="12" customHeight="1" thickBot="1" x14ac:dyDescent="0.25">
      <c r="A65" s="30" t="s">
        <v>20</v>
      </c>
      <c r="B65" s="19" t="s">
        <v>278</v>
      </c>
      <c r="C65" s="255">
        <f>+C8+C15+C22+C29+C37+C49+C55+C60</f>
        <v>207587</v>
      </c>
      <c r="D65" s="255">
        <f>+D8+D15+D22+D29+D37+D49+D55+D60</f>
        <v>295983</v>
      </c>
      <c r="E65" s="255">
        <f>+E8+E15+E22+E29+E37+E49+E55+E60</f>
        <v>279278</v>
      </c>
    </row>
    <row r="66" spans="1:5" s="81" customFormat="1" ht="12" customHeight="1" thickBot="1" x14ac:dyDescent="0.2">
      <c r="A66" s="369" t="s">
        <v>369</v>
      </c>
      <c r="B66" s="244" t="s">
        <v>280</v>
      </c>
      <c r="C66" s="249">
        <f>SUM(C67:C69)</f>
        <v>0</v>
      </c>
      <c r="D66" s="249">
        <f>SUM(D67:D69)</f>
        <v>86731</v>
      </c>
      <c r="E66" s="249">
        <f>SUM(E67:E69)</f>
        <v>86731</v>
      </c>
    </row>
    <row r="67" spans="1:5" s="81" customFormat="1" ht="12" customHeight="1" x14ac:dyDescent="0.2">
      <c r="A67" s="366" t="s">
        <v>311</v>
      </c>
      <c r="B67" s="351" t="s">
        <v>281</v>
      </c>
      <c r="C67" s="254"/>
      <c r="D67" s="254"/>
      <c r="E67" s="254"/>
    </row>
    <row r="68" spans="1:5" s="81" customFormat="1" ht="12" customHeight="1" x14ac:dyDescent="0.2">
      <c r="A68" s="367" t="s">
        <v>320</v>
      </c>
      <c r="B68" s="352" t="s">
        <v>282</v>
      </c>
      <c r="C68" s="254"/>
      <c r="D68" s="254">
        <v>75348</v>
      </c>
      <c r="E68" s="254">
        <v>75348</v>
      </c>
    </row>
    <row r="69" spans="1:5" s="81" customFormat="1" ht="12" customHeight="1" thickBot="1" x14ac:dyDescent="0.25">
      <c r="A69" s="368" t="s">
        <v>321</v>
      </c>
      <c r="B69" s="354" t="s">
        <v>283</v>
      </c>
      <c r="C69" s="254"/>
      <c r="D69" s="254">
        <v>11383</v>
      </c>
      <c r="E69" s="254">
        <v>11383</v>
      </c>
    </row>
    <row r="70" spans="1:5" s="81" customFormat="1" ht="12" customHeight="1" thickBot="1" x14ac:dyDescent="0.2">
      <c r="A70" s="369" t="s">
        <v>284</v>
      </c>
      <c r="B70" s="244" t="s">
        <v>285</v>
      </c>
      <c r="C70" s="249">
        <f>SUM(C71:C74)</f>
        <v>0</v>
      </c>
      <c r="D70" s="249">
        <f>SUM(D71:D74)</f>
        <v>0</v>
      </c>
      <c r="E70" s="249"/>
    </row>
    <row r="71" spans="1:5" s="81" customFormat="1" ht="12" customHeight="1" x14ac:dyDescent="0.2">
      <c r="A71" s="366" t="s">
        <v>120</v>
      </c>
      <c r="B71" s="351" t="s">
        <v>286</v>
      </c>
      <c r="C71" s="254"/>
      <c r="D71" s="254"/>
      <c r="E71" s="254"/>
    </row>
    <row r="72" spans="1:5" s="81" customFormat="1" ht="12" customHeight="1" x14ac:dyDescent="0.2">
      <c r="A72" s="367" t="s">
        <v>121</v>
      </c>
      <c r="B72" s="352" t="s">
        <v>287</v>
      </c>
      <c r="C72" s="254"/>
      <c r="D72" s="254"/>
      <c r="E72" s="254"/>
    </row>
    <row r="73" spans="1:5" s="81" customFormat="1" ht="12" customHeight="1" x14ac:dyDescent="0.2">
      <c r="A73" s="367" t="s">
        <v>312</v>
      </c>
      <c r="B73" s="352" t="s">
        <v>288</v>
      </c>
      <c r="C73" s="254"/>
      <c r="D73" s="254"/>
      <c r="E73" s="254"/>
    </row>
    <row r="74" spans="1:5" s="81" customFormat="1" ht="12" customHeight="1" thickBot="1" x14ac:dyDescent="0.25">
      <c r="A74" s="368" t="s">
        <v>313</v>
      </c>
      <c r="B74" s="353" t="s">
        <v>289</v>
      </c>
      <c r="C74" s="254"/>
      <c r="D74" s="254"/>
      <c r="E74" s="254"/>
    </row>
    <row r="75" spans="1:5" s="81" customFormat="1" ht="12" customHeight="1" thickBot="1" x14ac:dyDescent="0.2">
      <c r="A75" s="369" t="s">
        <v>290</v>
      </c>
      <c r="B75" s="244" t="s">
        <v>291</v>
      </c>
      <c r="C75" s="249">
        <f>SUM(C76:C77)</f>
        <v>0</v>
      </c>
      <c r="D75" s="249">
        <f>SUM(D76:D77)</f>
        <v>11412</v>
      </c>
      <c r="E75" s="249">
        <f>SUM(E76:E77)</f>
        <v>11412</v>
      </c>
    </row>
    <row r="76" spans="1:5" s="81" customFormat="1" ht="12" customHeight="1" x14ac:dyDescent="0.2">
      <c r="A76" s="366" t="s">
        <v>314</v>
      </c>
      <c r="B76" s="351" t="s">
        <v>292</v>
      </c>
      <c r="C76" s="254"/>
      <c r="D76" s="254">
        <v>11412</v>
      </c>
      <c r="E76" s="254">
        <v>11412</v>
      </c>
    </row>
    <row r="77" spans="1:5" s="81" customFormat="1" ht="12" customHeight="1" thickBot="1" x14ac:dyDescent="0.25">
      <c r="A77" s="368" t="s">
        <v>315</v>
      </c>
      <c r="B77" s="353" t="s">
        <v>293</v>
      </c>
      <c r="C77" s="254"/>
      <c r="D77" s="254"/>
      <c r="E77" s="254"/>
    </row>
    <row r="78" spans="1:5" s="80" customFormat="1" ht="12" customHeight="1" thickBot="1" x14ac:dyDescent="0.2">
      <c r="A78" s="369" t="s">
        <v>294</v>
      </c>
      <c r="B78" s="244" t="s">
        <v>295</v>
      </c>
      <c r="C78" s="249">
        <f>SUM(C79:C81)</f>
        <v>0</v>
      </c>
      <c r="D78" s="249">
        <f>SUM(D79:D81)</f>
        <v>7795</v>
      </c>
      <c r="E78" s="249">
        <f>SUM(E79:E81)</f>
        <v>7795</v>
      </c>
    </row>
    <row r="79" spans="1:5" s="81" customFormat="1" ht="12" customHeight="1" x14ac:dyDescent="0.2">
      <c r="A79" s="366" t="s">
        <v>316</v>
      </c>
      <c r="B79" s="351" t="s">
        <v>296</v>
      </c>
      <c r="C79" s="254"/>
      <c r="D79" s="254">
        <v>7795</v>
      </c>
      <c r="E79" s="254">
        <v>7795</v>
      </c>
    </row>
    <row r="80" spans="1:5" s="81" customFormat="1" ht="12" customHeight="1" thickBot="1" x14ac:dyDescent="0.25">
      <c r="A80" s="368" t="s">
        <v>317</v>
      </c>
      <c r="B80" s="353" t="s">
        <v>297</v>
      </c>
      <c r="C80" s="340"/>
      <c r="D80" s="340"/>
      <c r="E80" s="340"/>
    </row>
    <row r="81" spans="1:5" s="81" customFormat="1" ht="12" customHeight="1" thickBot="1" x14ac:dyDescent="0.25">
      <c r="A81" s="790" t="s">
        <v>318</v>
      </c>
      <c r="B81" s="791" t="s">
        <v>298</v>
      </c>
      <c r="C81" s="792"/>
      <c r="D81" s="792"/>
      <c r="E81" s="792"/>
    </row>
    <row r="82" spans="1:5" s="81" customFormat="1" ht="12" customHeight="1" thickBot="1" x14ac:dyDescent="0.2">
      <c r="A82" s="369" t="s">
        <v>299</v>
      </c>
      <c r="B82" s="244" t="s">
        <v>319</v>
      </c>
      <c r="C82" s="249">
        <f>SUM(C83:C86)</f>
        <v>0</v>
      </c>
      <c r="D82" s="249">
        <f>SUM(D83:D86)</f>
        <v>0</v>
      </c>
      <c r="E82" s="249"/>
    </row>
    <row r="83" spans="1:5" s="81" customFormat="1" ht="12" customHeight="1" x14ac:dyDescent="0.2">
      <c r="A83" s="370" t="s">
        <v>300</v>
      </c>
      <c r="B83" s="351" t="s">
        <v>301</v>
      </c>
      <c r="C83" s="254"/>
      <c r="D83" s="254"/>
      <c r="E83" s="254"/>
    </row>
    <row r="84" spans="1:5" s="81" customFormat="1" ht="12" customHeight="1" x14ac:dyDescent="0.2">
      <c r="A84" s="371" t="s">
        <v>302</v>
      </c>
      <c r="B84" s="352" t="s">
        <v>303</v>
      </c>
      <c r="C84" s="254"/>
      <c r="D84" s="254"/>
      <c r="E84" s="254"/>
    </row>
    <row r="85" spans="1:5" s="81" customFormat="1" ht="12" customHeight="1" x14ac:dyDescent="0.2">
      <c r="A85" s="371" t="s">
        <v>304</v>
      </c>
      <c r="B85" s="352" t="s">
        <v>305</v>
      </c>
      <c r="C85" s="254"/>
      <c r="D85" s="254"/>
      <c r="E85" s="254"/>
    </row>
    <row r="86" spans="1:5" s="80" customFormat="1" ht="12" customHeight="1" thickBot="1" x14ac:dyDescent="0.25">
      <c r="A86" s="372" t="s">
        <v>306</v>
      </c>
      <c r="B86" s="353" t="s">
        <v>307</v>
      </c>
      <c r="C86" s="254"/>
      <c r="D86" s="254"/>
      <c r="E86" s="254"/>
    </row>
    <row r="87" spans="1:5" s="80" customFormat="1" ht="12" customHeight="1" thickBot="1" x14ac:dyDescent="0.2">
      <c r="A87" s="369" t="s">
        <v>308</v>
      </c>
      <c r="B87" s="244" t="s">
        <v>449</v>
      </c>
      <c r="C87" s="391"/>
      <c r="D87" s="391"/>
      <c r="E87" s="391"/>
    </row>
    <row r="88" spans="1:5" s="80" customFormat="1" ht="12" customHeight="1" thickBot="1" x14ac:dyDescent="0.2">
      <c r="A88" s="369" t="s">
        <v>482</v>
      </c>
      <c r="B88" s="244" t="s">
        <v>309</v>
      </c>
      <c r="C88" s="391"/>
      <c r="D88" s="391"/>
      <c r="E88" s="391"/>
    </row>
    <row r="89" spans="1:5" s="80" customFormat="1" ht="12" customHeight="1" thickBot="1" x14ac:dyDescent="0.2">
      <c r="A89" s="369" t="s">
        <v>483</v>
      </c>
      <c r="B89" s="358" t="s">
        <v>452</v>
      </c>
      <c r="C89" s="255">
        <f>+C66+C70+C75+C78+C82+C88+C87</f>
        <v>0</v>
      </c>
      <c r="D89" s="255">
        <f>+D66+D70+D75+D78+D82+D88+D87</f>
        <v>105938</v>
      </c>
      <c r="E89" s="255">
        <f>+E66+E70+E75+E78+E82+E88+E87</f>
        <v>105938</v>
      </c>
    </row>
    <row r="90" spans="1:5" s="80" customFormat="1" ht="12" customHeight="1" thickBot="1" x14ac:dyDescent="0.2">
      <c r="A90" s="373" t="s">
        <v>484</v>
      </c>
      <c r="B90" s="359" t="s">
        <v>485</v>
      </c>
      <c r="C90" s="255">
        <f>+C65+C89</f>
        <v>207587</v>
      </c>
      <c r="D90" s="255">
        <f>+D65+D89</f>
        <v>401921</v>
      </c>
      <c r="E90" s="255">
        <f>+E65+E89</f>
        <v>385216</v>
      </c>
    </row>
    <row r="91" spans="1:5" s="81" customFormat="1" ht="15" customHeight="1" thickBot="1" x14ac:dyDescent="0.25">
      <c r="A91" s="197"/>
      <c r="B91" s="198"/>
      <c r="C91" s="319"/>
      <c r="D91" s="319"/>
      <c r="E91" s="319"/>
    </row>
    <row r="92" spans="1:5" s="51" customFormat="1" ht="16.5" customHeight="1" thickBot="1" x14ac:dyDescent="0.25">
      <c r="A92" s="201"/>
      <c r="B92" s="202" t="s">
        <v>51</v>
      </c>
      <c r="C92" s="321"/>
      <c r="D92" s="321"/>
      <c r="E92" s="321"/>
    </row>
    <row r="93" spans="1:5" s="82" customFormat="1" ht="12" customHeight="1" thickBot="1" x14ac:dyDescent="0.25">
      <c r="A93" s="343" t="s">
        <v>12</v>
      </c>
      <c r="B93" s="29" t="s">
        <v>489</v>
      </c>
      <c r="C93" s="248">
        <f>+C94+C95+C96+C97+C98+C111</f>
        <v>129361</v>
      </c>
      <c r="D93" s="248">
        <f>+D94+D95+D96+D97+D98+D111</f>
        <v>202039</v>
      </c>
      <c r="E93" s="248">
        <f>+E94+E95+E96+E97+E98+E111</f>
        <v>177929</v>
      </c>
    </row>
    <row r="94" spans="1:5" ht="12" customHeight="1" x14ac:dyDescent="0.2">
      <c r="A94" s="374" t="s">
        <v>77</v>
      </c>
      <c r="B94" s="8" t="s">
        <v>43</v>
      </c>
      <c r="C94" s="250">
        <v>44117</v>
      </c>
      <c r="D94" s="250">
        <v>62369</v>
      </c>
      <c r="E94" s="250">
        <v>61253</v>
      </c>
    </row>
    <row r="95" spans="1:5" ht="12" customHeight="1" x14ac:dyDescent="0.2">
      <c r="A95" s="367" t="s">
        <v>78</v>
      </c>
      <c r="B95" s="6" t="s">
        <v>145</v>
      </c>
      <c r="C95" s="251">
        <v>10166</v>
      </c>
      <c r="D95" s="251">
        <v>13197</v>
      </c>
      <c r="E95" s="251">
        <v>12876</v>
      </c>
    </row>
    <row r="96" spans="1:5" ht="12" customHeight="1" x14ac:dyDescent="0.2">
      <c r="A96" s="367" t="s">
        <v>79</v>
      </c>
      <c r="B96" s="6" t="s">
        <v>110</v>
      </c>
      <c r="C96" s="253">
        <v>54959</v>
      </c>
      <c r="D96" s="253">
        <v>59406</v>
      </c>
      <c r="E96" s="253">
        <v>47690</v>
      </c>
    </row>
    <row r="97" spans="1:5" ht="12" customHeight="1" x14ac:dyDescent="0.2">
      <c r="A97" s="367" t="s">
        <v>80</v>
      </c>
      <c r="B97" s="9" t="s">
        <v>146</v>
      </c>
      <c r="C97" s="253">
        <v>10122</v>
      </c>
      <c r="D97" s="253">
        <v>11544</v>
      </c>
      <c r="E97" s="253">
        <v>11002</v>
      </c>
    </row>
    <row r="98" spans="1:5" ht="12" customHeight="1" x14ac:dyDescent="0.2">
      <c r="A98" s="367" t="s">
        <v>88</v>
      </c>
      <c r="B98" s="17" t="s">
        <v>147</v>
      </c>
      <c r="C98" s="253">
        <v>9997</v>
      </c>
      <c r="D98" s="253">
        <v>55143</v>
      </c>
      <c r="E98" s="253">
        <v>45108</v>
      </c>
    </row>
    <row r="99" spans="1:5" ht="12" customHeight="1" x14ac:dyDescent="0.2">
      <c r="A99" s="367" t="s">
        <v>81</v>
      </c>
      <c r="B99" s="6" t="s">
        <v>486</v>
      </c>
      <c r="C99" s="253"/>
      <c r="D99" s="253">
        <v>1806</v>
      </c>
      <c r="E99" s="253">
        <v>1806</v>
      </c>
    </row>
    <row r="100" spans="1:5" ht="12" customHeight="1" x14ac:dyDescent="0.2">
      <c r="A100" s="367" t="s">
        <v>82</v>
      </c>
      <c r="B100" s="103" t="s">
        <v>415</v>
      </c>
      <c r="C100" s="253"/>
      <c r="D100" s="253"/>
      <c r="E100" s="253"/>
    </row>
    <row r="101" spans="1:5" ht="12" customHeight="1" x14ac:dyDescent="0.2">
      <c r="A101" s="367" t="s">
        <v>89</v>
      </c>
      <c r="B101" s="103" t="s">
        <v>414</v>
      </c>
      <c r="C101" s="253"/>
      <c r="D101" s="253">
        <v>367</v>
      </c>
      <c r="E101" s="253">
        <v>366</v>
      </c>
    </row>
    <row r="102" spans="1:5" ht="12" customHeight="1" x14ac:dyDescent="0.2">
      <c r="A102" s="367" t="s">
        <v>90</v>
      </c>
      <c r="B102" s="103" t="s">
        <v>325</v>
      </c>
      <c r="C102" s="253"/>
      <c r="D102" s="253"/>
      <c r="E102" s="253"/>
    </row>
    <row r="103" spans="1:5" ht="12" customHeight="1" x14ac:dyDescent="0.2">
      <c r="A103" s="367" t="s">
        <v>91</v>
      </c>
      <c r="B103" s="104" t="s">
        <v>326</v>
      </c>
      <c r="C103" s="253"/>
      <c r="D103" s="253"/>
      <c r="E103" s="253"/>
    </row>
    <row r="104" spans="1:5" ht="12" customHeight="1" x14ac:dyDescent="0.2">
      <c r="A104" s="367" t="s">
        <v>92</v>
      </c>
      <c r="B104" s="104" t="s">
        <v>327</v>
      </c>
      <c r="C104" s="253"/>
      <c r="D104" s="253"/>
      <c r="E104" s="253"/>
    </row>
    <row r="105" spans="1:5" ht="12" customHeight="1" x14ac:dyDescent="0.2">
      <c r="A105" s="367" t="s">
        <v>94</v>
      </c>
      <c r="B105" s="103" t="s">
        <v>328</v>
      </c>
      <c r="C105" s="253">
        <v>9997</v>
      </c>
      <c r="D105" s="253">
        <v>50370</v>
      </c>
      <c r="E105" s="253">
        <v>42786</v>
      </c>
    </row>
    <row r="106" spans="1:5" ht="12" customHeight="1" x14ac:dyDescent="0.2">
      <c r="A106" s="367" t="s">
        <v>148</v>
      </c>
      <c r="B106" s="103" t="s">
        <v>329</v>
      </c>
      <c r="C106" s="253"/>
      <c r="D106" s="253"/>
      <c r="E106" s="253"/>
    </row>
    <row r="107" spans="1:5" ht="12" customHeight="1" x14ac:dyDescent="0.2">
      <c r="A107" s="367" t="s">
        <v>323</v>
      </c>
      <c r="B107" s="104" t="s">
        <v>330</v>
      </c>
      <c r="C107" s="253"/>
      <c r="D107" s="253">
        <v>150</v>
      </c>
      <c r="E107" s="253">
        <v>150</v>
      </c>
    </row>
    <row r="108" spans="1:5" ht="12" customHeight="1" x14ac:dyDescent="0.2">
      <c r="A108" s="375" t="s">
        <v>324</v>
      </c>
      <c r="B108" s="105" t="s">
        <v>331</v>
      </c>
      <c r="C108" s="253"/>
      <c r="D108" s="253"/>
      <c r="E108" s="253"/>
    </row>
    <row r="109" spans="1:5" ht="12" customHeight="1" x14ac:dyDescent="0.2">
      <c r="A109" s="367" t="s">
        <v>412</v>
      </c>
      <c r="B109" s="105" t="s">
        <v>332</v>
      </c>
      <c r="C109" s="253"/>
      <c r="D109" s="253"/>
      <c r="E109" s="253"/>
    </row>
    <row r="110" spans="1:5" ht="12" customHeight="1" x14ac:dyDescent="0.2">
      <c r="A110" s="367" t="s">
        <v>413</v>
      </c>
      <c r="B110" s="104" t="s">
        <v>333</v>
      </c>
      <c r="C110" s="251"/>
      <c r="D110" s="251"/>
      <c r="E110" s="251"/>
    </row>
    <row r="111" spans="1:5" ht="12" customHeight="1" x14ac:dyDescent="0.2">
      <c r="A111" s="367" t="s">
        <v>417</v>
      </c>
      <c r="B111" s="9" t="s">
        <v>44</v>
      </c>
      <c r="C111" s="251"/>
      <c r="D111" s="251">
        <v>380</v>
      </c>
      <c r="E111" s="251"/>
    </row>
    <row r="112" spans="1:5" ht="12" customHeight="1" x14ac:dyDescent="0.2">
      <c r="A112" s="368" t="s">
        <v>418</v>
      </c>
      <c r="B112" s="6" t="s">
        <v>487</v>
      </c>
      <c r="C112" s="253"/>
      <c r="D112" s="253"/>
      <c r="E112" s="253"/>
    </row>
    <row r="113" spans="1:5" ht="12" customHeight="1" thickBot="1" x14ac:dyDescent="0.25">
      <c r="A113" s="376" t="s">
        <v>419</v>
      </c>
      <c r="B113" s="106" t="s">
        <v>488</v>
      </c>
      <c r="C113" s="257"/>
      <c r="D113" s="257"/>
      <c r="E113" s="257"/>
    </row>
    <row r="114" spans="1:5" ht="12" customHeight="1" thickBot="1" x14ac:dyDescent="0.25">
      <c r="A114" s="30" t="s">
        <v>13</v>
      </c>
      <c r="B114" s="28" t="s">
        <v>334</v>
      </c>
      <c r="C114" s="249">
        <f>+C115+C117+C119</f>
        <v>3389</v>
      </c>
      <c r="D114" s="249">
        <f>+D115+D117+D119</f>
        <v>28321</v>
      </c>
      <c r="E114" s="249">
        <f>+E115+E117+E119</f>
        <v>26465</v>
      </c>
    </row>
    <row r="115" spans="1:5" ht="12" customHeight="1" x14ac:dyDescent="0.2">
      <c r="A115" s="366" t="s">
        <v>83</v>
      </c>
      <c r="B115" s="6" t="s">
        <v>193</v>
      </c>
      <c r="C115" s="252"/>
      <c r="D115" s="252">
        <v>13224</v>
      </c>
      <c r="E115" s="252">
        <v>13220</v>
      </c>
    </row>
    <row r="116" spans="1:5" ht="12" customHeight="1" x14ac:dyDescent="0.2">
      <c r="A116" s="366" t="s">
        <v>84</v>
      </c>
      <c r="B116" s="10" t="s">
        <v>338</v>
      </c>
      <c r="C116" s="252"/>
      <c r="D116" s="252"/>
      <c r="E116" s="252"/>
    </row>
    <row r="117" spans="1:5" ht="12" customHeight="1" x14ac:dyDescent="0.2">
      <c r="A117" s="366" t="s">
        <v>85</v>
      </c>
      <c r="B117" s="10" t="s">
        <v>149</v>
      </c>
      <c r="C117" s="251">
        <v>3389</v>
      </c>
      <c r="D117" s="251">
        <v>8777</v>
      </c>
      <c r="E117" s="251">
        <v>6928</v>
      </c>
    </row>
    <row r="118" spans="1:5" ht="12" customHeight="1" x14ac:dyDescent="0.2">
      <c r="A118" s="366" t="s">
        <v>86</v>
      </c>
      <c r="B118" s="10" t="s">
        <v>339</v>
      </c>
      <c r="C118" s="226"/>
      <c r="D118" s="226"/>
      <c r="E118" s="226"/>
    </row>
    <row r="119" spans="1:5" ht="12" customHeight="1" x14ac:dyDescent="0.2">
      <c r="A119" s="366" t="s">
        <v>87</v>
      </c>
      <c r="B119" s="246" t="s">
        <v>196</v>
      </c>
      <c r="C119" s="226"/>
      <c r="D119" s="226">
        <v>6320</v>
      </c>
      <c r="E119" s="226">
        <v>6317</v>
      </c>
    </row>
    <row r="120" spans="1:5" ht="12" customHeight="1" x14ac:dyDescent="0.2">
      <c r="A120" s="366" t="s">
        <v>93</v>
      </c>
      <c r="B120" s="245" t="s">
        <v>400</v>
      </c>
      <c r="C120" s="226"/>
      <c r="D120" s="226"/>
      <c r="E120" s="226"/>
    </row>
    <row r="121" spans="1:5" ht="12" customHeight="1" x14ac:dyDescent="0.2">
      <c r="A121" s="366" t="s">
        <v>95</v>
      </c>
      <c r="B121" s="347" t="s">
        <v>344</v>
      </c>
      <c r="C121" s="226"/>
      <c r="D121" s="226"/>
      <c r="E121" s="226"/>
    </row>
    <row r="122" spans="1:5" ht="12" customHeight="1" x14ac:dyDescent="0.2">
      <c r="A122" s="366" t="s">
        <v>150</v>
      </c>
      <c r="B122" s="104" t="s">
        <v>327</v>
      </c>
      <c r="C122" s="226"/>
      <c r="D122" s="226"/>
      <c r="E122" s="226"/>
    </row>
    <row r="123" spans="1:5" ht="12" customHeight="1" x14ac:dyDescent="0.2">
      <c r="A123" s="366" t="s">
        <v>151</v>
      </c>
      <c r="B123" s="104" t="s">
        <v>343</v>
      </c>
      <c r="C123" s="226"/>
      <c r="D123" s="226">
        <v>6113</v>
      </c>
      <c r="E123" s="226">
        <v>6110</v>
      </c>
    </row>
    <row r="124" spans="1:5" ht="12" customHeight="1" x14ac:dyDescent="0.2">
      <c r="A124" s="366" t="s">
        <v>152</v>
      </c>
      <c r="B124" s="104" t="s">
        <v>342</v>
      </c>
      <c r="C124" s="226"/>
      <c r="D124" s="226"/>
      <c r="E124" s="226"/>
    </row>
    <row r="125" spans="1:5" ht="12" customHeight="1" x14ac:dyDescent="0.2">
      <c r="A125" s="366" t="s">
        <v>335</v>
      </c>
      <c r="B125" s="104" t="s">
        <v>330</v>
      </c>
      <c r="C125" s="226"/>
      <c r="D125" s="226"/>
      <c r="E125" s="226"/>
    </row>
    <row r="126" spans="1:5" ht="12" customHeight="1" x14ac:dyDescent="0.2">
      <c r="A126" s="366" t="s">
        <v>336</v>
      </c>
      <c r="B126" s="104" t="s">
        <v>341</v>
      </c>
      <c r="C126" s="226"/>
      <c r="D126" s="226"/>
      <c r="E126" s="226"/>
    </row>
    <row r="127" spans="1:5" ht="12" customHeight="1" thickBot="1" x14ac:dyDescent="0.25">
      <c r="A127" s="375" t="s">
        <v>337</v>
      </c>
      <c r="B127" s="104" t="s">
        <v>340</v>
      </c>
      <c r="C127" s="227"/>
      <c r="D127" s="227">
        <v>207</v>
      </c>
      <c r="E127" s="227">
        <v>207</v>
      </c>
    </row>
    <row r="128" spans="1:5" ht="12" customHeight="1" thickBot="1" x14ac:dyDescent="0.25">
      <c r="A128" s="30" t="s">
        <v>14</v>
      </c>
      <c r="B128" s="88" t="s">
        <v>422</v>
      </c>
      <c r="C128" s="249">
        <f>+C93+C114</f>
        <v>132750</v>
      </c>
      <c r="D128" s="249">
        <f>+D93+D114</f>
        <v>230360</v>
      </c>
      <c r="E128" s="249">
        <f>+E93+E114</f>
        <v>204394</v>
      </c>
    </row>
    <row r="129" spans="1:11" ht="12" customHeight="1" thickBot="1" x14ac:dyDescent="0.25">
      <c r="A129" s="30" t="s">
        <v>15</v>
      </c>
      <c r="B129" s="88" t="s">
        <v>423</v>
      </c>
      <c r="C129" s="249">
        <f>+C130+C131+C132</f>
        <v>0</v>
      </c>
      <c r="D129" s="249">
        <f>+D130+D131+D132</f>
        <v>86731</v>
      </c>
      <c r="E129" s="249">
        <f>+E130+E131+E132</f>
        <v>86731</v>
      </c>
    </row>
    <row r="130" spans="1:11" s="82" customFormat="1" ht="12" customHeight="1" x14ac:dyDescent="0.2">
      <c r="A130" s="366" t="s">
        <v>235</v>
      </c>
      <c r="B130" s="7" t="s">
        <v>492</v>
      </c>
      <c r="C130" s="226"/>
      <c r="D130" s="226"/>
      <c r="E130" s="226"/>
    </row>
    <row r="131" spans="1:11" ht="12" customHeight="1" x14ac:dyDescent="0.2">
      <c r="A131" s="366" t="s">
        <v>238</v>
      </c>
      <c r="B131" s="7" t="s">
        <v>431</v>
      </c>
      <c r="C131" s="226"/>
      <c r="D131" s="226">
        <v>75348</v>
      </c>
      <c r="E131" s="226">
        <v>75348</v>
      </c>
    </row>
    <row r="132" spans="1:11" ht="12" customHeight="1" thickBot="1" x14ac:dyDescent="0.25">
      <c r="A132" s="375" t="s">
        <v>239</v>
      </c>
      <c r="B132" s="5" t="s">
        <v>491</v>
      </c>
      <c r="C132" s="226"/>
      <c r="D132" s="226">
        <v>11383</v>
      </c>
      <c r="E132" s="226">
        <v>11383</v>
      </c>
    </row>
    <row r="133" spans="1:11" ht="12" customHeight="1" thickBot="1" x14ac:dyDescent="0.25">
      <c r="A133" s="30" t="s">
        <v>16</v>
      </c>
      <c r="B133" s="88" t="s">
        <v>424</v>
      </c>
      <c r="C133" s="249">
        <f>+C134+C135+C136+C137+C138+C139</f>
        <v>0</v>
      </c>
      <c r="D133" s="249">
        <f>+D134+D135+D136+D137+D138+D139</f>
        <v>0</v>
      </c>
      <c r="E133" s="249"/>
    </row>
    <row r="134" spans="1:11" ht="12" customHeight="1" x14ac:dyDescent="0.2">
      <c r="A134" s="366" t="s">
        <v>70</v>
      </c>
      <c r="B134" s="7" t="s">
        <v>433</v>
      </c>
      <c r="C134" s="226"/>
      <c r="D134" s="226"/>
      <c r="E134" s="226"/>
    </row>
    <row r="135" spans="1:11" ht="12" customHeight="1" x14ac:dyDescent="0.2">
      <c r="A135" s="366" t="s">
        <v>71</v>
      </c>
      <c r="B135" s="7" t="s">
        <v>425</v>
      </c>
      <c r="C135" s="226"/>
      <c r="D135" s="226"/>
      <c r="E135" s="226"/>
    </row>
    <row r="136" spans="1:11" ht="12" customHeight="1" x14ac:dyDescent="0.2">
      <c r="A136" s="366" t="s">
        <v>72</v>
      </c>
      <c r="B136" s="7" t="s">
        <v>426</v>
      </c>
      <c r="C136" s="226"/>
      <c r="D136" s="226"/>
      <c r="E136" s="226"/>
    </row>
    <row r="137" spans="1:11" ht="12" customHeight="1" x14ac:dyDescent="0.2">
      <c r="A137" s="366" t="s">
        <v>137</v>
      </c>
      <c r="B137" s="7" t="s">
        <v>490</v>
      </c>
      <c r="C137" s="226"/>
      <c r="D137" s="226"/>
      <c r="E137" s="226"/>
    </row>
    <row r="138" spans="1:11" ht="12" customHeight="1" x14ac:dyDescent="0.2">
      <c r="A138" s="366" t="s">
        <v>138</v>
      </c>
      <c r="B138" s="7" t="s">
        <v>428</v>
      </c>
      <c r="C138" s="226"/>
      <c r="D138" s="226"/>
      <c r="E138" s="226"/>
    </row>
    <row r="139" spans="1:11" s="82" customFormat="1" ht="12" customHeight="1" thickBot="1" x14ac:dyDescent="0.25">
      <c r="A139" s="375" t="s">
        <v>139</v>
      </c>
      <c r="B139" s="5" t="s">
        <v>429</v>
      </c>
      <c r="C139" s="226"/>
      <c r="D139" s="226"/>
      <c r="E139" s="226"/>
    </row>
    <row r="140" spans="1:11" ht="12" customHeight="1" thickBot="1" x14ac:dyDescent="0.25">
      <c r="A140" s="30" t="s">
        <v>17</v>
      </c>
      <c r="B140" s="88" t="s">
        <v>502</v>
      </c>
      <c r="C140" s="255">
        <f>+C141+C142+C144+C145+C143</f>
        <v>74837</v>
      </c>
      <c r="D140" s="255">
        <f>+D141+D142+D144+D145+D143</f>
        <v>87280</v>
      </c>
      <c r="E140" s="255">
        <f>+E141+E142+E144+E145+E143</f>
        <v>79485</v>
      </c>
      <c r="K140" s="209"/>
    </row>
    <row r="141" spans="1:11" x14ac:dyDescent="0.2">
      <c r="A141" s="366" t="s">
        <v>73</v>
      </c>
      <c r="B141" s="7" t="s">
        <v>345</v>
      </c>
      <c r="C141" s="226"/>
      <c r="D141" s="226"/>
      <c r="E141" s="226"/>
    </row>
    <row r="142" spans="1:11" ht="12" customHeight="1" x14ac:dyDescent="0.2">
      <c r="A142" s="366" t="s">
        <v>74</v>
      </c>
      <c r="B142" s="7" t="s">
        <v>346</v>
      </c>
      <c r="C142" s="226"/>
      <c r="D142" s="226">
        <v>12182</v>
      </c>
      <c r="E142" s="226">
        <v>4387</v>
      </c>
    </row>
    <row r="143" spans="1:11" s="82" customFormat="1" ht="12" customHeight="1" x14ac:dyDescent="0.2">
      <c r="A143" s="366" t="s">
        <v>259</v>
      </c>
      <c r="B143" s="7" t="s">
        <v>501</v>
      </c>
      <c r="C143" s="226">
        <v>74837</v>
      </c>
      <c r="D143" s="226">
        <v>75098</v>
      </c>
      <c r="E143" s="226">
        <v>75098</v>
      </c>
    </row>
    <row r="144" spans="1:11" s="82" customFormat="1" ht="12" customHeight="1" x14ac:dyDescent="0.2">
      <c r="A144" s="366" t="s">
        <v>260</v>
      </c>
      <c r="B144" s="7" t="s">
        <v>438</v>
      </c>
      <c r="C144" s="226"/>
      <c r="D144" s="226"/>
      <c r="E144" s="226"/>
    </row>
    <row r="145" spans="1:5" s="82" customFormat="1" ht="12" customHeight="1" thickBot="1" x14ac:dyDescent="0.25">
      <c r="A145" s="375" t="s">
        <v>261</v>
      </c>
      <c r="B145" s="5" t="s">
        <v>365</v>
      </c>
      <c r="C145" s="226"/>
      <c r="D145" s="226"/>
      <c r="E145" s="226"/>
    </row>
    <row r="146" spans="1:5" s="82" customFormat="1" ht="12" customHeight="1" thickBot="1" x14ac:dyDescent="0.25">
      <c r="A146" s="30" t="s">
        <v>18</v>
      </c>
      <c r="B146" s="88" t="s">
        <v>439</v>
      </c>
      <c r="C146" s="258">
        <f>+C147+C148+C149+C150+C151</f>
        <v>0</v>
      </c>
      <c r="D146" s="258">
        <f>+D147+D148+D149+D150+D151</f>
        <v>0</v>
      </c>
      <c r="E146" s="258"/>
    </row>
    <row r="147" spans="1:5" s="82" customFormat="1" ht="12" customHeight="1" x14ac:dyDescent="0.2">
      <c r="A147" s="366" t="s">
        <v>75</v>
      </c>
      <c r="B147" s="7" t="s">
        <v>434</v>
      </c>
      <c r="C147" s="226"/>
      <c r="D147" s="226"/>
      <c r="E147" s="226"/>
    </row>
    <row r="148" spans="1:5" s="82" customFormat="1" ht="12" customHeight="1" x14ac:dyDescent="0.2">
      <c r="A148" s="366" t="s">
        <v>76</v>
      </c>
      <c r="B148" s="7" t="s">
        <v>441</v>
      </c>
      <c r="C148" s="226"/>
      <c r="D148" s="226"/>
      <c r="E148" s="226"/>
    </row>
    <row r="149" spans="1:5" s="82" customFormat="1" ht="12" customHeight="1" x14ac:dyDescent="0.2">
      <c r="A149" s="366" t="s">
        <v>271</v>
      </c>
      <c r="B149" s="7" t="s">
        <v>436</v>
      </c>
      <c r="C149" s="226"/>
      <c r="D149" s="226"/>
      <c r="E149" s="226"/>
    </row>
    <row r="150" spans="1:5" ht="12.75" customHeight="1" x14ac:dyDescent="0.2">
      <c r="A150" s="366" t="s">
        <v>272</v>
      </c>
      <c r="B150" s="7" t="s">
        <v>493</v>
      </c>
      <c r="C150" s="226"/>
      <c r="D150" s="226"/>
      <c r="E150" s="226"/>
    </row>
    <row r="151" spans="1:5" ht="12.75" customHeight="1" thickBot="1" x14ac:dyDescent="0.25">
      <c r="A151" s="375" t="s">
        <v>440</v>
      </c>
      <c r="B151" s="5" t="s">
        <v>443</v>
      </c>
      <c r="C151" s="227"/>
      <c r="D151" s="227"/>
      <c r="E151" s="227"/>
    </row>
    <row r="152" spans="1:5" ht="12.75" customHeight="1" thickBot="1" x14ac:dyDescent="0.25">
      <c r="A152" s="425" t="s">
        <v>19</v>
      </c>
      <c r="B152" s="88" t="s">
        <v>444</v>
      </c>
      <c r="C152" s="258"/>
      <c r="D152" s="258"/>
      <c r="E152" s="258"/>
    </row>
    <row r="153" spans="1:5" ht="12" customHeight="1" thickBot="1" x14ac:dyDescent="0.25">
      <c r="A153" s="425" t="s">
        <v>20</v>
      </c>
      <c r="B153" s="88" t="s">
        <v>445</v>
      </c>
      <c r="C153" s="258"/>
      <c r="D153" s="258"/>
      <c r="E153" s="258"/>
    </row>
    <row r="154" spans="1:5" ht="15" customHeight="1" thickBot="1" x14ac:dyDescent="0.25">
      <c r="A154" s="30" t="s">
        <v>21</v>
      </c>
      <c r="B154" s="88" t="s">
        <v>447</v>
      </c>
      <c r="C154" s="361">
        <f>+C129+C133+C140+C146+C152+C153</f>
        <v>74837</v>
      </c>
      <c r="D154" s="361">
        <f>+D129+D133+D140+D146+D152+D153</f>
        <v>174011</v>
      </c>
      <c r="E154" s="361">
        <f>+E129+E133+E140+E146+E152+E153</f>
        <v>166216</v>
      </c>
    </row>
    <row r="155" spans="1:5" ht="13.5" thickBot="1" x14ac:dyDescent="0.25">
      <c r="A155" s="377" t="s">
        <v>22</v>
      </c>
      <c r="B155" s="327" t="s">
        <v>446</v>
      </c>
      <c r="C155" s="361">
        <f>+C128+C154</f>
        <v>207587</v>
      </c>
      <c r="D155" s="361">
        <f>+D128+D154</f>
        <v>404371</v>
      </c>
      <c r="E155" s="361">
        <f>+E128+E154</f>
        <v>370610</v>
      </c>
    </row>
    <row r="156" spans="1:5" ht="15" customHeight="1" thickBot="1" x14ac:dyDescent="0.25">
      <c r="A156" s="333"/>
      <c r="B156" s="334"/>
      <c r="C156" s="335"/>
      <c r="D156" s="335"/>
      <c r="E156" s="335"/>
    </row>
    <row r="157" spans="1:5" ht="14.25" customHeight="1" thickBot="1" x14ac:dyDescent="0.25">
      <c r="A157" s="206" t="s">
        <v>494</v>
      </c>
      <c r="B157" s="207"/>
      <c r="C157" s="86">
        <v>14</v>
      </c>
      <c r="D157" s="86">
        <v>14</v>
      </c>
      <c r="E157" s="86">
        <v>12</v>
      </c>
    </row>
    <row r="158" spans="1:5" ht="13.5" thickBot="1" x14ac:dyDescent="0.25">
      <c r="A158" s="206" t="s">
        <v>167</v>
      </c>
      <c r="B158" s="207"/>
      <c r="C158" s="86">
        <v>10</v>
      </c>
      <c r="D158" s="86">
        <v>10</v>
      </c>
      <c r="E158" s="86">
        <v>23</v>
      </c>
    </row>
  </sheetData>
  <sheetProtection formatCells="0"/>
  <phoneticPr fontId="30" type="noConversion"/>
  <printOptions horizontalCentered="1"/>
  <pageMargins left="0.78740157480314965" right="0.78740157480314965" top="0.98425196850393704" bottom="0.78740157480314965" header="0.78740157480314965" footer="0.78740157480314965"/>
  <pageSetup paperSize="9" scale="63" orientation="portrait" verticalDpi="300" r:id="rId1"/>
  <headerFooter alignWithMargins="0"/>
  <rowBreaks count="2" manualBreakCount="2">
    <brk id="81" max="16383" man="1"/>
    <brk id="9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8"/>
  <sheetViews>
    <sheetView view="pageBreakPreview" zoomScale="85" zoomScaleNormal="130" zoomScaleSheetLayoutView="85" workbookViewId="0">
      <selection activeCell="C2" sqref="C2"/>
    </sheetView>
  </sheetViews>
  <sheetFormatPr defaultRowHeight="12.75" x14ac:dyDescent="0.2"/>
  <cols>
    <col min="1" max="1" width="19.5" style="336" customWidth="1"/>
    <col min="2" max="2" width="65.83203125" style="337" customWidth="1"/>
    <col min="3" max="5" width="15.83203125" style="338" customWidth="1"/>
    <col min="6" max="16384" width="9.33203125" style="2"/>
  </cols>
  <sheetData>
    <row r="1" spans="1:5" s="1" customFormat="1" ht="16.5" customHeight="1" thickBot="1" x14ac:dyDescent="0.25">
      <c r="A1" s="183"/>
      <c r="B1" s="185"/>
      <c r="C1" s="208" t="s">
        <v>795</v>
      </c>
      <c r="D1" s="208"/>
      <c r="E1" s="208"/>
    </row>
    <row r="2" spans="1:5" s="78" customFormat="1" ht="21" customHeight="1" x14ac:dyDescent="0.2">
      <c r="A2" s="341" t="s">
        <v>56</v>
      </c>
      <c r="B2" s="310" t="s">
        <v>189</v>
      </c>
      <c r="C2" s="312" t="s">
        <v>47</v>
      </c>
      <c r="D2" s="312" t="s">
        <v>47</v>
      </c>
      <c r="E2" s="312"/>
    </row>
    <row r="3" spans="1:5" s="78" customFormat="1" ht="16.5" thickBot="1" x14ac:dyDescent="0.25">
      <c r="A3" s="186" t="s">
        <v>164</v>
      </c>
      <c r="B3" s="311" t="s">
        <v>402</v>
      </c>
      <c r="C3" s="424" t="s">
        <v>54</v>
      </c>
      <c r="D3" s="424" t="s">
        <v>54</v>
      </c>
      <c r="E3" s="424"/>
    </row>
    <row r="4" spans="1:5" s="79" customFormat="1" ht="15.95" customHeight="1" thickBot="1" x14ac:dyDescent="0.3">
      <c r="A4" s="187"/>
      <c r="B4" s="187"/>
      <c r="C4" s="188"/>
      <c r="D4" s="188"/>
      <c r="E4" s="188" t="s">
        <v>48</v>
      </c>
    </row>
    <row r="5" spans="1:5" ht="24.75" thickBot="1" x14ac:dyDescent="0.25">
      <c r="A5" s="342" t="s">
        <v>166</v>
      </c>
      <c r="B5" s="189" t="s">
        <v>49</v>
      </c>
      <c r="C5" s="313" t="s">
        <v>511</v>
      </c>
      <c r="D5" s="313" t="s">
        <v>512</v>
      </c>
      <c r="E5" s="313" t="s">
        <v>738</v>
      </c>
    </row>
    <row r="6" spans="1:5" s="51" customFormat="1" ht="12.95" customHeight="1" thickBot="1" x14ac:dyDescent="0.25">
      <c r="A6" s="162" t="s">
        <v>467</v>
      </c>
      <c r="B6" s="163" t="s">
        <v>468</v>
      </c>
      <c r="C6" s="164" t="s">
        <v>469</v>
      </c>
      <c r="D6" s="164" t="s">
        <v>471</v>
      </c>
      <c r="E6" s="164" t="s">
        <v>528</v>
      </c>
    </row>
    <row r="7" spans="1:5" s="51" customFormat="1" ht="15.95" customHeight="1" thickBot="1" x14ac:dyDescent="0.25">
      <c r="A7" s="191"/>
      <c r="B7" s="192" t="s">
        <v>50</v>
      </c>
      <c r="C7" s="314"/>
      <c r="D7" s="314"/>
      <c r="E7" s="314"/>
    </row>
    <row r="8" spans="1:5" s="51" customFormat="1" ht="12" customHeight="1" thickBot="1" x14ac:dyDescent="0.25">
      <c r="A8" s="30" t="s">
        <v>12</v>
      </c>
      <c r="B8" s="19" t="s">
        <v>219</v>
      </c>
      <c r="C8" s="249">
        <f>+C9+C10+C11+C12+C13+C14</f>
        <v>0</v>
      </c>
      <c r="D8" s="249">
        <f>+D9+D10+D11+D12+D13+D14</f>
        <v>0</v>
      </c>
      <c r="E8" s="249">
        <f>+E9+E10+E11+E12+E13+E14</f>
        <v>0</v>
      </c>
    </row>
    <row r="9" spans="1:5" s="80" customFormat="1" ht="12" customHeight="1" x14ac:dyDescent="0.2">
      <c r="A9" s="366" t="s">
        <v>77</v>
      </c>
      <c r="B9" s="351" t="s">
        <v>220</v>
      </c>
      <c r="C9" s="252"/>
      <c r="D9" s="252"/>
      <c r="E9" s="252"/>
    </row>
    <row r="10" spans="1:5" s="81" customFormat="1" ht="12" customHeight="1" x14ac:dyDescent="0.2">
      <c r="A10" s="367" t="s">
        <v>78</v>
      </c>
      <c r="B10" s="352" t="s">
        <v>221</v>
      </c>
      <c r="C10" s="251"/>
      <c r="D10" s="251"/>
      <c r="E10" s="251"/>
    </row>
    <row r="11" spans="1:5" s="81" customFormat="1" ht="12" customHeight="1" x14ac:dyDescent="0.2">
      <c r="A11" s="367" t="s">
        <v>79</v>
      </c>
      <c r="B11" s="352" t="s">
        <v>222</v>
      </c>
      <c r="C11" s="251"/>
      <c r="D11" s="251"/>
      <c r="E11" s="251"/>
    </row>
    <row r="12" spans="1:5" s="81" customFormat="1" ht="12" customHeight="1" x14ac:dyDescent="0.2">
      <c r="A12" s="367" t="s">
        <v>80</v>
      </c>
      <c r="B12" s="352" t="s">
        <v>223</v>
      </c>
      <c r="C12" s="251"/>
      <c r="D12" s="251"/>
      <c r="E12" s="251"/>
    </row>
    <row r="13" spans="1:5" s="81" customFormat="1" ht="12" customHeight="1" x14ac:dyDescent="0.2">
      <c r="A13" s="367" t="s">
        <v>119</v>
      </c>
      <c r="B13" s="352" t="s">
        <v>480</v>
      </c>
      <c r="C13" s="251"/>
      <c r="D13" s="251"/>
      <c r="E13" s="251"/>
    </row>
    <row r="14" spans="1:5" s="80" customFormat="1" ht="12" customHeight="1" thickBot="1" x14ac:dyDescent="0.25">
      <c r="A14" s="368" t="s">
        <v>81</v>
      </c>
      <c r="B14" s="353" t="s">
        <v>404</v>
      </c>
      <c r="C14" s="251"/>
      <c r="D14" s="251"/>
      <c r="E14" s="251"/>
    </row>
    <row r="15" spans="1:5" s="80" customFormat="1" ht="12" customHeight="1" thickBot="1" x14ac:dyDescent="0.25">
      <c r="A15" s="30" t="s">
        <v>13</v>
      </c>
      <c r="B15" s="244" t="s">
        <v>224</v>
      </c>
      <c r="C15" s="249">
        <f>+C16+C17+C18+C19+C20</f>
        <v>0</v>
      </c>
      <c r="D15" s="249">
        <f>+D16+D17+D18+D19+D20</f>
        <v>0</v>
      </c>
      <c r="E15" s="249">
        <f>+E16+E17+E18+E19+E20</f>
        <v>0</v>
      </c>
    </row>
    <row r="16" spans="1:5" s="80" customFormat="1" ht="12" customHeight="1" x14ac:dyDescent="0.2">
      <c r="A16" s="366" t="s">
        <v>83</v>
      </c>
      <c r="B16" s="351" t="s">
        <v>225</v>
      </c>
      <c r="C16" s="252"/>
      <c r="D16" s="252"/>
      <c r="E16" s="252"/>
    </row>
    <row r="17" spans="1:5" s="80" customFormat="1" ht="12" customHeight="1" x14ac:dyDescent="0.2">
      <c r="A17" s="367" t="s">
        <v>84</v>
      </c>
      <c r="B17" s="352" t="s">
        <v>226</v>
      </c>
      <c r="C17" s="251"/>
      <c r="D17" s="251"/>
      <c r="E17" s="251"/>
    </row>
    <row r="18" spans="1:5" s="80" customFormat="1" ht="12" customHeight="1" x14ac:dyDescent="0.2">
      <c r="A18" s="367" t="s">
        <v>85</v>
      </c>
      <c r="B18" s="352" t="s">
        <v>394</v>
      </c>
      <c r="C18" s="251"/>
      <c r="D18" s="251"/>
      <c r="E18" s="251"/>
    </row>
    <row r="19" spans="1:5" s="80" customFormat="1" ht="12" customHeight="1" x14ac:dyDescent="0.2">
      <c r="A19" s="367" t="s">
        <v>86</v>
      </c>
      <c r="B19" s="352" t="s">
        <v>395</v>
      </c>
      <c r="C19" s="251"/>
      <c r="D19" s="251"/>
      <c r="E19" s="251"/>
    </row>
    <row r="20" spans="1:5" s="80" customFormat="1" ht="12" customHeight="1" x14ac:dyDescent="0.2">
      <c r="A20" s="367" t="s">
        <v>87</v>
      </c>
      <c r="B20" s="352" t="s">
        <v>227</v>
      </c>
      <c r="C20" s="251"/>
      <c r="D20" s="251"/>
      <c r="E20" s="251"/>
    </row>
    <row r="21" spans="1:5" s="81" customFormat="1" ht="12" customHeight="1" thickBot="1" x14ac:dyDescent="0.25">
      <c r="A21" s="368" t="s">
        <v>93</v>
      </c>
      <c r="B21" s="353" t="s">
        <v>228</v>
      </c>
      <c r="C21" s="253"/>
      <c r="D21" s="253"/>
      <c r="E21" s="253"/>
    </row>
    <row r="22" spans="1:5" s="81" customFormat="1" ht="12" customHeight="1" thickBot="1" x14ac:dyDescent="0.25">
      <c r="A22" s="30" t="s">
        <v>14</v>
      </c>
      <c r="B22" s="19" t="s">
        <v>229</v>
      </c>
      <c r="C22" s="249">
        <f>+C23+C24+C25+C26+C27</f>
        <v>0</v>
      </c>
      <c r="D22" s="249">
        <f>+D23+D24+D25+D26+D27</f>
        <v>0</v>
      </c>
      <c r="E22" s="249">
        <f>+E23+E24+E25+E26+E27</f>
        <v>0</v>
      </c>
    </row>
    <row r="23" spans="1:5" s="81" customFormat="1" ht="12" customHeight="1" x14ac:dyDescent="0.2">
      <c r="A23" s="366" t="s">
        <v>66</v>
      </c>
      <c r="B23" s="351" t="s">
        <v>230</v>
      </c>
      <c r="C23" s="252"/>
      <c r="D23" s="252"/>
      <c r="E23" s="252"/>
    </row>
    <row r="24" spans="1:5" s="80" customFormat="1" ht="12" customHeight="1" x14ac:dyDescent="0.2">
      <c r="A24" s="367" t="s">
        <v>67</v>
      </c>
      <c r="B24" s="352" t="s">
        <v>231</v>
      </c>
      <c r="C24" s="251"/>
      <c r="D24" s="251"/>
      <c r="E24" s="251"/>
    </row>
    <row r="25" spans="1:5" s="81" customFormat="1" ht="12" customHeight="1" x14ac:dyDescent="0.2">
      <c r="A25" s="367" t="s">
        <v>68</v>
      </c>
      <c r="B25" s="352" t="s">
        <v>396</v>
      </c>
      <c r="C25" s="251"/>
      <c r="D25" s="251"/>
      <c r="E25" s="251"/>
    </row>
    <row r="26" spans="1:5" s="81" customFormat="1" ht="12" customHeight="1" x14ac:dyDescent="0.2">
      <c r="A26" s="367" t="s">
        <v>69</v>
      </c>
      <c r="B26" s="352" t="s">
        <v>397</v>
      </c>
      <c r="C26" s="251"/>
      <c r="D26" s="251"/>
      <c r="E26" s="251"/>
    </row>
    <row r="27" spans="1:5" s="81" customFormat="1" ht="12" customHeight="1" x14ac:dyDescent="0.2">
      <c r="A27" s="367" t="s">
        <v>133</v>
      </c>
      <c r="B27" s="352" t="s">
        <v>232</v>
      </c>
      <c r="C27" s="251"/>
      <c r="D27" s="251"/>
      <c r="E27" s="251"/>
    </row>
    <row r="28" spans="1:5" s="81" customFormat="1" ht="12" customHeight="1" thickBot="1" x14ac:dyDescent="0.25">
      <c r="A28" s="368" t="s">
        <v>134</v>
      </c>
      <c r="B28" s="353" t="s">
        <v>233</v>
      </c>
      <c r="C28" s="253"/>
      <c r="D28" s="253"/>
      <c r="E28" s="253"/>
    </row>
    <row r="29" spans="1:5" s="81" customFormat="1" ht="12" customHeight="1" thickBot="1" x14ac:dyDescent="0.25">
      <c r="A29" s="30" t="s">
        <v>135</v>
      </c>
      <c r="B29" s="19" t="s">
        <v>234</v>
      </c>
      <c r="C29" s="255">
        <f>+C30+C34+C35+C36</f>
        <v>2450</v>
      </c>
      <c r="D29" s="255">
        <f>+D30+D34+D35+D36</f>
        <v>2450</v>
      </c>
      <c r="E29" s="255">
        <f>+E30+E34+E35+E36</f>
        <v>1500</v>
      </c>
    </row>
    <row r="30" spans="1:5" s="81" customFormat="1" ht="12" customHeight="1" x14ac:dyDescent="0.2">
      <c r="A30" s="366" t="s">
        <v>235</v>
      </c>
      <c r="B30" s="351" t="s">
        <v>481</v>
      </c>
      <c r="C30" s="346">
        <f>+C31+C32+C33</f>
        <v>2450</v>
      </c>
      <c r="D30" s="346">
        <f>+D31+D32+D33</f>
        <v>2450</v>
      </c>
      <c r="E30" s="346">
        <f>+E31+E32+E33</f>
        <v>1500</v>
      </c>
    </row>
    <row r="31" spans="1:5" s="81" customFormat="1" ht="12" customHeight="1" x14ac:dyDescent="0.2">
      <c r="A31" s="367" t="s">
        <v>236</v>
      </c>
      <c r="B31" s="352" t="s">
        <v>241</v>
      </c>
      <c r="C31" s="251"/>
      <c r="D31" s="251"/>
      <c r="E31" s="251"/>
    </row>
    <row r="32" spans="1:5" s="81" customFormat="1" ht="12" customHeight="1" x14ac:dyDescent="0.2">
      <c r="A32" s="367" t="s">
        <v>237</v>
      </c>
      <c r="B32" s="352" t="s">
        <v>242</v>
      </c>
      <c r="C32" s="251"/>
      <c r="D32" s="251"/>
      <c r="E32" s="251"/>
    </row>
    <row r="33" spans="1:5" s="81" customFormat="1" ht="12" customHeight="1" x14ac:dyDescent="0.2">
      <c r="A33" s="367" t="s">
        <v>408</v>
      </c>
      <c r="B33" s="415" t="s">
        <v>409</v>
      </c>
      <c r="C33" s="251">
        <v>2450</v>
      </c>
      <c r="D33" s="251">
        <v>2450</v>
      </c>
      <c r="E33" s="251">
        <v>1500</v>
      </c>
    </row>
    <row r="34" spans="1:5" s="81" customFormat="1" ht="12" customHeight="1" x14ac:dyDescent="0.2">
      <c r="A34" s="367" t="s">
        <v>238</v>
      </c>
      <c r="B34" s="352" t="s">
        <v>243</v>
      </c>
      <c r="C34" s="251"/>
      <c r="D34" s="251"/>
      <c r="E34" s="251"/>
    </row>
    <row r="35" spans="1:5" s="81" customFormat="1" ht="12" customHeight="1" x14ac:dyDescent="0.2">
      <c r="A35" s="367" t="s">
        <v>239</v>
      </c>
      <c r="B35" s="352" t="s">
        <v>244</v>
      </c>
      <c r="C35" s="251"/>
      <c r="D35" s="251"/>
      <c r="E35" s="251"/>
    </row>
    <row r="36" spans="1:5" s="81" customFormat="1" ht="12" customHeight="1" thickBot="1" x14ac:dyDescent="0.25">
      <c r="A36" s="368" t="s">
        <v>240</v>
      </c>
      <c r="B36" s="353" t="s">
        <v>245</v>
      </c>
      <c r="C36" s="253"/>
      <c r="D36" s="253"/>
      <c r="E36" s="253"/>
    </row>
    <row r="37" spans="1:5" s="81" customFormat="1" ht="12" customHeight="1" thickBot="1" x14ac:dyDescent="0.25">
      <c r="A37" s="30" t="s">
        <v>16</v>
      </c>
      <c r="B37" s="19" t="s">
        <v>405</v>
      </c>
      <c r="C37" s="249">
        <f>SUM(C38:C48)</f>
        <v>0</v>
      </c>
      <c r="D37" s="249">
        <f>SUM(D38:D48)</f>
        <v>0</v>
      </c>
      <c r="E37" s="249"/>
    </row>
    <row r="38" spans="1:5" s="81" customFormat="1" ht="12" customHeight="1" x14ac:dyDescent="0.2">
      <c r="A38" s="366" t="s">
        <v>70</v>
      </c>
      <c r="B38" s="351" t="s">
        <v>248</v>
      </c>
      <c r="C38" s="252"/>
      <c r="D38" s="252"/>
      <c r="E38" s="252"/>
    </row>
    <row r="39" spans="1:5" s="81" customFormat="1" ht="12" customHeight="1" x14ac:dyDescent="0.2">
      <c r="A39" s="367" t="s">
        <v>71</v>
      </c>
      <c r="B39" s="352" t="s">
        <v>249</v>
      </c>
      <c r="C39" s="251"/>
      <c r="D39" s="251"/>
      <c r="E39" s="251"/>
    </row>
    <row r="40" spans="1:5" s="81" customFormat="1" ht="12" customHeight="1" x14ac:dyDescent="0.2">
      <c r="A40" s="367" t="s">
        <v>72</v>
      </c>
      <c r="B40" s="352" t="s">
        <v>250</v>
      </c>
      <c r="C40" s="251"/>
      <c r="D40" s="251"/>
      <c r="E40" s="251"/>
    </row>
    <row r="41" spans="1:5" s="81" customFormat="1" ht="12" customHeight="1" x14ac:dyDescent="0.2">
      <c r="A41" s="367" t="s">
        <v>137</v>
      </c>
      <c r="B41" s="352" t="s">
        <v>251</v>
      </c>
      <c r="C41" s="251"/>
      <c r="D41" s="251"/>
      <c r="E41" s="251"/>
    </row>
    <row r="42" spans="1:5" s="81" customFormat="1" ht="12" customHeight="1" x14ac:dyDescent="0.2">
      <c r="A42" s="367" t="s">
        <v>138</v>
      </c>
      <c r="B42" s="352" t="s">
        <v>252</v>
      </c>
      <c r="C42" s="251"/>
      <c r="D42" s="251"/>
      <c r="E42" s="251"/>
    </row>
    <row r="43" spans="1:5" s="81" customFormat="1" ht="12" customHeight="1" x14ac:dyDescent="0.2">
      <c r="A43" s="367" t="s">
        <v>139</v>
      </c>
      <c r="B43" s="352" t="s">
        <v>253</v>
      </c>
      <c r="C43" s="251"/>
      <c r="D43" s="251"/>
      <c r="E43" s="251"/>
    </row>
    <row r="44" spans="1:5" s="81" customFormat="1" ht="12" customHeight="1" x14ac:dyDescent="0.2">
      <c r="A44" s="367" t="s">
        <v>140</v>
      </c>
      <c r="B44" s="352" t="s">
        <v>254</v>
      </c>
      <c r="C44" s="251"/>
      <c r="D44" s="251"/>
      <c r="E44" s="251"/>
    </row>
    <row r="45" spans="1:5" s="81" customFormat="1" ht="12" customHeight="1" x14ac:dyDescent="0.2">
      <c r="A45" s="367" t="s">
        <v>141</v>
      </c>
      <c r="B45" s="352" t="s">
        <v>255</v>
      </c>
      <c r="C45" s="251"/>
      <c r="D45" s="251"/>
      <c r="E45" s="251"/>
    </row>
    <row r="46" spans="1:5" s="81" customFormat="1" ht="12" customHeight="1" x14ac:dyDescent="0.2">
      <c r="A46" s="367" t="s">
        <v>246</v>
      </c>
      <c r="B46" s="352" t="s">
        <v>256</v>
      </c>
      <c r="C46" s="254"/>
      <c r="D46" s="254"/>
      <c r="E46" s="254"/>
    </row>
    <row r="47" spans="1:5" s="81" customFormat="1" ht="12" customHeight="1" x14ac:dyDescent="0.2">
      <c r="A47" s="368" t="s">
        <v>247</v>
      </c>
      <c r="B47" s="353" t="s">
        <v>407</v>
      </c>
      <c r="C47" s="340"/>
      <c r="D47" s="340"/>
      <c r="E47" s="340"/>
    </row>
    <row r="48" spans="1:5" s="81" customFormat="1" ht="12" customHeight="1" thickBot="1" x14ac:dyDescent="0.25">
      <c r="A48" s="368" t="s">
        <v>406</v>
      </c>
      <c r="B48" s="353" t="s">
        <v>257</v>
      </c>
      <c r="C48" s="340"/>
      <c r="D48" s="340"/>
      <c r="E48" s="340"/>
    </row>
    <row r="49" spans="1:5" s="81" customFormat="1" ht="12" customHeight="1" thickBot="1" x14ac:dyDescent="0.25">
      <c r="A49" s="30" t="s">
        <v>17</v>
      </c>
      <c r="B49" s="19" t="s">
        <v>258</v>
      </c>
      <c r="C49" s="249">
        <f>SUM(C50:C54)</f>
        <v>0</v>
      </c>
      <c r="D49" s="249">
        <f>SUM(D50:D54)</f>
        <v>0</v>
      </c>
      <c r="E49" s="249"/>
    </row>
    <row r="50" spans="1:5" s="81" customFormat="1" ht="12" customHeight="1" x14ac:dyDescent="0.2">
      <c r="A50" s="366" t="s">
        <v>73</v>
      </c>
      <c r="B50" s="351" t="s">
        <v>262</v>
      </c>
      <c r="C50" s="390"/>
      <c r="D50" s="390"/>
      <c r="E50" s="390"/>
    </row>
    <row r="51" spans="1:5" s="81" customFormat="1" ht="12" customHeight="1" x14ac:dyDescent="0.2">
      <c r="A51" s="367" t="s">
        <v>74</v>
      </c>
      <c r="B51" s="352" t="s">
        <v>263</v>
      </c>
      <c r="C51" s="254"/>
      <c r="D51" s="254"/>
      <c r="E51" s="254"/>
    </row>
    <row r="52" spans="1:5" s="81" customFormat="1" ht="12" customHeight="1" x14ac:dyDescent="0.2">
      <c r="A52" s="367" t="s">
        <v>259</v>
      </c>
      <c r="B52" s="352" t="s">
        <v>264</v>
      </c>
      <c r="C52" s="254"/>
      <c r="D52" s="254"/>
      <c r="E52" s="254"/>
    </row>
    <row r="53" spans="1:5" s="81" customFormat="1" ht="12" customHeight="1" x14ac:dyDescent="0.2">
      <c r="A53" s="367" t="s">
        <v>260</v>
      </c>
      <c r="B53" s="352" t="s">
        <v>265</v>
      </c>
      <c r="C53" s="254"/>
      <c r="D53" s="254"/>
      <c r="E53" s="254"/>
    </row>
    <row r="54" spans="1:5" s="81" customFormat="1" ht="12" customHeight="1" thickBot="1" x14ac:dyDescent="0.25">
      <c r="A54" s="368" t="s">
        <v>261</v>
      </c>
      <c r="B54" s="353" t="s">
        <v>266</v>
      </c>
      <c r="C54" s="340"/>
      <c r="D54" s="340"/>
      <c r="E54" s="340"/>
    </row>
    <row r="55" spans="1:5" s="81" customFormat="1" ht="12" customHeight="1" thickBot="1" x14ac:dyDescent="0.25">
      <c r="A55" s="30" t="s">
        <v>142</v>
      </c>
      <c r="B55" s="19" t="s">
        <v>267</v>
      </c>
      <c r="C55" s="249">
        <f>SUM(C56:C58)</f>
        <v>0</v>
      </c>
      <c r="D55" s="249">
        <f>SUM(D56:D58)</f>
        <v>0</v>
      </c>
      <c r="E55" s="249"/>
    </row>
    <row r="56" spans="1:5" s="81" customFormat="1" ht="12" customHeight="1" x14ac:dyDescent="0.2">
      <c r="A56" s="366" t="s">
        <v>75</v>
      </c>
      <c r="B56" s="351" t="s">
        <v>268</v>
      </c>
      <c r="C56" s="252"/>
      <c r="D56" s="252"/>
      <c r="E56" s="252"/>
    </row>
    <row r="57" spans="1:5" s="81" customFormat="1" ht="12" customHeight="1" x14ac:dyDescent="0.2">
      <c r="A57" s="367" t="s">
        <v>76</v>
      </c>
      <c r="B57" s="352" t="s">
        <v>398</v>
      </c>
      <c r="C57" s="251"/>
      <c r="D57" s="251"/>
      <c r="E57" s="251"/>
    </row>
    <row r="58" spans="1:5" s="81" customFormat="1" ht="12" customHeight="1" x14ac:dyDescent="0.2">
      <c r="A58" s="367" t="s">
        <v>271</v>
      </c>
      <c r="B58" s="352" t="s">
        <v>269</v>
      </c>
      <c r="C58" s="251"/>
      <c r="D58" s="251"/>
      <c r="E58" s="251"/>
    </row>
    <row r="59" spans="1:5" s="81" customFormat="1" ht="12" customHeight="1" thickBot="1" x14ac:dyDescent="0.25">
      <c r="A59" s="368" t="s">
        <v>272</v>
      </c>
      <c r="B59" s="353" t="s">
        <v>270</v>
      </c>
      <c r="C59" s="253"/>
      <c r="D59" s="253"/>
      <c r="E59" s="253"/>
    </row>
    <row r="60" spans="1:5" s="81" customFormat="1" ht="12" customHeight="1" thickBot="1" x14ac:dyDescent="0.25">
      <c r="A60" s="30" t="s">
        <v>19</v>
      </c>
      <c r="B60" s="244" t="s">
        <v>273</v>
      </c>
      <c r="C60" s="249">
        <f>SUM(C61:C63)</f>
        <v>0</v>
      </c>
      <c r="D60" s="249">
        <f>SUM(D61:D63)</f>
        <v>0</v>
      </c>
      <c r="E60" s="249"/>
    </row>
    <row r="61" spans="1:5" s="81" customFormat="1" ht="12" customHeight="1" x14ac:dyDescent="0.2">
      <c r="A61" s="366" t="s">
        <v>143</v>
      </c>
      <c r="B61" s="351" t="s">
        <v>275</v>
      </c>
      <c r="C61" s="254"/>
      <c r="D61" s="254"/>
      <c r="E61" s="254"/>
    </row>
    <row r="62" spans="1:5" s="81" customFormat="1" ht="12" customHeight="1" x14ac:dyDescent="0.2">
      <c r="A62" s="367" t="s">
        <v>144</v>
      </c>
      <c r="B62" s="352" t="s">
        <v>399</v>
      </c>
      <c r="C62" s="254"/>
      <c r="D62" s="254"/>
      <c r="E62" s="254"/>
    </row>
    <row r="63" spans="1:5" s="81" customFormat="1" ht="12" customHeight="1" x14ac:dyDescent="0.2">
      <c r="A63" s="367" t="s">
        <v>195</v>
      </c>
      <c r="B63" s="352" t="s">
        <v>276</v>
      </c>
      <c r="C63" s="254"/>
      <c r="D63" s="254"/>
      <c r="E63" s="254"/>
    </row>
    <row r="64" spans="1:5" s="81" customFormat="1" ht="12" customHeight="1" thickBot="1" x14ac:dyDescent="0.25">
      <c r="A64" s="368" t="s">
        <v>274</v>
      </c>
      <c r="B64" s="353" t="s">
        <v>277</v>
      </c>
      <c r="C64" s="254"/>
      <c r="D64" s="254"/>
      <c r="E64" s="254"/>
    </row>
    <row r="65" spans="1:5" s="81" customFormat="1" ht="12" customHeight="1" thickBot="1" x14ac:dyDescent="0.25">
      <c r="A65" s="30" t="s">
        <v>20</v>
      </c>
      <c r="B65" s="19" t="s">
        <v>278</v>
      </c>
      <c r="C65" s="255">
        <f>+C8+C15+C22+C29+C37+C49+C55+C60</f>
        <v>2450</v>
      </c>
      <c r="D65" s="255">
        <f>+D8+D15+D22+D29+D37+D49+D55+D60</f>
        <v>2450</v>
      </c>
      <c r="E65" s="255">
        <f>+E8+E15+E22+E29+E37+E49+E55+E60</f>
        <v>1500</v>
      </c>
    </row>
    <row r="66" spans="1:5" s="81" customFormat="1" ht="12" customHeight="1" thickBot="1" x14ac:dyDescent="0.2">
      <c r="A66" s="369" t="s">
        <v>369</v>
      </c>
      <c r="B66" s="244" t="s">
        <v>280</v>
      </c>
      <c r="C66" s="249">
        <f>SUM(C67:C69)</f>
        <v>0</v>
      </c>
      <c r="D66" s="249">
        <f>SUM(D67:D69)</f>
        <v>0</v>
      </c>
      <c r="E66" s="249"/>
    </row>
    <row r="67" spans="1:5" s="81" customFormat="1" ht="12" customHeight="1" x14ac:dyDescent="0.2">
      <c r="A67" s="366" t="s">
        <v>311</v>
      </c>
      <c r="B67" s="351" t="s">
        <v>281</v>
      </c>
      <c r="C67" s="254"/>
      <c r="D67" s="254"/>
      <c r="E67" s="254"/>
    </row>
    <row r="68" spans="1:5" s="81" customFormat="1" ht="12" customHeight="1" x14ac:dyDescent="0.2">
      <c r="A68" s="367" t="s">
        <v>320</v>
      </c>
      <c r="B68" s="352" t="s">
        <v>282</v>
      </c>
      <c r="C68" s="254"/>
      <c r="D68" s="254"/>
      <c r="E68" s="254"/>
    </row>
    <row r="69" spans="1:5" s="81" customFormat="1" ht="12" customHeight="1" thickBot="1" x14ac:dyDescent="0.25">
      <c r="A69" s="368" t="s">
        <v>321</v>
      </c>
      <c r="B69" s="354" t="s">
        <v>283</v>
      </c>
      <c r="C69" s="254"/>
      <c r="D69" s="254"/>
      <c r="E69" s="254"/>
    </row>
    <row r="70" spans="1:5" s="81" customFormat="1" ht="12" customHeight="1" thickBot="1" x14ac:dyDescent="0.2">
      <c r="A70" s="369" t="s">
        <v>284</v>
      </c>
      <c r="B70" s="244" t="s">
        <v>285</v>
      </c>
      <c r="C70" s="249">
        <f>SUM(C71:C74)</f>
        <v>0</v>
      </c>
      <c r="D70" s="249">
        <f>SUM(D71:D74)</f>
        <v>0</v>
      </c>
      <c r="E70" s="249"/>
    </row>
    <row r="71" spans="1:5" s="81" customFormat="1" ht="12" customHeight="1" x14ac:dyDescent="0.2">
      <c r="A71" s="366" t="s">
        <v>120</v>
      </c>
      <c r="B71" s="351" t="s">
        <v>286</v>
      </c>
      <c r="C71" s="254"/>
      <c r="D71" s="254"/>
      <c r="E71" s="254"/>
    </row>
    <row r="72" spans="1:5" s="81" customFormat="1" ht="12" customHeight="1" x14ac:dyDescent="0.2">
      <c r="A72" s="367" t="s">
        <v>121</v>
      </c>
      <c r="B72" s="352" t="s">
        <v>287</v>
      </c>
      <c r="C72" s="254"/>
      <c r="D72" s="254"/>
      <c r="E72" s="254"/>
    </row>
    <row r="73" spans="1:5" s="81" customFormat="1" ht="12" customHeight="1" x14ac:dyDescent="0.2">
      <c r="A73" s="367" t="s">
        <v>312</v>
      </c>
      <c r="B73" s="352" t="s">
        <v>288</v>
      </c>
      <c r="C73" s="254"/>
      <c r="D73" s="254"/>
      <c r="E73" s="254"/>
    </row>
    <row r="74" spans="1:5" s="81" customFormat="1" ht="12" customHeight="1" thickBot="1" x14ac:dyDescent="0.25">
      <c r="A74" s="368" t="s">
        <v>313</v>
      </c>
      <c r="B74" s="353" t="s">
        <v>289</v>
      </c>
      <c r="C74" s="254"/>
      <c r="D74" s="254"/>
      <c r="E74" s="254"/>
    </row>
    <row r="75" spans="1:5" s="81" customFormat="1" ht="12" customHeight="1" thickBot="1" x14ac:dyDescent="0.2">
      <c r="A75" s="369" t="s">
        <v>290</v>
      </c>
      <c r="B75" s="244" t="s">
        <v>291</v>
      </c>
      <c r="C75" s="249">
        <f>SUM(C76:C77)</f>
        <v>0</v>
      </c>
      <c r="D75" s="249">
        <f>SUM(D76:D77)</f>
        <v>0</v>
      </c>
      <c r="E75" s="249"/>
    </row>
    <row r="76" spans="1:5" s="81" customFormat="1" ht="12" customHeight="1" x14ac:dyDescent="0.2">
      <c r="A76" s="366" t="s">
        <v>314</v>
      </c>
      <c r="B76" s="351" t="s">
        <v>292</v>
      </c>
      <c r="C76" s="254"/>
      <c r="D76" s="254"/>
      <c r="E76" s="254"/>
    </row>
    <row r="77" spans="1:5" s="81" customFormat="1" ht="12" customHeight="1" thickBot="1" x14ac:dyDescent="0.25">
      <c r="A77" s="368" t="s">
        <v>315</v>
      </c>
      <c r="B77" s="353" t="s">
        <v>293</v>
      </c>
      <c r="C77" s="254"/>
      <c r="D77" s="254"/>
      <c r="E77" s="254"/>
    </row>
    <row r="78" spans="1:5" s="80" customFormat="1" ht="12" customHeight="1" thickBot="1" x14ac:dyDescent="0.2">
      <c r="A78" s="369" t="s">
        <v>294</v>
      </c>
      <c r="B78" s="244" t="s">
        <v>295</v>
      </c>
      <c r="C78" s="249">
        <f>SUM(C79:C81)</f>
        <v>0</v>
      </c>
      <c r="D78" s="249">
        <f>SUM(D79:D81)</f>
        <v>0</v>
      </c>
      <c r="E78" s="249"/>
    </row>
    <row r="79" spans="1:5" s="81" customFormat="1" ht="12" customHeight="1" x14ac:dyDescent="0.2">
      <c r="A79" s="366" t="s">
        <v>316</v>
      </c>
      <c r="B79" s="351" t="s">
        <v>296</v>
      </c>
      <c r="C79" s="254"/>
      <c r="D79" s="254"/>
      <c r="E79" s="254"/>
    </row>
    <row r="80" spans="1:5" s="81" customFormat="1" ht="12" customHeight="1" x14ac:dyDescent="0.2">
      <c r="A80" s="367" t="s">
        <v>317</v>
      </c>
      <c r="B80" s="352" t="s">
        <v>297</v>
      </c>
      <c r="C80" s="254"/>
      <c r="D80" s="254"/>
      <c r="E80" s="254"/>
    </row>
    <row r="81" spans="1:5" s="81" customFormat="1" ht="12" customHeight="1" thickBot="1" x14ac:dyDescent="0.25">
      <c r="A81" s="368" t="s">
        <v>318</v>
      </c>
      <c r="B81" s="353" t="s">
        <v>298</v>
      </c>
      <c r="C81" s="254"/>
      <c r="D81" s="254"/>
      <c r="E81" s="254"/>
    </row>
    <row r="82" spans="1:5" s="81" customFormat="1" ht="12" customHeight="1" thickBot="1" x14ac:dyDescent="0.2">
      <c r="A82" s="369" t="s">
        <v>299</v>
      </c>
      <c r="B82" s="244" t="s">
        <v>319</v>
      </c>
      <c r="C82" s="249">
        <f>SUM(C83:C86)</f>
        <v>0</v>
      </c>
      <c r="D82" s="249">
        <f>SUM(D83:D86)</f>
        <v>0</v>
      </c>
      <c r="E82" s="249"/>
    </row>
    <row r="83" spans="1:5" s="81" customFormat="1" ht="12" customHeight="1" x14ac:dyDescent="0.2">
      <c r="A83" s="370" t="s">
        <v>300</v>
      </c>
      <c r="B83" s="351" t="s">
        <v>301</v>
      </c>
      <c r="C83" s="254"/>
      <c r="D83" s="254"/>
      <c r="E83" s="254"/>
    </row>
    <row r="84" spans="1:5" s="81" customFormat="1" ht="12" customHeight="1" x14ac:dyDescent="0.2">
      <c r="A84" s="371" t="s">
        <v>302</v>
      </c>
      <c r="B84" s="352" t="s">
        <v>303</v>
      </c>
      <c r="C84" s="254"/>
      <c r="D84" s="254"/>
      <c r="E84" s="254"/>
    </row>
    <row r="85" spans="1:5" s="81" customFormat="1" ht="12" customHeight="1" x14ac:dyDescent="0.2">
      <c r="A85" s="371" t="s">
        <v>304</v>
      </c>
      <c r="B85" s="352" t="s">
        <v>305</v>
      </c>
      <c r="C85" s="254"/>
      <c r="D85" s="254"/>
      <c r="E85" s="254"/>
    </row>
    <row r="86" spans="1:5" s="80" customFormat="1" ht="12" customHeight="1" thickBot="1" x14ac:dyDescent="0.25">
      <c r="A86" s="372" t="s">
        <v>306</v>
      </c>
      <c r="B86" s="353" t="s">
        <v>307</v>
      </c>
      <c r="C86" s="254"/>
      <c r="D86" s="254"/>
      <c r="E86" s="254"/>
    </row>
    <row r="87" spans="1:5" s="80" customFormat="1" ht="12" customHeight="1" thickBot="1" x14ac:dyDescent="0.2">
      <c r="A87" s="369" t="s">
        <v>308</v>
      </c>
      <c r="B87" s="244" t="s">
        <v>449</v>
      </c>
      <c r="C87" s="391"/>
      <c r="D87" s="391"/>
      <c r="E87" s="391"/>
    </row>
    <row r="88" spans="1:5" s="80" customFormat="1" ht="12" customHeight="1" thickBot="1" x14ac:dyDescent="0.2">
      <c r="A88" s="369" t="s">
        <v>482</v>
      </c>
      <c r="B88" s="244" t="s">
        <v>309</v>
      </c>
      <c r="C88" s="391"/>
      <c r="D88" s="391"/>
      <c r="E88" s="391"/>
    </row>
    <row r="89" spans="1:5" s="80" customFormat="1" ht="12" customHeight="1" thickBot="1" x14ac:dyDescent="0.2">
      <c r="A89" s="369" t="s">
        <v>483</v>
      </c>
      <c r="B89" s="358" t="s">
        <v>452</v>
      </c>
      <c r="C89" s="255">
        <f>+C66+C70+C75+C78+C82+C88+C87</f>
        <v>0</v>
      </c>
      <c r="D89" s="255">
        <f>+D66+D70+D75+D78+D82+D88+D87</f>
        <v>0</v>
      </c>
      <c r="E89" s="255"/>
    </row>
    <row r="90" spans="1:5" s="80" customFormat="1" ht="12" customHeight="1" thickBot="1" x14ac:dyDescent="0.2">
      <c r="A90" s="369" t="s">
        <v>484</v>
      </c>
      <c r="B90" s="358" t="s">
        <v>485</v>
      </c>
      <c r="C90" s="255">
        <f>+C65+C89</f>
        <v>2450</v>
      </c>
      <c r="D90" s="255">
        <f>+D65+D89</f>
        <v>2450</v>
      </c>
      <c r="E90" s="255">
        <f>+E65+E89</f>
        <v>1500</v>
      </c>
    </row>
    <row r="91" spans="1:5" s="81" customFormat="1" ht="15" customHeight="1" thickBot="1" x14ac:dyDescent="0.25">
      <c r="A91" s="197"/>
      <c r="B91" s="198"/>
      <c r="C91" s="319"/>
      <c r="D91" s="319"/>
      <c r="E91" s="319"/>
    </row>
    <row r="92" spans="1:5" s="51" customFormat="1" ht="16.5" customHeight="1" thickBot="1" x14ac:dyDescent="0.25">
      <c r="A92" s="201"/>
      <c r="B92" s="202" t="s">
        <v>51</v>
      </c>
      <c r="C92" s="321"/>
      <c r="D92" s="321"/>
      <c r="E92" s="321"/>
    </row>
    <row r="93" spans="1:5" s="82" customFormat="1" ht="12" customHeight="1" thickBot="1" x14ac:dyDescent="0.25">
      <c r="A93" s="343" t="s">
        <v>12</v>
      </c>
      <c r="B93" s="29" t="s">
        <v>489</v>
      </c>
      <c r="C93" s="248">
        <f>+C94+C95+C96+C97+C98+C111</f>
        <v>2450</v>
      </c>
      <c r="D93" s="248">
        <f>+D94+D95+D96+D97+D98+D111</f>
        <v>2450</v>
      </c>
      <c r="E93" s="248">
        <f>+E94+E95+E96+E97+E98+E111</f>
        <v>1500</v>
      </c>
    </row>
    <row r="94" spans="1:5" ht="12" customHeight="1" x14ac:dyDescent="0.2">
      <c r="A94" s="374" t="s">
        <v>77</v>
      </c>
      <c r="B94" s="8" t="s">
        <v>43</v>
      </c>
      <c r="C94" s="250"/>
      <c r="D94" s="250"/>
      <c r="E94" s="250"/>
    </row>
    <row r="95" spans="1:5" ht="12" customHeight="1" x14ac:dyDescent="0.2">
      <c r="A95" s="367" t="s">
        <v>78</v>
      </c>
      <c r="B95" s="6" t="s">
        <v>145</v>
      </c>
      <c r="C95" s="251"/>
      <c r="D95" s="251"/>
      <c r="E95" s="251"/>
    </row>
    <row r="96" spans="1:5" ht="12" customHeight="1" x14ac:dyDescent="0.2">
      <c r="A96" s="367" t="s">
        <v>79</v>
      </c>
      <c r="B96" s="6" t="s">
        <v>110</v>
      </c>
      <c r="C96" s="253"/>
      <c r="D96" s="253"/>
      <c r="E96" s="253"/>
    </row>
    <row r="97" spans="1:5" ht="12" customHeight="1" x14ac:dyDescent="0.2">
      <c r="A97" s="367" t="s">
        <v>80</v>
      </c>
      <c r="B97" s="9" t="s">
        <v>146</v>
      </c>
      <c r="C97" s="253"/>
      <c r="D97" s="253"/>
      <c r="E97" s="253"/>
    </row>
    <row r="98" spans="1:5" ht="12" customHeight="1" x14ac:dyDescent="0.2">
      <c r="A98" s="367" t="s">
        <v>88</v>
      </c>
      <c r="B98" s="17" t="s">
        <v>147</v>
      </c>
      <c r="C98" s="253">
        <v>2450</v>
      </c>
      <c r="D98" s="253">
        <v>2450</v>
      </c>
      <c r="E98" s="253">
        <v>1500</v>
      </c>
    </row>
    <row r="99" spans="1:5" ht="12" customHeight="1" x14ac:dyDescent="0.2">
      <c r="A99" s="367" t="s">
        <v>81</v>
      </c>
      <c r="B99" s="6" t="s">
        <v>486</v>
      </c>
      <c r="C99" s="253"/>
      <c r="D99" s="253"/>
      <c r="E99" s="253"/>
    </row>
    <row r="100" spans="1:5" ht="12" customHeight="1" x14ac:dyDescent="0.2">
      <c r="A100" s="367" t="s">
        <v>82</v>
      </c>
      <c r="B100" s="103" t="s">
        <v>415</v>
      </c>
      <c r="C100" s="253"/>
      <c r="D100" s="253"/>
      <c r="E100" s="253"/>
    </row>
    <row r="101" spans="1:5" ht="12" customHeight="1" x14ac:dyDescent="0.2">
      <c r="A101" s="367" t="s">
        <v>89</v>
      </c>
      <c r="B101" s="103" t="s">
        <v>414</v>
      </c>
      <c r="C101" s="253"/>
      <c r="D101" s="253"/>
      <c r="E101" s="253"/>
    </row>
    <row r="102" spans="1:5" ht="12" customHeight="1" x14ac:dyDescent="0.2">
      <c r="A102" s="367" t="s">
        <v>90</v>
      </c>
      <c r="B102" s="103" t="s">
        <v>325</v>
      </c>
      <c r="C102" s="253"/>
      <c r="D102" s="253"/>
      <c r="E102" s="253"/>
    </row>
    <row r="103" spans="1:5" ht="12" customHeight="1" x14ac:dyDescent="0.2">
      <c r="A103" s="367" t="s">
        <v>91</v>
      </c>
      <c r="B103" s="104" t="s">
        <v>326</v>
      </c>
      <c r="C103" s="253"/>
      <c r="D103" s="253"/>
      <c r="E103" s="253"/>
    </row>
    <row r="104" spans="1:5" ht="12" customHeight="1" x14ac:dyDescent="0.2">
      <c r="A104" s="367" t="s">
        <v>92</v>
      </c>
      <c r="B104" s="104" t="s">
        <v>327</v>
      </c>
      <c r="C104" s="253"/>
      <c r="D104" s="253"/>
      <c r="E104" s="253"/>
    </row>
    <row r="105" spans="1:5" ht="12" customHeight="1" x14ac:dyDescent="0.2">
      <c r="A105" s="367" t="s">
        <v>94</v>
      </c>
      <c r="B105" s="103" t="s">
        <v>328</v>
      </c>
      <c r="C105" s="253"/>
      <c r="D105" s="253"/>
      <c r="E105" s="253"/>
    </row>
    <row r="106" spans="1:5" ht="12" customHeight="1" x14ac:dyDescent="0.2">
      <c r="A106" s="367" t="s">
        <v>148</v>
      </c>
      <c r="B106" s="103" t="s">
        <v>329</v>
      </c>
      <c r="C106" s="253"/>
      <c r="D106" s="253"/>
      <c r="E106" s="253"/>
    </row>
    <row r="107" spans="1:5" ht="12" customHeight="1" x14ac:dyDescent="0.2">
      <c r="A107" s="367" t="s">
        <v>323</v>
      </c>
      <c r="B107" s="104" t="s">
        <v>330</v>
      </c>
      <c r="C107" s="253"/>
      <c r="D107" s="253"/>
      <c r="E107" s="253"/>
    </row>
    <row r="108" spans="1:5" ht="12" customHeight="1" x14ac:dyDescent="0.2">
      <c r="A108" s="375" t="s">
        <v>324</v>
      </c>
      <c r="B108" s="105" t="s">
        <v>331</v>
      </c>
      <c r="C108" s="253"/>
      <c r="D108" s="253"/>
      <c r="E108" s="253"/>
    </row>
    <row r="109" spans="1:5" ht="12" customHeight="1" x14ac:dyDescent="0.2">
      <c r="A109" s="367" t="s">
        <v>412</v>
      </c>
      <c r="B109" s="105" t="s">
        <v>332</v>
      </c>
      <c r="C109" s="253"/>
      <c r="D109" s="253"/>
      <c r="E109" s="253"/>
    </row>
    <row r="110" spans="1:5" ht="12" customHeight="1" x14ac:dyDescent="0.2">
      <c r="A110" s="367" t="s">
        <v>413</v>
      </c>
      <c r="B110" s="104" t="s">
        <v>333</v>
      </c>
      <c r="C110" s="251">
        <v>2450</v>
      </c>
      <c r="D110" s="251">
        <v>2450</v>
      </c>
      <c r="E110" s="251">
        <v>1500</v>
      </c>
    </row>
    <row r="111" spans="1:5" ht="12" customHeight="1" x14ac:dyDescent="0.2">
      <c r="A111" s="367" t="s">
        <v>417</v>
      </c>
      <c r="B111" s="9" t="s">
        <v>44</v>
      </c>
      <c r="C111" s="251"/>
      <c r="D111" s="251"/>
      <c r="E111" s="251"/>
    </row>
    <row r="112" spans="1:5" ht="12" customHeight="1" x14ac:dyDescent="0.2">
      <c r="A112" s="368" t="s">
        <v>418</v>
      </c>
      <c r="B112" s="6" t="s">
        <v>487</v>
      </c>
      <c r="C112" s="253"/>
      <c r="D112" s="253"/>
      <c r="E112" s="253"/>
    </row>
    <row r="113" spans="1:5" ht="12" customHeight="1" thickBot="1" x14ac:dyDescent="0.25">
      <c r="A113" s="376" t="s">
        <v>419</v>
      </c>
      <c r="B113" s="106" t="s">
        <v>488</v>
      </c>
      <c r="C113" s="257"/>
      <c r="D113" s="257"/>
      <c r="E113" s="257"/>
    </row>
    <row r="114" spans="1:5" ht="12" customHeight="1" thickBot="1" x14ac:dyDescent="0.25">
      <c r="A114" s="30" t="s">
        <v>13</v>
      </c>
      <c r="B114" s="28" t="s">
        <v>334</v>
      </c>
      <c r="C114" s="249">
        <f>+C115+C117+C119</f>
        <v>0</v>
      </c>
      <c r="D114" s="249">
        <f>+D115+D117+D119</f>
        <v>0</v>
      </c>
      <c r="E114" s="249"/>
    </row>
    <row r="115" spans="1:5" ht="12" customHeight="1" x14ac:dyDescent="0.2">
      <c r="A115" s="366" t="s">
        <v>83</v>
      </c>
      <c r="B115" s="6" t="s">
        <v>193</v>
      </c>
      <c r="C115" s="252"/>
      <c r="D115" s="252"/>
      <c r="E115" s="252"/>
    </row>
    <row r="116" spans="1:5" ht="12" customHeight="1" x14ac:dyDescent="0.2">
      <c r="A116" s="366" t="s">
        <v>84</v>
      </c>
      <c r="B116" s="10" t="s">
        <v>338</v>
      </c>
      <c r="C116" s="252"/>
      <c r="D116" s="252"/>
      <c r="E116" s="252"/>
    </row>
    <row r="117" spans="1:5" ht="12" customHeight="1" x14ac:dyDescent="0.2">
      <c r="A117" s="366" t="s">
        <v>85</v>
      </c>
      <c r="B117" s="10" t="s">
        <v>149</v>
      </c>
      <c r="C117" s="251"/>
      <c r="D117" s="251"/>
      <c r="E117" s="251"/>
    </row>
    <row r="118" spans="1:5" ht="12" customHeight="1" x14ac:dyDescent="0.2">
      <c r="A118" s="366" t="s">
        <v>86</v>
      </c>
      <c r="B118" s="10" t="s">
        <v>339</v>
      </c>
      <c r="C118" s="226"/>
      <c r="D118" s="226"/>
      <c r="E118" s="226"/>
    </row>
    <row r="119" spans="1:5" ht="12" customHeight="1" x14ac:dyDescent="0.2">
      <c r="A119" s="366" t="s">
        <v>87</v>
      </c>
      <c r="B119" s="246" t="s">
        <v>196</v>
      </c>
      <c r="C119" s="226"/>
      <c r="D119" s="226"/>
      <c r="E119" s="226"/>
    </row>
    <row r="120" spans="1:5" ht="12" customHeight="1" x14ac:dyDescent="0.2">
      <c r="A120" s="366" t="s">
        <v>93</v>
      </c>
      <c r="B120" s="245" t="s">
        <v>400</v>
      </c>
      <c r="C120" s="226"/>
      <c r="D120" s="226"/>
      <c r="E120" s="226"/>
    </row>
    <row r="121" spans="1:5" ht="12" customHeight="1" x14ac:dyDescent="0.2">
      <c r="A121" s="366" t="s">
        <v>95</v>
      </c>
      <c r="B121" s="347" t="s">
        <v>344</v>
      </c>
      <c r="C121" s="226"/>
      <c r="D121" s="226"/>
      <c r="E121" s="226"/>
    </row>
    <row r="122" spans="1:5" ht="12" customHeight="1" x14ac:dyDescent="0.2">
      <c r="A122" s="366" t="s">
        <v>150</v>
      </c>
      <c r="B122" s="104" t="s">
        <v>327</v>
      </c>
      <c r="C122" s="226"/>
      <c r="D122" s="226"/>
      <c r="E122" s="226"/>
    </row>
    <row r="123" spans="1:5" ht="12" customHeight="1" x14ac:dyDescent="0.2">
      <c r="A123" s="366" t="s">
        <v>151</v>
      </c>
      <c r="B123" s="104" t="s">
        <v>343</v>
      </c>
      <c r="C123" s="226"/>
      <c r="D123" s="226"/>
      <c r="E123" s="226"/>
    </row>
    <row r="124" spans="1:5" ht="12" customHeight="1" x14ac:dyDescent="0.2">
      <c r="A124" s="366" t="s">
        <v>152</v>
      </c>
      <c r="B124" s="104" t="s">
        <v>342</v>
      </c>
      <c r="C124" s="226"/>
      <c r="D124" s="226"/>
      <c r="E124" s="226"/>
    </row>
    <row r="125" spans="1:5" ht="12" customHeight="1" x14ac:dyDescent="0.2">
      <c r="A125" s="366" t="s">
        <v>335</v>
      </c>
      <c r="B125" s="104" t="s">
        <v>330</v>
      </c>
      <c r="C125" s="226"/>
      <c r="D125" s="226"/>
      <c r="E125" s="226"/>
    </row>
    <row r="126" spans="1:5" ht="12" customHeight="1" x14ac:dyDescent="0.2">
      <c r="A126" s="366" t="s">
        <v>336</v>
      </c>
      <c r="B126" s="104" t="s">
        <v>341</v>
      </c>
      <c r="C126" s="226"/>
      <c r="D126" s="226"/>
      <c r="E126" s="226"/>
    </row>
    <row r="127" spans="1:5" ht="12" customHeight="1" thickBot="1" x14ac:dyDescent="0.25">
      <c r="A127" s="375" t="s">
        <v>337</v>
      </c>
      <c r="B127" s="104" t="s">
        <v>340</v>
      </c>
      <c r="C127" s="227"/>
      <c r="D127" s="227"/>
      <c r="E127" s="227"/>
    </row>
    <row r="128" spans="1:5" ht="12" customHeight="1" thickBot="1" x14ac:dyDescent="0.25">
      <c r="A128" s="30" t="s">
        <v>14</v>
      </c>
      <c r="B128" s="88" t="s">
        <v>422</v>
      </c>
      <c r="C128" s="249">
        <f>+C93+C114</f>
        <v>2450</v>
      </c>
      <c r="D128" s="249">
        <f>+D93+D114</f>
        <v>2450</v>
      </c>
      <c r="E128" s="249">
        <f>+E93+E114</f>
        <v>1500</v>
      </c>
    </row>
    <row r="129" spans="1:11" ht="12" customHeight="1" thickBot="1" x14ac:dyDescent="0.25">
      <c r="A129" s="30" t="s">
        <v>15</v>
      </c>
      <c r="B129" s="88" t="s">
        <v>423</v>
      </c>
      <c r="C129" s="249">
        <f>+C130+C131+C132</f>
        <v>0</v>
      </c>
      <c r="D129" s="249">
        <f>+D130+D131+D132</f>
        <v>0</v>
      </c>
      <c r="E129" s="249"/>
    </row>
    <row r="130" spans="1:11" s="82" customFormat="1" ht="12" customHeight="1" x14ac:dyDescent="0.2">
      <c r="A130" s="366" t="s">
        <v>235</v>
      </c>
      <c r="B130" s="7" t="s">
        <v>492</v>
      </c>
      <c r="C130" s="226"/>
      <c r="D130" s="226"/>
      <c r="E130" s="226"/>
    </row>
    <row r="131" spans="1:11" ht="12" customHeight="1" x14ac:dyDescent="0.2">
      <c r="A131" s="366" t="s">
        <v>238</v>
      </c>
      <c r="B131" s="7" t="s">
        <v>431</v>
      </c>
      <c r="C131" s="226"/>
      <c r="D131" s="226"/>
      <c r="E131" s="226"/>
    </row>
    <row r="132" spans="1:11" ht="12" customHeight="1" thickBot="1" x14ac:dyDescent="0.25">
      <c r="A132" s="375" t="s">
        <v>239</v>
      </c>
      <c r="B132" s="5" t="s">
        <v>491</v>
      </c>
      <c r="C132" s="226"/>
      <c r="D132" s="226"/>
      <c r="E132" s="226"/>
    </row>
    <row r="133" spans="1:11" ht="12" customHeight="1" thickBot="1" x14ac:dyDescent="0.25">
      <c r="A133" s="30" t="s">
        <v>16</v>
      </c>
      <c r="B133" s="88" t="s">
        <v>424</v>
      </c>
      <c r="C133" s="249">
        <f>+C134+C135+C136+C137+C138+C139</f>
        <v>0</v>
      </c>
      <c r="D133" s="249">
        <f>+D134+D135+D136+D137+D138+D139</f>
        <v>0</v>
      </c>
      <c r="E133" s="249"/>
    </row>
    <row r="134" spans="1:11" ht="12" customHeight="1" x14ac:dyDescent="0.2">
      <c r="A134" s="366" t="s">
        <v>70</v>
      </c>
      <c r="B134" s="7" t="s">
        <v>433</v>
      </c>
      <c r="C134" s="226"/>
      <c r="D134" s="226"/>
      <c r="E134" s="226"/>
    </row>
    <row r="135" spans="1:11" ht="12" customHeight="1" x14ac:dyDescent="0.2">
      <c r="A135" s="366" t="s">
        <v>71</v>
      </c>
      <c r="B135" s="7" t="s">
        <v>425</v>
      </c>
      <c r="C135" s="226"/>
      <c r="D135" s="226"/>
      <c r="E135" s="226"/>
    </row>
    <row r="136" spans="1:11" ht="12" customHeight="1" x14ac:dyDescent="0.2">
      <c r="A136" s="366" t="s">
        <v>72</v>
      </c>
      <c r="B136" s="7" t="s">
        <v>426</v>
      </c>
      <c r="C136" s="226"/>
      <c r="D136" s="226"/>
      <c r="E136" s="226"/>
    </row>
    <row r="137" spans="1:11" ht="12" customHeight="1" x14ac:dyDescent="0.2">
      <c r="A137" s="366" t="s">
        <v>137</v>
      </c>
      <c r="B137" s="7" t="s">
        <v>490</v>
      </c>
      <c r="C137" s="226"/>
      <c r="D137" s="226"/>
      <c r="E137" s="226"/>
    </row>
    <row r="138" spans="1:11" ht="12" customHeight="1" x14ac:dyDescent="0.2">
      <c r="A138" s="366" t="s">
        <v>138</v>
      </c>
      <c r="B138" s="7" t="s">
        <v>428</v>
      </c>
      <c r="C138" s="226"/>
      <c r="D138" s="226"/>
      <c r="E138" s="226"/>
    </row>
    <row r="139" spans="1:11" s="82" customFormat="1" ht="12" customHeight="1" thickBot="1" x14ac:dyDescent="0.25">
      <c r="A139" s="375" t="s">
        <v>139</v>
      </c>
      <c r="B139" s="5" t="s">
        <v>429</v>
      </c>
      <c r="C139" s="226"/>
      <c r="D139" s="226"/>
      <c r="E139" s="226"/>
    </row>
    <row r="140" spans="1:11" ht="12" customHeight="1" thickBot="1" x14ac:dyDescent="0.25">
      <c r="A140" s="30" t="s">
        <v>17</v>
      </c>
      <c r="B140" s="88" t="s">
        <v>502</v>
      </c>
      <c r="C140" s="255">
        <f>+C141+C142+C144+C145+C143</f>
        <v>0</v>
      </c>
      <c r="D140" s="255">
        <f>+D141+D142+D144+D145+D143</f>
        <v>0</v>
      </c>
      <c r="E140" s="255"/>
      <c r="K140" s="209"/>
    </row>
    <row r="141" spans="1:11" x14ac:dyDescent="0.2">
      <c r="A141" s="366" t="s">
        <v>73</v>
      </c>
      <c r="B141" s="7" t="s">
        <v>345</v>
      </c>
      <c r="C141" s="226"/>
      <c r="D141" s="226"/>
      <c r="E141" s="226"/>
    </row>
    <row r="142" spans="1:11" ht="12" customHeight="1" x14ac:dyDescent="0.2">
      <c r="A142" s="366" t="s">
        <v>74</v>
      </c>
      <c r="B142" s="7" t="s">
        <v>346</v>
      </c>
      <c r="C142" s="226"/>
      <c r="D142" s="226"/>
      <c r="E142" s="226"/>
    </row>
    <row r="143" spans="1:11" s="82" customFormat="1" ht="12" customHeight="1" x14ac:dyDescent="0.2">
      <c r="A143" s="366" t="s">
        <v>259</v>
      </c>
      <c r="B143" s="7" t="s">
        <v>501</v>
      </c>
      <c r="C143" s="226"/>
      <c r="D143" s="226"/>
      <c r="E143" s="226"/>
    </row>
    <row r="144" spans="1:11" s="82" customFormat="1" ht="12" customHeight="1" x14ac:dyDescent="0.2">
      <c r="A144" s="366" t="s">
        <v>260</v>
      </c>
      <c r="B144" s="7" t="s">
        <v>438</v>
      </c>
      <c r="C144" s="226"/>
      <c r="D144" s="226"/>
      <c r="E144" s="226"/>
    </row>
    <row r="145" spans="1:5" s="82" customFormat="1" ht="12" customHeight="1" thickBot="1" x14ac:dyDescent="0.25">
      <c r="A145" s="375" t="s">
        <v>261</v>
      </c>
      <c r="B145" s="5" t="s">
        <v>365</v>
      </c>
      <c r="C145" s="226"/>
      <c r="D145" s="226"/>
      <c r="E145" s="226"/>
    </row>
    <row r="146" spans="1:5" s="82" customFormat="1" ht="12" customHeight="1" thickBot="1" x14ac:dyDescent="0.25">
      <c r="A146" s="30" t="s">
        <v>18</v>
      </c>
      <c r="B146" s="88" t="s">
        <v>439</v>
      </c>
      <c r="C146" s="258">
        <f>+C147+C148+C149+C150+C151</f>
        <v>0</v>
      </c>
      <c r="D146" s="258">
        <f>+D147+D148+D149+D150+D151</f>
        <v>0</v>
      </c>
      <c r="E146" s="258"/>
    </row>
    <row r="147" spans="1:5" s="82" customFormat="1" ht="12" customHeight="1" x14ac:dyDescent="0.2">
      <c r="A147" s="366" t="s">
        <v>75</v>
      </c>
      <c r="B147" s="7" t="s">
        <v>434</v>
      </c>
      <c r="C147" s="226"/>
      <c r="D147" s="226"/>
      <c r="E147" s="226"/>
    </row>
    <row r="148" spans="1:5" s="82" customFormat="1" ht="12" customHeight="1" x14ac:dyDescent="0.2">
      <c r="A148" s="366" t="s">
        <v>76</v>
      </c>
      <c r="B148" s="7" t="s">
        <v>441</v>
      </c>
      <c r="C148" s="226"/>
      <c r="D148" s="226"/>
      <c r="E148" s="226"/>
    </row>
    <row r="149" spans="1:5" s="82" customFormat="1" ht="12" customHeight="1" x14ac:dyDescent="0.2">
      <c r="A149" s="366" t="s">
        <v>271</v>
      </c>
      <c r="B149" s="7" t="s">
        <v>436</v>
      </c>
      <c r="C149" s="226"/>
      <c r="D149" s="226"/>
      <c r="E149" s="226"/>
    </row>
    <row r="150" spans="1:5" ht="12.75" customHeight="1" x14ac:dyDescent="0.2">
      <c r="A150" s="366" t="s">
        <v>272</v>
      </c>
      <c r="B150" s="7" t="s">
        <v>493</v>
      </c>
      <c r="C150" s="226"/>
      <c r="D150" s="226"/>
      <c r="E150" s="226"/>
    </row>
    <row r="151" spans="1:5" ht="12.75" customHeight="1" thickBot="1" x14ac:dyDescent="0.25">
      <c r="A151" s="375" t="s">
        <v>440</v>
      </c>
      <c r="B151" s="5" t="s">
        <v>443</v>
      </c>
      <c r="C151" s="227"/>
      <c r="D151" s="227"/>
      <c r="E151" s="227"/>
    </row>
    <row r="152" spans="1:5" ht="12.75" customHeight="1" thickBot="1" x14ac:dyDescent="0.25">
      <c r="A152" s="425" t="s">
        <v>19</v>
      </c>
      <c r="B152" s="88" t="s">
        <v>444</v>
      </c>
      <c r="C152" s="258"/>
      <c r="D152" s="258"/>
      <c r="E152" s="258"/>
    </row>
    <row r="153" spans="1:5" ht="12" customHeight="1" thickBot="1" x14ac:dyDescent="0.25">
      <c r="A153" s="425" t="s">
        <v>20</v>
      </c>
      <c r="B153" s="88" t="s">
        <v>445</v>
      </c>
      <c r="C153" s="258"/>
      <c r="D153" s="258"/>
      <c r="E153" s="258"/>
    </row>
    <row r="154" spans="1:5" ht="15" customHeight="1" thickBot="1" x14ac:dyDescent="0.25">
      <c r="A154" s="30" t="s">
        <v>21</v>
      </c>
      <c r="B154" s="88" t="s">
        <v>447</v>
      </c>
      <c r="C154" s="361">
        <f>+C129+C133+C140+C146+C152+C153</f>
        <v>0</v>
      </c>
      <c r="D154" s="361">
        <f>+D129+D133+D140+D146+D152+D153</f>
        <v>0</v>
      </c>
      <c r="E154" s="361"/>
    </row>
    <row r="155" spans="1:5" ht="13.5" thickBot="1" x14ac:dyDescent="0.25">
      <c r="A155" s="377" t="s">
        <v>22</v>
      </c>
      <c r="B155" s="327" t="s">
        <v>446</v>
      </c>
      <c r="C155" s="361">
        <f>+C128+C154</f>
        <v>2450</v>
      </c>
      <c r="D155" s="361">
        <f>+D128+D154</f>
        <v>2450</v>
      </c>
      <c r="E155" s="361">
        <f>+E128+E154</f>
        <v>1500</v>
      </c>
    </row>
    <row r="156" spans="1:5" ht="15" customHeight="1" thickBot="1" x14ac:dyDescent="0.25">
      <c r="A156" s="333"/>
      <c r="B156" s="334"/>
      <c r="C156" s="335"/>
      <c r="D156" s="335"/>
      <c r="E156" s="335"/>
    </row>
    <row r="157" spans="1:5" ht="14.25" customHeight="1" thickBot="1" x14ac:dyDescent="0.25">
      <c r="A157" s="206" t="s">
        <v>494</v>
      </c>
      <c r="B157" s="207"/>
      <c r="C157" s="86"/>
      <c r="D157" s="86"/>
      <c r="E157" s="86"/>
    </row>
    <row r="158" spans="1:5" ht="13.5" thickBot="1" x14ac:dyDescent="0.25">
      <c r="A158" s="206" t="s">
        <v>167</v>
      </c>
      <c r="B158" s="207"/>
      <c r="C158" s="86"/>
      <c r="D158" s="86"/>
      <c r="E158" s="86"/>
    </row>
  </sheetData>
  <sheetProtection formatCells="0"/>
  <phoneticPr fontId="30" type="noConversion"/>
  <printOptions horizontalCentered="1"/>
  <pageMargins left="0.78740157480314965" right="0.78740157480314965" top="0.98425196850393704" bottom="0.78740157480314965" header="0.78740157480314965" footer="0.78740157480314965"/>
  <pageSetup paperSize="9" scale="71" orientation="portrait" verticalDpi="300" r:id="rId1"/>
  <headerFooter alignWithMargins="0"/>
  <rowBreaks count="1" manualBreakCount="1">
    <brk id="9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1"/>
  <sheetViews>
    <sheetView zoomScale="130" zoomScaleNormal="130" workbookViewId="0">
      <selection activeCell="C2" sqref="C2"/>
    </sheetView>
  </sheetViews>
  <sheetFormatPr defaultRowHeight="12.75" x14ac:dyDescent="0.2"/>
  <cols>
    <col min="1" max="1" width="13.83203125" style="204" customWidth="1"/>
    <col min="2" max="2" width="79.1640625" style="205" customWidth="1"/>
    <col min="3" max="3" width="16" style="205" customWidth="1"/>
    <col min="4" max="5" width="15.83203125" style="205" customWidth="1"/>
    <col min="6" max="16384" width="9.33203125" style="205"/>
  </cols>
  <sheetData>
    <row r="1" spans="1:5" s="184" customFormat="1" ht="21" customHeight="1" thickBot="1" x14ac:dyDescent="0.25">
      <c r="A1" s="183"/>
      <c r="B1" s="185"/>
      <c r="C1" s="384" t="s">
        <v>796</v>
      </c>
      <c r="D1" s="384"/>
      <c r="E1" s="384"/>
    </row>
    <row r="2" spans="1:5" s="385" customFormat="1" ht="36.75" customHeight="1" x14ac:dyDescent="0.2">
      <c r="A2" s="341" t="s">
        <v>165</v>
      </c>
      <c r="B2" s="310" t="s">
        <v>374</v>
      </c>
      <c r="C2" s="324" t="s">
        <v>53</v>
      </c>
      <c r="D2" s="324" t="s">
        <v>53</v>
      </c>
      <c r="E2" s="324"/>
    </row>
    <row r="3" spans="1:5" s="385" customFormat="1" ht="24.75" thickBot="1" x14ac:dyDescent="0.25">
      <c r="A3" s="378" t="s">
        <v>164</v>
      </c>
      <c r="B3" s="311" t="s">
        <v>373</v>
      </c>
      <c r="C3" s="325" t="s">
        <v>47</v>
      </c>
      <c r="D3" s="325" t="s">
        <v>47</v>
      </c>
      <c r="E3" s="325"/>
    </row>
    <row r="4" spans="1:5" s="386" customFormat="1" ht="15.95" customHeight="1" thickBot="1" x14ac:dyDescent="0.3">
      <c r="A4" s="187"/>
      <c r="B4" s="187"/>
      <c r="C4" s="188"/>
      <c r="D4" s="188"/>
      <c r="E4" s="188" t="s">
        <v>48</v>
      </c>
    </row>
    <row r="5" spans="1:5" ht="22.5" customHeight="1" thickBot="1" x14ac:dyDescent="0.25">
      <c r="A5" s="342" t="s">
        <v>166</v>
      </c>
      <c r="B5" s="189" t="s">
        <v>49</v>
      </c>
      <c r="C5" s="190" t="s">
        <v>520</v>
      </c>
      <c r="D5" s="190" t="s">
        <v>513</v>
      </c>
      <c r="E5" s="190" t="s">
        <v>737</v>
      </c>
    </row>
    <row r="6" spans="1:5" s="387" customFormat="1" ht="12.95" customHeight="1" thickBot="1" x14ac:dyDescent="0.25">
      <c r="A6" s="162" t="s">
        <v>467</v>
      </c>
      <c r="B6" s="163" t="s">
        <v>468</v>
      </c>
      <c r="C6" s="164" t="s">
        <v>469</v>
      </c>
      <c r="D6" s="164" t="s">
        <v>471</v>
      </c>
      <c r="E6" s="164" t="s">
        <v>528</v>
      </c>
    </row>
    <row r="7" spans="1:5" s="387" customFormat="1" ht="15.95" customHeight="1" thickBot="1" x14ac:dyDescent="0.25">
      <c r="A7" s="191"/>
      <c r="B7" s="192" t="s">
        <v>50</v>
      </c>
      <c r="C7" s="193"/>
      <c r="D7" s="193"/>
      <c r="E7" s="193"/>
    </row>
    <row r="8" spans="1:5" s="326" customFormat="1" ht="12" customHeight="1" thickBot="1" x14ac:dyDescent="0.25">
      <c r="A8" s="162" t="s">
        <v>12</v>
      </c>
      <c r="B8" s="194" t="s">
        <v>495</v>
      </c>
      <c r="C8" s="269">
        <f>SUM(C9:C19)</f>
        <v>0</v>
      </c>
      <c r="D8" s="269">
        <f>SUM(D9:D19)</f>
        <v>166</v>
      </c>
      <c r="E8" s="269">
        <f>SUM(E9:E19)</f>
        <v>166</v>
      </c>
    </row>
    <row r="9" spans="1:5" s="326" customFormat="1" ht="12" customHeight="1" x14ac:dyDescent="0.2">
      <c r="A9" s="379" t="s">
        <v>77</v>
      </c>
      <c r="B9" s="8" t="s">
        <v>248</v>
      </c>
      <c r="C9" s="315"/>
      <c r="D9" s="315"/>
      <c r="E9" s="315"/>
    </row>
    <row r="10" spans="1:5" s="326" customFormat="1" ht="12" customHeight="1" x14ac:dyDescent="0.2">
      <c r="A10" s="380" t="s">
        <v>78</v>
      </c>
      <c r="B10" s="6" t="s">
        <v>249</v>
      </c>
      <c r="C10" s="267"/>
      <c r="D10" s="267">
        <v>101</v>
      </c>
      <c r="E10" s="267">
        <v>101</v>
      </c>
    </row>
    <row r="11" spans="1:5" s="326" customFormat="1" ht="12" customHeight="1" x14ac:dyDescent="0.2">
      <c r="A11" s="380" t="s">
        <v>79</v>
      </c>
      <c r="B11" s="6" t="s">
        <v>250</v>
      </c>
      <c r="C11" s="267"/>
      <c r="D11" s="267"/>
      <c r="E11" s="267"/>
    </row>
    <row r="12" spans="1:5" s="326" customFormat="1" ht="12" customHeight="1" x14ac:dyDescent="0.2">
      <c r="A12" s="380" t="s">
        <v>80</v>
      </c>
      <c r="B12" s="6" t="s">
        <v>251</v>
      </c>
      <c r="C12" s="267"/>
      <c r="D12" s="267"/>
      <c r="E12" s="267"/>
    </row>
    <row r="13" spans="1:5" s="326" customFormat="1" ht="12" customHeight="1" x14ac:dyDescent="0.2">
      <c r="A13" s="380" t="s">
        <v>119</v>
      </c>
      <c r="B13" s="6" t="s">
        <v>252</v>
      </c>
      <c r="C13" s="267"/>
      <c r="D13" s="267"/>
      <c r="E13" s="267"/>
    </row>
    <row r="14" spans="1:5" s="326" customFormat="1" ht="12" customHeight="1" x14ac:dyDescent="0.2">
      <c r="A14" s="380" t="s">
        <v>81</v>
      </c>
      <c r="B14" s="6" t="s">
        <v>375</v>
      </c>
      <c r="C14" s="267"/>
      <c r="D14" s="267"/>
      <c r="E14" s="267"/>
    </row>
    <row r="15" spans="1:5" s="326" customFormat="1" ht="12" customHeight="1" x14ac:dyDescent="0.2">
      <c r="A15" s="380" t="s">
        <v>82</v>
      </c>
      <c r="B15" s="5" t="s">
        <v>376</v>
      </c>
      <c r="C15" s="267"/>
      <c r="D15" s="267"/>
      <c r="E15" s="267"/>
    </row>
    <row r="16" spans="1:5" s="326" customFormat="1" ht="12" customHeight="1" x14ac:dyDescent="0.2">
      <c r="A16" s="380" t="s">
        <v>89</v>
      </c>
      <c r="B16" s="6" t="s">
        <v>255</v>
      </c>
      <c r="C16" s="316"/>
      <c r="D16" s="316">
        <v>26</v>
      </c>
      <c r="E16" s="316">
        <v>26</v>
      </c>
    </row>
    <row r="17" spans="1:5" s="388" customFormat="1" ht="12" customHeight="1" x14ac:dyDescent="0.2">
      <c r="A17" s="380" t="s">
        <v>90</v>
      </c>
      <c r="B17" s="6" t="s">
        <v>256</v>
      </c>
      <c r="C17" s="267"/>
      <c r="D17" s="267"/>
      <c r="E17" s="267"/>
    </row>
    <row r="18" spans="1:5" s="388" customFormat="1" ht="12" customHeight="1" x14ac:dyDescent="0.2">
      <c r="A18" s="380" t="s">
        <v>91</v>
      </c>
      <c r="B18" s="6" t="s">
        <v>407</v>
      </c>
      <c r="C18" s="268"/>
      <c r="D18" s="268"/>
      <c r="E18" s="268"/>
    </row>
    <row r="19" spans="1:5" s="388" customFormat="1" ht="12" customHeight="1" thickBot="1" x14ac:dyDescent="0.25">
      <c r="A19" s="380" t="s">
        <v>92</v>
      </c>
      <c r="B19" s="5" t="s">
        <v>257</v>
      </c>
      <c r="C19" s="268"/>
      <c r="D19" s="268">
        <v>39</v>
      </c>
      <c r="E19" s="268">
        <v>39</v>
      </c>
    </row>
    <row r="20" spans="1:5" s="326" customFormat="1" ht="12" customHeight="1" thickBot="1" x14ac:dyDescent="0.25">
      <c r="A20" s="162" t="s">
        <v>13</v>
      </c>
      <c r="B20" s="194" t="s">
        <v>377</v>
      </c>
      <c r="C20" s="269">
        <f>SUM(C21:C23)</f>
        <v>0</v>
      </c>
      <c r="D20" s="269">
        <f>SUM(D21:D23)</f>
        <v>158</v>
      </c>
      <c r="E20" s="269">
        <f>SUM(E21:E23)</f>
        <v>158</v>
      </c>
    </row>
    <row r="21" spans="1:5" s="388" customFormat="1" ht="12" customHeight="1" x14ac:dyDescent="0.2">
      <c r="A21" s="380" t="s">
        <v>83</v>
      </c>
      <c r="B21" s="7" t="s">
        <v>225</v>
      </c>
      <c r="C21" s="267"/>
      <c r="D21" s="267"/>
      <c r="E21" s="267"/>
    </row>
    <row r="22" spans="1:5" s="388" customFormat="1" ht="12" customHeight="1" x14ac:dyDescent="0.2">
      <c r="A22" s="380" t="s">
        <v>84</v>
      </c>
      <c r="B22" s="6" t="s">
        <v>378</v>
      </c>
      <c r="C22" s="267"/>
      <c r="D22" s="267"/>
      <c r="E22" s="267"/>
    </row>
    <row r="23" spans="1:5" s="388" customFormat="1" ht="12" customHeight="1" x14ac:dyDescent="0.2">
      <c r="A23" s="380" t="s">
        <v>85</v>
      </c>
      <c r="B23" s="6" t="s">
        <v>379</v>
      </c>
      <c r="C23" s="267"/>
      <c r="D23" s="267">
        <v>158</v>
      </c>
      <c r="E23" s="267">
        <v>158</v>
      </c>
    </row>
    <row r="24" spans="1:5" s="388" customFormat="1" ht="12" customHeight="1" thickBot="1" x14ac:dyDescent="0.25">
      <c r="A24" s="380" t="s">
        <v>86</v>
      </c>
      <c r="B24" s="6" t="s">
        <v>496</v>
      </c>
      <c r="C24" s="267"/>
      <c r="D24" s="267"/>
      <c r="E24" s="267"/>
    </row>
    <row r="25" spans="1:5" s="388" customFormat="1" ht="12" customHeight="1" thickBot="1" x14ac:dyDescent="0.25">
      <c r="A25" s="167" t="s">
        <v>14</v>
      </c>
      <c r="B25" s="88" t="s">
        <v>136</v>
      </c>
      <c r="C25" s="296"/>
      <c r="D25" s="296"/>
      <c r="E25" s="296"/>
    </row>
    <row r="26" spans="1:5" s="388" customFormat="1" ht="12" customHeight="1" thickBot="1" x14ac:dyDescent="0.25">
      <c r="A26" s="167" t="s">
        <v>15</v>
      </c>
      <c r="B26" s="88" t="s">
        <v>497</v>
      </c>
      <c r="C26" s="269">
        <f>+C27+C28+C29</f>
        <v>0</v>
      </c>
      <c r="D26" s="269">
        <f>+D27+D28+D29</f>
        <v>0</v>
      </c>
      <c r="E26" s="269"/>
    </row>
    <row r="27" spans="1:5" s="388" customFormat="1" ht="12" customHeight="1" x14ac:dyDescent="0.2">
      <c r="A27" s="381" t="s">
        <v>235</v>
      </c>
      <c r="B27" s="382" t="s">
        <v>230</v>
      </c>
      <c r="C27" s="67"/>
      <c r="D27" s="67"/>
      <c r="E27" s="67"/>
    </row>
    <row r="28" spans="1:5" s="388" customFormat="1" ht="12" customHeight="1" x14ac:dyDescent="0.2">
      <c r="A28" s="381" t="s">
        <v>238</v>
      </c>
      <c r="B28" s="382" t="s">
        <v>378</v>
      </c>
      <c r="C28" s="267"/>
      <c r="D28" s="267"/>
      <c r="E28" s="267"/>
    </row>
    <row r="29" spans="1:5" s="388" customFormat="1" ht="12" customHeight="1" x14ac:dyDescent="0.2">
      <c r="A29" s="381" t="s">
        <v>239</v>
      </c>
      <c r="B29" s="383" t="s">
        <v>380</v>
      </c>
      <c r="C29" s="267"/>
      <c r="D29" s="267"/>
      <c r="E29" s="267"/>
    </row>
    <row r="30" spans="1:5" s="388" customFormat="1" ht="12" customHeight="1" thickBot="1" x14ac:dyDescent="0.25">
      <c r="A30" s="380" t="s">
        <v>240</v>
      </c>
      <c r="B30" s="102" t="s">
        <v>498</v>
      </c>
      <c r="C30" s="70"/>
      <c r="D30" s="70"/>
      <c r="E30" s="70"/>
    </row>
    <row r="31" spans="1:5" s="388" customFormat="1" ht="12" customHeight="1" thickBot="1" x14ac:dyDescent="0.25">
      <c r="A31" s="167" t="s">
        <v>16</v>
      </c>
      <c r="B31" s="88" t="s">
        <v>381</v>
      </c>
      <c r="C31" s="269">
        <f>+C32+C33+C34</f>
        <v>0</v>
      </c>
      <c r="D31" s="269">
        <f>+D32+D33+D34</f>
        <v>0</v>
      </c>
      <c r="E31" s="269"/>
    </row>
    <row r="32" spans="1:5" s="388" customFormat="1" ht="12" customHeight="1" x14ac:dyDescent="0.2">
      <c r="A32" s="381" t="s">
        <v>70</v>
      </c>
      <c r="B32" s="382" t="s">
        <v>262</v>
      </c>
      <c r="C32" s="67"/>
      <c r="D32" s="67"/>
      <c r="E32" s="67"/>
    </row>
    <row r="33" spans="1:5" s="388" customFormat="1" ht="12" customHeight="1" x14ac:dyDescent="0.2">
      <c r="A33" s="381" t="s">
        <v>71</v>
      </c>
      <c r="B33" s="383" t="s">
        <v>263</v>
      </c>
      <c r="C33" s="270"/>
      <c r="D33" s="270"/>
      <c r="E33" s="270"/>
    </row>
    <row r="34" spans="1:5" s="388" customFormat="1" ht="12" customHeight="1" thickBot="1" x14ac:dyDescent="0.25">
      <c r="A34" s="380" t="s">
        <v>72</v>
      </c>
      <c r="B34" s="102" t="s">
        <v>264</v>
      </c>
      <c r="C34" s="70"/>
      <c r="D34" s="70"/>
      <c r="E34" s="70"/>
    </row>
    <row r="35" spans="1:5" s="326" customFormat="1" ht="12" customHeight="1" thickBot="1" x14ac:dyDescent="0.25">
      <c r="A35" s="167" t="s">
        <v>17</v>
      </c>
      <c r="B35" s="88" t="s">
        <v>350</v>
      </c>
      <c r="C35" s="296"/>
      <c r="D35" s="296"/>
      <c r="E35" s="296"/>
    </row>
    <row r="36" spans="1:5" s="326" customFormat="1" ht="12" customHeight="1" thickBot="1" x14ac:dyDescent="0.25">
      <c r="A36" s="167" t="s">
        <v>18</v>
      </c>
      <c r="B36" s="88" t="s">
        <v>382</v>
      </c>
      <c r="C36" s="317"/>
      <c r="D36" s="317"/>
      <c r="E36" s="317"/>
    </row>
    <row r="37" spans="1:5" s="326" customFormat="1" ht="12" customHeight="1" thickBot="1" x14ac:dyDescent="0.25">
      <c r="A37" s="162" t="s">
        <v>19</v>
      </c>
      <c r="B37" s="88" t="s">
        <v>383</v>
      </c>
      <c r="C37" s="318">
        <f>+C8+C20+C25+C26+C31+C35+C36</f>
        <v>0</v>
      </c>
      <c r="D37" s="318">
        <f>+D8+D20+D25+D26+D31+D35+D36</f>
        <v>324</v>
      </c>
      <c r="E37" s="318">
        <f>+E8+E20+E25+E26+E31+E35+E36</f>
        <v>324</v>
      </c>
    </row>
    <row r="38" spans="1:5" s="326" customFormat="1" ht="12" customHeight="1" thickBot="1" x14ac:dyDescent="0.25">
      <c r="A38" s="195" t="s">
        <v>20</v>
      </c>
      <c r="B38" s="88" t="s">
        <v>384</v>
      </c>
      <c r="C38" s="318">
        <f>+C39+C40+C41</f>
        <v>74837</v>
      </c>
      <c r="D38" s="318">
        <f>+D39+D40+D41</f>
        <v>78254</v>
      </c>
      <c r="E38" s="318">
        <f>+E39+E40+E41</f>
        <v>78254</v>
      </c>
    </row>
    <row r="39" spans="1:5" s="326" customFormat="1" ht="12" customHeight="1" x14ac:dyDescent="0.2">
      <c r="A39" s="381" t="s">
        <v>385</v>
      </c>
      <c r="B39" s="382" t="s">
        <v>203</v>
      </c>
      <c r="C39" s="67"/>
      <c r="D39" s="67">
        <v>3156</v>
      </c>
      <c r="E39" s="67">
        <v>3156</v>
      </c>
    </row>
    <row r="40" spans="1:5" s="326" customFormat="1" ht="12" customHeight="1" x14ac:dyDescent="0.2">
      <c r="A40" s="381" t="s">
        <v>386</v>
      </c>
      <c r="B40" s="383" t="s">
        <v>2</v>
      </c>
      <c r="C40" s="270"/>
      <c r="D40" s="270"/>
      <c r="E40" s="270"/>
    </row>
    <row r="41" spans="1:5" s="388" customFormat="1" ht="12" customHeight="1" thickBot="1" x14ac:dyDescent="0.25">
      <c r="A41" s="380" t="s">
        <v>387</v>
      </c>
      <c r="B41" s="102" t="s">
        <v>388</v>
      </c>
      <c r="C41" s="70">
        <v>74837</v>
      </c>
      <c r="D41" s="70">
        <v>75098</v>
      </c>
      <c r="E41" s="70">
        <v>75098</v>
      </c>
    </row>
    <row r="42" spans="1:5" s="388" customFormat="1" ht="15" customHeight="1" thickBot="1" x14ac:dyDescent="0.25">
      <c r="A42" s="195" t="s">
        <v>21</v>
      </c>
      <c r="B42" s="196" t="s">
        <v>389</v>
      </c>
      <c r="C42" s="321">
        <f>+C37+C38</f>
        <v>74837</v>
      </c>
      <c r="D42" s="321">
        <f>+D37+D38</f>
        <v>78578</v>
      </c>
      <c r="E42" s="321">
        <f>+E37+E38</f>
        <v>78578</v>
      </c>
    </row>
    <row r="43" spans="1:5" s="388" customFormat="1" ht="15" customHeight="1" x14ac:dyDescent="0.2">
      <c r="A43" s="197"/>
      <c r="B43" s="198"/>
      <c r="C43" s="319"/>
      <c r="D43" s="319"/>
      <c r="E43" s="319"/>
    </row>
    <row r="44" spans="1:5" ht="13.5" thickBot="1" x14ac:dyDescent="0.25">
      <c r="A44" s="199"/>
      <c r="B44" s="200"/>
      <c r="C44" s="320"/>
      <c r="D44" s="320"/>
      <c r="E44" s="320"/>
    </row>
    <row r="45" spans="1:5" s="387" customFormat="1" ht="16.5" customHeight="1" thickBot="1" x14ac:dyDescent="0.25">
      <c r="A45" s="201"/>
      <c r="B45" s="202" t="s">
        <v>51</v>
      </c>
      <c r="C45" s="321"/>
      <c r="D45" s="321"/>
      <c r="E45" s="321"/>
    </row>
    <row r="46" spans="1:5" s="389" customFormat="1" ht="12" customHeight="1" thickBot="1" x14ac:dyDescent="0.25">
      <c r="A46" s="167" t="s">
        <v>12</v>
      </c>
      <c r="B46" s="88" t="s">
        <v>390</v>
      </c>
      <c r="C46" s="269">
        <f>SUM(C47:C51)</f>
        <v>74837</v>
      </c>
      <c r="D46" s="269">
        <f>SUM(D47:D51)</f>
        <v>77230</v>
      </c>
      <c r="E46" s="269">
        <f>SUM(E47:E51)</f>
        <v>75056</v>
      </c>
    </row>
    <row r="47" spans="1:5" ht="12" customHeight="1" x14ac:dyDescent="0.2">
      <c r="A47" s="380" t="s">
        <v>77</v>
      </c>
      <c r="B47" s="7" t="s">
        <v>43</v>
      </c>
      <c r="C47" s="67">
        <v>50626</v>
      </c>
      <c r="D47" s="67">
        <v>51224</v>
      </c>
      <c r="E47" s="67">
        <v>49446</v>
      </c>
    </row>
    <row r="48" spans="1:5" ht="12" customHeight="1" x14ac:dyDescent="0.2">
      <c r="A48" s="380" t="s">
        <v>78</v>
      </c>
      <c r="B48" s="6" t="s">
        <v>145</v>
      </c>
      <c r="C48" s="69">
        <v>12292</v>
      </c>
      <c r="D48" s="69">
        <v>13197</v>
      </c>
      <c r="E48" s="69">
        <v>13197</v>
      </c>
    </row>
    <row r="49" spans="1:5" ht="12" customHeight="1" x14ac:dyDescent="0.2">
      <c r="A49" s="380" t="s">
        <v>79</v>
      </c>
      <c r="B49" s="6" t="s">
        <v>110</v>
      </c>
      <c r="C49" s="69">
        <v>11919</v>
      </c>
      <c r="D49" s="69">
        <v>12809</v>
      </c>
      <c r="E49" s="69">
        <v>12413</v>
      </c>
    </row>
    <row r="50" spans="1:5" ht="12" customHeight="1" x14ac:dyDescent="0.2">
      <c r="A50" s="380" t="s">
        <v>80</v>
      </c>
      <c r="B50" s="6" t="s">
        <v>146</v>
      </c>
      <c r="C50" s="69"/>
      <c r="D50" s="69"/>
      <c r="E50" s="69"/>
    </row>
    <row r="51" spans="1:5" ht="12" customHeight="1" thickBot="1" x14ac:dyDescent="0.25">
      <c r="A51" s="380" t="s">
        <v>119</v>
      </c>
      <c r="B51" s="6" t="s">
        <v>147</v>
      </c>
      <c r="C51" s="69"/>
      <c r="D51" s="69"/>
      <c r="E51" s="69"/>
    </row>
    <row r="52" spans="1:5" ht="12" customHeight="1" thickBot="1" x14ac:dyDescent="0.25">
      <c r="A52" s="167" t="s">
        <v>13</v>
      </c>
      <c r="B52" s="88" t="s">
        <v>391</v>
      </c>
      <c r="C52" s="269">
        <f>SUM(C53:C55)</f>
        <v>0</v>
      </c>
      <c r="D52" s="269">
        <f>SUM(D53:D55)</f>
        <v>1348</v>
      </c>
      <c r="E52" s="269">
        <f>SUM(E53:E55)</f>
        <v>1304</v>
      </c>
    </row>
    <row r="53" spans="1:5" s="389" customFormat="1" ht="12" customHeight="1" x14ac:dyDescent="0.2">
      <c r="A53" s="380" t="s">
        <v>83</v>
      </c>
      <c r="B53" s="7" t="s">
        <v>193</v>
      </c>
      <c r="C53" s="67"/>
      <c r="D53" s="67">
        <v>1348</v>
      </c>
      <c r="E53" s="67">
        <v>1304</v>
      </c>
    </row>
    <row r="54" spans="1:5" ht="12" customHeight="1" x14ac:dyDescent="0.2">
      <c r="A54" s="380" t="s">
        <v>84</v>
      </c>
      <c r="B54" s="6" t="s">
        <v>149</v>
      </c>
      <c r="C54" s="69"/>
      <c r="D54" s="69"/>
      <c r="E54" s="69"/>
    </row>
    <row r="55" spans="1:5" ht="12" customHeight="1" x14ac:dyDescent="0.2">
      <c r="A55" s="380" t="s">
        <v>85</v>
      </c>
      <c r="B55" s="6" t="s">
        <v>52</v>
      </c>
      <c r="C55" s="69"/>
      <c r="D55" s="69"/>
      <c r="E55" s="69"/>
    </row>
    <row r="56" spans="1:5" ht="12" customHeight="1" thickBot="1" x14ac:dyDescent="0.25">
      <c r="A56" s="380" t="s">
        <v>86</v>
      </c>
      <c r="B56" s="6" t="s">
        <v>499</v>
      </c>
      <c r="C56" s="69"/>
      <c r="D56" s="69"/>
      <c r="E56" s="69"/>
    </row>
    <row r="57" spans="1:5" ht="12" customHeight="1" thickBot="1" x14ac:dyDescent="0.25">
      <c r="A57" s="167" t="s">
        <v>14</v>
      </c>
      <c r="B57" s="88" t="s">
        <v>8</v>
      </c>
      <c r="C57" s="296"/>
      <c r="D57" s="296"/>
      <c r="E57" s="296"/>
    </row>
    <row r="58" spans="1:5" ht="15" customHeight="1" thickBot="1" x14ac:dyDescent="0.25">
      <c r="A58" s="167" t="s">
        <v>15</v>
      </c>
      <c r="B58" s="203" t="s">
        <v>500</v>
      </c>
      <c r="C58" s="322">
        <f>+C46+C52+C57</f>
        <v>74837</v>
      </c>
      <c r="D58" s="322">
        <f>+D46+D52+D57</f>
        <v>78578</v>
      </c>
      <c r="E58" s="322">
        <f>+E46+E52+E57</f>
        <v>76360</v>
      </c>
    </row>
    <row r="59" spans="1:5" ht="13.5" thickBot="1" x14ac:dyDescent="0.25">
      <c r="C59" s="323"/>
      <c r="D59" s="323"/>
      <c r="E59" s="323"/>
    </row>
    <row r="60" spans="1:5" ht="15" customHeight="1" thickBot="1" x14ac:dyDescent="0.25">
      <c r="A60" s="206" t="s">
        <v>494</v>
      </c>
      <c r="B60" s="207"/>
      <c r="C60" s="86">
        <v>19</v>
      </c>
      <c r="D60" s="86">
        <v>19</v>
      </c>
      <c r="E60" s="86">
        <v>19</v>
      </c>
    </row>
    <row r="61" spans="1:5" ht="14.25" customHeight="1" thickBot="1" x14ac:dyDescent="0.25">
      <c r="A61" s="206" t="s">
        <v>167</v>
      </c>
      <c r="B61" s="207"/>
      <c r="C61" s="86">
        <v>0</v>
      </c>
      <c r="D61" s="86">
        <v>0</v>
      </c>
      <c r="E61" s="86"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7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61"/>
  <sheetViews>
    <sheetView zoomScale="130" zoomScaleNormal="130" workbookViewId="0">
      <selection activeCell="C2" sqref="C2"/>
    </sheetView>
  </sheetViews>
  <sheetFormatPr defaultRowHeight="12.75" x14ac:dyDescent="0.2"/>
  <cols>
    <col min="1" max="1" width="13.83203125" style="204" customWidth="1"/>
    <col min="2" max="2" width="70.6640625" style="205" customWidth="1"/>
    <col min="3" max="5" width="15.83203125" style="205" customWidth="1"/>
    <col min="6" max="16384" width="9.33203125" style="205"/>
  </cols>
  <sheetData>
    <row r="1" spans="1:5" s="184" customFormat="1" ht="21" customHeight="1" thickBot="1" x14ac:dyDescent="0.25">
      <c r="A1" s="183"/>
      <c r="B1" s="185"/>
      <c r="C1" s="384" t="s">
        <v>797</v>
      </c>
      <c r="D1" s="384"/>
      <c r="E1" s="384"/>
    </row>
    <row r="2" spans="1:5" s="385" customFormat="1" ht="36" x14ac:dyDescent="0.2">
      <c r="A2" s="341" t="s">
        <v>165</v>
      </c>
      <c r="B2" s="310" t="s">
        <v>374</v>
      </c>
      <c r="C2" s="324" t="s">
        <v>53</v>
      </c>
      <c r="D2" s="324" t="s">
        <v>53</v>
      </c>
      <c r="E2" s="324"/>
    </row>
    <row r="3" spans="1:5" s="385" customFormat="1" ht="24.75" thickBot="1" x14ac:dyDescent="0.25">
      <c r="A3" s="378" t="s">
        <v>164</v>
      </c>
      <c r="B3" s="311" t="s">
        <v>392</v>
      </c>
      <c r="C3" s="325" t="s">
        <v>53</v>
      </c>
      <c r="D3" s="325" t="s">
        <v>53</v>
      </c>
      <c r="E3" s="325"/>
    </row>
    <row r="4" spans="1:5" s="386" customFormat="1" ht="15.95" customHeight="1" thickBot="1" x14ac:dyDescent="0.3">
      <c r="A4" s="187"/>
      <c r="B4" s="187"/>
      <c r="C4" s="188"/>
      <c r="D4" s="188"/>
      <c r="E4" s="188" t="s">
        <v>48</v>
      </c>
    </row>
    <row r="5" spans="1:5" ht="22.5" customHeight="1" thickBot="1" x14ac:dyDescent="0.25">
      <c r="A5" s="342" t="s">
        <v>166</v>
      </c>
      <c r="B5" s="189" t="s">
        <v>49</v>
      </c>
      <c r="C5" s="190" t="s">
        <v>511</v>
      </c>
      <c r="D5" s="190" t="s">
        <v>512</v>
      </c>
      <c r="E5" s="190" t="s">
        <v>529</v>
      </c>
    </row>
    <row r="6" spans="1:5" s="387" customFormat="1" ht="12.95" customHeight="1" thickBot="1" x14ac:dyDescent="0.25">
      <c r="A6" s="162" t="s">
        <v>467</v>
      </c>
      <c r="B6" s="163" t="s">
        <v>468</v>
      </c>
      <c r="C6" s="164" t="s">
        <v>469</v>
      </c>
      <c r="D6" s="164" t="s">
        <v>471</v>
      </c>
      <c r="E6" s="164" t="s">
        <v>528</v>
      </c>
    </row>
    <row r="7" spans="1:5" s="387" customFormat="1" ht="15.95" customHeight="1" thickBot="1" x14ac:dyDescent="0.25">
      <c r="A7" s="191"/>
      <c r="B7" s="192" t="s">
        <v>50</v>
      </c>
      <c r="C7" s="193"/>
      <c r="D7" s="193"/>
      <c r="E7" s="193"/>
    </row>
    <row r="8" spans="1:5" s="326" customFormat="1" ht="12" customHeight="1" thickBot="1" x14ac:dyDescent="0.25">
      <c r="A8" s="162" t="s">
        <v>12</v>
      </c>
      <c r="B8" s="194" t="s">
        <v>495</v>
      </c>
      <c r="C8" s="269">
        <f>SUM(C9:C19)</f>
        <v>0</v>
      </c>
      <c r="D8" s="269">
        <f>SUM(D9:D19)</f>
        <v>166</v>
      </c>
      <c r="E8" s="269">
        <f>SUM(E9:E19)</f>
        <v>166</v>
      </c>
    </row>
    <row r="9" spans="1:5" s="326" customFormat="1" ht="12" customHeight="1" x14ac:dyDescent="0.2">
      <c r="A9" s="379" t="s">
        <v>77</v>
      </c>
      <c r="B9" s="8" t="s">
        <v>248</v>
      </c>
      <c r="C9" s="315"/>
      <c r="D9" s="315"/>
      <c r="E9" s="315"/>
    </row>
    <row r="10" spans="1:5" s="326" customFormat="1" ht="12" customHeight="1" x14ac:dyDescent="0.2">
      <c r="A10" s="380" t="s">
        <v>78</v>
      </c>
      <c r="B10" s="6" t="s">
        <v>249</v>
      </c>
      <c r="C10" s="267"/>
      <c r="D10" s="267">
        <v>101</v>
      </c>
      <c r="E10" s="267">
        <v>101</v>
      </c>
    </row>
    <row r="11" spans="1:5" s="326" customFormat="1" ht="12" customHeight="1" x14ac:dyDescent="0.2">
      <c r="A11" s="380" t="s">
        <v>79</v>
      </c>
      <c r="B11" s="6" t="s">
        <v>250</v>
      </c>
      <c r="C11" s="267"/>
      <c r="D11" s="267"/>
      <c r="E11" s="267"/>
    </row>
    <row r="12" spans="1:5" s="326" customFormat="1" ht="12" customHeight="1" x14ac:dyDescent="0.2">
      <c r="A12" s="380" t="s">
        <v>80</v>
      </c>
      <c r="B12" s="6" t="s">
        <v>251</v>
      </c>
      <c r="C12" s="267"/>
      <c r="D12" s="267"/>
      <c r="E12" s="267"/>
    </row>
    <row r="13" spans="1:5" s="326" customFormat="1" ht="12" customHeight="1" x14ac:dyDescent="0.2">
      <c r="A13" s="380" t="s">
        <v>119</v>
      </c>
      <c r="B13" s="6" t="s">
        <v>252</v>
      </c>
      <c r="C13" s="267"/>
      <c r="D13" s="267"/>
      <c r="E13" s="267"/>
    </row>
    <row r="14" spans="1:5" s="326" customFormat="1" ht="12" customHeight="1" x14ac:dyDescent="0.2">
      <c r="A14" s="380" t="s">
        <v>81</v>
      </c>
      <c r="B14" s="6" t="s">
        <v>375</v>
      </c>
      <c r="C14" s="267"/>
      <c r="D14" s="267"/>
      <c r="E14" s="267"/>
    </row>
    <row r="15" spans="1:5" s="326" customFormat="1" ht="12" customHeight="1" x14ac:dyDescent="0.2">
      <c r="A15" s="380" t="s">
        <v>82</v>
      </c>
      <c r="B15" s="5" t="s">
        <v>376</v>
      </c>
      <c r="C15" s="267"/>
      <c r="D15" s="267"/>
      <c r="E15" s="267"/>
    </row>
    <row r="16" spans="1:5" s="326" customFormat="1" ht="12" customHeight="1" x14ac:dyDescent="0.2">
      <c r="A16" s="380" t="s">
        <v>89</v>
      </c>
      <c r="B16" s="6" t="s">
        <v>255</v>
      </c>
      <c r="C16" s="316"/>
      <c r="D16" s="316">
        <v>26</v>
      </c>
      <c r="E16" s="316">
        <v>26</v>
      </c>
    </row>
    <row r="17" spans="1:5" s="388" customFormat="1" ht="12" customHeight="1" x14ac:dyDescent="0.2">
      <c r="A17" s="380" t="s">
        <v>90</v>
      </c>
      <c r="B17" s="6" t="s">
        <v>256</v>
      </c>
      <c r="C17" s="267"/>
      <c r="D17" s="267"/>
      <c r="E17" s="267"/>
    </row>
    <row r="18" spans="1:5" s="388" customFormat="1" ht="12" customHeight="1" x14ac:dyDescent="0.2">
      <c r="A18" s="380" t="s">
        <v>91</v>
      </c>
      <c r="B18" s="6" t="s">
        <v>407</v>
      </c>
      <c r="C18" s="268"/>
      <c r="D18" s="268"/>
      <c r="E18" s="268"/>
    </row>
    <row r="19" spans="1:5" s="388" customFormat="1" ht="12" customHeight="1" thickBot="1" x14ac:dyDescent="0.25">
      <c r="A19" s="380" t="s">
        <v>92</v>
      </c>
      <c r="B19" s="5" t="s">
        <v>257</v>
      </c>
      <c r="C19" s="268"/>
      <c r="D19" s="268">
        <v>39</v>
      </c>
      <c r="E19" s="268">
        <v>39</v>
      </c>
    </row>
    <row r="20" spans="1:5" s="326" customFormat="1" ht="12" customHeight="1" thickBot="1" x14ac:dyDescent="0.25">
      <c r="A20" s="162" t="s">
        <v>13</v>
      </c>
      <c r="B20" s="194" t="s">
        <v>377</v>
      </c>
      <c r="C20" s="269">
        <f>SUM(C21:C23)</f>
        <v>0</v>
      </c>
      <c r="D20" s="269">
        <f>SUM(D21:D23)</f>
        <v>158</v>
      </c>
      <c r="E20" s="269">
        <f>SUM(E21:E23)</f>
        <v>158</v>
      </c>
    </row>
    <row r="21" spans="1:5" s="388" customFormat="1" ht="12" customHeight="1" x14ac:dyDescent="0.2">
      <c r="A21" s="380" t="s">
        <v>83</v>
      </c>
      <c r="B21" s="7" t="s">
        <v>225</v>
      </c>
      <c r="C21" s="267"/>
      <c r="D21" s="267"/>
      <c r="E21" s="267"/>
    </row>
    <row r="22" spans="1:5" s="388" customFormat="1" ht="12" customHeight="1" x14ac:dyDescent="0.2">
      <c r="A22" s="380" t="s">
        <v>84</v>
      </c>
      <c r="B22" s="6" t="s">
        <v>378</v>
      </c>
      <c r="C22" s="267"/>
      <c r="D22" s="267"/>
      <c r="E22" s="267"/>
    </row>
    <row r="23" spans="1:5" s="388" customFormat="1" ht="12" customHeight="1" x14ac:dyDescent="0.2">
      <c r="A23" s="380" t="s">
        <v>85</v>
      </c>
      <c r="B23" s="6" t="s">
        <v>379</v>
      </c>
      <c r="C23" s="267"/>
      <c r="D23" s="267">
        <v>158</v>
      </c>
      <c r="E23" s="267">
        <v>158</v>
      </c>
    </row>
    <row r="24" spans="1:5" s="388" customFormat="1" ht="12" customHeight="1" thickBot="1" x14ac:dyDescent="0.25">
      <c r="A24" s="380" t="s">
        <v>86</v>
      </c>
      <c r="B24" s="6" t="s">
        <v>496</v>
      </c>
      <c r="C24" s="267"/>
      <c r="D24" s="267"/>
      <c r="E24" s="267"/>
    </row>
    <row r="25" spans="1:5" s="388" customFormat="1" ht="12" customHeight="1" thickBot="1" x14ac:dyDescent="0.25">
      <c r="A25" s="167" t="s">
        <v>14</v>
      </c>
      <c r="B25" s="88" t="s">
        <v>136</v>
      </c>
      <c r="C25" s="296"/>
      <c r="D25" s="296"/>
      <c r="E25" s="296"/>
    </row>
    <row r="26" spans="1:5" s="388" customFormat="1" ht="12" customHeight="1" thickBot="1" x14ac:dyDescent="0.25">
      <c r="A26" s="167" t="s">
        <v>15</v>
      </c>
      <c r="B26" s="88" t="s">
        <v>497</v>
      </c>
      <c r="C26" s="269">
        <f>+C27+C28+C29</f>
        <v>0</v>
      </c>
      <c r="D26" s="269">
        <f>+D27+D28+D29</f>
        <v>0</v>
      </c>
      <c r="E26" s="269"/>
    </row>
    <row r="27" spans="1:5" s="388" customFormat="1" ht="12" customHeight="1" x14ac:dyDescent="0.2">
      <c r="A27" s="381" t="s">
        <v>235</v>
      </c>
      <c r="B27" s="382" t="s">
        <v>230</v>
      </c>
      <c r="C27" s="67"/>
      <c r="D27" s="67"/>
      <c r="E27" s="67"/>
    </row>
    <row r="28" spans="1:5" s="388" customFormat="1" ht="12" customHeight="1" x14ac:dyDescent="0.2">
      <c r="A28" s="381" t="s">
        <v>238</v>
      </c>
      <c r="B28" s="382" t="s">
        <v>378</v>
      </c>
      <c r="C28" s="267"/>
      <c r="D28" s="267"/>
      <c r="E28" s="267"/>
    </row>
    <row r="29" spans="1:5" s="388" customFormat="1" ht="12" customHeight="1" x14ac:dyDescent="0.2">
      <c r="A29" s="381" t="s">
        <v>239</v>
      </c>
      <c r="B29" s="383" t="s">
        <v>380</v>
      </c>
      <c r="C29" s="267"/>
      <c r="D29" s="267"/>
      <c r="E29" s="267"/>
    </row>
    <row r="30" spans="1:5" s="388" customFormat="1" ht="12" customHeight="1" thickBot="1" x14ac:dyDescent="0.25">
      <c r="A30" s="380" t="s">
        <v>240</v>
      </c>
      <c r="B30" s="102" t="s">
        <v>498</v>
      </c>
      <c r="C30" s="70"/>
      <c r="D30" s="70"/>
      <c r="E30" s="70"/>
    </row>
    <row r="31" spans="1:5" s="388" customFormat="1" ht="12" customHeight="1" thickBot="1" x14ac:dyDescent="0.25">
      <c r="A31" s="167" t="s">
        <v>16</v>
      </c>
      <c r="B31" s="88" t="s">
        <v>381</v>
      </c>
      <c r="C31" s="269">
        <f>+C32+C33+C34</f>
        <v>0</v>
      </c>
      <c r="D31" s="269">
        <f>+D32+D33+D34</f>
        <v>0</v>
      </c>
      <c r="E31" s="269"/>
    </row>
    <row r="32" spans="1:5" s="388" customFormat="1" ht="12" customHeight="1" x14ac:dyDescent="0.2">
      <c r="A32" s="381" t="s">
        <v>70</v>
      </c>
      <c r="B32" s="382" t="s">
        <v>262</v>
      </c>
      <c r="C32" s="67"/>
      <c r="D32" s="67"/>
      <c r="E32" s="67"/>
    </row>
    <row r="33" spans="1:5" s="388" customFormat="1" ht="12" customHeight="1" x14ac:dyDescent="0.2">
      <c r="A33" s="381" t="s">
        <v>71</v>
      </c>
      <c r="B33" s="383" t="s">
        <v>263</v>
      </c>
      <c r="C33" s="270"/>
      <c r="D33" s="270"/>
      <c r="E33" s="270"/>
    </row>
    <row r="34" spans="1:5" s="388" customFormat="1" ht="12" customHeight="1" thickBot="1" x14ac:dyDescent="0.25">
      <c r="A34" s="380" t="s">
        <v>72</v>
      </c>
      <c r="B34" s="102" t="s">
        <v>264</v>
      </c>
      <c r="C34" s="70"/>
      <c r="D34" s="70"/>
      <c r="E34" s="70"/>
    </row>
    <row r="35" spans="1:5" s="326" customFormat="1" ht="12" customHeight="1" thickBot="1" x14ac:dyDescent="0.25">
      <c r="A35" s="167" t="s">
        <v>17</v>
      </c>
      <c r="B35" s="88" t="s">
        <v>350</v>
      </c>
      <c r="C35" s="296"/>
      <c r="D35" s="296"/>
      <c r="E35" s="296"/>
    </row>
    <row r="36" spans="1:5" s="326" customFormat="1" ht="12" customHeight="1" thickBot="1" x14ac:dyDescent="0.25">
      <c r="A36" s="167" t="s">
        <v>18</v>
      </c>
      <c r="B36" s="88" t="s">
        <v>382</v>
      </c>
      <c r="C36" s="317"/>
      <c r="D36" s="317"/>
      <c r="E36" s="317"/>
    </row>
    <row r="37" spans="1:5" s="326" customFormat="1" ht="12" customHeight="1" thickBot="1" x14ac:dyDescent="0.25">
      <c r="A37" s="162" t="s">
        <v>19</v>
      </c>
      <c r="B37" s="88" t="s">
        <v>383</v>
      </c>
      <c r="C37" s="318">
        <f>+C8+C20+C25+C26+C31+C35+C36</f>
        <v>0</v>
      </c>
      <c r="D37" s="318">
        <f>+D8+D20+D25+D26+D31+D35+D36</f>
        <v>324</v>
      </c>
      <c r="E37" s="318">
        <f>+E8+E20+E25+E26+E31+E35+E36</f>
        <v>324</v>
      </c>
    </row>
    <row r="38" spans="1:5" s="326" customFormat="1" ht="12" customHeight="1" thickBot="1" x14ac:dyDescent="0.25">
      <c r="A38" s="195" t="s">
        <v>20</v>
      </c>
      <c r="B38" s="88" t="s">
        <v>384</v>
      </c>
      <c r="C38" s="318">
        <f>+C39+C40+C41</f>
        <v>74837</v>
      </c>
      <c r="D38" s="318">
        <f>+D39+D40+D41</f>
        <v>78254</v>
      </c>
      <c r="E38" s="318">
        <f>+E39+E40+E41</f>
        <v>78254</v>
      </c>
    </row>
    <row r="39" spans="1:5" s="326" customFormat="1" ht="12" customHeight="1" x14ac:dyDescent="0.2">
      <c r="A39" s="381" t="s">
        <v>385</v>
      </c>
      <c r="B39" s="382" t="s">
        <v>203</v>
      </c>
      <c r="C39" s="67"/>
      <c r="D39" s="67">
        <v>3156</v>
      </c>
      <c r="E39" s="67">
        <v>3156</v>
      </c>
    </row>
    <row r="40" spans="1:5" s="326" customFormat="1" ht="12" customHeight="1" x14ac:dyDescent="0.2">
      <c r="A40" s="381" t="s">
        <v>386</v>
      </c>
      <c r="B40" s="383" t="s">
        <v>2</v>
      </c>
      <c r="C40" s="270"/>
      <c r="D40" s="270"/>
      <c r="E40" s="270"/>
    </row>
    <row r="41" spans="1:5" s="388" customFormat="1" ht="12" customHeight="1" thickBot="1" x14ac:dyDescent="0.25">
      <c r="A41" s="380" t="s">
        <v>387</v>
      </c>
      <c r="B41" s="102" t="s">
        <v>388</v>
      </c>
      <c r="C41" s="70">
        <v>74837</v>
      </c>
      <c r="D41" s="70">
        <v>75098</v>
      </c>
      <c r="E41" s="70">
        <v>75098</v>
      </c>
    </row>
    <row r="42" spans="1:5" s="388" customFormat="1" ht="15" customHeight="1" thickBot="1" x14ac:dyDescent="0.25">
      <c r="A42" s="195" t="s">
        <v>21</v>
      </c>
      <c r="B42" s="196" t="s">
        <v>389</v>
      </c>
      <c r="C42" s="321">
        <f>+C37+C38</f>
        <v>74837</v>
      </c>
      <c r="D42" s="321">
        <f>+D37+D38</f>
        <v>78578</v>
      </c>
      <c r="E42" s="321">
        <f>+E37+E38</f>
        <v>78578</v>
      </c>
    </row>
    <row r="43" spans="1:5" s="388" customFormat="1" ht="15" customHeight="1" x14ac:dyDescent="0.2">
      <c r="A43" s="197"/>
      <c r="B43" s="198"/>
      <c r="C43" s="319"/>
      <c r="D43" s="319"/>
      <c r="E43" s="319"/>
    </row>
    <row r="44" spans="1:5" ht="13.5" thickBot="1" x14ac:dyDescent="0.25">
      <c r="A44" s="199"/>
      <c r="B44" s="200"/>
      <c r="C44" s="320"/>
      <c r="D44" s="320"/>
      <c r="E44" s="320"/>
    </row>
    <row r="45" spans="1:5" s="387" customFormat="1" ht="16.5" customHeight="1" thickBot="1" x14ac:dyDescent="0.25">
      <c r="A45" s="201"/>
      <c r="B45" s="202" t="s">
        <v>51</v>
      </c>
      <c r="C45" s="321"/>
      <c r="D45" s="321"/>
      <c r="E45" s="321"/>
    </row>
    <row r="46" spans="1:5" s="389" customFormat="1" ht="12" customHeight="1" thickBot="1" x14ac:dyDescent="0.25">
      <c r="A46" s="167" t="s">
        <v>12</v>
      </c>
      <c r="B46" s="88" t="s">
        <v>390</v>
      </c>
      <c r="C46" s="269">
        <f>SUM(C47:C51)</f>
        <v>74837</v>
      </c>
      <c r="D46" s="269">
        <f>SUM(D47:D51)</f>
        <v>77230</v>
      </c>
      <c r="E46" s="269">
        <f>SUM(E47:E51)</f>
        <v>75056</v>
      </c>
    </row>
    <row r="47" spans="1:5" ht="12" customHeight="1" x14ac:dyDescent="0.2">
      <c r="A47" s="380" t="s">
        <v>77</v>
      </c>
      <c r="B47" s="7" t="s">
        <v>43</v>
      </c>
      <c r="C47" s="67">
        <v>50626</v>
      </c>
      <c r="D47" s="67">
        <v>51224</v>
      </c>
      <c r="E47" s="67">
        <v>49446</v>
      </c>
    </row>
    <row r="48" spans="1:5" ht="12" customHeight="1" x14ac:dyDescent="0.2">
      <c r="A48" s="380" t="s">
        <v>78</v>
      </c>
      <c r="B48" s="6" t="s">
        <v>145</v>
      </c>
      <c r="C48" s="69">
        <v>12292</v>
      </c>
      <c r="D48" s="69">
        <v>13197</v>
      </c>
      <c r="E48" s="69">
        <v>13197</v>
      </c>
    </row>
    <row r="49" spans="1:5" ht="12" customHeight="1" x14ac:dyDescent="0.2">
      <c r="A49" s="380" t="s">
        <v>79</v>
      </c>
      <c r="B49" s="6" t="s">
        <v>110</v>
      </c>
      <c r="C49" s="69">
        <v>11919</v>
      </c>
      <c r="D49" s="69">
        <v>12809</v>
      </c>
      <c r="E49" s="69">
        <v>12413</v>
      </c>
    </row>
    <row r="50" spans="1:5" ht="12" customHeight="1" x14ac:dyDescent="0.2">
      <c r="A50" s="380" t="s">
        <v>80</v>
      </c>
      <c r="B50" s="6" t="s">
        <v>146</v>
      </c>
      <c r="C50" s="69"/>
      <c r="D50" s="69"/>
      <c r="E50" s="69"/>
    </row>
    <row r="51" spans="1:5" ht="12" customHeight="1" thickBot="1" x14ac:dyDescent="0.25">
      <c r="A51" s="380" t="s">
        <v>119</v>
      </c>
      <c r="B51" s="6" t="s">
        <v>147</v>
      </c>
      <c r="C51" s="69"/>
      <c r="D51" s="69"/>
      <c r="E51" s="69"/>
    </row>
    <row r="52" spans="1:5" ht="12" customHeight="1" thickBot="1" x14ac:dyDescent="0.25">
      <c r="A52" s="167" t="s">
        <v>13</v>
      </c>
      <c r="B52" s="88" t="s">
        <v>391</v>
      </c>
      <c r="C52" s="269">
        <f>SUM(C53:C55)</f>
        <v>0</v>
      </c>
      <c r="D52" s="269">
        <f>SUM(D53:D55)</f>
        <v>1348</v>
      </c>
      <c r="E52" s="269">
        <f>SUM(E53:E55)</f>
        <v>1304</v>
      </c>
    </row>
    <row r="53" spans="1:5" s="389" customFormat="1" ht="12" customHeight="1" x14ac:dyDescent="0.2">
      <c r="A53" s="380" t="s">
        <v>83</v>
      </c>
      <c r="B53" s="7" t="s">
        <v>193</v>
      </c>
      <c r="C53" s="67"/>
      <c r="D53" s="67">
        <v>1348</v>
      </c>
      <c r="E53" s="67">
        <v>1304</v>
      </c>
    </row>
    <row r="54" spans="1:5" ht="12" customHeight="1" x14ac:dyDescent="0.2">
      <c r="A54" s="380" t="s">
        <v>84</v>
      </c>
      <c r="B54" s="6" t="s">
        <v>149</v>
      </c>
      <c r="C54" s="69"/>
      <c r="D54" s="69"/>
      <c r="E54" s="69"/>
    </row>
    <row r="55" spans="1:5" ht="12" customHeight="1" x14ac:dyDescent="0.2">
      <c r="A55" s="380" t="s">
        <v>85</v>
      </c>
      <c r="B55" s="6" t="s">
        <v>52</v>
      </c>
      <c r="C55" s="69"/>
      <c r="D55" s="69"/>
      <c r="E55" s="69"/>
    </row>
    <row r="56" spans="1:5" ht="12" customHeight="1" thickBot="1" x14ac:dyDescent="0.25">
      <c r="A56" s="380" t="s">
        <v>86</v>
      </c>
      <c r="B56" s="6" t="s">
        <v>499</v>
      </c>
      <c r="C56" s="69"/>
      <c r="D56" s="69"/>
      <c r="E56" s="69"/>
    </row>
    <row r="57" spans="1:5" ht="15" customHeight="1" thickBot="1" x14ac:dyDescent="0.25">
      <c r="A57" s="167" t="s">
        <v>14</v>
      </c>
      <c r="B57" s="88" t="s">
        <v>8</v>
      </c>
      <c r="C57" s="296"/>
      <c r="D57" s="296"/>
      <c r="E57" s="296"/>
    </row>
    <row r="58" spans="1:5" ht="13.5" thickBot="1" x14ac:dyDescent="0.25">
      <c r="A58" s="167" t="s">
        <v>15</v>
      </c>
      <c r="B58" s="203" t="s">
        <v>500</v>
      </c>
      <c r="C58" s="322">
        <f>+C46+C52+C57</f>
        <v>74837</v>
      </c>
      <c r="D58" s="322">
        <f>+D46+D52+D57</f>
        <v>78578</v>
      </c>
      <c r="E58" s="322">
        <f>+E46+E52+E57</f>
        <v>76360</v>
      </c>
    </row>
    <row r="59" spans="1:5" ht="15" customHeight="1" thickBot="1" x14ac:dyDescent="0.25">
      <c r="C59" s="323"/>
      <c r="D59" s="323"/>
      <c r="E59" s="323"/>
    </row>
    <row r="60" spans="1:5" ht="14.25" customHeight="1" thickBot="1" x14ac:dyDescent="0.25">
      <c r="A60" s="206" t="s">
        <v>494</v>
      </c>
      <c r="B60" s="207"/>
      <c r="C60" s="86">
        <v>19</v>
      </c>
      <c r="D60" s="86">
        <v>19</v>
      </c>
      <c r="E60" s="86">
        <v>19</v>
      </c>
    </row>
    <row r="61" spans="1:5" ht="13.5" thickBot="1" x14ac:dyDescent="0.25">
      <c r="A61" s="206" t="s">
        <v>167</v>
      </c>
      <c r="B61" s="207"/>
      <c r="C61" s="86">
        <v>0</v>
      </c>
      <c r="D61" s="86">
        <v>0</v>
      </c>
      <c r="E61" s="86"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2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6"/>
  <sheetViews>
    <sheetView view="pageLayout" zoomScaleNormal="100" workbookViewId="0">
      <selection activeCell="C28" sqref="C28"/>
    </sheetView>
  </sheetViews>
  <sheetFormatPr defaultRowHeight="12.75" x14ac:dyDescent="0.2"/>
  <cols>
    <col min="1" max="1" width="5.5" style="39" customWidth="1"/>
    <col min="2" max="2" width="33.1640625" style="39" customWidth="1"/>
    <col min="3" max="3" width="12.33203125" style="39" customWidth="1"/>
    <col min="4" max="4" width="11.5" style="39" customWidth="1"/>
    <col min="5" max="5" width="11.33203125" style="39" customWidth="1"/>
    <col min="6" max="6" width="11" style="39" customWidth="1"/>
    <col min="7" max="7" width="14.33203125" style="39" customWidth="1"/>
    <col min="8" max="16384" width="9.33203125" style="39"/>
  </cols>
  <sheetData>
    <row r="1" spans="1:7" ht="43.5" customHeight="1" x14ac:dyDescent="0.25">
      <c r="A1" s="850" t="s">
        <v>3</v>
      </c>
      <c r="B1" s="850"/>
      <c r="C1" s="850"/>
      <c r="D1" s="850"/>
      <c r="E1" s="850"/>
      <c r="F1" s="850"/>
      <c r="G1" s="850"/>
    </row>
    <row r="3" spans="1:7" s="124" customFormat="1" ht="27" customHeight="1" x14ac:dyDescent="0.25">
      <c r="A3" s="122" t="s">
        <v>171</v>
      </c>
      <c r="B3" s="123"/>
      <c r="C3" s="849" t="s">
        <v>172</v>
      </c>
      <c r="D3" s="849"/>
      <c r="E3" s="849"/>
      <c r="F3" s="849"/>
      <c r="G3" s="849"/>
    </row>
    <row r="4" spans="1:7" s="124" customFormat="1" ht="15.75" x14ac:dyDescent="0.25">
      <c r="A4" s="123"/>
      <c r="B4" s="123"/>
      <c r="C4" s="123"/>
      <c r="D4" s="123"/>
      <c r="E4" s="123"/>
      <c r="F4" s="123"/>
      <c r="G4" s="123"/>
    </row>
    <row r="5" spans="1:7" s="124" customFormat="1" ht="24.75" customHeight="1" x14ac:dyDescent="0.25">
      <c r="A5" s="122" t="s">
        <v>173</v>
      </c>
      <c r="B5" s="123"/>
      <c r="C5" s="849" t="s">
        <v>172</v>
      </c>
      <c r="D5" s="849"/>
      <c r="E5" s="849"/>
      <c r="F5" s="849"/>
      <c r="G5" s="123"/>
    </row>
    <row r="6" spans="1:7" s="125" customFormat="1" x14ac:dyDescent="0.2">
      <c r="A6" s="168"/>
      <c r="B6" s="168"/>
      <c r="C6" s="168"/>
      <c r="D6" s="168"/>
      <c r="E6" s="168"/>
      <c r="F6" s="168"/>
      <c r="G6" s="168"/>
    </row>
    <row r="7" spans="1:7" s="126" customFormat="1" ht="15" customHeight="1" x14ac:dyDescent="0.25">
      <c r="A7" s="225" t="s">
        <v>174</v>
      </c>
      <c r="B7" s="224"/>
      <c r="C7" s="224"/>
      <c r="D7" s="210"/>
      <c r="E7" s="210"/>
      <c r="F7" s="210"/>
      <c r="G7" s="210"/>
    </row>
    <row r="8" spans="1:7" s="126" customFormat="1" ht="15" customHeight="1" thickBot="1" x14ac:dyDescent="0.3">
      <c r="A8" s="225" t="s">
        <v>175</v>
      </c>
      <c r="B8" s="210"/>
      <c r="C8" s="210"/>
      <c r="D8" s="210"/>
      <c r="E8" s="210"/>
      <c r="F8" s="210"/>
      <c r="G8" s="210"/>
    </row>
    <row r="9" spans="1:7" s="66" customFormat="1" ht="42" customHeight="1" thickBot="1" x14ac:dyDescent="0.25">
      <c r="A9" s="159" t="s">
        <v>10</v>
      </c>
      <c r="B9" s="160" t="s">
        <v>176</v>
      </c>
      <c r="C9" s="160" t="s">
        <v>177</v>
      </c>
      <c r="D9" s="160" t="s">
        <v>178</v>
      </c>
      <c r="E9" s="160" t="s">
        <v>179</v>
      </c>
      <c r="F9" s="160" t="s">
        <v>180</v>
      </c>
      <c r="G9" s="161" t="s">
        <v>46</v>
      </c>
    </row>
    <row r="10" spans="1:7" ht="24" customHeight="1" x14ac:dyDescent="0.2">
      <c r="A10" s="211" t="s">
        <v>12</v>
      </c>
      <c r="B10" s="165" t="s">
        <v>181</v>
      </c>
      <c r="C10" s="127"/>
      <c r="D10" s="127"/>
      <c r="E10" s="127"/>
      <c r="F10" s="127"/>
      <c r="G10" s="212">
        <f>SUM(C10:F10)</f>
        <v>0</v>
      </c>
    </row>
    <row r="11" spans="1:7" ht="24" customHeight="1" x14ac:dyDescent="0.2">
      <c r="A11" s="213" t="s">
        <v>13</v>
      </c>
      <c r="B11" s="166" t="s">
        <v>182</v>
      </c>
      <c r="C11" s="128"/>
      <c r="D11" s="128"/>
      <c r="E11" s="128"/>
      <c r="F11" s="128"/>
      <c r="G11" s="214">
        <f t="shared" ref="G11:G16" si="0">SUM(C11:F11)</f>
        <v>0</v>
      </c>
    </row>
    <row r="12" spans="1:7" ht="24" customHeight="1" x14ac:dyDescent="0.2">
      <c r="A12" s="213" t="s">
        <v>14</v>
      </c>
      <c r="B12" s="166" t="s">
        <v>183</v>
      </c>
      <c r="C12" s="128"/>
      <c r="D12" s="128"/>
      <c r="E12" s="128"/>
      <c r="F12" s="128"/>
      <c r="G12" s="214">
        <f t="shared" si="0"/>
        <v>0</v>
      </c>
    </row>
    <row r="13" spans="1:7" ht="24" customHeight="1" x14ac:dyDescent="0.2">
      <c r="A13" s="213" t="s">
        <v>15</v>
      </c>
      <c r="B13" s="166" t="s">
        <v>184</v>
      </c>
      <c r="C13" s="128"/>
      <c r="D13" s="128"/>
      <c r="E13" s="128"/>
      <c r="F13" s="128"/>
      <c r="G13" s="214">
        <f t="shared" si="0"/>
        <v>0</v>
      </c>
    </row>
    <row r="14" spans="1:7" ht="24" customHeight="1" x14ac:dyDescent="0.2">
      <c r="A14" s="213" t="s">
        <v>16</v>
      </c>
      <c r="B14" s="166" t="s">
        <v>185</v>
      </c>
      <c r="C14" s="128"/>
      <c r="D14" s="128"/>
      <c r="E14" s="128"/>
      <c r="F14" s="128"/>
      <c r="G14" s="214">
        <f t="shared" si="0"/>
        <v>0</v>
      </c>
    </row>
    <row r="15" spans="1:7" ht="24" customHeight="1" thickBot="1" x14ac:dyDescent="0.25">
      <c r="A15" s="215" t="s">
        <v>17</v>
      </c>
      <c r="B15" s="216" t="s">
        <v>186</v>
      </c>
      <c r="C15" s="129"/>
      <c r="D15" s="129"/>
      <c r="E15" s="129"/>
      <c r="F15" s="129"/>
      <c r="G15" s="217">
        <f t="shared" si="0"/>
        <v>0</v>
      </c>
    </row>
    <row r="16" spans="1:7" s="130" customFormat="1" ht="24" customHeight="1" thickBot="1" x14ac:dyDescent="0.25">
      <c r="A16" s="218" t="s">
        <v>18</v>
      </c>
      <c r="B16" s="219" t="s">
        <v>46</v>
      </c>
      <c r="C16" s="220">
        <f>SUM(C10:C15)</f>
        <v>0</v>
      </c>
      <c r="D16" s="220">
        <f>SUM(D10:D15)</f>
        <v>0</v>
      </c>
      <c r="E16" s="220">
        <f>SUM(E10:E15)</f>
        <v>0</v>
      </c>
      <c r="F16" s="220">
        <f>SUM(F10:F15)</f>
        <v>0</v>
      </c>
      <c r="G16" s="221">
        <f t="shared" si="0"/>
        <v>0</v>
      </c>
    </row>
    <row r="17" spans="1:7" s="125" customFormat="1" x14ac:dyDescent="0.2">
      <c r="A17" s="168"/>
      <c r="B17" s="168"/>
      <c r="C17" s="168"/>
      <c r="D17" s="168"/>
      <c r="E17" s="168"/>
      <c r="F17" s="168"/>
      <c r="G17" s="168"/>
    </row>
    <row r="18" spans="1:7" s="125" customFormat="1" x14ac:dyDescent="0.2">
      <c r="A18" s="168"/>
      <c r="B18" s="168"/>
      <c r="C18" s="168"/>
      <c r="D18" s="168"/>
      <c r="E18" s="168"/>
      <c r="F18" s="168"/>
      <c r="G18" s="168"/>
    </row>
    <row r="19" spans="1:7" s="125" customFormat="1" x14ac:dyDescent="0.2">
      <c r="A19" s="168"/>
      <c r="B19" s="168"/>
      <c r="C19" s="168"/>
      <c r="D19" s="168"/>
      <c r="E19" s="168"/>
      <c r="F19" s="168"/>
      <c r="G19" s="168"/>
    </row>
    <row r="20" spans="1:7" s="125" customFormat="1" ht="15.75" x14ac:dyDescent="0.25">
      <c r="A20" s="124" t="str">
        <f>+CONCATENATE("......................, ",LEFT(ÖSSZEFÜGGÉSEK!A5,4),". .......................... hó ..... nap")</f>
        <v>......................, 2016. .......................... hó ..... nap</v>
      </c>
      <c r="B20" s="168"/>
      <c r="C20" s="168"/>
      <c r="D20" s="168"/>
      <c r="E20" s="168"/>
      <c r="F20" s="168"/>
      <c r="G20" s="168"/>
    </row>
    <row r="21" spans="1:7" s="125" customFormat="1" x14ac:dyDescent="0.2">
      <c r="A21" s="168"/>
      <c r="B21" s="168"/>
      <c r="C21" s="168"/>
      <c r="D21" s="168"/>
      <c r="E21" s="168"/>
      <c r="F21" s="168"/>
      <c r="G21" s="168"/>
    </row>
    <row r="22" spans="1:7" x14ac:dyDescent="0.2">
      <c r="A22" s="168"/>
      <c r="B22" s="168"/>
      <c r="C22" s="168"/>
      <c r="D22" s="168"/>
      <c r="E22" s="168"/>
      <c r="F22" s="168"/>
      <c r="G22" s="168"/>
    </row>
    <row r="23" spans="1:7" x14ac:dyDescent="0.2">
      <c r="A23" s="168"/>
      <c r="B23" s="168"/>
      <c r="C23" s="125"/>
      <c r="D23" s="125"/>
      <c r="E23" s="125"/>
      <c r="F23" s="125"/>
      <c r="G23" s="168"/>
    </row>
    <row r="24" spans="1:7" ht="13.5" x14ac:dyDescent="0.25">
      <c r="A24" s="168"/>
      <c r="B24" s="168"/>
      <c r="C24" s="222"/>
      <c r="D24" s="223" t="s">
        <v>187</v>
      </c>
      <c r="E24" s="223"/>
      <c r="F24" s="222"/>
      <c r="G24" s="168"/>
    </row>
    <row r="25" spans="1:7" ht="13.5" x14ac:dyDescent="0.25">
      <c r="C25" s="131"/>
      <c r="D25" s="132"/>
      <c r="E25" s="132"/>
      <c r="F25" s="131"/>
    </row>
    <row r="26" spans="1:7" ht="13.5" x14ac:dyDescent="0.25">
      <c r="C26" s="131"/>
      <c r="D26" s="132"/>
      <c r="E26" s="132"/>
      <c r="F26" s="131"/>
    </row>
  </sheetData>
  <sheetProtection sheet="1"/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99999999999999" bottom="0.98425196850393704" header="0.78740157480314965" footer="0.78740157480314965"/>
  <pageSetup paperSize="9" scale="95" orientation="portrait" horizontalDpi="300" verticalDpi="300" r:id="rId1"/>
  <headerFooter alignWithMargins="0">
    <oddHeader>&amp;C&amp;"Times New Roman CE,Félkövér"&amp;12
&amp;R&amp;"Times New Roman CE,Félkövér dőlt"&amp;11 13. melléklet az 5/2016. (V.31.) önkormányzati rendelethez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9"/>
  <sheetViews>
    <sheetView zoomScaleNormal="100" workbookViewId="0">
      <selection activeCell="M5" sqref="M5"/>
    </sheetView>
  </sheetViews>
  <sheetFormatPr defaultRowHeight="12.75" x14ac:dyDescent="0.2"/>
  <cols>
    <col min="1" max="1" width="6.83203125" style="155" customWidth="1"/>
    <col min="2" max="2" width="49.6640625" style="45" customWidth="1"/>
    <col min="3" max="8" width="12.83203125" style="45" customWidth="1"/>
    <col min="9" max="9" width="14.33203125" style="45" customWidth="1"/>
    <col min="10" max="10" width="3.33203125" style="45" customWidth="1"/>
    <col min="11" max="16384" width="9.33203125" style="45"/>
  </cols>
  <sheetData>
    <row r="1" spans="1:10" x14ac:dyDescent="0.2">
      <c r="H1" s="851" t="s">
        <v>790</v>
      </c>
      <c r="I1" s="851"/>
    </row>
    <row r="2" spans="1:10" ht="27.75" customHeight="1" x14ac:dyDescent="0.2">
      <c r="A2" s="853" t="s">
        <v>4</v>
      </c>
      <c r="B2" s="853"/>
      <c r="C2" s="853"/>
      <c r="D2" s="853"/>
      <c r="E2" s="853"/>
      <c r="F2" s="853"/>
      <c r="G2" s="853"/>
      <c r="H2" s="853"/>
      <c r="I2" s="853"/>
    </row>
    <row r="3" spans="1:10" ht="20.25" customHeight="1" thickBot="1" x14ac:dyDescent="0.3">
      <c r="I3" s="410" t="s">
        <v>55</v>
      </c>
    </row>
    <row r="4" spans="1:10" s="411" customFormat="1" ht="26.25" customHeight="1" x14ac:dyDescent="0.2">
      <c r="A4" s="861" t="s">
        <v>62</v>
      </c>
      <c r="B4" s="856" t="s">
        <v>64</v>
      </c>
      <c r="C4" s="861" t="s">
        <v>65</v>
      </c>
      <c r="D4" s="861" t="str">
        <f>+CONCATENATE(LEFT(ÖSSZEFÜGGÉSEK!A5,4)," előtti kifizetés")</f>
        <v>2016 előtti kifizetés</v>
      </c>
      <c r="E4" s="858" t="s">
        <v>61</v>
      </c>
      <c r="F4" s="859"/>
      <c r="G4" s="859"/>
      <c r="H4" s="860"/>
      <c r="I4" s="856" t="s">
        <v>45</v>
      </c>
    </row>
    <row r="5" spans="1:10" s="412" customFormat="1" ht="32.25" customHeight="1" thickBot="1" x14ac:dyDescent="0.25">
      <c r="A5" s="862"/>
      <c r="B5" s="857"/>
      <c r="C5" s="857"/>
      <c r="D5" s="862"/>
      <c r="E5" s="228" t="str">
        <f>+CONCATENATE(LEFT(ÖSSZEFÜGGÉSEK!A5,4),".")</f>
        <v>2016.</v>
      </c>
      <c r="F5" s="228" t="str">
        <f>+CONCATENATE(LEFT(ÖSSZEFÜGGÉSEK!A5,4)+1,".")</f>
        <v>2017.</v>
      </c>
      <c r="G5" s="228" t="str">
        <f>+CONCATENATE(LEFT(ÖSSZEFÜGGÉSEK!A5,4)+2,".")</f>
        <v>2018.</v>
      </c>
      <c r="H5" s="229" t="str">
        <f>+CONCATENATE(LEFT(ÖSSZEFÜGGÉSEK!A5,4)+2,".",CHAR(10)," után")</f>
        <v>2018.
 után</v>
      </c>
      <c r="I5" s="857"/>
    </row>
    <row r="6" spans="1:10" s="413" customFormat="1" ht="12.95" customHeight="1" thickBot="1" x14ac:dyDescent="0.25">
      <c r="A6" s="230" t="s">
        <v>467</v>
      </c>
      <c r="B6" s="231" t="s">
        <v>468</v>
      </c>
      <c r="C6" s="232" t="s">
        <v>469</v>
      </c>
      <c r="D6" s="231" t="s">
        <v>471</v>
      </c>
      <c r="E6" s="230" t="s">
        <v>470</v>
      </c>
      <c r="F6" s="232" t="s">
        <v>472</v>
      </c>
      <c r="G6" s="232" t="s">
        <v>473</v>
      </c>
      <c r="H6" s="233" t="s">
        <v>474</v>
      </c>
      <c r="I6" s="234" t="s">
        <v>475</v>
      </c>
    </row>
    <row r="7" spans="1:10" ht="24.75" customHeight="1" thickBot="1" x14ac:dyDescent="0.25">
      <c r="A7" s="235" t="s">
        <v>12</v>
      </c>
      <c r="B7" s="236" t="s">
        <v>5</v>
      </c>
      <c r="C7" s="405"/>
      <c r="D7" s="52">
        <f>+D8+D9</f>
        <v>0</v>
      </c>
      <c r="E7" s="53">
        <f>+E8+E9</f>
        <v>0</v>
      </c>
      <c r="F7" s="54">
        <f>+F8+F9</f>
        <v>0</v>
      </c>
      <c r="G7" s="54">
        <f>+G8+G9</f>
        <v>0</v>
      </c>
      <c r="H7" s="55">
        <f>+H8+H9</f>
        <v>0</v>
      </c>
      <c r="I7" s="52">
        <f t="shared" ref="I7:I18" si="0">SUM(D7:H7)</f>
        <v>0</v>
      </c>
    </row>
    <row r="8" spans="1:10" ht="20.100000000000001" customHeight="1" x14ac:dyDescent="0.2">
      <c r="A8" s="237" t="s">
        <v>13</v>
      </c>
      <c r="B8" s="56" t="s">
        <v>63</v>
      </c>
      <c r="C8" s="406"/>
      <c r="D8" s="57"/>
      <c r="E8" s="58"/>
      <c r="F8" s="26"/>
      <c r="G8" s="26"/>
      <c r="H8" s="23"/>
      <c r="I8" s="238">
        <f t="shared" si="0"/>
        <v>0</v>
      </c>
      <c r="J8" s="852"/>
    </row>
    <row r="9" spans="1:10" ht="20.100000000000001" customHeight="1" thickBot="1" x14ac:dyDescent="0.25">
      <c r="A9" s="237" t="s">
        <v>14</v>
      </c>
      <c r="B9" s="56" t="s">
        <v>63</v>
      </c>
      <c r="C9" s="406"/>
      <c r="D9" s="57"/>
      <c r="E9" s="58"/>
      <c r="F9" s="26"/>
      <c r="G9" s="26"/>
      <c r="H9" s="23"/>
      <c r="I9" s="238">
        <f t="shared" si="0"/>
        <v>0</v>
      </c>
      <c r="J9" s="852"/>
    </row>
    <row r="10" spans="1:10" ht="26.1" customHeight="1" thickBot="1" x14ac:dyDescent="0.25">
      <c r="A10" s="235" t="s">
        <v>15</v>
      </c>
      <c r="B10" s="236" t="s">
        <v>6</v>
      </c>
      <c r="C10" s="407"/>
      <c r="D10" s="52">
        <f>+D11+D12</f>
        <v>0</v>
      </c>
      <c r="E10" s="53">
        <f>+E11+E12</f>
        <v>0</v>
      </c>
      <c r="F10" s="54">
        <f>+F11+F12</f>
        <v>0</v>
      </c>
      <c r="G10" s="54">
        <f>+G11+G12</f>
        <v>0</v>
      </c>
      <c r="H10" s="55">
        <f>+H11+H12</f>
        <v>0</v>
      </c>
      <c r="I10" s="52">
        <f t="shared" si="0"/>
        <v>0</v>
      </c>
      <c r="J10" s="852"/>
    </row>
    <row r="11" spans="1:10" ht="20.100000000000001" customHeight="1" x14ac:dyDescent="0.2">
      <c r="A11" s="237" t="s">
        <v>16</v>
      </c>
      <c r="B11" s="56" t="s">
        <v>63</v>
      </c>
      <c r="C11" s="406"/>
      <c r="D11" s="57"/>
      <c r="E11" s="58"/>
      <c r="F11" s="26"/>
      <c r="G11" s="26"/>
      <c r="H11" s="23"/>
      <c r="I11" s="238">
        <f t="shared" si="0"/>
        <v>0</v>
      </c>
      <c r="J11" s="852"/>
    </row>
    <row r="12" spans="1:10" ht="20.100000000000001" customHeight="1" thickBot="1" x14ac:dyDescent="0.25">
      <c r="A12" s="237" t="s">
        <v>17</v>
      </c>
      <c r="B12" s="56" t="s">
        <v>63</v>
      </c>
      <c r="C12" s="406"/>
      <c r="D12" s="57"/>
      <c r="E12" s="58"/>
      <c r="F12" s="26"/>
      <c r="G12" s="26"/>
      <c r="H12" s="23"/>
      <c r="I12" s="238">
        <f t="shared" si="0"/>
        <v>0</v>
      </c>
      <c r="J12" s="852"/>
    </row>
    <row r="13" spans="1:10" ht="20.100000000000001" customHeight="1" thickBot="1" x14ac:dyDescent="0.25">
      <c r="A13" s="235" t="s">
        <v>18</v>
      </c>
      <c r="B13" s="236" t="s">
        <v>168</v>
      </c>
      <c r="C13" s="407"/>
      <c r="D13" s="52">
        <f>+D14</f>
        <v>0</v>
      </c>
      <c r="E13" s="53">
        <f>+E14</f>
        <v>0</v>
      </c>
      <c r="F13" s="54">
        <f>+F14</f>
        <v>0</v>
      </c>
      <c r="G13" s="54">
        <f>+G14</f>
        <v>0</v>
      </c>
      <c r="H13" s="55">
        <f>+H14</f>
        <v>0</v>
      </c>
      <c r="I13" s="52">
        <f t="shared" si="0"/>
        <v>0</v>
      </c>
      <c r="J13" s="852"/>
    </row>
    <row r="14" spans="1:10" ht="20.100000000000001" customHeight="1" thickBot="1" x14ac:dyDescent="0.25">
      <c r="A14" s="237" t="s">
        <v>19</v>
      </c>
      <c r="B14" s="56" t="s">
        <v>63</v>
      </c>
      <c r="C14" s="406"/>
      <c r="D14" s="57"/>
      <c r="E14" s="58"/>
      <c r="F14" s="26"/>
      <c r="G14" s="26"/>
      <c r="H14" s="23"/>
      <c r="I14" s="238">
        <f t="shared" si="0"/>
        <v>0</v>
      </c>
      <c r="J14" s="852"/>
    </row>
    <row r="15" spans="1:10" ht="20.100000000000001" customHeight="1" thickBot="1" x14ac:dyDescent="0.25">
      <c r="A15" s="235" t="s">
        <v>20</v>
      </c>
      <c r="B15" s="236" t="s">
        <v>169</v>
      </c>
      <c r="C15" s="407"/>
      <c r="D15" s="52">
        <f>+D16</f>
        <v>0</v>
      </c>
      <c r="E15" s="53">
        <f>+E16</f>
        <v>0</v>
      </c>
      <c r="F15" s="54">
        <f>+F16</f>
        <v>0</v>
      </c>
      <c r="G15" s="54">
        <f>+G16</f>
        <v>0</v>
      </c>
      <c r="H15" s="55">
        <f>+H16</f>
        <v>0</v>
      </c>
      <c r="I15" s="52">
        <f t="shared" si="0"/>
        <v>0</v>
      </c>
      <c r="J15" s="852"/>
    </row>
    <row r="16" spans="1:10" ht="20.100000000000001" customHeight="1" thickBot="1" x14ac:dyDescent="0.25">
      <c r="A16" s="239" t="s">
        <v>21</v>
      </c>
      <c r="B16" s="59" t="s">
        <v>63</v>
      </c>
      <c r="C16" s="408"/>
      <c r="D16" s="60"/>
      <c r="E16" s="61"/>
      <c r="F16" s="27"/>
      <c r="G16" s="27"/>
      <c r="H16" s="25"/>
      <c r="I16" s="240">
        <f t="shared" si="0"/>
        <v>0</v>
      </c>
      <c r="J16" s="852"/>
    </row>
    <row r="17" spans="1:10" ht="20.100000000000001" customHeight="1" thickBot="1" x14ac:dyDescent="0.25">
      <c r="A17" s="235" t="s">
        <v>22</v>
      </c>
      <c r="B17" s="241" t="s">
        <v>170</v>
      </c>
      <c r="C17" s="407"/>
      <c r="D17" s="52">
        <f>+D18</f>
        <v>0</v>
      </c>
      <c r="E17" s="53">
        <f>+E18</f>
        <v>0</v>
      </c>
      <c r="F17" s="54">
        <f>+F18</f>
        <v>0</v>
      </c>
      <c r="G17" s="54">
        <f>+G18</f>
        <v>0</v>
      </c>
      <c r="H17" s="55">
        <f>+H18</f>
        <v>0</v>
      </c>
      <c r="I17" s="52">
        <f t="shared" si="0"/>
        <v>0</v>
      </c>
      <c r="J17" s="852"/>
    </row>
    <row r="18" spans="1:10" ht="20.100000000000001" customHeight="1" thickBot="1" x14ac:dyDescent="0.25">
      <c r="A18" s="242" t="s">
        <v>23</v>
      </c>
      <c r="B18" s="62" t="s">
        <v>63</v>
      </c>
      <c r="C18" s="409"/>
      <c r="D18" s="63"/>
      <c r="E18" s="64"/>
      <c r="F18" s="65"/>
      <c r="G18" s="65"/>
      <c r="H18" s="24"/>
      <c r="I18" s="243">
        <f t="shared" si="0"/>
        <v>0</v>
      </c>
      <c r="J18" s="852"/>
    </row>
    <row r="19" spans="1:10" ht="20.100000000000001" customHeight="1" thickBot="1" x14ac:dyDescent="0.25">
      <c r="A19" s="854" t="s">
        <v>116</v>
      </c>
      <c r="B19" s="855"/>
      <c r="C19" s="85"/>
      <c r="D19" s="52">
        <f t="shared" ref="D19:I19" si="1">+D7+D10+D13+D15+D17</f>
        <v>0</v>
      </c>
      <c r="E19" s="53">
        <f t="shared" si="1"/>
        <v>0</v>
      </c>
      <c r="F19" s="54">
        <f t="shared" si="1"/>
        <v>0</v>
      </c>
      <c r="G19" s="54">
        <f t="shared" si="1"/>
        <v>0</v>
      </c>
      <c r="H19" s="55">
        <f t="shared" si="1"/>
        <v>0</v>
      </c>
      <c r="I19" s="52">
        <f t="shared" si="1"/>
        <v>0</v>
      </c>
      <c r="J19" s="852"/>
    </row>
  </sheetData>
  <mergeCells count="10">
    <mergeCell ref="H1:I1"/>
    <mergeCell ref="J8:J19"/>
    <mergeCell ref="A2:I2"/>
    <mergeCell ref="A19:B19"/>
    <mergeCell ref="I4:I5"/>
    <mergeCell ref="E4:H4"/>
    <mergeCell ref="A4:A5"/>
    <mergeCell ref="B4:B5"/>
    <mergeCell ref="C4:C5"/>
    <mergeCell ref="D4:D5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I5" sqref="I5"/>
    </sheetView>
  </sheetViews>
  <sheetFormatPr defaultRowHeight="12.75" x14ac:dyDescent="0.2"/>
  <cols>
    <col min="1" max="1" width="6.83203125" style="500" customWidth="1"/>
    <col min="2" max="2" width="43.5" style="501" customWidth="1"/>
    <col min="3" max="4" width="12.83203125" style="501" customWidth="1"/>
    <col min="5" max="5" width="14.6640625" style="501" customWidth="1"/>
    <col min="6" max="6" width="13.5" style="501" customWidth="1"/>
    <col min="7" max="7" width="13.83203125" style="501" customWidth="1"/>
    <col min="8" max="8" width="15.33203125" style="501" customWidth="1"/>
    <col min="9" max="256" width="9.33203125" style="501"/>
    <col min="257" max="257" width="6.83203125" style="501" customWidth="1"/>
    <col min="258" max="258" width="43.5" style="501" customWidth="1"/>
    <col min="259" max="260" width="12.83203125" style="501" customWidth="1"/>
    <col min="261" max="261" width="14.6640625" style="501" customWidth="1"/>
    <col min="262" max="262" width="13.5" style="501" customWidth="1"/>
    <col min="263" max="263" width="13.83203125" style="501" customWidth="1"/>
    <col min="264" max="264" width="15.33203125" style="501" customWidth="1"/>
    <col min="265" max="512" width="9.33203125" style="501"/>
    <col min="513" max="513" width="6.83203125" style="501" customWidth="1"/>
    <col min="514" max="514" width="43.5" style="501" customWidth="1"/>
    <col min="515" max="516" width="12.83203125" style="501" customWidth="1"/>
    <col min="517" max="517" width="14.6640625" style="501" customWidth="1"/>
    <col min="518" max="518" width="13.5" style="501" customWidth="1"/>
    <col min="519" max="519" width="13.83203125" style="501" customWidth="1"/>
    <col min="520" max="520" width="15.33203125" style="501" customWidth="1"/>
    <col min="521" max="768" width="9.33203125" style="501"/>
    <col min="769" max="769" width="6.83203125" style="501" customWidth="1"/>
    <col min="770" max="770" width="43.5" style="501" customWidth="1"/>
    <col min="771" max="772" width="12.83203125" style="501" customWidth="1"/>
    <col min="773" max="773" width="14.6640625" style="501" customWidth="1"/>
    <col min="774" max="774" width="13.5" style="501" customWidth="1"/>
    <col min="775" max="775" width="13.83203125" style="501" customWidth="1"/>
    <col min="776" max="776" width="15.33203125" style="501" customWidth="1"/>
    <col min="777" max="1024" width="9.33203125" style="501"/>
    <col min="1025" max="1025" width="6.83203125" style="501" customWidth="1"/>
    <col min="1026" max="1026" width="43.5" style="501" customWidth="1"/>
    <col min="1027" max="1028" width="12.83203125" style="501" customWidth="1"/>
    <col min="1029" max="1029" width="14.6640625" style="501" customWidth="1"/>
    <col min="1030" max="1030" width="13.5" style="501" customWidth="1"/>
    <col min="1031" max="1031" width="13.83203125" style="501" customWidth="1"/>
    <col min="1032" max="1032" width="15.33203125" style="501" customWidth="1"/>
    <col min="1033" max="1280" width="9.33203125" style="501"/>
    <col min="1281" max="1281" width="6.83203125" style="501" customWidth="1"/>
    <col min="1282" max="1282" width="43.5" style="501" customWidth="1"/>
    <col min="1283" max="1284" width="12.83203125" style="501" customWidth="1"/>
    <col min="1285" max="1285" width="14.6640625" style="501" customWidth="1"/>
    <col min="1286" max="1286" width="13.5" style="501" customWidth="1"/>
    <col min="1287" max="1287" width="13.83203125" style="501" customWidth="1"/>
    <col min="1288" max="1288" width="15.33203125" style="501" customWidth="1"/>
    <col min="1289" max="1536" width="9.33203125" style="501"/>
    <col min="1537" max="1537" width="6.83203125" style="501" customWidth="1"/>
    <col min="1538" max="1538" width="43.5" style="501" customWidth="1"/>
    <col min="1539" max="1540" width="12.83203125" style="501" customWidth="1"/>
    <col min="1541" max="1541" width="14.6640625" style="501" customWidth="1"/>
    <col min="1542" max="1542" width="13.5" style="501" customWidth="1"/>
    <col min="1543" max="1543" width="13.83203125" style="501" customWidth="1"/>
    <col min="1544" max="1544" width="15.33203125" style="501" customWidth="1"/>
    <col min="1545" max="1792" width="9.33203125" style="501"/>
    <col min="1793" max="1793" width="6.83203125" style="501" customWidth="1"/>
    <col min="1794" max="1794" width="43.5" style="501" customWidth="1"/>
    <col min="1795" max="1796" width="12.83203125" style="501" customWidth="1"/>
    <col min="1797" max="1797" width="14.6640625" style="501" customWidth="1"/>
    <col min="1798" max="1798" width="13.5" style="501" customWidth="1"/>
    <col min="1799" max="1799" width="13.83203125" style="501" customWidth="1"/>
    <col min="1800" max="1800" width="15.33203125" style="501" customWidth="1"/>
    <col min="1801" max="2048" width="9.33203125" style="501"/>
    <col min="2049" max="2049" width="6.83203125" style="501" customWidth="1"/>
    <col min="2050" max="2050" width="43.5" style="501" customWidth="1"/>
    <col min="2051" max="2052" width="12.83203125" style="501" customWidth="1"/>
    <col min="2053" max="2053" width="14.6640625" style="501" customWidth="1"/>
    <col min="2054" max="2054" width="13.5" style="501" customWidth="1"/>
    <col min="2055" max="2055" width="13.83203125" style="501" customWidth="1"/>
    <col min="2056" max="2056" width="15.33203125" style="501" customWidth="1"/>
    <col min="2057" max="2304" width="9.33203125" style="501"/>
    <col min="2305" max="2305" width="6.83203125" style="501" customWidth="1"/>
    <col min="2306" max="2306" width="43.5" style="501" customWidth="1"/>
    <col min="2307" max="2308" width="12.83203125" style="501" customWidth="1"/>
    <col min="2309" max="2309" width="14.6640625" style="501" customWidth="1"/>
    <col min="2310" max="2310" width="13.5" style="501" customWidth="1"/>
    <col min="2311" max="2311" width="13.83203125" style="501" customWidth="1"/>
    <col min="2312" max="2312" width="15.33203125" style="501" customWidth="1"/>
    <col min="2313" max="2560" width="9.33203125" style="501"/>
    <col min="2561" max="2561" width="6.83203125" style="501" customWidth="1"/>
    <col min="2562" max="2562" width="43.5" style="501" customWidth="1"/>
    <col min="2563" max="2564" width="12.83203125" style="501" customWidth="1"/>
    <col min="2565" max="2565" width="14.6640625" style="501" customWidth="1"/>
    <col min="2566" max="2566" width="13.5" style="501" customWidth="1"/>
    <col min="2567" max="2567" width="13.83203125" style="501" customWidth="1"/>
    <col min="2568" max="2568" width="15.33203125" style="501" customWidth="1"/>
    <col min="2569" max="2816" width="9.33203125" style="501"/>
    <col min="2817" max="2817" width="6.83203125" style="501" customWidth="1"/>
    <col min="2818" max="2818" width="43.5" style="501" customWidth="1"/>
    <col min="2819" max="2820" width="12.83203125" style="501" customWidth="1"/>
    <col min="2821" max="2821" width="14.6640625" style="501" customWidth="1"/>
    <col min="2822" max="2822" width="13.5" style="501" customWidth="1"/>
    <col min="2823" max="2823" width="13.83203125" style="501" customWidth="1"/>
    <col min="2824" max="2824" width="15.33203125" style="501" customWidth="1"/>
    <col min="2825" max="3072" width="9.33203125" style="501"/>
    <col min="3073" max="3073" width="6.83203125" style="501" customWidth="1"/>
    <col min="3074" max="3074" width="43.5" style="501" customWidth="1"/>
    <col min="3075" max="3076" width="12.83203125" style="501" customWidth="1"/>
    <col min="3077" max="3077" width="14.6640625" style="501" customWidth="1"/>
    <col min="3078" max="3078" width="13.5" style="501" customWidth="1"/>
    <col min="3079" max="3079" width="13.83203125" style="501" customWidth="1"/>
    <col min="3080" max="3080" width="15.33203125" style="501" customWidth="1"/>
    <col min="3081" max="3328" width="9.33203125" style="501"/>
    <col min="3329" max="3329" width="6.83203125" style="501" customWidth="1"/>
    <col min="3330" max="3330" width="43.5" style="501" customWidth="1"/>
    <col min="3331" max="3332" width="12.83203125" style="501" customWidth="1"/>
    <col min="3333" max="3333" width="14.6640625" style="501" customWidth="1"/>
    <col min="3334" max="3334" width="13.5" style="501" customWidth="1"/>
    <col min="3335" max="3335" width="13.83203125" style="501" customWidth="1"/>
    <col min="3336" max="3336" width="15.33203125" style="501" customWidth="1"/>
    <col min="3337" max="3584" width="9.33203125" style="501"/>
    <col min="3585" max="3585" width="6.83203125" style="501" customWidth="1"/>
    <col min="3586" max="3586" width="43.5" style="501" customWidth="1"/>
    <col min="3587" max="3588" width="12.83203125" style="501" customWidth="1"/>
    <col min="3589" max="3589" width="14.6640625" style="501" customWidth="1"/>
    <col min="3590" max="3590" width="13.5" style="501" customWidth="1"/>
    <col min="3591" max="3591" width="13.83203125" style="501" customWidth="1"/>
    <col min="3592" max="3592" width="15.33203125" style="501" customWidth="1"/>
    <col min="3593" max="3840" width="9.33203125" style="501"/>
    <col min="3841" max="3841" width="6.83203125" style="501" customWidth="1"/>
    <col min="3842" max="3842" width="43.5" style="501" customWidth="1"/>
    <col min="3843" max="3844" width="12.83203125" style="501" customWidth="1"/>
    <col min="3845" max="3845" width="14.6640625" style="501" customWidth="1"/>
    <col min="3846" max="3846" width="13.5" style="501" customWidth="1"/>
    <col min="3847" max="3847" width="13.83203125" style="501" customWidth="1"/>
    <col min="3848" max="3848" width="15.33203125" style="501" customWidth="1"/>
    <col min="3849" max="4096" width="9.33203125" style="501"/>
    <col min="4097" max="4097" width="6.83203125" style="501" customWidth="1"/>
    <col min="4098" max="4098" width="43.5" style="501" customWidth="1"/>
    <col min="4099" max="4100" width="12.83203125" style="501" customWidth="1"/>
    <col min="4101" max="4101" width="14.6640625" style="501" customWidth="1"/>
    <col min="4102" max="4102" width="13.5" style="501" customWidth="1"/>
    <col min="4103" max="4103" width="13.83203125" style="501" customWidth="1"/>
    <col min="4104" max="4104" width="15.33203125" style="501" customWidth="1"/>
    <col min="4105" max="4352" width="9.33203125" style="501"/>
    <col min="4353" max="4353" width="6.83203125" style="501" customWidth="1"/>
    <col min="4354" max="4354" width="43.5" style="501" customWidth="1"/>
    <col min="4355" max="4356" width="12.83203125" style="501" customWidth="1"/>
    <col min="4357" max="4357" width="14.6640625" style="501" customWidth="1"/>
    <col min="4358" max="4358" width="13.5" style="501" customWidth="1"/>
    <col min="4359" max="4359" width="13.83203125" style="501" customWidth="1"/>
    <col min="4360" max="4360" width="15.33203125" style="501" customWidth="1"/>
    <col min="4361" max="4608" width="9.33203125" style="501"/>
    <col min="4609" max="4609" width="6.83203125" style="501" customWidth="1"/>
    <col min="4610" max="4610" width="43.5" style="501" customWidth="1"/>
    <col min="4611" max="4612" width="12.83203125" style="501" customWidth="1"/>
    <col min="4613" max="4613" width="14.6640625" style="501" customWidth="1"/>
    <col min="4614" max="4614" width="13.5" style="501" customWidth="1"/>
    <col min="4615" max="4615" width="13.83203125" style="501" customWidth="1"/>
    <col min="4616" max="4616" width="15.33203125" style="501" customWidth="1"/>
    <col min="4617" max="4864" width="9.33203125" style="501"/>
    <col min="4865" max="4865" width="6.83203125" style="501" customWidth="1"/>
    <col min="4866" max="4866" width="43.5" style="501" customWidth="1"/>
    <col min="4867" max="4868" width="12.83203125" style="501" customWidth="1"/>
    <col min="4869" max="4869" width="14.6640625" style="501" customWidth="1"/>
    <col min="4870" max="4870" width="13.5" style="501" customWidth="1"/>
    <col min="4871" max="4871" width="13.83203125" style="501" customWidth="1"/>
    <col min="4872" max="4872" width="15.33203125" style="501" customWidth="1"/>
    <col min="4873" max="5120" width="9.33203125" style="501"/>
    <col min="5121" max="5121" width="6.83203125" style="501" customWidth="1"/>
    <col min="5122" max="5122" width="43.5" style="501" customWidth="1"/>
    <col min="5123" max="5124" width="12.83203125" style="501" customWidth="1"/>
    <col min="5125" max="5125" width="14.6640625" style="501" customWidth="1"/>
    <col min="5126" max="5126" width="13.5" style="501" customWidth="1"/>
    <col min="5127" max="5127" width="13.83203125" style="501" customWidth="1"/>
    <col min="5128" max="5128" width="15.33203125" style="501" customWidth="1"/>
    <col min="5129" max="5376" width="9.33203125" style="501"/>
    <col min="5377" max="5377" width="6.83203125" style="501" customWidth="1"/>
    <col min="5378" max="5378" width="43.5" style="501" customWidth="1"/>
    <col min="5379" max="5380" width="12.83203125" style="501" customWidth="1"/>
    <col min="5381" max="5381" width="14.6640625" style="501" customWidth="1"/>
    <col min="5382" max="5382" width="13.5" style="501" customWidth="1"/>
    <col min="5383" max="5383" width="13.83203125" style="501" customWidth="1"/>
    <col min="5384" max="5384" width="15.33203125" style="501" customWidth="1"/>
    <col min="5385" max="5632" width="9.33203125" style="501"/>
    <col min="5633" max="5633" width="6.83203125" style="501" customWidth="1"/>
    <col min="5634" max="5634" width="43.5" style="501" customWidth="1"/>
    <col min="5635" max="5636" width="12.83203125" style="501" customWidth="1"/>
    <col min="5637" max="5637" width="14.6640625" style="501" customWidth="1"/>
    <col min="5638" max="5638" width="13.5" style="501" customWidth="1"/>
    <col min="5639" max="5639" width="13.83203125" style="501" customWidth="1"/>
    <col min="5640" max="5640" width="15.33203125" style="501" customWidth="1"/>
    <col min="5641" max="5888" width="9.33203125" style="501"/>
    <col min="5889" max="5889" width="6.83203125" style="501" customWidth="1"/>
    <col min="5890" max="5890" width="43.5" style="501" customWidth="1"/>
    <col min="5891" max="5892" width="12.83203125" style="501" customWidth="1"/>
    <col min="5893" max="5893" width="14.6640625" style="501" customWidth="1"/>
    <col min="5894" max="5894" width="13.5" style="501" customWidth="1"/>
    <col min="5895" max="5895" width="13.83203125" style="501" customWidth="1"/>
    <col min="5896" max="5896" width="15.33203125" style="501" customWidth="1"/>
    <col min="5897" max="6144" width="9.33203125" style="501"/>
    <col min="6145" max="6145" width="6.83203125" style="501" customWidth="1"/>
    <col min="6146" max="6146" width="43.5" style="501" customWidth="1"/>
    <col min="6147" max="6148" width="12.83203125" style="501" customWidth="1"/>
    <col min="6149" max="6149" width="14.6640625" style="501" customWidth="1"/>
    <col min="6150" max="6150" width="13.5" style="501" customWidth="1"/>
    <col min="6151" max="6151" width="13.83203125" style="501" customWidth="1"/>
    <col min="6152" max="6152" width="15.33203125" style="501" customWidth="1"/>
    <col min="6153" max="6400" width="9.33203125" style="501"/>
    <col min="6401" max="6401" width="6.83203125" style="501" customWidth="1"/>
    <col min="6402" max="6402" width="43.5" style="501" customWidth="1"/>
    <col min="6403" max="6404" width="12.83203125" style="501" customWidth="1"/>
    <col min="6405" max="6405" width="14.6640625" style="501" customWidth="1"/>
    <col min="6406" max="6406" width="13.5" style="501" customWidth="1"/>
    <col min="6407" max="6407" width="13.83203125" style="501" customWidth="1"/>
    <col min="6408" max="6408" width="15.33203125" style="501" customWidth="1"/>
    <col min="6409" max="6656" width="9.33203125" style="501"/>
    <col min="6657" max="6657" width="6.83203125" style="501" customWidth="1"/>
    <col min="6658" max="6658" width="43.5" style="501" customWidth="1"/>
    <col min="6659" max="6660" width="12.83203125" style="501" customWidth="1"/>
    <col min="6661" max="6661" width="14.6640625" style="501" customWidth="1"/>
    <col min="6662" max="6662" width="13.5" style="501" customWidth="1"/>
    <col min="6663" max="6663" width="13.83203125" style="501" customWidth="1"/>
    <col min="6664" max="6664" width="15.33203125" style="501" customWidth="1"/>
    <col min="6665" max="6912" width="9.33203125" style="501"/>
    <col min="6913" max="6913" width="6.83203125" style="501" customWidth="1"/>
    <col min="6914" max="6914" width="43.5" style="501" customWidth="1"/>
    <col min="6915" max="6916" width="12.83203125" style="501" customWidth="1"/>
    <col min="6917" max="6917" width="14.6640625" style="501" customWidth="1"/>
    <col min="6918" max="6918" width="13.5" style="501" customWidth="1"/>
    <col min="6919" max="6919" width="13.83203125" style="501" customWidth="1"/>
    <col min="6920" max="6920" width="15.33203125" style="501" customWidth="1"/>
    <col min="6921" max="7168" width="9.33203125" style="501"/>
    <col min="7169" max="7169" width="6.83203125" style="501" customWidth="1"/>
    <col min="7170" max="7170" width="43.5" style="501" customWidth="1"/>
    <col min="7171" max="7172" width="12.83203125" style="501" customWidth="1"/>
    <col min="7173" max="7173" width="14.6640625" style="501" customWidth="1"/>
    <col min="7174" max="7174" width="13.5" style="501" customWidth="1"/>
    <col min="7175" max="7175" width="13.83203125" style="501" customWidth="1"/>
    <col min="7176" max="7176" width="15.33203125" style="501" customWidth="1"/>
    <col min="7177" max="7424" width="9.33203125" style="501"/>
    <col min="7425" max="7425" width="6.83203125" style="501" customWidth="1"/>
    <col min="7426" max="7426" width="43.5" style="501" customWidth="1"/>
    <col min="7427" max="7428" width="12.83203125" style="501" customWidth="1"/>
    <col min="7429" max="7429" width="14.6640625" style="501" customWidth="1"/>
    <col min="7430" max="7430" width="13.5" style="501" customWidth="1"/>
    <col min="7431" max="7431" width="13.83203125" style="501" customWidth="1"/>
    <col min="7432" max="7432" width="15.33203125" style="501" customWidth="1"/>
    <col min="7433" max="7680" width="9.33203125" style="501"/>
    <col min="7681" max="7681" width="6.83203125" style="501" customWidth="1"/>
    <col min="7682" max="7682" width="43.5" style="501" customWidth="1"/>
    <col min="7683" max="7684" width="12.83203125" style="501" customWidth="1"/>
    <col min="7685" max="7685" width="14.6640625" style="501" customWidth="1"/>
    <col min="7686" max="7686" width="13.5" style="501" customWidth="1"/>
    <col min="7687" max="7687" width="13.83203125" style="501" customWidth="1"/>
    <col min="7688" max="7688" width="15.33203125" style="501" customWidth="1"/>
    <col min="7689" max="7936" width="9.33203125" style="501"/>
    <col min="7937" max="7937" width="6.83203125" style="501" customWidth="1"/>
    <col min="7938" max="7938" width="43.5" style="501" customWidth="1"/>
    <col min="7939" max="7940" width="12.83203125" style="501" customWidth="1"/>
    <col min="7941" max="7941" width="14.6640625" style="501" customWidth="1"/>
    <col min="7942" max="7942" width="13.5" style="501" customWidth="1"/>
    <col min="7943" max="7943" width="13.83203125" style="501" customWidth="1"/>
    <col min="7944" max="7944" width="15.33203125" style="501" customWidth="1"/>
    <col min="7945" max="8192" width="9.33203125" style="501"/>
    <col min="8193" max="8193" width="6.83203125" style="501" customWidth="1"/>
    <col min="8194" max="8194" width="43.5" style="501" customWidth="1"/>
    <col min="8195" max="8196" width="12.83203125" style="501" customWidth="1"/>
    <col min="8197" max="8197" width="14.6640625" style="501" customWidth="1"/>
    <col min="8198" max="8198" width="13.5" style="501" customWidth="1"/>
    <col min="8199" max="8199" width="13.83203125" style="501" customWidth="1"/>
    <col min="8200" max="8200" width="15.33203125" style="501" customWidth="1"/>
    <col min="8201" max="8448" width="9.33203125" style="501"/>
    <col min="8449" max="8449" width="6.83203125" style="501" customWidth="1"/>
    <col min="8450" max="8450" width="43.5" style="501" customWidth="1"/>
    <col min="8451" max="8452" width="12.83203125" style="501" customWidth="1"/>
    <col min="8453" max="8453" width="14.6640625" style="501" customWidth="1"/>
    <col min="8454" max="8454" width="13.5" style="501" customWidth="1"/>
    <col min="8455" max="8455" width="13.83203125" style="501" customWidth="1"/>
    <col min="8456" max="8456" width="15.33203125" style="501" customWidth="1"/>
    <col min="8457" max="8704" width="9.33203125" style="501"/>
    <col min="8705" max="8705" width="6.83203125" style="501" customWidth="1"/>
    <col min="8706" max="8706" width="43.5" style="501" customWidth="1"/>
    <col min="8707" max="8708" width="12.83203125" style="501" customWidth="1"/>
    <col min="8709" max="8709" width="14.6640625" style="501" customWidth="1"/>
    <col min="8710" max="8710" width="13.5" style="501" customWidth="1"/>
    <col min="8711" max="8711" width="13.83203125" style="501" customWidth="1"/>
    <col min="8712" max="8712" width="15.33203125" style="501" customWidth="1"/>
    <col min="8713" max="8960" width="9.33203125" style="501"/>
    <col min="8961" max="8961" width="6.83203125" style="501" customWidth="1"/>
    <col min="8962" max="8962" width="43.5" style="501" customWidth="1"/>
    <col min="8963" max="8964" width="12.83203125" style="501" customWidth="1"/>
    <col min="8965" max="8965" width="14.6640625" style="501" customWidth="1"/>
    <col min="8966" max="8966" width="13.5" style="501" customWidth="1"/>
    <col min="8967" max="8967" width="13.83203125" style="501" customWidth="1"/>
    <col min="8968" max="8968" width="15.33203125" style="501" customWidth="1"/>
    <col min="8969" max="9216" width="9.33203125" style="501"/>
    <col min="9217" max="9217" width="6.83203125" style="501" customWidth="1"/>
    <col min="9218" max="9218" width="43.5" style="501" customWidth="1"/>
    <col min="9219" max="9220" width="12.83203125" style="501" customWidth="1"/>
    <col min="9221" max="9221" width="14.6640625" style="501" customWidth="1"/>
    <col min="9222" max="9222" width="13.5" style="501" customWidth="1"/>
    <col min="9223" max="9223" width="13.83203125" style="501" customWidth="1"/>
    <col min="9224" max="9224" width="15.33203125" style="501" customWidth="1"/>
    <col min="9225" max="9472" width="9.33203125" style="501"/>
    <col min="9473" max="9473" width="6.83203125" style="501" customWidth="1"/>
    <col min="9474" max="9474" width="43.5" style="501" customWidth="1"/>
    <col min="9475" max="9476" width="12.83203125" style="501" customWidth="1"/>
    <col min="9477" max="9477" width="14.6640625" style="501" customWidth="1"/>
    <col min="9478" max="9478" width="13.5" style="501" customWidth="1"/>
    <col min="9479" max="9479" width="13.83203125" style="501" customWidth="1"/>
    <col min="9480" max="9480" width="15.33203125" style="501" customWidth="1"/>
    <col min="9481" max="9728" width="9.33203125" style="501"/>
    <col min="9729" max="9729" width="6.83203125" style="501" customWidth="1"/>
    <col min="9730" max="9730" width="43.5" style="501" customWidth="1"/>
    <col min="9731" max="9732" width="12.83203125" style="501" customWidth="1"/>
    <col min="9733" max="9733" width="14.6640625" style="501" customWidth="1"/>
    <col min="9734" max="9734" width="13.5" style="501" customWidth="1"/>
    <col min="9735" max="9735" width="13.83203125" style="501" customWidth="1"/>
    <col min="9736" max="9736" width="15.33203125" style="501" customWidth="1"/>
    <col min="9737" max="9984" width="9.33203125" style="501"/>
    <col min="9985" max="9985" width="6.83203125" style="501" customWidth="1"/>
    <col min="9986" max="9986" width="43.5" style="501" customWidth="1"/>
    <col min="9987" max="9988" width="12.83203125" style="501" customWidth="1"/>
    <col min="9989" max="9989" width="14.6640625" style="501" customWidth="1"/>
    <col min="9990" max="9990" width="13.5" style="501" customWidth="1"/>
    <col min="9991" max="9991" width="13.83203125" style="501" customWidth="1"/>
    <col min="9992" max="9992" width="15.33203125" style="501" customWidth="1"/>
    <col min="9993" max="10240" width="9.33203125" style="501"/>
    <col min="10241" max="10241" width="6.83203125" style="501" customWidth="1"/>
    <col min="10242" max="10242" width="43.5" style="501" customWidth="1"/>
    <col min="10243" max="10244" width="12.83203125" style="501" customWidth="1"/>
    <col min="10245" max="10245" width="14.6640625" style="501" customWidth="1"/>
    <col min="10246" max="10246" width="13.5" style="501" customWidth="1"/>
    <col min="10247" max="10247" width="13.83203125" style="501" customWidth="1"/>
    <col min="10248" max="10248" width="15.33203125" style="501" customWidth="1"/>
    <col min="10249" max="10496" width="9.33203125" style="501"/>
    <col min="10497" max="10497" width="6.83203125" style="501" customWidth="1"/>
    <col min="10498" max="10498" width="43.5" style="501" customWidth="1"/>
    <col min="10499" max="10500" width="12.83203125" style="501" customWidth="1"/>
    <col min="10501" max="10501" width="14.6640625" style="501" customWidth="1"/>
    <col min="10502" max="10502" width="13.5" style="501" customWidth="1"/>
    <col min="10503" max="10503" width="13.83203125" style="501" customWidth="1"/>
    <col min="10504" max="10504" width="15.33203125" style="501" customWidth="1"/>
    <col min="10505" max="10752" width="9.33203125" style="501"/>
    <col min="10753" max="10753" width="6.83203125" style="501" customWidth="1"/>
    <col min="10754" max="10754" width="43.5" style="501" customWidth="1"/>
    <col min="10755" max="10756" width="12.83203125" style="501" customWidth="1"/>
    <col min="10757" max="10757" width="14.6640625" style="501" customWidth="1"/>
    <col min="10758" max="10758" width="13.5" style="501" customWidth="1"/>
    <col min="10759" max="10759" width="13.83203125" style="501" customWidth="1"/>
    <col min="10760" max="10760" width="15.33203125" style="501" customWidth="1"/>
    <col min="10761" max="11008" width="9.33203125" style="501"/>
    <col min="11009" max="11009" width="6.83203125" style="501" customWidth="1"/>
    <col min="11010" max="11010" width="43.5" style="501" customWidth="1"/>
    <col min="11011" max="11012" width="12.83203125" style="501" customWidth="1"/>
    <col min="11013" max="11013" width="14.6640625" style="501" customWidth="1"/>
    <col min="11014" max="11014" width="13.5" style="501" customWidth="1"/>
    <col min="11015" max="11015" width="13.83203125" style="501" customWidth="1"/>
    <col min="11016" max="11016" width="15.33203125" style="501" customWidth="1"/>
    <col min="11017" max="11264" width="9.33203125" style="501"/>
    <col min="11265" max="11265" width="6.83203125" style="501" customWidth="1"/>
    <col min="11266" max="11266" width="43.5" style="501" customWidth="1"/>
    <col min="11267" max="11268" width="12.83203125" style="501" customWidth="1"/>
    <col min="11269" max="11269" width="14.6640625" style="501" customWidth="1"/>
    <col min="11270" max="11270" width="13.5" style="501" customWidth="1"/>
    <col min="11271" max="11271" width="13.83203125" style="501" customWidth="1"/>
    <col min="11272" max="11272" width="15.33203125" style="501" customWidth="1"/>
    <col min="11273" max="11520" width="9.33203125" style="501"/>
    <col min="11521" max="11521" width="6.83203125" style="501" customWidth="1"/>
    <col min="11522" max="11522" width="43.5" style="501" customWidth="1"/>
    <col min="11523" max="11524" width="12.83203125" style="501" customWidth="1"/>
    <col min="11525" max="11525" width="14.6640625" style="501" customWidth="1"/>
    <col min="11526" max="11526" width="13.5" style="501" customWidth="1"/>
    <col min="11527" max="11527" width="13.83203125" style="501" customWidth="1"/>
    <col min="11528" max="11528" width="15.33203125" style="501" customWidth="1"/>
    <col min="11529" max="11776" width="9.33203125" style="501"/>
    <col min="11777" max="11777" width="6.83203125" style="501" customWidth="1"/>
    <col min="11778" max="11778" width="43.5" style="501" customWidth="1"/>
    <col min="11779" max="11780" width="12.83203125" style="501" customWidth="1"/>
    <col min="11781" max="11781" width="14.6640625" style="501" customWidth="1"/>
    <col min="11782" max="11782" width="13.5" style="501" customWidth="1"/>
    <col min="11783" max="11783" width="13.83203125" style="501" customWidth="1"/>
    <col min="11784" max="11784" width="15.33203125" style="501" customWidth="1"/>
    <col min="11785" max="12032" width="9.33203125" style="501"/>
    <col min="12033" max="12033" width="6.83203125" style="501" customWidth="1"/>
    <col min="12034" max="12034" width="43.5" style="501" customWidth="1"/>
    <col min="12035" max="12036" width="12.83203125" style="501" customWidth="1"/>
    <col min="12037" max="12037" width="14.6640625" style="501" customWidth="1"/>
    <col min="12038" max="12038" width="13.5" style="501" customWidth="1"/>
    <col min="12039" max="12039" width="13.83203125" style="501" customWidth="1"/>
    <col min="12040" max="12040" width="15.33203125" style="501" customWidth="1"/>
    <col min="12041" max="12288" width="9.33203125" style="501"/>
    <col min="12289" max="12289" width="6.83203125" style="501" customWidth="1"/>
    <col min="12290" max="12290" width="43.5" style="501" customWidth="1"/>
    <col min="12291" max="12292" width="12.83203125" style="501" customWidth="1"/>
    <col min="12293" max="12293" width="14.6640625" style="501" customWidth="1"/>
    <col min="12294" max="12294" width="13.5" style="501" customWidth="1"/>
    <col min="12295" max="12295" width="13.83203125" style="501" customWidth="1"/>
    <col min="12296" max="12296" width="15.33203125" style="501" customWidth="1"/>
    <col min="12297" max="12544" width="9.33203125" style="501"/>
    <col min="12545" max="12545" width="6.83203125" style="501" customWidth="1"/>
    <col min="12546" max="12546" width="43.5" style="501" customWidth="1"/>
    <col min="12547" max="12548" width="12.83203125" style="501" customWidth="1"/>
    <col min="12549" max="12549" width="14.6640625" style="501" customWidth="1"/>
    <col min="12550" max="12550" width="13.5" style="501" customWidth="1"/>
    <col min="12551" max="12551" width="13.83203125" style="501" customWidth="1"/>
    <col min="12552" max="12552" width="15.33203125" style="501" customWidth="1"/>
    <col min="12553" max="12800" width="9.33203125" style="501"/>
    <col min="12801" max="12801" width="6.83203125" style="501" customWidth="1"/>
    <col min="12802" max="12802" width="43.5" style="501" customWidth="1"/>
    <col min="12803" max="12804" width="12.83203125" style="501" customWidth="1"/>
    <col min="12805" max="12805" width="14.6640625" style="501" customWidth="1"/>
    <col min="12806" max="12806" width="13.5" style="501" customWidth="1"/>
    <col min="12807" max="12807" width="13.83203125" style="501" customWidth="1"/>
    <col min="12808" max="12808" width="15.33203125" style="501" customWidth="1"/>
    <col min="12809" max="13056" width="9.33203125" style="501"/>
    <col min="13057" max="13057" width="6.83203125" style="501" customWidth="1"/>
    <col min="13058" max="13058" width="43.5" style="501" customWidth="1"/>
    <col min="13059" max="13060" width="12.83203125" style="501" customWidth="1"/>
    <col min="13061" max="13061" width="14.6640625" style="501" customWidth="1"/>
    <col min="13062" max="13062" width="13.5" style="501" customWidth="1"/>
    <col min="13063" max="13063" width="13.83203125" style="501" customWidth="1"/>
    <col min="13064" max="13064" width="15.33203125" style="501" customWidth="1"/>
    <col min="13065" max="13312" width="9.33203125" style="501"/>
    <col min="13313" max="13313" width="6.83203125" style="501" customWidth="1"/>
    <col min="13314" max="13314" width="43.5" style="501" customWidth="1"/>
    <col min="13315" max="13316" width="12.83203125" style="501" customWidth="1"/>
    <col min="13317" max="13317" width="14.6640625" style="501" customWidth="1"/>
    <col min="13318" max="13318" width="13.5" style="501" customWidth="1"/>
    <col min="13319" max="13319" width="13.83203125" style="501" customWidth="1"/>
    <col min="13320" max="13320" width="15.33203125" style="501" customWidth="1"/>
    <col min="13321" max="13568" width="9.33203125" style="501"/>
    <col min="13569" max="13569" width="6.83203125" style="501" customWidth="1"/>
    <col min="13570" max="13570" width="43.5" style="501" customWidth="1"/>
    <col min="13571" max="13572" width="12.83203125" style="501" customWidth="1"/>
    <col min="13573" max="13573" width="14.6640625" style="501" customWidth="1"/>
    <col min="13574" max="13574" width="13.5" style="501" customWidth="1"/>
    <col min="13575" max="13575" width="13.83203125" style="501" customWidth="1"/>
    <col min="13576" max="13576" width="15.33203125" style="501" customWidth="1"/>
    <col min="13577" max="13824" width="9.33203125" style="501"/>
    <col min="13825" max="13825" width="6.83203125" style="501" customWidth="1"/>
    <col min="13826" max="13826" width="43.5" style="501" customWidth="1"/>
    <col min="13827" max="13828" width="12.83203125" style="501" customWidth="1"/>
    <col min="13829" max="13829" width="14.6640625" style="501" customWidth="1"/>
    <col min="13830" max="13830" width="13.5" style="501" customWidth="1"/>
    <col min="13831" max="13831" width="13.83203125" style="501" customWidth="1"/>
    <col min="13832" max="13832" width="15.33203125" style="501" customWidth="1"/>
    <col min="13833" max="14080" width="9.33203125" style="501"/>
    <col min="14081" max="14081" width="6.83203125" style="501" customWidth="1"/>
    <col min="14082" max="14082" width="43.5" style="501" customWidth="1"/>
    <col min="14083" max="14084" width="12.83203125" style="501" customWidth="1"/>
    <col min="14085" max="14085" width="14.6640625" style="501" customWidth="1"/>
    <col min="14086" max="14086" width="13.5" style="501" customWidth="1"/>
    <col min="14087" max="14087" width="13.83203125" style="501" customWidth="1"/>
    <col min="14088" max="14088" width="15.33203125" style="501" customWidth="1"/>
    <col min="14089" max="14336" width="9.33203125" style="501"/>
    <col min="14337" max="14337" width="6.83203125" style="501" customWidth="1"/>
    <col min="14338" max="14338" width="43.5" style="501" customWidth="1"/>
    <col min="14339" max="14340" width="12.83203125" style="501" customWidth="1"/>
    <col min="14341" max="14341" width="14.6640625" style="501" customWidth="1"/>
    <col min="14342" max="14342" width="13.5" style="501" customWidth="1"/>
    <col min="14343" max="14343" width="13.83203125" style="501" customWidth="1"/>
    <col min="14344" max="14344" width="15.33203125" style="501" customWidth="1"/>
    <col min="14345" max="14592" width="9.33203125" style="501"/>
    <col min="14593" max="14593" width="6.83203125" style="501" customWidth="1"/>
    <col min="14594" max="14594" width="43.5" style="501" customWidth="1"/>
    <col min="14595" max="14596" width="12.83203125" style="501" customWidth="1"/>
    <col min="14597" max="14597" width="14.6640625" style="501" customWidth="1"/>
    <col min="14598" max="14598" width="13.5" style="501" customWidth="1"/>
    <col min="14599" max="14599" width="13.83203125" style="501" customWidth="1"/>
    <col min="14600" max="14600" width="15.33203125" style="501" customWidth="1"/>
    <col min="14601" max="14848" width="9.33203125" style="501"/>
    <col min="14849" max="14849" width="6.83203125" style="501" customWidth="1"/>
    <col min="14850" max="14850" width="43.5" style="501" customWidth="1"/>
    <col min="14851" max="14852" width="12.83203125" style="501" customWidth="1"/>
    <col min="14853" max="14853" width="14.6640625" style="501" customWidth="1"/>
    <col min="14854" max="14854" width="13.5" style="501" customWidth="1"/>
    <col min="14855" max="14855" width="13.83203125" style="501" customWidth="1"/>
    <col min="14856" max="14856" width="15.33203125" style="501" customWidth="1"/>
    <col min="14857" max="15104" width="9.33203125" style="501"/>
    <col min="15105" max="15105" width="6.83203125" style="501" customWidth="1"/>
    <col min="15106" max="15106" width="43.5" style="501" customWidth="1"/>
    <col min="15107" max="15108" width="12.83203125" style="501" customWidth="1"/>
    <col min="15109" max="15109" width="14.6640625" style="501" customWidth="1"/>
    <col min="15110" max="15110" width="13.5" style="501" customWidth="1"/>
    <col min="15111" max="15111" width="13.83203125" style="501" customWidth="1"/>
    <col min="15112" max="15112" width="15.33203125" style="501" customWidth="1"/>
    <col min="15113" max="15360" width="9.33203125" style="501"/>
    <col min="15361" max="15361" width="6.83203125" style="501" customWidth="1"/>
    <col min="15362" max="15362" width="43.5" style="501" customWidth="1"/>
    <col min="15363" max="15364" width="12.83203125" style="501" customWidth="1"/>
    <col min="15365" max="15365" width="14.6640625" style="501" customWidth="1"/>
    <col min="15366" max="15366" width="13.5" style="501" customWidth="1"/>
    <col min="15367" max="15367" width="13.83203125" style="501" customWidth="1"/>
    <col min="15368" max="15368" width="15.33203125" style="501" customWidth="1"/>
    <col min="15369" max="15616" width="9.33203125" style="501"/>
    <col min="15617" max="15617" width="6.83203125" style="501" customWidth="1"/>
    <col min="15618" max="15618" width="43.5" style="501" customWidth="1"/>
    <col min="15619" max="15620" width="12.83203125" style="501" customWidth="1"/>
    <col min="15621" max="15621" width="14.6640625" style="501" customWidth="1"/>
    <col min="15622" max="15622" width="13.5" style="501" customWidth="1"/>
    <col min="15623" max="15623" width="13.83203125" style="501" customWidth="1"/>
    <col min="15624" max="15624" width="15.33203125" style="501" customWidth="1"/>
    <col min="15625" max="15872" width="9.33203125" style="501"/>
    <col min="15873" max="15873" width="6.83203125" style="501" customWidth="1"/>
    <col min="15874" max="15874" width="43.5" style="501" customWidth="1"/>
    <col min="15875" max="15876" width="12.83203125" style="501" customWidth="1"/>
    <col min="15877" max="15877" width="14.6640625" style="501" customWidth="1"/>
    <col min="15878" max="15878" width="13.5" style="501" customWidth="1"/>
    <col min="15879" max="15879" width="13.83203125" style="501" customWidth="1"/>
    <col min="15880" max="15880" width="15.33203125" style="501" customWidth="1"/>
    <col min="15881" max="16128" width="9.33203125" style="501"/>
    <col min="16129" max="16129" width="6.83203125" style="501" customWidth="1"/>
    <col min="16130" max="16130" width="43.5" style="501" customWidth="1"/>
    <col min="16131" max="16132" width="12.83203125" style="501" customWidth="1"/>
    <col min="16133" max="16133" width="14.6640625" style="501" customWidth="1"/>
    <col min="16134" max="16134" width="13.5" style="501" customWidth="1"/>
    <col min="16135" max="16135" width="13.83203125" style="501" customWidth="1"/>
    <col min="16136" max="16136" width="15.33203125" style="501" customWidth="1"/>
    <col min="16137" max="16384" width="9.33203125" style="501"/>
  </cols>
  <sheetData>
    <row r="1" spans="1:9" x14ac:dyDescent="0.2">
      <c r="G1" s="867" t="s">
        <v>781</v>
      </c>
      <c r="H1" s="867"/>
    </row>
    <row r="2" spans="1:9" ht="15.75" x14ac:dyDescent="0.25">
      <c r="B2" s="801" t="s">
        <v>785</v>
      </c>
      <c r="C2" s="801"/>
      <c r="D2" s="801"/>
      <c r="E2" s="801"/>
      <c r="F2" s="801"/>
      <c r="G2" s="801"/>
      <c r="H2" s="801"/>
      <c r="I2" s="801"/>
    </row>
    <row r="3" spans="1:9" ht="14.25" thickBot="1" x14ac:dyDescent="0.25">
      <c r="H3" s="502" t="s">
        <v>55</v>
      </c>
    </row>
    <row r="4" spans="1:9" s="503" customFormat="1" ht="14.25" x14ac:dyDescent="0.2">
      <c r="A4" s="863" t="s">
        <v>62</v>
      </c>
      <c r="B4" s="865" t="s">
        <v>533</v>
      </c>
      <c r="C4" s="863" t="s">
        <v>534</v>
      </c>
      <c r="D4" s="863" t="s">
        <v>535</v>
      </c>
      <c r="E4" s="511" t="s">
        <v>536</v>
      </c>
      <c r="F4" s="512"/>
      <c r="G4" s="512"/>
      <c r="H4" s="513"/>
    </row>
    <row r="5" spans="1:9" s="504" customFormat="1" ht="15" thickBot="1" x14ac:dyDescent="0.25">
      <c r="A5" s="864"/>
      <c r="B5" s="866"/>
      <c r="C5" s="866"/>
      <c r="D5" s="864"/>
      <c r="E5" s="514" t="s">
        <v>530</v>
      </c>
      <c r="F5" s="514" t="s">
        <v>531</v>
      </c>
      <c r="G5" s="514" t="s">
        <v>532</v>
      </c>
      <c r="H5" s="515" t="s">
        <v>537</v>
      </c>
    </row>
    <row r="6" spans="1:9" s="505" customFormat="1" ht="15" thickBot="1" x14ac:dyDescent="0.25">
      <c r="A6" s="516">
        <v>1</v>
      </c>
      <c r="B6" s="517">
        <v>2</v>
      </c>
      <c r="C6" s="517">
        <v>3</v>
      </c>
      <c r="D6" s="518">
        <v>4</v>
      </c>
      <c r="E6" s="516">
        <v>5</v>
      </c>
      <c r="F6" s="518">
        <v>6</v>
      </c>
      <c r="G6" s="518">
        <v>7</v>
      </c>
      <c r="H6" s="519">
        <v>8</v>
      </c>
    </row>
    <row r="7" spans="1:9" ht="13.5" thickBot="1" x14ac:dyDescent="0.25">
      <c r="A7" s="520" t="s">
        <v>12</v>
      </c>
      <c r="B7" s="506" t="s">
        <v>538</v>
      </c>
      <c r="C7" s="521"/>
      <c r="D7" s="522"/>
      <c r="E7" s="523">
        <f>SUM(E8:E11)</f>
        <v>0</v>
      </c>
      <c r="F7" s="524">
        <f>SUM(F8:F11)</f>
        <v>0</v>
      </c>
      <c r="G7" s="524">
        <f>SUM(G8:G11)</f>
        <v>0</v>
      </c>
      <c r="H7" s="525">
        <f>SUM(H8:H11)</f>
        <v>0</v>
      </c>
    </row>
    <row r="8" spans="1:9" x14ac:dyDescent="0.2">
      <c r="A8" s="526" t="s">
        <v>13</v>
      </c>
      <c r="B8" s="507" t="s">
        <v>539</v>
      </c>
      <c r="C8" s="527"/>
      <c r="D8" s="508"/>
      <c r="E8" s="509"/>
      <c r="F8" s="49"/>
      <c r="G8" s="49"/>
      <c r="H8" s="510"/>
    </row>
    <row r="9" spans="1:9" x14ac:dyDescent="0.2">
      <c r="A9" s="526" t="s">
        <v>14</v>
      </c>
      <c r="B9" s="507" t="s">
        <v>63</v>
      </c>
      <c r="C9" s="527"/>
      <c r="D9" s="508"/>
      <c r="E9" s="509"/>
      <c r="F9" s="49"/>
      <c r="G9" s="49"/>
      <c r="H9" s="510"/>
    </row>
    <row r="10" spans="1:9" x14ac:dyDescent="0.2">
      <c r="A10" s="526" t="s">
        <v>15</v>
      </c>
      <c r="B10" s="507" t="s">
        <v>63</v>
      </c>
      <c r="C10" s="527"/>
      <c r="D10" s="508"/>
      <c r="E10" s="509"/>
      <c r="F10" s="49"/>
      <c r="G10" s="49"/>
      <c r="H10" s="510"/>
    </row>
    <row r="11" spans="1:9" ht="13.5" thickBot="1" x14ac:dyDescent="0.25">
      <c r="A11" s="526" t="s">
        <v>16</v>
      </c>
      <c r="B11" s="507" t="s">
        <v>63</v>
      </c>
      <c r="C11" s="527"/>
      <c r="D11" s="508"/>
      <c r="E11" s="509"/>
      <c r="F11" s="49"/>
      <c r="G11" s="49"/>
      <c r="H11" s="510"/>
    </row>
    <row r="12" spans="1:9" ht="13.5" thickBot="1" x14ac:dyDescent="0.25">
      <c r="A12" s="520" t="s">
        <v>17</v>
      </c>
      <c r="B12" s="506" t="s">
        <v>540</v>
      </c>
      <c r="C12" s="521"/>
      <c r="D12" s="522"/>
      <c r="E12" s="523">
        <f>SUM(E13:E16)</f>
        <v>0</v>
      </c>
      <c r="F12" s="528">
        <f>SUM(F13:F16)</f>
        <v>0</v>
      </c>
      <c r="G12" s="528">
        <f>SUM(G13:G16)</f>
        <v>0</v>
      </c>
      <c r="H12" s="529">
        <f>SUM(H13:H16)</f>
        <v>0</v>
      </c>
    </row>
    <row r="13" spans="1:9" x14ac:dyDescent="0.2">
      <c r="A13" s="526" t="s">
        <v>18</v>
      </c>
      <c r="B13" s="507" t="s">
        <v>541</v>
      </c>
      <c r="C13" s="527"/>
      <c r="D13" s="508"/>
      <c r="E13" s="509"/>
      <c r="F13" s="49"/>
      <c r="G13" s="49"/>
      <c r="H13" s="510"/>
    </row>
    <row r="14" spans="1:9" x14ac:dyDescent="0.2">
      <c r="A14" s="526" t="s">
        <v>19</v>
      </c>
      <c r="B14" s="507"/>
      <c r="C14" s="527"/>
      <c r="D14" s="508"/>
      <c r="E14" s="509"/>
      <c r="F14" s="49"/>
      <c r="G14" s="49"/>
      <c r="H14" s="510"/>
    </row>
    <row r="15" spans="1:9" x14ac:dyDescent="0.2">
      <c r="A15" s="526" t="s">
        <v>20</v>
      </c>
      <c r="B15" s="507" t="s">
        <v>63</v>
      </c>
      <c r="C15" s="527"/>
      <c r="D15" s="508"/>
      <c r="E15" s="509"/>
      <c r="F15" s="49"/>
      <c r="G15" s="49"/>
      <c r="H15" s="510"/>
    </row>
    <row r="16" spans="1:9" ht="13.5" thickBot="1" x14ac:dyDescent="0.25">
      <c r="A16" s="526" t="s">
        <v>21</v>
      </c>
      <c r="B16" s="507" t="s">
        <v>63</v>
      </c>
      <c r="C16" s="527"/>
      <c r="D16" s="508"/>
      <c r="E16" s="509"/>
      <c r="F16" s="49"/>
      <c r="G16" s="49"/>
      <c r="H16" s="510"/>
    </row>
    <row r="17" spans="1:8" ht="13.5" thickBot="1" x14ac:dyDescent="0.25">
      <c r="A17" s="520" t="s">
        <v>22</v>
      </c>
      <c r="B17" s="506" t="s">
        <v>542</v>
      </c>
      <c r="C17" s="521"/>
      <c r="D17" s="522"/>
      <c r="E17" s="530">
        <f>E7+E12</f>
        <v>0</v>
      </c>
      <c r="F17" s="524">
        <f>F7+F12</f>
        <v>0</v>
      </c>
      <c r="G17" s="524">
        <f>G7+G12</f>
        <v>0</v>
      </c>
      <c r="H17" s="525">
        <f>H7+H12</f>
        <v>0</v>
      </c>
    </row>
  </sheetData>
  <mergeCells count="5">
    <mergeCell ref="A4:A5"/>
    <mergeCell ref="B4:B5"/>
    <mergeCell ref="C4:C5"/>
    <mergeCell ref="D4:D5"/>
    <mergeCell ref="G1:H1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D1" sqref="D1"/>
    </sheetView>
  </sheetViews>
  <sheetFormatPr defaultRowHeight="12" x14ac:dyDescent="0.2"/>
  <cols>
    <col min="1" max="1" width="47.83203125" style="751" customWidth="1"/>
    <col min="2" max="2" width="30.5" style="743" customWidth="1"/>
    <col min="3" max="3" width="25.6640625" style="743" customWidth="1"/>
    <col min="4" max="4" width="19" style="743" customWidth="1"/>
    <col min="5" max="256" width="9.33203125" style="743"/>
    <col min="257" max="257" width="47.83203125" style="743" customWidth="1"/>
    <col min="258" max="258" width="30.5" style="743" customWidth="1"/>
    <col min="259" max="259" width="25.6640625" style="743" customWidth="1"/>
    <col min="260" max="260" width="19" style="743" customWidth="1"/>
    <col min="261" max="512" width="9.33203125" style="743"/>
    <col min="513" max="513" width="47.83203125" style="743" customWidth="1"/>
    <col min="514" max="514" width="30.5" style="743" customWidth="1"/>
    <col min="515" max="515" width="25.6640625" style="743" customWidth="1"/>
    <col min="516" max="516" width="19" style="743" customWidth="1"/>
    <col min="517" max="768" width="9.33203125" style="743"/>
    <col min="769" max="769" width="47.83203125" style="743" customWidth="1"/>
    <col min="770" max="770" width="30.5" style="743" customWidth="1"/>
    <col min="771" max="771" width="25.6640625" style="743" customWidth="1"/>
    <col min="772" max="772" width="19" style="743" customWidth="1"/>
    <col min="773" max="1024" width="9.33203125" style="743"/>
    <col min="1025" max="1025" width="47.83203125" style="743" customWidth="1"/>
    <col min="1026" max="1026" width="30.5" style="743" customWidth="1"/>
    <col min="1027" max="1027" width="25.6640625" style="743" customWidth="1"/>
    <col min="1028" max="1028" width="19" style="743" customWidth="1"/>
    <col min="1029" max="1280" width="9.33203125" style="743"/>
    <col min="1281" max="1281" width="47.83203125" style="743" customWidth="1"/>
    <col min="1282" max="1282" width="30.5" style="743" customWidth="1"/>
    <col min="1283" max="1283" width="25.6640625" style="743" customWidth="1"/>
    <col min="1284" max="1284" width="19" style="743" customWidth="1"/>
    <col min="1285" max="1536" width="9.33203125" style="743"/>
    <col min="1537" max="1537" width="47.83203125" style="743" customWidth="1"/>
    <col min="1538" max="1538" width="30.5" style="743" customWidth="1"/>
    <col min="1539" max="1539" width="25.6640625" style="743" customWidth="1"/>
    <col min="1540" max="1540" width="19" style="743" customWidth="1"/>
    <col min="1541" max="1792" width="9.33203125" style="743"/>
    <col min="1793" max="1793" width="47.83203125" style="743" customWidth="1"/>
    <col min="1794" max="1794" width="30.5" style="743" customWidth="1"/>
    <col min="1795" max="1795" width="25.6640625" style="743" customWidth="1"/>
    <col min="1796" max="1796" width="19" style="743" customWidth="1"/>
    <col min="1797" max="2048" width="9.33203125" style="743"/>
    <col min="2049" max="2049" width="47.83203125" style="743" customWidth="1"/>
    <col min="2050" max="2050" width="30.5" style="743" customWidth="1"/>
    <col min="2051" max="2051" width="25.6640625" style="743" customWidth="1"/>
    <col min="2052" max="2052" width="19" style="743" customWidth="1"/>
    <col min="2053" max="2304" width="9.33203125" style="743"/>
    <col min="2305" max="2305" width="47.83203125" style="743" customWidth="1"/>
    <col min="2306" max="2306" width="30.5" style="743" customWidth="1"/>
    <col min="2307" max="2307" width="25.6640625" style="743" customWidth="1"/>
    <col min="2308" max="2308" width="19" style="743" customWidth="1"/>
    <col min="2309" max="2560" width="9.33203125" style="743"/>
    <col min="2561" max="2561" width="47.83203125" style="743" customWidth="1"/>
    <col min="2562" max="2562" width="30.5" style="743" customWidth="1"/>
    <col min="2563" max="2563" width="25.6640625" style="743" customWidth="1"/>
    <col min="2564" max="2564" width="19" style="743" customWidth="1"/>
    <col min="2565" max="2816" width="9.33203125" style="743"/>
    <col min="2817" max="2817" width="47.83203125" style="743" customWidth="1"/>
    <col min="2818" max="2818" width="30.5" style="743" customWidth="1"/>
    <col min="2819" max="2819" width="25.6640625" style="743" customWidth="1"/>
    <col min="2820" max="2820" width="19" style="743" customWidth="1"/>
    <col min="2821" max="3072" width="9.33203125" style="743"/>
    <col min="3073" max="3073" width="47.83203125" style="743" customWidth="1"/>
    <col min="3074" max="3074" width="30.5" style="743" customWidth="1"/>
    <col min="3075" max="3075" width="25.6640625" style="743" customWidth="1"/>
    <col min="3076" max="3076" width="19" style="743" customWidth="1"/>
    <col min="3077" max="3328" width="9.33203125" style="743"/>
    <col min="3329" max="3329" width="47.83203125" style="743" customWidth="1"/>
    <col min="3330" max="3330" width="30.5" style="743" customWidth="1"/>
    <col min="3331" max="3331" width="25.6640625" style="743" customWidth="1"/>
    <col min="3332" max="3332" width="19" style="743" customWidth="1"/>
    <col min="3333" max="3584" width="9.33203125" style="743"/>
    <col min="3585" max="3585" width="47.83203125" style="743" customWidth="1"/>
    <col min="3586" max="3586" width="30.5" style="743" customWidth="1"/>
    <col min="3587" max="3587" width="25.6640625" style="743" customWidth="1"/>
    <col min="3588" max="3588" width="19" style="743" customWidth="1"/>
    <col min="3589" max="3840" width="9.33203125" style="743"/>
    <col min="3841" max="3841" width="47.83203125" style="743" customWidth="1"/>
    <col min="3842" max="3842" width="30.5" style="743" customWidth="1"/>
    <col min="3843" max="3843" width="25.6640625" style="743" customWidth="1"/>
    <col min="3844" max="3844" width="19" style="743" customWidth="1"/>
    <col min="3845" max="4096" width="9.33203125" style="743"/>
    <col min="4097" max="4097" width="47.83203125" style="743" customWidth="1"/>
    <col min="4098" max="4098" width="30.5" style="743" customWidth="1"/>
    <col min="4099" max="4099" width="25.6640625" style="743" customWidth="1"/>
    <col min="4100" max="4100" width="19" style="743" customWidth="1"/>
    <col min="4101" max="4352" width="9.33203125" style="743"/>
    <col min="4353" max="4353" width="47.83203125" style="743" customWidth="1"/>
    <col min="4354" max="4354" width="30.5" style="743" customWidth="1"/>
    <col min="4355" max="4355" width="25.6640625" style="743" customWidth="1"/>
    <col min="4356" max="4356" width="19" style="743" customWidth="1"/>
    <col min="4357" max="4608" width="9.33203125" style="743"/>
    <col min="4609" max="4609" width="47.83203125" style="743" customWidth="1"/>
    <col min="4610" max="4610" width="30.5" style="743" customWidth="1"/>
    <col min="4611" max="4611" width="25.6640625" style="743" customWidth="1"/>
    <col min="4612" max="4612" width="19" style="743" customWidth="1"/>
    <col min="4613" max="4864" width="9.33203125" style="743"/>
    <col min="4865" max="4865" width="47.83203125" style="743" customWidth="1"/>
    <col min="4866" max="4866" width="30.5" style="743" customWidth="1"/>
    <col min="4867" max="4867" width="25.6640625" style="743" customWidth="1"/>
    <col min="4868" max="4868" width="19" style="743" customWidth="1"/>
    <col min="4869" max="5120" width="9.33203125" style="743"/>
    <col min="5121" max="5121" width="47.83203125" style="743" customWidth="1"/>
    <col min="5122" max="5122" width="30.5" style="743" customWidth="1"/>
    <col min="5123" max="5123" width="25.6640625" style="743" customWidth="1"/>
    <col min="5124" max="5124" width="19" style="743" customWidth="1"/>
    <col min="5125" max="5376" width="9.33203125" style="743"/>
    <col min="5377" max="5377" width="47.83203125" style="743" customWidth="1"/>
    <col min="5378" max="5378" width="30.5" style="743" customWidth="1"/>
    <col min="5379" max="5379" width="25.6640625" style="743" customWidth="1"/>
    <col min="5380" max="5380" width="19" style="743" customWidth="1"/>
    <col min="5381" max="5632" width="9.33203125" style="743"/>
    <col min="5633" max="5633" width="47.83203125" style="743" customWidth="1"/>
    <col min="5634" max="5634" width="30.5" style="743" customWidth="1"/>
    <col min="5635" max="5635" width="25.6640625" style="743" customWidth="1"/>
    <col min="5636" max="5636" width="19" style="743" customWidth="1"/>
    <col min="5637" max="5888" width="9.33203125" style="743"/>
    <col min="5889" max="5889" width="47.83203125" style="743" customWidth="1"/>
    <col min="5890" max="5890" width="30.5" style="743" customWidth="1"/>
    <col min="5891" max="5891" width="25.6640625" style="743" customWidth="1"/>
    <col min="5892" max="5892" width="19" style="743" customWidth="1"/>
    <col min="5893" max="6144" width="9.33203125" style="743"/>
    <col min="6145" max="6145" width="47.83203125" style="743" customWidth="1"/>
    <col min="6146" max="6146" width="30.5" style="743" customWidth="1"/>
    <col min="6147" max="6147" width="25.6640625" style="743" customWidth="1"/>
    <col min="6148" max="6148" width="19" style="743" customWidth="1"/>
    <col min="6149" max="6400" width="9.33203125" style="743"/>
    <col min="6401" max="6401" width="47.83203125" style="743" customWidth="1"/>
    <col min="6402" max="6402" width="30.5" style="743" customWidth="1"/>
    <col min="6403" max="6403" width="25.6640625" style="743" customWidth="1"/>
    <col min="6404" max="6404" width="19" style="743" customWidth="1"/>
    <col min="6405" max="6656" width="9.33203125" style="743"/>
    <col min="6657" max="6657" width="47.83203125" style="743" customWidth="1"/>
    <col min="6658" max="6658" width="30.5" style="743" customWidth="1"/>
    <col min="6659" max="6659" width="25.6640625" style="743" customWidth="1"/>
    <col min="6660" max="6660" width="19" style="743" customWidth="1"/>
    <col min="6661" max="6912" width="9.33203125" style="743"/>
    <col min="6913" max="6913" width="47.83203125" style="743" customWidth="1"/>
    <col min="6914" max="6914" width="30.5" style="743" customWidth="1"/>
    <col min="6915" max="6915" width="25.6640625" style="743" customWidth="1"/>
    <col min="6916" max="6916" width="19" style="743" customWidth="1"/>
    <col min="6917" max="7168" width="9.33203125" style="743"/>
    <col min="7169" max="7169" width="47.83203125" style="743" customWidth="1"/>
    <col min="7170" max="7170" width="30.5" style="743" customWidth="1"/>
    <col min="7171" max="7171" width="25.6640625" style="743" customWidth="1"/>
    <col min="7172" max="7172" width="19" style="743" customWidth="1"/>
    <col min="7173" max="7424" width="9.33203125" style="743"/>
    <col min="7425" max="7425" width="47.83203125" style="743" customWidth="1"/>
    <col min="7426" max="7426" width="30.5" style="743" customWidth="1"/>
    <col min="7427" max="7427" width="25.6640625" style="743" customWidth="1"/>
    <col min="7428" max="7428" width="19" style="743" customWidth="1"/>
    <col min="7429" max="7680" width="9.33203125" style="743"/>
    <col min="7681" max="7681" width="47.83203125" style="743" customWidth="1"/>
    <col min="7682" max="7682" width="30.5" style="743" customWidth="1"/>
    <col min="7683" max="7683" width="25.6640625" style="743" customWidth="1"/>
    <col min="7684" max="7684" width="19" style="743" customWidth="1"/>
    <col min="7685" max="7936" width="9.33203125" style="743"/>
    <col min="7937" max="7937" width="47.83203125" style="743" customWidth="1"/>
    <col min="7938" max="7938" width="30.5" style="743" customWidth="1"/>
    <col min="7939" max="7939" width="25.6640625" style="743" customWidth="1"/>
    <col min="7940" max="7940" width="19" style="743" customWidth="1"/>
    <col min="7941" max="8192" width="9.33203125" style="743"/>
    <col min="8193" max="8193" width="47.83203125" style="743" customWidth="1"/>
    <col min="8194" max="8194" width="30.5" style="743" customWidth="1"/>
    <col min="8195" max="8195" width="25.6640625" style="743" customWidth="1"/>
    <col min="8196" max="8196" width="19" style="743" customWidth="1"/>
    <col min="8197" max="8448" width="9.33203125" style="743"/>
    <col min="8449" max="8449" width="47.83203125" style="743" customWidth="1"/>
    <col min="8450" max="8450" width="30.5" style="743" customWidth="1"/>
    <col min="8451" max="8451" width="25.6640625" style="743" customWidth="1"/>
    <col min="8452" max="8452" width="19" style="743" customWidth="1"/>
    <col min="8453" max="8704" width="9.33203125" style="743"/>
    <col min="8705" max="8705" width="47.83203125" style="743" customWidth="1"/>
    <col min="8706" max="8706" width="30.5" style="743" customWidth="1"/>
    <col min="8707" max="8707" width="25.6640625" style="743" customWidth="1"/>
    <col min="8708" max="8708" width="19" style="743" customWidth="1"/>
    <col min="8709" max="8960" width="9.33203125" style="743"/>
    <col min="8961" max="8961" width="47.83203125" style="743" customWidth="1"/>
    <col min="8962" max="8962" width="30.5" style="743" customWidth="1"/>
    <col min="8963" max="8963" width="25.6640625" style="743" customWidth="1"/>
    <col min="8964" max="8964" width="19" style="743" customWidth="1"/>
    <col min="8965" max="9216" width="9.33203125" style="743"/>
    <col min="9217" max="9217" width="47.83203125" style="743" customWidth="1"/>
    <col min="9218" max="9218" width="30.5" style="743" customWidth="1"/>
    <col min="9219" max="9219" width="25.6640625" style="743" customWidth="1"/>
    <col min="9220" max="9220" width="19" style="743" customWidth="1"/>
    <col min="9221" max="9472" width="9.33203125" style="743"/>
    <col min="9473" max="9473" width="47.83203125" style="743" customWidth="1"/>
    <col min="9474" max="9474" width="30.5" style="743" customWidth="1"/>
    <col min="9475" max="9475" width="25.6640625" style="743" customWidth="1"/>
    <col min="9476" max="9476" width="19" style="743" customWidth="1"/>
    <col min="9477" max="9728" width="9.33203125" style="743"/>
    <col min="9729" max="9729" width="47.83203125" style="743" customWidth="1"/>
    <col min="9730" max="9730" width="30.5" style="743" customWidth="1"/>
    <col min="9731" max="9731" width="25.6640625" style="743" customWidth="1"/>
    <col min="9732" max="9732" width="19" style="743" customWidth="1"/>
    <col min="9733" max="9984" width="9.33203125" style="743"/>
    <col min="9985" max="9985" width="47.83203125" style="743" customWidth="1"/>
    <col min="9986" max="9986" width="30.5" style="743" customWidth="1"/>
    <col min="9987" max="9987" width="25.6640625" style="743" customWidth="1"/>
    <col min="9988" max="9988" width="19" style="743" customWidth="1"/>
    <col min="9989" max="10240" width="9.33203125" style="743"/>
    <col min="10241" max="10241" width="47.83203125" style="743" customWidth="1"/>
    <col min="10242" max="10242" width="30.5" style="743" customWidth="1"/>
    <col min="10243" max="10243" width="25.6640625" style="743" customWidth="1"/>
    <col min="10244" max="10244" width="19" style="743" customWidth="1"/>
    <col min="10245" max="10496" width="9.33203125" style="743"/>
    <col min="10497" max="10497" width="47.83203125" style="743" customWidth="1"/>
    <col min="10498" max="10498" width="30.5" style="743" customWidth="1"/>
    <col min="10499" max="10499" width="25.6640625" style="743" customWidth="1"/>
    <col min="10500" max="10500" width="19" style="743" customWidth="1"/>
    <col min="10501" max="10752" width="9.33203125" style="743"/>
    <col min="10753" max="10753" width="47.83203125" style="743" customWidth="1"/>
    <col min="10754" max="10754" width="30.5" style="743" customWidth="1"/>
    <col min="10755" max="10755" width="25.6640625" style="743" customWidth="1"/>
    <col min="10756" max="10756" width="19" style="743" customWidth="1"/>
    <col min="10757" max="11008" width="9.33203125" style="743"/>
    <col min="11009" max="11009" width="47.83203125" style="743" customWidth="1"/>
    <col min="11010" max="11010" width="30.5" style="743" customWidth="1"/>
    <col min="11011" max="11011" width="25.6640625" style="743" customWidth="1"/>
    <col min="11012" max="11012" width="19" style="743" customWidth="1"/>
    <col min="11013" max="11264" width="9.33203125" style="743"/>
    <col min="11265" max="11265" width="47.83203125" style="743" customWidth="1"/>
    <col min="11266" max="11266" width="30.5" style="743" customWidth="1"/>
    <col min="11267" max="11267" width="25.6640625" style="743" customWidth="1"/>
    <col min="11268" max="11268" width="19" style="743" customWidth="1"/>
    <col min="11269" max="11520" width="9.33203125" style="743"/>
    <col min="11521" max="11521" width="47.83203125" style="743" customWidth="1"/>
    <col min="11522" max="11522" width="30.5" style="743" customWidth="1"/>
    <col min="11523" max="11523" width="25.6640625" style="743" customWidth="1"/>
    <col min="11524" max="11524" width="19" style="743" customWidth="1"/>
    <col min="11525" max="11776" width="9.33203125" style="743"/>
    <col min="11777" max="11777" width="47.83203125" style="743" customWidth="1"/>
    <col min="11778" max="11778" width="30.5" style="743" customWidth="1"/>
    <col min="11779" max="11779" width="25.6640625" style="743" customWidth="1"/>
    <col min="11780" max="11780" width="19" style="743" customWidth="1"/>
    <col min="11781" max="12032" width="9.33203125" style="743"/>
    <col min="12033" max="12033" width="47.83203125" style="743" customWidth="1"/>
    <col min="12034" max="12034" width="30.5" style="743" customWidth="1"/>
    <col min="12035" max="12035" width="25.6640625" style="743" customWidth="1"/>
    <col min="12036" max="12036" width="19" style="743" customWidth="1"/>
    <col min="12037" max="12288" width="9.33203125" style="743"/>
    <col min="12289" max="12289" width="47.83203125" style="743" customWidth="1"/>
    <col min="12290" max="12290" width="30.5" style="743" customWidth="1"/>
    <col min="12291" max="12291" width="25.6640625" style="743" customWidth="1"/>
    <col min="12292" max="12292" width="19" style="743" customWidth="1"/>
    <col min="12293" max="12544" width="9.33203125" style="743"/>
    <col min="12545" max="12545" width="47.83203125" style="743" customWidth="1"/>
    <col min="12546" max="12546" width="30.5" style="743" customWidth="1"/>
    <col min="12547" max="12547" width="25.6640625" style="743" customWidth="1"/>
    <col min="12548" max="12548" width="19" style="743" customWidth="1"/>
    <col min="12549" max="12800" width="9.33203125" style="743"/>
    <col min="12801" max="12801" width="47.83203125" style="743" customWidth="1"/>
    <col min="12802" max="12802" width="30.5" style="743" customWidth="1"/>
    <col min="12803" max="12803" width="25.6640625" style="743" customWidth="1"/>
    <col min="12804" max="12804" width="19" style="743" customWidth="1"/>
    <col min="12805" max="13056" width="9.33203125" style="743"/>
    <col min="13057" max="13057" width="47.83203125" style="743" customWidth="1"/>
    <col min="13058" max="13058" width="30.5" style="743" customWidth="1"/>
    <col min="13059" max="13059" width="25.6640625" style="743" customWidth="1"/>
    <col min="13060" max="13060" width="19" style="743" customWidth="1"/>
    <col min="13061" max="13312" width="9.33203125" style="743"/>
    <col min="13313" max="13313" width="47.83203125" style="743" customWidth="1"/>
    <col min="13314" max="13314" width="30.5" style="743" customWidth="1"/>
    <col min="13315" max="13315" width="25.6640625" style="743" customWidth="1"/>
    <col min="13316" max="13316" width="19" style="743" customWidth="1"/>
    <col min="13317" max="13568" width="9.33203125" style="743"/>
    <col min="13569" max="13569" width="47.83203125" style="743" customWidth="1"/>
    <col min="13570" max="13570" width="30.5" style="743" customWidth="1"/>
    <col min="13571" max="13571" width="25.6640625" style="743" customWidth="1"/>
    <col min="13572" max="13572" width="19" style="743" customWidth="1"/>
    <col min="13573" max="13824" width="9.33203125" style="743"/>
    <col min="13825" max="13825" width="47.83203125" style="743" customWidth="1"/>
    <col min="13826" max="13826" width="30.5" style="743" customWidth="1"/>
    <col min="13827" max="13827" width="25.6640625" style="743" customWidth="1"/>
    <col min="13828" max="13828" width="19" style="743" customWidth="1"/>
    <col min="13829" max="14080" width="9.33203125" style="743"/>
    <col min="14081" max="14081" width="47.83203125" style="743" customWidth="1"/>
    <col min="14082" max="14082" width="30.5" style="743" customWidth="1"/>
    <col min="14083" max="14083" width="25.6640625" style="743" customWidth="1"/>
    <col min="14084" max="14084" width="19" style="743" customWidth="1"/>
    <col min="14085" max="14336" width="9.33203125" style="743"/>
    <col min="14337" max="14337" width="47.83203125" style="743" customWidth="1"/>
    <col min="14338" max="14338" width="30.5" style="743" customWidth="1"/>
    <col min="14339" max="14339" width="25.6640625" style="743" customWidth="1"/>
    <col min="14340" max="14340" width="19" style="743" customWidth="1"/>
    <col min="14341" max="14592" width="9.33203125" style="743"/>
    <col min="14593" max="14593" width="47.83203125" style="743" customWidth="1"/>
    <col min="14594" max="14594" width="30.5" style="743" customWidth="1"/>
    <col min="14595" max="14595" width="25.6640625" style="743" customWidth="1"/>
    <col min="14596" max="14596" width="19" style="743" customWidth="1"/>
    <col min="14597" max="14848" width="9.33203125" style="743"/>
    <col min="14849" max="14849" width="47.83203125" style="743" customWidth="1"/>
    <col min="14850" max="14850" width="30.5" style="743" customWidth="1"/>
    <col min="14851" max="14851" width="25.6640625" style="743" customWidth="1"/>
    <col min="14852" max="14852" width="19" style="743" customWidth="1"/>
    <col min="14853" max="15104" width="9.33203125" style="743"/>
    <col min="15105" max="15105" width="47.83203125" style="743" customWidth="1"/>
    <col min="15106" max="15106" width="30.5" style="743" customWidth="1"/>
    <col min="15107" max="15107" width="25.6640625" style="743" customWidth="1"/>
    <col min="15108" max="15108" width="19" style="743" customWidth="1"/>
    <col min="15109" max="15360" width="9.33203125" style="743"/>
    <col min="15361" max="15361" width="47.83203125" style="743" customWidth="1"/>
    <col min="15362" max="15362" width="30.5" style="743" customWidth="1"/>
    <col min="15363" max="15363" width="25.6640625" style="743" customWidth="1"/>
    <col min="15364" max="15364" width="19" style="743" customWidth="1"/>
    <col min="15365" max="15616" width="9.33203125" style="743"/>
    <col min="15617" max="15617" width="47.83203125" style="743" customWidth="1"/>
    <col min="15618" max="15618" width="30.5" style="743" customWidth="1"/>
    <col min="15619" max="15619" width="25.6640625" style="743" customWidth="1"/>
    <col min="15620" max="15620" width="19" style="743" customWidth="1"/>
    <col min="15621" max="15872" width="9.33203125" style="743"/>
    <col min="15873" max="15873" width="47.83203125" style="743" customWidth="1"/>
    <col min="15874" max="15874" width="30.5" style="743" customWidth="1"/>
    <col min="15875" max="15875" width="25.6640625" style="743" customWidth="1"/>
    <col min="15876" max="15876" width="19" style="743" customWidth="1"/>
    <col min="15877" max="16128" width="9.33203125" style="743"/>
    <col min="16129" max="16129" width="47.83203125" style="743" customWidth="1"/>
    <col min="16130" max="16130" width="30.5" style="743" customWidth="1"/>
    <col min="16131" max="16131" width="25.6640625" style="743" customWidth="1"/>
    <col min="16132" max="16132" width="19" style="743" customWidth="1"/>
    <col min="16133" max="16384" width="9.33203125" style="743"/>
  </cols>
  <sheetData>
    <row r="1" spans="1:4" ht="24" x14ac:dyDescent="0.2">
      <c r="A1" s="743"/>
      <c r="D1" s="802" t="s">
        <v>780</v>
      </c>
    </row>
    <row r="2" spans="1:4" ht="15" x14ac:dyDescent="0.25">
      <c r="A2" s="868" t="s">
        <v>786</v>
      </c>
      <c r="B2" s="868"/>
      <c r="C2" s="868"/>
    </row>
    <row r="3" spans="1:4" s="737" customFormat="1" ht="12.75" thickBot="1" x14ac:dyDescent="0.25">
      <c r="A3" s="736"/>
      <c r="D3" s="738" t="s">
        <v>55</v>
      </c>
    </row>
    <row r="4" spans="1:4" s="742" customFormat="1" ht="12.75" thickBot="1" x14ac:dyDescent="0.25">
      <c r="A4" s="739" t="s">
        <v>543</v>
      </c>
      <c r="B4" s="740" t="s">
        <v>511</v>
      </c>
      <c r="C4" s="741" t="s">
        <v>544</v>
      </c>
      <c r="D4" s="741" t="s">
        <v>545</v>
      </c>
    </row>
    <row r="5" spans="1:4" x14ac:dyDescent="0.2">
      <c r="A5" s="531" t="s">
        <v>546</v>
      </c>
      <c r="B5" s="762">
        <f>SUM(B6:B14)</f>
        <v>9997</v>
      </c>
      <c r="C5" s="762">
        <f t="shared" ref="C5:D5" si="0">SUM(C6:C14)</f>
        <v>50370</v>
      </c>
      <c r="D5" s="793">
        <f t="shared" si="0"/>
        <v>42786</v>
      </c>
    </row>
    <row r="6" spans="1:4" x14ac:dyDescent="0.2">
      <c r="A6" s="744" t="s">
        <v>769</v>
      </c>
      <c r="B6" s="745">
        <v>3850</v>
      </c>
      <c r="C6" s="746">
        <v>3850</v>
      </c>
      <c r="D6" s="747">
        <v>3649</v>
      </c>
    </row>
    <row r="7" spans="1:4" x14ac:dyDescent="0.2">
      <c r="A7" s="744" t="s">
        <v>770</v>
      </c>
      <c r="B7" s="745"/>
      <c r="C7" s="748">
        <v>35017</v>
      </c>
      <c r="D7" s="747">
        <v>30597</v>
      </c>
    </row>
    <row r="8" spans="1:4" x14ac:dyDescent="0.2">
      <c r="A8" s="744" t="s">
        <v>547</v>
      </c>
      <c r="B8" s="749">
        <v>1796</v>
      </c>
      <c r="C8" s="750">
        <v>1796</v>
      </c>
      <c r="D8" s="747">
        <v>440</v>
      </c>
    </row>
    <row r="9" spans="1:4" x14ac:dyDescent="0.2">
      <c r="A9" s="744" t="s">
        <v>548</v>
      </c>
      <c r="B9" s="749">
        <v>4111</v>
      </c>
      <c r="C9" s="746">
        <v>9457</v>
      </c>
      <c r="D9" s="747">
        <v>7940</v>
      </c>
    </row>
    <row r="10" spans="1:4" x14ac:dyDescent="0.2">
      <c r="A10" s="744" t="s">
        <v>549</v>
      </c>
      <c r="B10" s="749">
        <v>240</v>
      </c>
      <c r="C10" s="750">
        <v>240</v>
      </c>
      <c r="D10" s="747">
        <v>150</v>
      </c>
    </row>
    <row r="11" spans="1:4" x14ac:dyDescent="0.2">
      <c r="A11" s="744" t="s">
        <v>771</v>
      </c>
      <c r="B11" s="749"/>
      <c r="C11" s="746">
        <v>10</v>
      </c>
      <c r="D11" s="747">
        <v>10</v>
      </c>
    </row>
    <row r="12" spans="1:4" x14ac:dyDescent="0.2">
      <c r="A12" s="744"/>
      <c r="B12" s="749"/>
      <c r="C12" s="750"/>
      <c r="D12" s="747"/>
    </row>
    <row r="13" spans="1:4" x14ac:dyDescent="0.2">
      <c r="A13" s="794"/>
      <c r="B13" s="752"/>
      <c r="C13" s="746"/>
      <c r="D13" s="747"/>
    </row>
    <row r="14" spans="1:4" x14ac:dyDescent="0.2">
      <c r="A14" s="744"/>
      <c r="B14" s="752"/>
      <c r="C14" s="753"/>
      <c r="D14" s="747"/>
    </row>
    <row r="15" spans="1:4" x14ac:dyDescent="0.2">
      <c r="A15" s="532" t="s">
        <v>768</v>
      </c>
      <c r="B15" s="765">
        <v>2450</v>
      </c>
      <c r="C15" s="763">
        <v>2450</v>
      </c>
      <c r="D15" s="764">
        <f>SUM(D16:D22)</f>
        <v>1500</v>
      </c>
    </row>
    <row r="16" spans="1:4" x14ac:dyDescent="0.2">
      <c r="A16" s="754" t="s">
        <v>772</v>
      </c>
      <c r="B16" s="749"/>
      <c r="C16" s="746"/>
      <c r="D16" s="747">
        <v>350</v>
      </c>
    </row>
    <row r="17" spans="1:4" x14ac:dyDescent="0.2">
      <c r="A17" s="755" t="s">
        <v>550</v>
      </c>
      <c r="B17" s="749"/>
      <c r="C17" s="750"/>
      <c r="D17" s="747">
        <v>900</v>
      </c>
    </row>
    <row r="18" spans="1:4" x14ac:dyDescent="0.2">
      <c r="A18" s="744" t="s">
        <v>551</v>
      </c>
      <c r="B18" s="745"/>
      <c r="C18" s="746"/>
      <c r="D18" s="747">
        <v>100</v>
      </c>
    </row>
    <row r="19" spans="1:4" x14ac:dyDescent="0.2">
      <c r="A19" s="744" t="s">
        <v>773</v>
      </c>
      <c r="B19" s="745"/>
      <c r="C19" s="750"/>
      <c r="D19" s="747">
        <v>120</v>
      </c>
    </row>
    <row r="20" spans="1:4" x14ac:dyDescent="0.2">
      <c r="A20" s="754" t="s">
        <v>774</v>
      </c>
      <c r="B20" s="756"/>
      <c r="C20" s="757"/>
      <c r="D20" s="747">
        <v>10</v>
      </c>
    </row>
    <row r="21" spans="1:4" x14ac:dyDescent="0.2">
      <c r="A21" s="758" t="s">
        <v>775</v>
      </c>
      <c r="B21" s="756"/>
      <c r="C21" s="757"/>
      <c r="D21" s="747">
        <v>20</v>
      </c>
    </row>
    <row r="22" spans="1:4" x14ac:dyDescent="0.2">
      <c r="A22" s="759"/>
      <c r="B22" s="760"/>
      <c r="C22" s="757"/>
      <c r="D22" s="747"/>
    </row>
    <row r="23" spans="1:4" ht="12.75" thickBot="1" x14ac:dyDescent="0.25">
      <c r="A23" s="796"/>
      <c r="C23" s="757"/>
      <c r="D23" s="747"/>
    </row>
    <row r="24" spans="1:4" ht="12.75" thickBot="1" x14ac:dyDescent="0.25">
      <c r="A24" s="797" t="s">
        <v>58</v>
      </c>
      <c r="B24" s="795">
        <f>SUM(B5,B15)</f>
        <v>12447</v>
      </c>
      <c r="C24" s="761">
        <f t="shared" ref="C24:D24" si="1">SUM(C5,C15)</f>
        <v>52820</v>
      </c>
      <c r="D24" s="761">
        <f t="shared" si="1"/>
        <v>44286</v>
      </c>
    </row>
  </sheetData>
  <mergeCells count="1">
    <mergeCell ref="A2:C2"/>
  </mergeCells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workbookViewId="0">
      <selection activeCell="I24" sqref="I24"/>
    </sheetView>
  </sheetViews>
  <sheetFormatPr defaultRowHeight="12.75" x14ac:dyDescent="0.2"/>
  <cols>
    <col min="1" max="1" width="6.83203125" style="500" customWidth="1"/>
    <col min="2" max="2" width="50.33203125" style="501" customWidth="1"/>
    <col min="3" max="3" width="12.83203125" style="501" customWidth="1"/>
    <col min="4" max="4" width="11" style="501" customWidth="1"/>
    <col min="5" max="5" width="14.5" style="501" customWidth="1"/>
    <col min="6" max="6" width="13.83203125" style="501" customWidth="1"/>
    <col min="7" max="7" width="15.5" style="501" customWidth="1"/>
    <col min="8" max="8" width="16.83203125" style="501" customWidth="1"/>
    <col min="9" max="9" width="5.6640625" style="501" customWidth="1"/>
    <col min="10" max="256" width="9.33203125" style="501"/>
    <col min="257" max="257" width="6.83203125" style="501" customWidth="1"/>
    <col min="258" max="258" width="50.33203125" style="501" customWidth="1"/>
    <col min="259" max="261" width="12.83203125" style="501" customWidth="1"/>
    <col min="262" max="262" width="13.83203125" style="501" customWidth="1"/>
    <col min="263" max="263" width="15.5" style="501" customWidth="1"/>
    <col min="264" max="264" width="16.83203125" style="501" customWidth="1"/>
    <col min="265" max="265" width="5.6640625" style="501" customWidth="1"/>
    <col min="266" max="512" width="9.33203125" style="501"/>
    <col min="513" max="513" width="6.83203125" style="501" customWidth="1"/>
    <col min="514" max="514" width="50.33203125" style="501" customWidth="1"/>
    <col min="515" max="517" width="12.83203125" style="501" customWidth="1"/>
    <col min="518" max="518" width="13.83203125" style="501" customWidth="1"/>
    <col min="519" max="519" width="15.5" style="501" customWidth="1"/>
    <col min="520" max="520" width="16.83203125" style="501" customWidth="1"/>
    <col min="521" max="521" width="5.6640625" style="501" customWidth="1"/>
    <col min="522" max="768" width="9.33203125" style="501"/>
    <col min="769" max="769" width="6.83203125" style="501" customWidth="1"/>
    <col min="770" max="770" width="50.33203125" style="501" customWidth="1"/>
    <col min="771" max="773" width="12.83203125" style="501" customWidth="1"/>
    <col min="774" max="774" width="13.83203125" style="501" customWidth="1"/>
    <col min="775" max="775" width="15.5" style="501" customWidth="1"/>
    <col min="776" max="776" width="16.83203125" style="501" customWidth="1"/>
    <col min="777" max="777" width="5.6640625" style="501" customWidth="1"/>
    <col min="778" max="1024" width="9.33203125" style="501"/>
    <col min="1025" max="1025" width="6.83203125" style="501" customWidth="1"/>
    <col min="1026" max="1026" width="50.33203125" style="501" customWidth="1"/>
    <col min="1027" max="1029" width="12.83203125" style="501" customWidth="1"/>
    <col min="1030" max="1030" width="13.83203125" style="501" customWidth="1"/>
    <col min="1031" max="1031" width="15.5" style="501" customWidth="1"/>
    <col min="1032" max="1032" width="16.83203125" style="501" customWidth="1"/>
    <col min="1033" max="1033" width="5.6640625" style="501" customWidth="1"/>
    <col min="1034" max="1280" width="9.33203125" style="501"/>
    <col min="1281" max="1281" width="6.83203125" style="501" customWidth="1"/>
    <col min="1282" max="1282" width="50.33203125" style="501" customWidth="1"/>
    <col min="1283" max="1285" width="12.83203125" style="501" customWidth="1"/>
    <col min="1286" max="1286" width="13.83203125" style="501" customWidth="1"/>
    <col min="1287" max="1287" width="15.5" style="501" customWidth="1"/>
    <col min="1288" max="1288" width="16.83203125" style="501" customWidth="1"/>
    <col min="1289" max="1289" width="5.6640625" style="501" customWidth="1"/>
    <col min="1290" max="1536" width="9.33203125" style="501"/>
    <col min="1537" max="1537" width="6.83203125" style="501" customWidth="1"/>
    <col min="1538" max="1538" width="50.33203125" style="501" customWidth="1"/>
    <col min="1539" max="1541" width="12.83203125" style="501" customWidth="1"/>
    <col min="1542" max="1542" width="13.83203125" style="501" customWidth="1"/>
    <col min="1543" max="1543" width="15.5" style="501" customWidth="1"/>
    <col min="1544" max="1544" width="16.83203125" style="501" customWidth="1"/>
    <col min="1545" max="1545" width="5.6640625" style="501" customWidth="1"/>
    <col min="1546" max="1792" width="9.33203125" style="501"/>
    <col min="1793" max="1793" width="6.83203125" style="501" customWidth="1"/>
    <col min="1794" max="1794" width="50.33203125" style="501" customWidth="1"/>
    <col min="1795" max="1797" width="12.83203125" style="501" customWidth="1"/>
    <col min="1798" max="1798" width="13.83203125" style="501" customWidth="1"/>
    <col min="1799" max="1799" width="15.5" style="501" customWidth="1"/>
    <col min="1800" max="1800" width="16.83203125" style="501" customWidth="1"/>
    <col min="1801" max="1801" width="5.6640625" style="501" customWidth="1"/>
    <col min="1802" max="2048" width="9.33203125" style="501"/>
    <col min="2049" max="2049" width="6.83203125" style="501" customWidth="1"/>
    <col min="2050" max="2050" width="50.33203125" style="501" customWidth="1"/>
    <col min="2051" max="2053" width="12.83203125" style="501" customWidth="1"/>
    <col min="2054" max="2054" width="13.83203125" style="501" customWidth="1"/>
    <col min="2055" max="2055" width="15.5" style="501" customWidth="1"/>
    <col min="2056" max="2056" width="16.83203125" style="501" customWidth="1"/>
    <col min="2057" max="2057" width="5.6640625" style="501" customWidth="1"/>
    <col min="2058" max="2304" width="9.33203125" style="501"/>
    <col min="2305" max="2305" width="6.83203125" style="501" customWidth="1"/>
    <col min="2306" max="2306" width="50.33203125" style="501" customWidth="1"/>
    <col min="2307" max="2309" width="12.83203125" style="501" customWidth="1"/>
    <col min="2310" max="2310" width="13.83203125" style="501" customWidth="1"/>
    <col min="2311" max="2311" width="15.5" style="501" customWidth="1"/>
    <col min="2312" max="2312" width="16.83203125" style="501" customWidth="1"/>
    <col min="2313" max="2313" width="5.6640625" style="501" customWidth="1"/>
    <col min="2314" max="2560" width="9.33203125" style="501"/>
    <col min="2561" max="2561" width="6.83203125" style="501" customWidth="1"/>
    <col min="2562" max="2562" width="50.33203125" style="501" customWidth="1"/>
    <col min="2563" max="2565" width="12.83203125" style="501" customWidth="1"/>
    <col min="2566" max="2566" width="13.83203125" style="501" customWidth="1"/>
    <col min="2567" max="2567" width="15.5" style="501" customWidth="1"/>
    <col min="2568" max="2568" width="16.83203125" style="501" customWidth="1"/>
    <col min="2569" max="2569" width="5.6640625" style="501" customWidth="1"/>
    <col min="2570" max="2816" width="9.33203125" style="501"/>
    <col min="2817" max="2817" width="6.83203125" style="501" customWidth="1"/>
    <col min="2818" max="2818" width="50.33203125" style="501" customWidth="1"/>
    <col min="2819" max="2821" width="12.83203125" style="501" customWidth="1"/>
    <col min="2822" max="2822" width="13.83203125" style="501" customWidth="1"/>
    <col min="2823" max="2823" width="15.5" style="501" customWidth="1"/>
    <col min="2824" max="2824" width="16.83203125" style="501" customWidth="1"/>
    <col min="2825" max="2825" width="5.6640625" style="501" customWidth="1"/>
    <col min="2826" max="3072" width="9.33203125" style="501"/>
    <col min="3073" max="3073" width="6.83203125" style="501" customWidth="1"/>
    <col min="3074" max="3074" width="50.33203125" style="501" customWidth="1"/>
    <col min="3075" max="3077" width="12.83203125" style="501" customWidth="1"/>
    <col min="3078" max="3078" width="13.83203125" style="501" customWidth="1"/>
    <col min="3079" max="3079" width="15.5" style="501" customWidth="1"/>
    <col min="3080" max="3080" width="16.83203125" style="501" customWidth="1"/>
    <col min="3081" max="3081" width="5.6640625" style="501" customWidth="1"/>
    <col min="3082" max="3328" width="9.33203125" style="501"/>
    <col min="3329" max="3329" width="6.83203125" style="501" customWidth="1"/>
    <col min="3330" max="3330" width="50.33203125" style="501" customWidth="1"/>
    <col min="3331" max="3333" width="12.83203125" style="501" customWidth="1"/>
    <col min="3334" max="3334" width="13.83203125" style="501" customWidth="1"/>
    <col min="3335" max="3335" width="15.5" style="501" customWidth="1"/>
    <col min="3336" max="3336" width="16.83203125" style="501" customWidth="1"/>
    <col min="3337" max="3337" width="5.6640625" style="501" customWidth="1"/>
    <col min="3338" max="3584" width="9.33203125" style="501"/>
    <col min="3585" max="3585" width="6.83203125" style="501" customWidth="1"/>
    <col min="3586" max="3586" width="50.33203125" style="501" customWidth="1"/>
    <col min="3587" max="3589" width="12.83203125" style="501" customWidth="1"/>
    <col min="3590" max="3590" width="13.83203125" style="501" customWidth="1"/>
    <col min="3591" max="3591" width="15.5" style="501" customWidth="1"/>
    <col min="3592" max="3592" width="16.83203125" style="501" customWidth="1"/>
    <col min="3593" max="3593" width="5.6640625" style="501" customWidth="1"/>
    <col min="3594" max="3840" width="9.33203125" style="501"/>
    <col min="3841" max="3841" width="6.83203125" style="501" customWidth="1"/>
    <col min="3842" max="3842" width="50.33203125" style="501" customWidth="1"/>
    <col min="3843" max="3845" width="12.83203125" style="501" customWidth="1"/>
    <col min="3846" max="3846" width="13.83203125" style="501" customWidth="1"/>
    <col min="3847" max="3847" width="15.5" style="501" customWidth="1"/>
    <col min="3848" max="3848" width="16.83203125" style="501" customWidth="1"/>
    <col min="3849" max="3849" width="5.6640625" style="501" customWidth="1"/>
    <col min="3850" max="4096" width="9.33203125" style="501"/>
    <col min="4097" max="4097" width="6.83203125" style="501" customWidth="1"/>
    <col min="4098" max="4098" width="50.33203125" style="501" customWidth="1"/>
    <col min="4099" max="4101" width="12.83203125" style="501" customWidth="1"/>
    <col min="4102" max="4102" width="13.83203125" style="501" customWidth="1"/>
    <col min="4103" max="4103" width="15.5" style="501" customWidth="1"/>
    <col min="4104" max="4104" width="16.83203125" style="501" customWidth="1"/>
    <col min="4105" max="4105" width="5.6640625" style="501" customWidth="1"/>
    <col min="4106" max="4352" width="9.33203125" style="501"/>
    <col min="4353" max="4353" width="6.83203125" style="501" customWidth="1"/>
    <col min="4354" max="4354" width="50.33203125" style="501" customWidth="1"/>
    <col min="4355" max="4357" width="12.83203125" style="501" customWidth="1"/>
    <col min="4358" max="4358" width="13.83203125" style="501" customWidth="1"/>
    <col min="4359" max="4359" width="15.5" style="501" customWidth="1"/>
    <col min="4360" max="4360" width="16.83203125" style="501" customWidth="1"/>
    <col min="4361" max="4361" width="5.6640625" style="501" customWidth="1"/>
    <col min="4362" max="4608" width="9.33203125" style="501"/>
    <col min="4609" max="4609" width="6.83203125" style="501" customWidth="1"/>
    <col min="4610" max="4610" width="50.33203125" style="501" customWidth="1"/>
    <col min="4611" max="4613" width="12.83203125" style="501" customWidth="1"/>
    <col min="4614" max="4614" width="13.83203125" style="501" customWidth="1"/>
    <col min="4615" max="4615" width="15.5" style="501" customWidth="1"/>
    <col min="4616" max="4616" width="16.83203125" style="501" customWidth="1"/>
    <col min="4617" max="4617" width="5.6640625" style="501" customWidth="1"/>
    <col min="4618" max="4864" width="9.33203125" style="501"/>
    <col min="4865" max="4865" width="6.83203125" style="501" customWidth="1"/>
    <col min="4866" max="4866" width="50.33203125" style="501" customWidth="1"/>
    <col min="4867" max="4869" width="12.83203125" style="501" customWidth="1"/>
    <col min="4870" max="4870" width="13.83203125" style="501" customWidth="1"/>
    <col min="4871" max="4871" width="15.5" style="501" customWidth="1"/>
    <col min="4872" max="4872" width="16.83203125" style="501" customWidth="1"/>
    <col min="4873" max="4873" width="5.6640625" style="501" customWidth="1"/>
    <col min="4874" max="5120" width="9.33203125" style="501"/>
    <col min="5121" max="5121" width="6.83203125" style="501" customWidth="1"/>
    <col min="5122" max="5122" width="50.33203125" style="501" customWidth="1"/>
    <col min="5123" max="5125" width="12.83203125" style="501" customWidth="1"/>
    <col min="5126" max="5126" width="13.83203125" style="501" customWidth="1"/>
    <col min="5127" max="5127" width="15.5" style="501" customWidth="1"/>
    <col min="5128" max="5128" width="16.83203125" style="501" customWidth="1"/>
    <col min="5129" max="5129" width="5.6640625" style="501" customWidth="1"/>
    <col min="5130" max="5376" width="9.33203125" style="501"/>
    <col min="5377" max="5377" width="6.83203125" style="501" customWidth="1"/>
    <col min="5378" max="5378" width="50.33203125" style="501" customWidth="1"/>
    <col min="5379" max="5381" width="12.83203125" style="501" customWidth="1"/>
    <col min="5382" max="5382" width="13.83203125" style="501" customWidth="1"/>
    <col min="5383" max="5383" width="15.5" style="501" customWidth="1"/>
    <col min="5384" max="5384" width="16.83203125" style="501" customWidth="1"/>
    <col min="5385" max="5385" width="5.6640625" style="501" customWidth="1"/>
    <col min="5386" max="5632" width="9.33203125" style="501"/>
    <col min="5633" max="5633" width="6.83203125" style="501" customWidth="1"/>
    <col min="5634" max="5634" width="50.33203125" style="501" customWidth="1"/>
    <col min="5635" max="5637" width="12.83203125" style="501" customWidth="1"/>
    <col min="5638" max="5638" width="13.83203125" style="501" customWidth="1"/>
    <col min="5639" max="5639" width="15.5" style="501" customWidth="1"/>
    <col min="5640" max="5640" width="16.83203125" style="501" customWidth="1"/>
    <col min="5641" max="5641" width="5.6640625" style="501" customWidth="1"/>
    <col min="5642" max="5888" width="9.33203125" style="501"/>
    <col min="5889" max="5889" width="6.83203125" style="501" customWidth="1"/>
    <col min="5890" max="5890" width="50.33203125" style="501" customWidth="1"/>
    <col min="5891" max="5893" width="12.83203125" style="501" customWidth="1"/>
    <col min="5894" max="5894" width="13.83203125" style="501" customWidth="1"/>
    <col min="5895" max="5895" width="15.5" style="501" customWidth="1"/>
    <col min="5896" max="5896" width="16.83203125" style="501" customWidth="1"/>
    <col min="5897" max="5897" width="5.6640625" style="501" customWidth="1"/>
    <col min="5898" max="6144" width="9.33203125" style="501"/>
    <col min="6145" max="6145" width="6.83203125" style="501" customWidth="1"/>
    <col min="6146" max="6146" width="50.33203125" style="501" customWidth="1"/>
    <col min="6147" max="6149" width="12.83203125" style="501" customWidth="1"/>
    <col min="6150" max="6150" width="13.83203125" style="501" customWidth="1"/>
    <col min="6151" max="6151" width="15.5" style="501" customWidth="1"/>
    <col min="6152" max="6152" width="16.83203125" style="501" customWidth="1"/>
    <col min="6153" max="6153" width="5.6640625" style="501" customWidth="1"/>
    <col min="6154" max="6400" width="9.33203125" style="501"/>
    <col min="6401" max="6401" width="6.83203125" style="501" customWidth="1"/>
    <col min="6402" max="6402" width="50.33203125" style="501" customWidth="1"/>
    <col min="6403" max="6405" width="12.83203125" style="501" customWidth="1"/>
    <col min="6406" max="6406" width="13.83203125" style="501" customWidth="1"/>
    <col min="6407" max="6407" width="15.5" style="501" customWidth="1"/>
    <col min="6408" max="6408" width="16.83203125" style="501" customWidth="1"/>
    <col min="6409" max="6409" width="5.6640625" style="501" customWidth="1"/>
    <col min="6410" max="6656" width="9.33203125" style="501"/>
    <col min="6657" max="6657" width="6.83203125" style="501" customWidth="1"/>
    <col min="6658" max="6658" width="50.33203125" style="501" customWidth="1"/>
    <col min="6659" max="6661" width="12.83203125" style="501" customWidth="1"/>
    <col min="6662" max="6662" width="13.83203125" style="501" customWidth="1"/>
    <col min="6663" max="6663" width="15.5" style="501" customWidth="1"/>
    <col min="6664" max="6664" width="16.83203125" style="501" customWidth="1"/>
    <col min="6665" max="6665" width="5.6640625" style="501" customWidth="1"/>
    <col min="6666" max="6912" width="9.33203125" style="501"/>
    <col min="6913" max="6913" width="6.83203125" style="501" customWidth="1"/>
    <col min="6914" max="6914" width="50.33203125" style="501" customWidth="1"/>
    <col min="6915" max="6917" width="12.83203125" style="501" customWidth="1"/>
    <col min="6918" max="6918" width="13.83203125" style="501" customWidth="1"/>
    <col min="6919" max="6919" width="15.5" style="501" customWidth="1"/>
    <col min="6920" max="6920" width="16.83203125" style="501" customWidth="1"/>
    <col min="6921" max="6921" width="5.6640625" style="501" customWidth="1"/>
    <col min="6922" max="7168" width="9.33203125" style="501"/>
    <col min="7169" max="7169" width="6.83203125" style="501" customWidth="1"/>
    <col min="7170" max="7170" width="50.33203125" style="501" customWidth="1"/>
    <col min="7171" max="7173" width="12.83203125" style="501" customWidth="1"/>
    <col min="7174" max="7174" width="13.83203125" style="501" customWidth="1"/>
    <col min="7175" max="7175" width="15.5" style="501" customWidth="1"/>
    <col min="7176" max="7176" width="16.83203125" style="501" customWidth="1"/>
    <col min="7177" max="7177" width="5.6640625" style="501" customWidth="1"/>
    <col min="7178" max="7424" width="9.33203125" style="501"/>
    <col min="7425" max="7425" width="6.83203125" style="501" customWidth="1"/>
    <col min="7426" max="7426" width="50.33203125" style="501" customWidth="1"/>
    <col min="7427" max="7429" width="12.83203125" style="501" customWidth="1"/>
    <col min="7430" max="7430" width="13.83203125" style="501" customWidth="1"/>
    <col min="7431" max="7431" width="15.5" style="501" customWidth="1"/>
    <col min="7432" max="7432" width="16.83203125" style="501" customWidth="1"/>
    <col min="7433" max="7433" width="5.6640625" style="501" customWidth="1"/>
    <col min="7434" max="7680" width="9.33203125" style="501"/>
    <col min="7681" max="7681" width="6.83203125" style="501" customWidth="1"/>
    <col min="7682" max="7682" width="50.33203125" style="501" customWidth="1"/>
    <col min="7683" max="7685" width="12.83203125" style="501" customWidth="1"/>
    <col min="7686" max="7686" width="13.83203125" style="501" customWidth="1"/>
    <col min="7687" max="7687" width="15.5" style="501" customWidth="1"/>
    <col min="7688" max="7688" width="16.83203125" style="501" customWidth="1"/>
    <col min="7689" max="7689" width="5.6640625" style="501" customWidth="1"/>
    <col min="7690" max="7936" width="9.33203125" style="501"/>
    <col min="7937" max="7937" width="6.83203125" style="501" customWidth="1"/>
    <col min="7938" max="7938" width="50.33203125" style="501" customWidth="1"/>
    <col min="7939" max="7941" width="12.83203125" style="501" customWidth="1"/>
    <col min="7942" max="7942" width="13.83203125" style="501" customWidth="1"/>
    <col min="7943" max="7943" width="15.5" style="501" customWidth="1"/>
    <col min="7944" max="7944" width="16.83203125" style="501" customWidth="1"/>
    <col min="7945" max="7945" width="5.6640625" style="501" customWidth="1"/>
    <col min="7946" max="8192" width="9.33203125" style="501"/>
    <col min="8193" max="8193" width="6.83203125" style="501" customWidth="1"/>
    <col min="8194" max="8194" width="50.33203125" style="501" customWidth="1"/>
    <col min="8195" max="8197" width="12.83203125" style="501" customWidth="1"/>
    <col min="8198" max="8198" width="13.83203125" style="501" customWidth="1"/>
    <col min="8199" max="8199" width="15.5" style="501" customWidth="1"/>
    <col min="8200" max="8200" width="16.83203125" style="501" customWidth="1"/>
    <col min="8201" max="8201" width="5.6640625" style="501" customWidth="1"/>
    <col min="8202" max="8448" width="9.33203125" style="501"/>
    <col min="8449" max="8449" width="6.83203125" style="501" customWidth="1"/>
    <col min="8450" max="8450" width="50.33203125" style="501" customWidth="1"/>
    <col min="8451" max="8453" width="12.83203125" style="501" customWidth="1"/>
    <col min="8454" max="8454" width="13.83203125" style="501" customWidth="1"/>
    <col min="8455" max="8455" width="15.5" style="501" customWidth="1"/>
    <col min="8456" max="8456" width="16.83203125" style="501" customWidth="1"/>
    <col min="8457" max="8457" width="5.6640625" style="501" customWidth="1"/>
    <col min="8458" max="8704" width="9.33203125" style="501"/>
    <col min="8705" max="8705" width="6.83203125" style="501" customWidth="1"/>
    <col min="8706" max="8706" width="50.33203125" style="501" customWidth="1"/>
    <col min="8707" max="8709" width="12.83203125" style="501" customWidth="1"/>
    <col min="8710" max="8710" width="13.83203125" style="501" customWidth="1"/>
    <col min="8711" max="8711" width="15.5" style="501" customWidth="1"/>
    <col min="8712" max="8712" width="16.83203125" style="501" customWidth="1"/>
    <col min="8713" max="8713" width="5.6640625" style="501" customWidth="1"/>
    <col min="8714" max="8960" width="9.33203125" style="501"/>
    <col min="8961" max="8961" width="6.83203125" style="501" customWidth="1"/>
    <col min="8962" max="8962" width="50.33203125" style="501" customWidth="1"/>
    <col min="8963" max="8965" width="12.83203125" style="501" customWidth="1"/>
    <col min="8966" max="8966" width="13.83203125" style="501" customWidth="1"/>
    <col min="8967" max="8967" width="15.5" style="501" customWidth="1"/>
    <col min="8968" max="8968" width="16.83203125" style="501" customWidth="1"/>
    <col min="8969" max="8969" width="5.6640625" style="501" customWidth="1"/>
    <col min="8970" max="9216" width="9.33203125" style="501"/>
    <col min="9217" max="9217" width="6.83203125" style="501" customWidth="1"/>
    <col min="9218" max="9218" width="50.33203125" style="501" customWidth="1"/>
    <col min="9219" max="9221" width="12.83203125" style="501" customWidth="1"/>
    <col min="9222" max="9222" width="13.83203125" style="501" customWidth="1"/>
    <col min="9223" max="9223" width="15.5" style="501" customWidth="1"/>
    <col min="9224" max="9224" width="16.83203125" style="501" customWidth="1"/>
    <col min="9225" max="9225" width="5.6640625" style="501" customWidth="1"/>
    <col min="9226" max="9472" width="9.33203125" style="501"/>
    <col min="9473" max="9473" width="6.83203125" style="501" customWidth="1"/>
    <col min="9474" max="9474" width="50.33203125" style="501" customWidth="1"/>
    <col min="9475" max="9477" width="12.83203125" style="501" customWidth="1"/>
    <col min="9478" max="9478" width="13.83203125" style="501" customWidth="1"/>
    <col min="9479" max="9479" width="15.5" style="501" customWidth="1"/>
    <col min="9480" max="9480" width="16.83203125" style="501" customWidth="1"/>
    <col min="9481" max="9481" width="5.6640625" style="501" customWidth="1"/>
    <col min="9482" max="9728" width="9.33203125" style="501"/>
    <col min="9729" max="9729" width="6.83203125" style="501" customWidth="1"/>
    <col min="9730" max="9730" width="50.33203125" style="501" customWidth="1"/>
    <col min="9731" max="9733" width="12.83203125" style="501" customWidth="1"/>
    <col min="9734" max="9734" width="13.83203125" style="501" customWidth="1"/>
    <col min="9735" max="9735" width="15.5" style="501" customWidth="1"/>
    <col min="9736" max="9736" width="16.83203125" style="501" customWidth="1"/>
    <col min="9737" max="9737" width="5.6640625" style="501" customWidth="1"/>
    <col min="9738" max="9984" width="9.33203125" style="501"/>
    <col min="9985" max="9985" width="6.83203125" style="501" customWidth="1"/>
    <col min="9986" max="9986" width="50.33203125" style="501" customWidth="1"/>
    <col min="9987" max="9989" width="12.83203125" style="501" customWidth="1"/>
    <col min="9990" max="9990" width="13.83203125" style="501" customWidth="1"/>
    <col min="9991" max="9991" width="15.5" style="501" customWidth="1"/>
    <col min="9992" max="9992" width="16.83203125" style="501" customWidth="1"/>
    <col min="9993" max="9993" width="5.6640625" style="501" customWidth="1"/>
    <col min="9994" max="10240" width="9.33203125" style="501"/>
    <col min="10241" max="10241" width="6.83203125" style="501" customWidth="1"/>
    <col min="10242" max="10242" width="50.33203125" style="501" customWidth="1"/>
    <col min="10243" max="10245" width="12.83203125" style="501" customWidth="1"/>
    <col min="10246" max="10246" width="13.83203125" style="501" customWidth="1"/>
    <col min="10247" max="10247" width="15.5" style="501" customWidth="1"/>
    <col min="10248" max="10248" width="16.83203125" style="501" customWidth="1"/>
    <col min="10249" max="10249" width="5.6640625" style="501" customWidth="1"/>
    <col min="10250" max="10496" width="9.33203125" style="501"/>
    <col min="10497" max="10497" width="6.83203125" style="501" customWidth="1"/>
    <col min="10498" max="10498" width="50.33203125" style="501" customWidth="1"/>
    <col min="10499" max="10501" width="12.83203125" style="501" customWidth="1"/>
    <col min="10502" max="10502" width="13.83203125" style="501" customWidth="1"/>
    <col min="10503" max="10503" width="15.5" style="501" customWidth="1"/>
    <col min="10504" max="10504" width="16.83203125" style="501" customWidth="1"/>
    <col min="10505" max="10505" width="5.6640625" style="501" customWidth="1"/>
    <col min="10506" max="10752" width="9.33203125" style="501"/>
    <col min="10753" max="10753" width="6.83203125" style="501" customWidth="1"/>
    <col min="10754" max="10754" width="50.33203125" style="501" customWidth="1"/>
    <col min="10755" max="10757" width="12.83203125" style="501" customWidth="1"/>
    <col min="10758" max="10758" width="13.83203125" style="501" customWidth="1"/>
    <col min="10759" max="10759" width="15.5" style="501" customWidth="1"/>
    <col min="10760" max="10760" width="16.83203125" style="501" customWidth="1"/>
    <col min="10761" max="10761" width="5.6640625" style="501" customWidth="1"/>
    <col min="10762" max="11008" width="9.33203125" style="501"/>
    <col min="11009" max="11009" width="6.83203125" style="501" customWidth="1"/>
    <col min="11010" max="11010" width="50.33203125" style="501" customWidth="1"/>
    <col min="11011" max="11013" width="12.83203125" style="501" customWidth="1"/>
    <col min="11014" max="11014" width="13.83203125" style="501" customWidth="1"/>
    <col min="11015" max="11015" width="15.5" style="501" customWidth="1"/>
    <col min="11016" max="11016" width="16.83203125" style="501" customWidth="1"/>
    <col min="11017" max="11017" width="5.6640625" style="501" customWidth="1"/>
    <col min="11018" max="11264" width="9.33203125" style="501"/>
    <col min="11265" max="11265" width="6.83203125" style="501" customWidth="1"/>
    <col min="11266" max="11266" width="50.33203125" style="501" customWidth="1"/>
    <col min="11267" max="11269" width="12.83203125" style="501" customWidth="1"/>
    <col min="11270" max="11270" width="13.83203125" style="501" customWidth="1"/>
    <col min="11271" max="11271" width="15.5" style="501" customWidth="1"/>
    <col min="11272" max="11272" width="16.83203125" style="501" customWidth="1"/>
    <col min="11273" max="11273" width="5.6640625" style="501" customWidth="1"/>
    <col min="11274" max="11520" width="9.33203125" style="501"/>
    <col min="11521" max="11521" width="6.83203125" style="501" customWidth="1"/>
    <col min="11522" max="11522" width="50.33203125" style="501" customWidth="1"/>
    <col min="11523" max="11525" width="12.83203125" style="501" customWidth="1"/>
    <col min="11526" max="11526" width="13.83203125" style="501" customWidth="1"/>
    <col min="11527" max="11527" width="15.5" style="501" customWidth="1"/>
    <col min="11528" max="11528" width="16.83203125" style="501" customWidth="1"/>
    <col min="11529" max="11529" width="5.6640625" style="501" customWidth="1"/>
    <col min="11530" max="11776" width="9.33203125" style="501"/>
    <col min="11777" max="11777" width="6.83203125" style="501" customWidth="1"/>
    <col min="11778" max="11778" width="50.33203125" style="501" customWidth="1"/>
    <col min="11779" max="11781" width="12.83203125" style="501" customWidth="1"/>
    <col min="11782" max="11782" width="13.83203125" style="501" customWidth="1"/>
    <col min="11783" max="11783" width="15.5" style="501" customWidth="1"/>
    <col min="11784" max="11784" width="16.83203125" style="501" customWidth="1"/>
    <col min="11785" max="11785" width="5.6640625" style="501" customWidth="1"/>
    <col min="11786" max="12032" width="9.33203125" style="501"/>
    <col min="12033" max="12033" width="6.83203125" style="501" customWidth="1"/>
    <col min="12034" max="12034" width="50.33203125" style="501" customWidth="1"/>
    <col min="12035" max="12037" width="12.83203125" style="501" customWidth="1"/>
    <col min="12038" max="12038" width="13.83203125" style="501" customWidth="1"/>
    <col min="12039" max="12039" width="15.5" style="501" customWidth="1"/>
    <col min="12040" max="12040" width="16.83203125" style="501" customWidth="1"/>
    <col min="12041" max="12041" width="5.6640625" style="501" customWidth="1"/>
    <col min="12042" max="12288" width="9.33203125" style="501"/>
    <col min="12289" max="12289" width="6.83203125" style="501" customWidth="1"/>
    <col min="12290" max="12290" width="50.33203125" style="501" customWidth="1"/>
    <col min="12291" max="12293" width="12.83203125" style="501" customWidth="1"/>
    <col min="12294" max="12294" width="13.83203125" style="501" customWidth="1"/>
    <col min="12295" max="12295" width="15.5" style="501" customWidth="1"/>
    <col min="12296" max="12296" width="16.83203125" style="501" customWidth="1"/>
    <col min="12297" max="12297" width="5.6640625" style="501" customWidth="1"/>
    <col min="12298" max="12544" width="9.33203125" style="501"/>
    <col min="12545" max="12545" width="6.83203125" style="501" customWidth="1"/>
    <col min="12546" max="12546" width="50.33203125" style="501" customWidth="1"/>
    <col min="12547" max="12549" width="12.83203125" style="501" customWidth="1"/>
    <col min="12550" max="12550" width="13.83203125" style="501" customWidth="1"/>
    <col min="12551" max="12551" width="15.5" style="501" customWidth="1"/>
    <col min="12552" max="12552" width="16.83203125" style="501" customWidth="1"/>
    <col min="12553" max="12553" width="5.6640625" style="501" customWidth="1"/>
    <col min="12554" max="12800" width="9.33203125" style="501"/>
    <col min="12801" max="12801" width="6.83203125" style="501" customWidth="1"/>
    <col min="12802" max="12802" width="50.33203125" style="501" customWidth="1"/>
    <col min="12803" max="12805" width="12.83203125" style="501" customWidth="1"/>
    <col min="12806" max="12806" width="13.83203125" style="501" customWidth="1"/>
    <col min="12807" max="12807" width="15.5" style="501" customWidth="1"/>
    <col min="12808" max="12808" width="16.83203125" style="501" customWidth="1"/>
    <col min="12809" max="12809" width="5.6640625" style="501" customWidth="1"/>
    <col min="12810" max="13056" width="9.33203125" style="501"/>
    <col min="13057" max="13057" width="6.83203125" style="501" customWidth="1"/>
    <col min="13058" max="13058" width="50.33203125" style="501" customWidth="1"/>
    <col min="13059" max="13061" width="12.83203125" style="501" customWidth="1"/>
    <col min="13062" max="13062" width="13.83203125" style="501" customWidth="1"/>
    <col min="13063" max="13063" width="15.5" style="501" customWidth="1"/>
    <col min="13064" max="13064" width="16.83203125" style="501" customWidth="1"/>
    <col min="13065" max="13065" width="5.6640625" style="501" customWidth="1"/>
    <col min="13066" max="13312" width="9.33203125" style="501"/>
    <col min="13313" max="13313" width="6.83203125" style="501" customWidth="1"/>
    <col min="13314" max="13314" width="50.33203125" style="501" customWidth="1"/>
    <col min="13315" max="13317" width="12.83203125" style="501" customWidth="1"/>
    <col min="13318" max="13318" width="13.83203125" style="501" customWidth="1"/>
    <col min="13319" max="13319" width="15.5" style="501" customWidth="1"/>
    <col min="13320" max="13320" width="16.83203125" style="501" customWidth="1"/>
    <col min="13321" max="13321" width="5.6640625" style="501" customWidth="1"/>
    <col min="13322" max="13568" width="9.33203125" style="501"/>
    <col min="13569" max="13569" width="6.83203125" style="501" customWidth="1"/>
    <col min="13570" max="13570" width="50.33203125" style="501" customWidth="1"/>
    <col min="13571" max="13573" width="12.83203125" style="501" customWidth="1"/>
    <col min="13574" max="13574" width="13.83203125" style="501" customWidth="1"/>
    <col min="13575" max="13575" width="15.5" style="501" customWidth="1"/>
    <col min="13576" max="13576" width="16.83203125" style="501" customWidth="1"/>
    <col min="13577" max="13577" width="5.6640625" style="501" customWidth="1"/>
    <col min="13578" max="13824" width="9.33203125" style="501"/>
    <col min="13825" max="13825" width="6.83203125" style="501" customWidth="1"/>
    <col min="13826" max="13826" width="50.33203125" style="501" customWidth="1"/>
    <col min="13827" max="13829" width="12.83203125" style="501" customWidth="1"/>
    <col min="13830" max="13830" width="13.83203125" style="501" customWidth="1"/>
    <col min="13831" max="13831" width="15.5" style="501" customWidth="1"/>
    <col min="13832" max="13832" width="16.83203125" style="501" customWidth="1"/>
    <col min="13833" max="13833" width="5.6640625" style="501" customWidth="1"/>
    <col min="13834" max="14080" width="9.33203125" style="501"/>
    <col min="14081" max="14081" width="6.83203125" style="501" customWidth="1"/>
    <col min="14082" max="14082" width="50.33203125" style="501" customWidth="1"/>
    <col min="14083" max="14085" width="12.83203125" style="501" customWidth="1"/>
    <col min="14086" max="14086" width="13.83203125" style="501" customWidth="1"/>
    <col min="14087" max="14087" width="15.5" style="501" customWidth="1"/>
    <col min="14088" max="14088" width="16.83203125" style="501" customWidth="1"/>
    <col min="14089" max="14089" width="5.6640625" style="501" customWidth="1"/>
    <col min="14090" max="14336" width="9.33203125" style="501"/>
    <col min="14337" max="14337" width="6.83203125" style="501" customWidth="1"/>
    <col min="14338" max="14338" width="50.33203125" style="501" customWidth="1"/>
    <col min="14339" max="14341" width="12.83203125" style="501" customWidth="1"/>
    <col min="14342" max="14342" width="13.83203125" style="501" customWidth="1"/>
    <col min="14343" max="14343" width="15.5" style="501" customWidth="1"/>
    <col min="14344" max="14344" width="16.83203125" style="501" customWidth="1"/>
    <col min="14345" max="14345" width="5.6640625" style="501" customWidth="1"/>
    <col min="14346" max="14592" width="9.33203125" style="501"/>
    <col min="14593" max="14593" width="6.83203125" style="501" customWidth="1"/>
    <col min="14594" max="14594" width="50.33203125" style="501" customWidth="1"/>
    <col min="14595" max="14597" width="12.83203125" style="501" customWidth="1"/>
    <col min="14598" max="14598" width="13.83203125" style="501" customWidth="1"/>
    <col min="14599" max="14599" width="15.5" style="501" customWidth="1"/>
    <col min="14600" max="14600" width="16.83203125" style="501" customWidth="1"/>
    <col min="14601" max="14601" width="5.6640625" style="501" customWidth="1"/>
    <col min="14602" max="14848" width="9.33203125" style="501"/>
    <col min="14849" max="14849" width="6.83203125" style="501" customWidth="1"/>
    <col min="14850" max="14850" width="50.33203125" style="501" customWidth="1"/>
    <col min="14851" max="14853" width="12.83203125" style="501" customWidth="1"/>
    <col min="14854" max="14854" width="13.83203125" style="501" customWidth="1"/>
    <col min="14855" max="14855" width="15.5" style="501" customWidth="1"/>
    <col min="14856" max="14856" width="16.83203125" style="501" customWidth="1"/>
    <col min="14857" max="14857" width="5.6640625" style="501" customWidth="1"/>
    <col min="14858" max="15104" width="9.33203125" style="501"/>
    <col min="15105" max="15105" width="6.83203125" style="501" customWidth="1"/>
    <col min="15106" max="15106" width="50.33203125" style="501" customWidth="1"/>
    <col min="15107" max="15109" width="12.83203125" style="501" customWidth="1"/>
    <col min="15110" max="15110" width="13.83203125" style="501" customWidth="1"/>
    <col min="15111" max="15111" width="15.5" style="501" customWidth="1"/>
    <col min="15112" max="15112" width="16.83203125" style="501" customWidth="1"/>
    <col min="15113" max="15113" width="5.6640625" style="501" customWidth="1"/>
    <col min="15114" max="15360" width="9.33203125" style="501"/>
    <col min="15361" max="15361" width="6.83203125" style="501" customWidth="1"/>
    <col min="15362" max="15362" width="50.33203125" style="501" customWidth="1"/>
    <col min="15363" max="15365" width="12.83203125" style="501" customWidth="1"/>
    <col min="15366" max="15366" width="13.83203125" style="501" customWidth="1"/>
    <col min="15367" max="15367" width="15.5" style="501" customWidth="1"/>
    <col min="15368" max="15368" width="16.83203125" style="501" customWidth="1"/>
    <col min="15369" max="15369" width="5.6640625" style="501" customWidth="1"/>
    <col min="15370" max="15616" width="9.33203125" style="501"/>
    <col min="15617" max="15617" width="6.83203125" style="501" customWidth="1"/>
    <col min="15618" max="15618" width="50.33203125" style="501" customWidth="1"/>
    <col min="15619" max="15621" width="12.83203125" style="501" customWidth="1"/>
    <col min="15622" max="15622" width="13.83203125" style="501" customWidth="1"/>
    <col min="15623" max="15623" width="15.5" style="501" customWidth="1"/>
    <col min="15624" max="15624" width="16.83203125" style="501" customWidth="1"/>
    <col min="15625" max="15625" width="5.6640625" style="501" customWidth="1"/>
    <col min="15626" max="15872" width="9.33203125" style="501"/>
    <col min="15873" max="15873" width="6.83203125" style="501" customWidth="1"/>
    <col min="15874" max="15874" width="50.33203125" style="501" customWidth="1"/>
    <col min="15875" max="15877" width="12.83203125" style="501" customWidth="1"/>
    <col min="15878" max="15878" width="13.83203125" style="501" customWidth="1"/>
    <col min="15879" max="15879" width="15.5" style="501" customWidth="1"/>
    <col min="15880" max="15880" width="16.83203125" style="501" customWidth="1"/>
    <col min="15881" max="15881" width="5.6640625" style="501" customWidth="1"/>
    <col min="15882" max="16128" width="9.33203125" style="501"/>
    <col min="16129" max="16129" width="6.83203125" style="501" customWidth="1"/>
    <col min="16130" max="16130" width="50.33203125" style="501" customWidth="1"/>
    <col min="16131" max="16133" width="12.83203125" style="501" customWidth="1"/>
    <col min="16134" max="16134" width="13.83203125" style="501" customWidth="1"/>
    <col min="16135" max="16135" width="15.5" style="501" customWidth="1"/>
    <col min="16136" max="16136" width="16.83203125" style="501" customWidth="1"/>
    <col min="16137" max="16137" width="5.6640625" style="501" customWidth="1"/>
    <col min="16138" max="16384" width="9.33203125" style="501"/>
  </cols>
  <sheetData>
    <row r="1" spans="1:9" ht="15.75" x14ac:dyDescent="0.2">
      <c r="B1" s="874" t="s">
        <v>789</v>
      </c>
      <c r="C1" s="874"/>
      <c r="D1" s="874"/>
      <c r="E1" s="874"/>
      <c r="F1" s="874"/>
      <c r="G1" s="874"/>
    </row>
    <row r="2" spans="1:9" s="534" customFormat="1" ht="15.75" customHeight="1" thickBot="1" x14ac:dyDescent="0.25">
      <c r="A2" s="533"/>
      <c r="H2" s="502" t="s">
        <v>55</v>
      </c>
      <c r="I2" s="873" t="s">
        <v>798</v>
      </c>
    </row>
    <row r="3" spans="1:9" s="503" customFormat="1" ht="26.25" customHeight="1" x14ac:dyDescent="0.2">
      <c r="A3" s="863" t="s">
        <v>62</v>
      </c>
      <c r="B3" s="865" t="s">
        <v>552</v>
      </c>
      <c r="C3" s="863" t="s">
        <v>553</v>
      </c>
      <c r="D3" s="863" t="s">
        <v>554</v>
      </c>
      <c r="E3" s="875" t="s">
        <v>787</v>
      </c>
      <c r="F3" s="869" t="s">
        <v>555</v>
      </c>
      <c r="G3" s="870"/>
      <c r="H3" s="871" t="s">
        <v>788</v>
      </c>
      <c r="I3" s="873"/>
    </row>
    <row r="4" spans="1:9" s="504" customFormat="1" ht="21.75" customHeight="1" thickBot="1" x14ac:dyDescent="0.25">
      <c r="A4" s="864"/>
      <c r="B4" s="866"/>
      <c r="C4" s="866"/>
      <c r="D4" s="864"/>
      <c r="E4" s="876"/>
      <c r="F4" s="514" t="s">
        <v>532</v>
      </c>
      <c r="G4" s="535" t="s">
        <v>776</v>
      </c>
      <c r="H4" s="872"/>
      <c r="I4" s="873"/>
    </row>
    <row r="5" spans="1:9" s="505" customFormat="1" ht="15" thickBot="1" x14ac:dyDescent="0.25">
      <c r="A5" s="516" t="s">
        <v>467</v>
      </c>
      <c r="B5" s="517" t="s">
        <v>468</v>
      </c>
      <c r="C5" s="517" t="s">
        <v>469</v>
      </c>
      <c r="D5" s="518" t="s">
        <v>471</v>
      </c>
      <c r="E5" s="516" t="s">
        <v>470</v>
      </c>
      <c r="F5" s="518" t="s">
        <v>472</v>
      </c>
      <c r="G5" s="518" t="s">
        <v>473</v>
      </c>
      <c r="H5" s="519" t="s">
        <v>474</v>
      </c>
      <c r="I5" s="873"/>
    </row>
    <row r="6" spans="1:9" ht="13.5" thickBot="1" x14ac:dyDescent="0.25">
      <c r="A6" s="536" t="s">
        <v>12</v>
      </c>
      <c r="B6" s="537" t="s">
        <v>556</v>
      </c>
      <c r="C6" s="538"/>
      <c r="D6" s="539"/>
      <c r="E6" s="540">
        <f>SUM(E7:E12)</f>
        <v>150</v>
      </c>
      <c r="F6" s="541">
        <f>SUM(F7:F12)</f>
        <v>0</v>
      </c>
      <c r="G6" s="541">
        <f>SUM(G7:G12)</f>
        <v>0</v>
      </c>
      <c r="H6" s="542">
        <f>SUM(H7:H12)</f>
        <v>0</v>
      </c>
      <c r="I6" s="873"/>
    </row>
    <row r="7" spans="1:9" x14ac:dyDescent="0.2">
      <c r="A7" s="543" t="s">
        <v>13</v>
      </c>
      <c r="B7" s="56" t="s">
        <v>557</v>
      </c>
      <c r="C7" s="544">
        <v>2015</v>
      </c>
      <c r="D7" s="545">
        <v>2015</v>
      </c>
      <c r="E7" s="58">
        <v>150</v>
      </c>
      <c r="F7" s="26">
        <v>0</v>
      </c>
      <c r="G7" s="26">
        <v>0</v>
      </c>
      <c r="H7" s="23">
        <v>0</v>
      </c>
      <c r="I7" s="873"/>
    </row>
    <row r="8" spans="1:9" x14ac:dyDescent="0.2">
      <c r="A8" s="543" t="s">
        <v>14</v>
      </c>
      <c r="B8" s="56" t="s">
        <v>63</v>
      </c>
      <c r="C8" s="544"/>
      <c r="D8" s="545"/>
      <c r="E8" s="58"/>
      <c r="F8" s="26"/>
      <c r="G8" s="26"/>
      <c r="H8" s="23"/>
      <c r="I8" s="873"/>
    </row>
    <row r="9" spans="1:9" x14ac:dyDescent="0.2">
      <c r="A9" s="543" t="s">
        <v>15</v>
      </c>
      <c r="B9" s="56" t="s">
        <v>63</v>
      </c>
      <c r="C9" s="544"/>
      <c r="D9" s="545"/>
      <c r="E9" s="58"/>
      <c r="F9" s="26"/>
      <c r="G9" s="26"/>
      <c r="H9" s="23"/>
      <c r="I9" s="873"/>
    </row>
    <row r="10" spans="1:9" x14ac:dyDescent="0.2">
      <c r="A10" s="543" t="s">
        <v>16</v>
      </c>
      <c r="B10" s="56" t="s">
        <v>63</v>
      </c>
      <c r="C10" s="544"/>
      <c r="D10" s="545"/>
      <c r="E10" s="58"/>
      <c r="F10" s="26"/>
      <c r="G10" s="26"/>
      <c r="H10" s="23"/>
      <c r="I10" s="873"/>
    </row>
    <row r="11" spans="1:9" x14ac:dyDescent="0.2">
      <c r="A11" s="543" t="s">
        <v>17</v>
      </c>
      <c r="B11" s="56" t="s">
        <v>63</v>
      </c>
      <c r="C11" s="544"/>
      <c r="D11" s="545"/>
      <c r="E11" s="58"/>
      <c r="F11" s="26"/>
      <c r="G11" s="26"/>
      <c r="H11" s="23"/>
      <c r="I11" s="873"/>
    </row>
    <row r="12" spans="1:9" ht="13.5" thickBot="1" x14ac:dyDescent="0.25">
      <c r="A12" s="543" t="s">
        <v>18</v>
      </c>
      <c r="B12" s="56" t="s">
        <v>63</v>
      </c>
      <c r="C12" s="544"/>
      <c r="D12" s="545"/>
      <c r="E12" s="58"/>
      <c r="F12" s="26"/>
      <c r="G12" s="26"/>
      <c r="H12" s="23"/>
      <c r="I12" s="873"/>
    </row>
    <row r="13" spans="1:9" ht="13.5" thickBot="1" x14ac:dyDescent="0.25">
      <c r="A13" s="536" t="s">
        <v>19</v>
      </c>
      <c r="B13" s="537" t="s">
        <v>558</v>
      </c>
      <c r="C13" s="546"/>
      <c r="D13" s="547"/>
      <c r="E13" s="540">
        <f>SUM(E14:E19)</f>
        <v>0</v>
      </c>
      <c r="F13" s="541">
        <f>SUM(F14:F19)</f>
        <v>0</v>
      </c>
      <c r="G13" s="541">
        <f>SUM(G14:G19)</f>
        <v>0</v>
      </c>
      <c r="H13" s="542">
        <f>SUM(H14:H19)</f>
        <v>0</v>
      </c>
      <c r="I13" s="873"/>
    </row>
    <row r="14" spans="1:9" x14ac:dyDescent="0.2">
      <c r="A14" s="543" t="s">
        <v>20</v>
      </c>
      <c r="B14" s="56" t="s">
        <v>63</v>
      </c>
      <c r="C14" s="544"/>
      <c r="D14" s="545"/>
      <c r="E14" s="58"/>
      <c r="F14" s="26"/>
      <c r="G14" s="26"/>
      <c r="H14" s="23"/>
      <c r="I14" s="873"/>
    </row>
    <row r="15" spans="1:9" x14ac:dyDescent="0.2">
      <c r="A15" s="543" t="s">
        <v>21</v>
      </c>
      <c r="B15" s="56" t="s">
        <v>63</v>
      </c>
      <c r="C15" s="544"/>
      <c r="D15" s="545"/>
      <c r="E15" s="58"/>
      <c r="F15" s="26"/>
      <c r="G15" s="26"/>
      <c r="H15" s="23"/>
      <c r="I15" s="873"/>
    </row>
    <row r="16" spans="1:9" x14ac:dyDescent="0.2">
      <c r="A16" s="543" t="s">
        <v>22</v>
      </c>
      <c r="B16" s="56" t="s">
        <v>63</v>
      </c>
      <c r="C16" s="544"/>
      <c r="D16" s="545"/>
      <c r="E16" s="58"/>
      <c r="F16" s="26"/>
      <c r="G16" s="26"/>
      <c r="H16" s="23"/>
      <c r="I16" s="873"/>
    </row>
    <row r="17" spans="1:9" x14ac:dyDescent="0.2">
      <c r="A17" s="543" t="s">
        <v>23</v>
      </c>
      <c r="B17" s="56" t="s">
        <v>63</v>
      </c>
      <c r="C17" s="544"/>
      <c r="D17" s="545"/>
      <c r="E17" s="58"/>
      <c r="F17" s="26"/>
      <c r="G17" s="26"/>
      <c r="H17" s="23"/>
      <c r="I17" s="873"/>
    </row>
    <row r="18" spans="1:9" x14ac:dyDescent="0.2">
      <c r="A18" s="543" t="s">
        <v>24</v>
      </c>
      <c r="B18" s="56" t="s">
        <v>63</v>
      </c>
      <c r="C18" s="544"/>
      <c r="D18" s="545"/>
      <c r="E18" s="58"/>
      <c r="F18" s="26"/>
      <c r="G18" s="26"/>
      <c r="H18" s="23"/>
      <c r="I18" s="873"/>
    </row>
    <row r="19" spans="1:9" ht="13.5" thickBot="1" x14ac:dyDescent="0.25">
      <c r="A19" s="543" t="s">
        <v>25</v>
      </c>
      <c r="B19" s="56" t="s">
        <v>63</v>
      </c>
      <c r="C19" s="544"/>
      <c r="D19" s="545"/>
      <c r="E19" s="58"/>
      <c r="F19" s="26"/>
      <c r="G19" s="26"/>
      <c r="H19" s="23"/>
      <c r="I19" s="873"/>
    </row>
    <row r="20" spans="1:9" ht="13.5" thickBot="1" x14ac:dyDescent="0.25">
      <c r="A20" s="536" t="s">
        <v>26</v>
      </c>
      <c r="B20" s="537" t="s">
        <v>559</v>
      </c>
      <c r="C20" s="538"/>
      <c r="D20" s="539"/>
      <c r="E20" s="540">
        <f>E6+E13</f>
        <v>150</v>
      </c>
      <c r="F20" s="541">
        <f>F6+F13</f>
        <v>0</v>
      </c>
      <c r="G20" s="541">
        <f>G6+G13</f>
        <v>0</v>
      </c>
      <c r="H20" s="542">
        <f>H6+H13</f>
        <v>0</v>
      </c>
      <c r="I20" s="873"/>
    </row>
    <row r="21" spans="1:9" x14ac:dyDescent="0.2">
      <c r="I21" s="873"/>
    </row>
    <row r="22" spans="1:9" x14ac:dyDescent="0.2">
      <c r="I22" s="873"/>
    </row>
    <row r="23" spans="1:9" x14ac:dyDescent="0.2">
      <c r="I23" s="873"/>
    </row>
  </sheetData>
  <mergeCells count="9">
    <mergeCell ref="F3:G3"/>
    <mergeCell ref="H3:H4"/>
    <mergeCell ref="I2:I23"/>
    <mergeCell ref="B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scale="9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J23" sqref="J23"/>
    </sheetView>
  </sheetViews>
  <sheetFormatPr defaultRowHeight="12.75" x14ac:dyDescent="0.2"/>
  <cols>
    <col min="1" max="1" width="5.5" style="548" customWidth="1"/>
    <col min="2" max="2" width="36.83203125" style="548" customWidth="1"/>
    <col min="3" max="8" width="13.83203125" style="548" customWidth="1"/>
    <col min="9" max="9" width="15.1640625" style="548" customWidth="1"/>
    <col min="10" max="10" width="5" style="548" customWidth="1"/>
    <col min="11" max="256" width="9.33203125" style="548"/>
    <col min="257" max="257" width="5.5" style="548" customWidth="1"/>
    <col min="258" max="258" width="36.83203125" style="548" customWidth="1"/>
    <col min="259" max="264" width="13.83203125" style="548" customWidth="1"/>
    <col min="265" max="265" width="15.1640625" style="548" customWidth="1"/>
    <col min="266" max="266" width="5" style="548" customWidth="1"/>
    <col min="267" max="512" width="9.33203125" style="548"/>
    <col min="513" max="513" width="5.5" style="548" customWidth="1"/>
    <col min="514" max="514" width="36.83203125" style="548" customWidth="1"/>
    <col min="515" max="520" width="13.83203125" style="548" customWidth="1"/>
    <col min="521" max="521" width="15.1640625" style="548" customWidth="1"/>
    <col min="522" max="522" width="5" style="548" customWidth="1"/>
    <col min="523" max="768" width="9.33203125" style="548"/>
    <col min="769" max="769" width="5.5" style="548" customWidth="1"/>
    <col min="770" max="770" width="36.83203125" style="548" customWidth="1"/>
    <col min="771" max="776" width="13.83203125" style="548" customWidth="1"/>
    <col min="777" max="777" width="15.1640625" style="548" customWidth="1"/>
    <col min="778" max="778" width="5" style="548" customWidth="1"/>
    <col min="779" max="1024" width="9.33203125" style="548"/>
    <col min="1025" max="1025" width="5.5" style="548" customWidth="1"/>
    <col min="1026" max="1026" width="36.83203125" style="548" customWidth="1"/>
    <col min="1027" max="1032" width="13.83203125" style="548" customWidth="1"/>
    <col min="1033" max="1033" width="15.1640625" style="548" customWidth="1"/>
    <col min="1034" max="1034" width="5" style="548" customWidth="1"/>
    <col min="1035" max="1280" width="9.33203125" style="548"/>
    <col min="1281" max="1281" width="5.5" style="548" customWidth="1"/>
    <col min="1282" max="1282" width="36.83203125" style="548" customWidth="1"/>
    <col min="1283" max="1288" width="13.83203125" style="548" customWidth="1"/>
    <col min="1289" max="1289" width="15.1640625" style="548" customWidth="1"/>
    <col min="1290" max="1290" width="5" style="548" customWidth="1"/>
    <col min="1291" max="1536" width="9.33203125" style="548"/>
    <col min="1537" max="1537" width="5.5" style="548" customWidth="1"/>
    <col min="1538" max="1538" width="36.83203125" style="548" customWidth="1"/>
    <col min="1539" max="1544" width="13.83203125" style="548" customWidth="1"/>
    <col min="1545" max="1545" width="15.1640625" style="548" customWidth="1"/>
    <col min="1546" max="1546" width="5" style="548" customWidth="1"/>
    <col min="1547" max="1792" width="9.33203125" style="548"/>
    <col min="1793" max="1793" width="5.5" style="548" customWidth="1"/>
    <col min="1794" max="1794" width="36.83203125" style="548" customWidth="1"/>
    <col min="1795" max="1800" width="13.83203125" style="548" customWidth="1"/>
    <col min="1801" max="1801" width="15.1640625" style="548" customWidth="1"/>
    <col min="1802" max="1802" width="5" style="548" customWidth="1"/>
    <col min="1803" max="2048" width="9.33203125" style="548"/>
    <col min="2049" max="2049" width="5.5" style="548" customWidth="1"/>
    <col min="2050" max="2050" width="36.83203125" style="548" customWidth="1"/>
    <col min="2051" max="2056" width="13.83203125" style="548" customWidth="1"/>
    <col min="2057" max="2057" width="15.1640625" style="548" customWidth="1"/>
    <col min="2058" max="2058" width="5" style="548" customWidth="1"/>
    <col min="2059" max="2304" width="9.33203125" style="548"/>
    <col min="2305" max="2305" width="5.5" style="548" customWidth="1"/>
    <col min="2306" max="2306" width="36.83203125" style="548" customWidth="1"/>
    <col min="2307" max="2312" width="13.83203125" style="548" customWidth="1"/>
    <col min="2313" max="2313" width="15.1640625" style="548" customWidth="1"/>
    <col min="2314" max="2314" width="5" style="548" customWidth="1"/>
    <col min="2315" max="2560" width="9.33203125" style="548"/>
    <col min="2561" max="2561" width="5.5" style="548" customWidth="1"/>
    <col min="2562" max="2562" width="36.83203125" style="548" customWidth="1"/>
    <col min="2563" max="2568" width="13.83203125" style="548" customWidth="1"/>
    <col min="2569" max="2569" width="15.1640625" style="548" customWidth="1"/>
    <col min="2570" max="2570" width="5" style="548" customWidth="1"/>
    <col min="2571" max="2816" width="9.33203125" style="548"/>
    <col min="2817" max="2817" width="5.5" style="548" customWidth="1"/>
    <col min="2818" max="2818" width="36.83203125" style="548" customWidth="1"/>
    <col min="2819" max="2824" width="13.83203125" style="548" customWidth="1"/>
    <col min="2825" max="2825" width="15.1640625" style="548" customWidth="1"/>
    <col min="2826" max="2826" width="5" style="548" customWidth="1"/>
    <col min="2827" max="3072" width="9.33203125" style="548"/>
    <col min="3073" max="3073" width="5.5" style="548" customWidth="1"/>
    <col min="3074" max="3074" width="36.83203125" style="548" customWidth="1"/>
    <col min="3075" max="3080" width="13.83203125" style="548" customWidth="1"/>
    <col min="3081" max="3081" width="15.1640625" style="548" customWidth="1"/>
    <col min="3082" max="3082" width="5" style="548" customWidth="1"/>
    <col min="3083" max="3328" width="9.33203125" style="548"/>
    <col min="3329" max="3329" width="5.5" style="548" customWidth="1"/>
    <col min="3330" max="3330" width="36.83203125" style="548" customWidth="1"/>
    <col min="3331" max="3336" width="13.83203125" style="548" customWidth="1"/>
    <col min="3337" max="3337" width="15.1640625" style="548" customWidth="1"/>
    <col min="3338" max="3338" width="5" style="548" customWidth="1"/>
    <col min="3339" max="3584" width="9.33203125" style="548"/>
    <col min="3585" max="3585" width="5.5" style="548" customWidth="1"/>
    <col min="3586" max="3586" width="36.83203125" style="548" customWidth="1"/>
    <col min="3587" max="3592" width="13.83203125" style="548" customWidth="1"/>
    <col min="3593" max="3593" width="15.1640625" style="548" customWidth="1"/>
    <col min="3594" max="3594" width="5" style="548" customWidth="1"/>
    <col min="3595" max="3840" width="9.33203125" style="548"/>
    <col min="3841" max="3841" width="5.5" style="548" customWidth="1"/>
    <col min="3842" max="3842" width="36.83203125" style="548" customWidth="1"/>
    <col min="3843" max="3848" width="13.83203125" style="548" customWidth="1"/>
    <col min="3849" max="3849" width="15.1640625" style="548" customWidth="1"/>
    <col min="3850" max="3850" width="5" style="548" customWidth="1"/>
    <col min="3851" max="4096" width="9.33203125" style="548"/>
    <col min="4097" max="4097" width="5.5" style="548" customWidth="1"/>
    <col min="4098" max="4098" width="36.83203125" style="548" customWidth="1"/>
    <col min="4099" max="4104" width="13.83203125" style="548" customWidth="1"/>
    <col min="4105" max="4105" width="15.1640625" style="548" customWidth="1"/>
    <col min="4106" max="4106" width="5" style="548" customWidth="1"/>
    <col min="4107" max="4352" width="9.33203125" style="548"/>
    <col min="4353" max="4353" width="5.5" style="548" customWidth="1"/>
    <col min="4354" max="4354" width="36.83203125" style="548" customWidth="1"/>
    <col min="4355" max="4360" width="13.83203125" style="548" customWidth="1"/>
    <col min="4361" max="4361" width="15.1640625" style="548" customWidth="1"/>
    <col min="4362" max="4362" width="5" style="548" customWidth="1"/>
    <col min="4363" max="4608" width="9.33203125" style="548"/>
    <col min="4609" max="4609" width="5.5" style="548" customWidth="1"/>
    <col min="4610" max="4610" width="36.83203125" style="548" customWidth="1"/>
    <col min="4611" max="4616" width="13.83203125" style="548" customWidth="1"/>
    <col min="4617" max="4617" width="15.1640625" style="548" customWidth="1"/>
    <col min="4618" max="4618" width="5" style="548" customWidth="1"/>
    <col min="4619" max="4864" width="9.33203125" style="548"/>
    <col min="4865" max="4865" width="5.5" style="548" customWidth="1"/>
    <col min="4866" max="4866" width="36.83203125" style="548" customWidth="1"/>
    <col min="4867" max="4872" width="13.83203125" style="548" customWidth="1"/>
    <col min="4873" max="4873" width="15.1640625" style="548" customWidth="1"/>
    <col min="4874" max="4874" width="5" style="548" customWidth="1"/>
    <col min="4875" max="5120" width="9.33203125" style="548"/>
    <col min="5121" max="5121" width="5.5" style="548" customWidth="1"/>
    <col min="5122" max="5122" width="36.83203125" style="548" customWidth="1"/>
    <col min="5123" max="5128" width="13.83203125" style="548" customWidth="1"/>
    <col min="5129" max="5129" width="15.1640625" style="548" customWidth="1"/>
    <col min="5130" max="5130" width="5" style="548" customWidth="1"/>
    <col min="5131" max="5376" width="9.33203125" style="548"/>
    <col min="5377" max="5377" width="5.5" style="548" customWidth="1"/>
    <col min="5378" max="5378" width="36.83203125" style="548" customWidth="1"/>
    <col min="5379" max="5384" width="13.83203125" style="548" customWidth="1"/>
    <col min="5385" max="5385" width="15.1640625" style="548" customWidth="1"/>
    <col min="5386" max="5386" width="5" style="548" customWidth="1"/>
    <col min="5387" max="5632" width="9.33203125" style="548"/>
    <col min="5633" max="5633" width="5.5" style="548" customWidth="1"/>
    <col min="5634" max="5634" width="36.83203125" style="548" customWidth="1"/>
    <col min="5635" max="5640" width="13.83203125" style="548" customWidth="1"/>
    <col min="5641" max="5641" width="15.1640625" style="548" customWidth="1"/>
    <col min="5642" max="5642" width="5" style="548" customWidth="1"/>
    <col min="5643" max="5888" width="9.33203125" style="548"/>
    <col min="5889" max="5889" width="5.5" style="548" customWidth="1"/>
    <col min="5890" max="5890" width="36.83203125" style="548" customWidth="1"/>
    <col min="5891" max="5896" width="13.83203125" style="548" customWidth="1"/>
    <col min="5897" max="5897" width="15.1640625" style="548" customWidth="1"/>
    <col min="5898" max="5898" width="5" style="548" customWidth="1"/>
    <col min="5899" max="6144" width="9.33203125" style="548"/>
    <col min="6145" max="6145" width="5.5" style="548" customWidth="1"/>
    <col min="6146" max="6146" width="36.83203125" style="548" customWidth="1"/>
    <col min="6147" max="6152" width="13.83203125" style="548" customWidth="1"/>
    <col min="6153" max="6153" width="15.1640625" style="548" customWidth="1"/>
    <col min="6154" max="6154" width="5" style="548" customWidth="1"/>
    <col min="6155" max="6400" width="9.33203125" style="548"/>
    <col min="6401" max="6401" width="5.5" style="548" customWidth="1"/>
    <col min="6402" max="6402" width="36.83203125" style="548" customWidth="1"/>
    <col min="6403" max="6408" width="13.83203125" style="548" customWidth="1"/>
    <col min="6409" max="6409" width="15.1640625" style="548" customWidth="1"/>
    <col min="6410" max="6410" width="5" style="548" customWidth="1"/>
    <col min="6411" max="6656" width="9.33203125" style="548"/>
    <col min="6657" max="6657" width="5.5" style="548" customWidth="1"/>
    <col min="6658" max="6658" width="36.83203125" style="548" customWidth="1"/>
    <col min="6659" max="6664" width="13.83203125" style="548" customWidth="1"/>
    <col min="6665" max="6665" width="15.1640625" style="548" customWidth="1"/>
    <col min="6666" max="6666" width="5" style="548" customWidth="1"/>
    <col min="6667" max="6912" width="9.33203125" style="548"/>
    <col min="6913" max="6913" width="5.5" style="548" customWidth="1"/>
    <col min="6914" max="6914" width="36.83203125" style="548" customWidth="1"/>
    <col min="6915" max="6920" width="13.83203125" style="548" customWidth="1"/>
    <col min="6921" max="6921" width="15.1640625" style="548" customWidth="1"/>
    <col min="6922" max="6922" width="5" style="548" customWidth="1"/>
    <col min="6923" max="7168" width="9.33203125" style="548"/>
    <col min="7169" max="7169" width="5.5" style="548" customWidth="1"/>
    <col min="7170" max="7170" width="36.83203125" style="548" customWidth="1"/>
    <col min="7171" max="7176" width="13.83203125" style="548" customWidth="1"/>
    <col min="7177" max="7177" width="15.1640625" style="548" customWidth="1"/>
    <col min="7178" max="7178" width="5" style="548" customWidth="1"/>
    <col min="7179" max="7424" width="9.33203125" style="548"/>
    <col min="7425" max="7425" width="5.5" style="548" customWidth="1"/>
    <col min="7426" max="7426" width="36.83203125" style="548" customWidth="1"/>
    <col min="7427" max="7432" width="13.83203125" style="548" customWidth="1"/>
    <col min="7433" max="7433" width="15.1640625" style="548" customWidth="1"/>
    <col min="7434" max="7434" width="5" style="548" customWidth="1"/>
    <col min="7435" max="7680" width="9.33203125" style="548"/>
    <col min="7681" max="7681" width="5.5" style="548" customWidth="1"/>
    <col min="7682" max="7682" width="36.83203125" style="548" customWidth="1"/>
    <col min="7683" max="7688" width="13.83203125" style="548" customWidth="1"/>
    <col min="7689" max="7689" width="15.1640625" style="548" customWidth="1"/>
    <col min="7690" max="7690" width="5" style="548" customWidth="1"/>
    <col min="7691" max="7936" width="9.33203125" style="548"/>
    <col min="7937" max="7937" width="5.5" style="548" customWidth="1"/>
    <col min="7938" max="7938" width="36.83203125" style="548" customWidth="1"/>
    <col min="7939" max="7944" width="13.83203125" style="548" customWidth="1"/>
    <col min="7945" max="7945" width="15.1640625" style="548" customWidth="1"/>
    <col min="7946" max="7946" width="5" style="548" customWidth="1"/>
    <col min="7947" max="8192" width="9.33203125" style="548"/>
    <col min="8193" max="8193" width="5.5" style="548" customWidth="1"/>
    <col min="8194" max="8194" width="36.83203125" style="548" customWidth="1"/>
    <col min="8195" max="8200" width="13.83203125" style="548" customWidth="1"/>
    <col min="8201" max="8201" width="15.1640625" style="548" customWidth="1"/>
    <col min="8202" max="8202" width="5" style="548" customWidth="1"/>
    <col min="8203" max="8448" width="9.33203125" style="548"/>
    <col min="8449" max="8449" width="5.5" style="548" customWidth="1"/>
    <col min="8450" max="8450" width="36.83203125" style="548" customWidth="1"/>
    <col min="8451" max="8456" width="13.83203125" style="548" customWidth="1"/>
    <col min="8457" max="8457" width="15.1640625" style="548" customWidth="1"/>
    <col min="8458" max="8458" width="5" style="548" customWidth="1"/>
    <col min="8459" max="8704" width="9.33203125" style="548"/>
    <col min="8705" max="8705" width="5.5" style="548" customWidth="1"/>
    <col min="8706" max="8706" width="36.83203125" style="548" customWidth="1"/>
    <col min="8707" max="8712" width="13.83203125" style="548" customWidth="1"/>
    <col min="8713" max="8713" width="15.1640625" style="548" customWidth="1"/>
    <col min="8714" max="8714" width="5" style="548" customWidth="1"/>
    <col min="8715" max="8960" width="9.33203125" style="548"/>
    <col min="8961" max="8961" width="5.5" style="548" customWidth="1"/>
    <col min="8962" max="8962" width="36.83203125" style="548" customWidth="1"/>
    <col min="8963" max="8968" width="13.83203125" style="548" customWidth="1"/>
    <col min="8969" max="8969" width="15.1640625" style="548" customWidth="1"/>
    <col min="8970" max="8970" width="5" style="548" customWidth="1"/>
    <col min="8971" max="9216" width="9.33203125" style="548"/>
    <col min="9217" max="9217" width="5.5" style="548" customWidth="1"/>
    <col min="9218" max="9218" width="36.83203125" style="548" customWidth="1"/>
    <col min="9219" max="9224" width="13.83203125" style="548" customWidth="1"/>
    <col min="9225" max="9225" width="15.1640625" style="548" customWidth="1"/>
    <col min="9226" max="9226" width="5" style="548" customWidth="1"/>
    <col min="9227" max="9472" width="9.33203125" style="548"/>
    <col min="9473" max="9473" width="5.5" style="548" customWidth="1"/>
    <col min="9474" max="9474" width="36.83203125" style="548" customWidth="1"/>
    <col min="9475" max="9480" width="13.83203125" style="548" customWidth="1"/>
    <col min="9481" max="9481" width="15.1640625" style="548" customWidth="1"/>
    <col min="9482" max="9482" width="5" style="548" customWidth="1"/>
    <col min="9483" max="9728" width="9.33203125" style="548"/>
    <col min="9729" max="9729" width="5.5" style="548" customWidth="1"/>
    <col min="9730" max="9730" width="36.83203125" style="548" customWidth="1"/>
    <col min="9731" max="9736" width="13.83203125" style="548" customWidth="1"/>
    <col min="9737" max="9737" width="15.1640625" style="548" customWidth="1"/>
    <col min="9738" max="9738" width="5" style="548" customWidth="1"/>
    <col min="9739" max="9984" width="9.33203125" style="548"/>
    <col min="9985" max="9985" width="5.5" style="548" customWidth="1"/>
    <col min="9986" max="9986" width="36.83203125" style="548" customWidth="1"/>
    <col min="9987" max="9992" width="13.83203125" style="548" customWidth="1"/>
    <col min="9993" max="9993" width="15.1640625" style="548" customWidth="1"/>
    <col min="9994" max="9994" width="5" style="548" customWidth="1"/>
    <col min="9995" max="10240" width="9.33203125" style="548"/>
    <col min="10241" max="10241" width="5.5" style="548" customWidth="1"/>
    <col min="10242" max="10242" width="36.83203125" style="548" customWidth="1"/>
    <col min="10243" max="10248" width="13.83203125" style="548" customWidth="1"/>
    <col min="10249" max="10249" width="15.1640625" style="548" customWidth="1"/>
    <col min="10250" max="10250" width="5" style="548" customWidth="1"/>
    <col min="10251" max="10496" width="9.33203125" style="548"/>
    <col min="10497" max="10497" width="5.5" style="548" customWidth="1"/>
    <col min="10498" max="10498" width="36.83203125" style="548" customWidth="1"/>
    <col min="10499" max="10504" width="13.83203125" style="548" customWidth="1"/>
    <col min="10505" max="10505" width="15.1640625" style="548" customWidth="1"/>
    <col min="10506" max="10506" width="5" style="548" customWidth="1"/>
    <col min="10507" max="10752" width="9.33203125" style="548"/>
    <col min="10753" max="10753" width="5.5" style="548" customWidth="1"/>
    <col min="10754" max="10754" width="36.83203125" style="548" customWidth="1"/>
    <col min="10755" max="10760" width="13.83203125" style="548" customWidth="1"/>
    <col min="10761" max="10761" width="15.1640625" style="548" customWidth="1"/>
    <col min="10762" max="10762" width="5" style="548" customWidth="1"/>
    <col min="10763" max="11008" width="9.33203125" style="548"/>
    <col min="11009" max="11009" width="5.5" style="548" customWidth="1"/>
    <col min="11010" max="11010" width="36.83203125" style="548" customWidth="1"/>
    <col min="11011" max="11016" width="13.83203125" style="548" customWidth="1"/>
    <col min="11017" max="11017" width="15.1640625" style="548" customWidth="1"/>
    <col min="11018" max="11018" width="5" style="548" customWidth="1"/>
    <col min="11019" max="11264" width="9.33203125" style="548"/>
    <col min="11265" max="11265" width="5.5" style="548" customWidth="1"/>
    <col min="11266" max="11266" width="36.83203125" style="548" customWidth="1"/>
    <col min="11267" max="11272" width="13.83203125" style="548" customWidth="1"/>
    <col min="11273" max="11273" width="15.1640625" style="548" customWidth="1"/>
    <col min="11274" max="11274" width="5" style="548" customWidth="1"/>
    <col min="11275" max="11520" width="9.33203125" style="548"/>
    <col min="11521" max="11521" width="5.5" style="548" customWidth="1"/>
    <col min="11522" max="11522" width="36.83203125" style="548" customWidth="1"/>
    <col min="11523" max="11528" width="13.83203125" style="548" customWidth="1"/>
    <col min="11529" max="11529" width="15.1640625" style="548" customWidth="1"/>
    <col min="11530" max="11530" width="5" style="548" customWidth="1"/>
    <col min="11531" max="11776" width="9.33203125" style="548"/>
    <col min="11777" max="11777" width="5.5" style="548" customWidth="1"/>
    <col min="11778" max="11778" width="36.83203125" style="548" customWidth="1"/>
    <col min="11779" max="11784" width="13.83203125" style="548" customWidth="1"/>
    <col min="11785" max="11785" width="15.1640625" style="548" customWidth="1"/>
    <col min="11786" max="11786" width="5" style="548" customWidth="1"/>
    <col min="11787" max="12032" width="9.33203125" style="548"/>
    <col min="12033" max="12033" width="5.5" style="548" customWidth="1"/>
    <col min="12034" max="12034" width="36.83203125" style="548" customWidth="1"/>
    <col min="12035" max="12040" width="13.83203125" style="548" customWidth="1"/>
    <col min="12041" max="12041" width="15.1640625" style="548" customWidth="1"/>
    <col min="12042" max="12042" width="5" style="548" customWidth="1"/>
    <col min="12043" max="12288" width="9.33203125" style="548"/>
    <col min="12289" max="12289" width="5.5" style="548" customWidth="1"/>
    <col min="12290" max="12290" width="36.83203125" style="548" customWidth="1"/>
    <col min="12291" max="12296" width="13.83203125" style="548" customWidth="1"/>
    <col min="12297" max="12297" width="15.1640625" style="548" customWidth="1"/>
    <col min="12298" max="12298" width="5" style="548" customWidth="1"/>
    <col min="12299" max="12544" width="9.33203125" style="548"/>
    <col min="12545" max="12545" width="5.5" style="548" customWidth="1"/>
    <col min="12546" max="12546" width="36.83203125" style="548" customWidth="1"/>
    <col min="12547" max="12552" width="13.83203125" style="548" customWidth="1"/>
    <col min="12553" max="12553" width="15.1640625" style="548" customWidth="1"/>
    <col min="12554" max="12554" width="5" style="548" customWidth="1"/>
    <col min="12555" max="12800" width="9.33203125" style="548"/>
    <col min="12801" max="12801" width="5.5" style="548" customWidth="1"/>
    <col min="12802" max="12802" width="36.83203125" style="548" customWidth="1"/>
    <col min="12803" max="12808" width="13.83203125" style="548" customWidth="1"/>
    <col min="12809" max="12809" width="15.1640625" style="548" customWidth="1"/>
    <col min="12810" max="12810" width="5" style="548" customWidth="1"/>
    <col min="12811" max="13056" width="9.33203125" style="548"/>
    <col min="13057" max="13057" width="5.5" style="548" customWidth="1"/>
    <col min="13058" max="13058" width="36.83203125" style="548" customWidth="1"/>
    <col min="13059" max="13064" width="13.83203125" style="548" customWidth="1"/>
    <col min="13065" max="13065" width="15.1640625" style="548" customWidth="1"/>
    <col min="13066" max="13066" width="5" style="548" customWidth="1"/>
    <col min="13067" max="13312" width="9.33203125" style="548"/>
    <col min="13313" max="13313" width="5.5" style="548" customWidth="1"/>
    <col min="13314" max="13314" width="36.83203125" style="548" customWidth="1"/>
    <col min="13315" max="13320" width="13.83203125" style="548" customWidth="1"/>
    <col min="13321" max="13321" width="15.1640625" style="548" customWidth="1"/>
    <col min="13322" max="13322" width="5" style="548" customWidth="1"/>
    <col min="13323" max="13568" width="9.33203125" style="548"/>
    <col min="13569" max="13569" width="5.5" style="548" customWidth="1"/>
    <col min="13570" max="13570" width="36.83203125" style="548" customWidth="1"/>
    <col min="13571" max="13576" width="13.83203125" style="548" customWidth="1"/>
    <col min="13577" max="13577" width="15.1640625" style="548" customWidth="1"/>
    <col min="13578" max="13578" width="5" style="548" customWidth="1"/>
    <col min="13579" max="13824" width="9.33203125" style="548"/>
    <col min="13825" max="13825" width="5.5" style="548" customWidth="1"/>
    <col min="13826" max="13826" width="36.83203125" style="548" customWidth="1"/>
    <col min="13827" max="13832" width="13.83203125" style="548" customWidth="1"/>
    <col min="13833" max="13833" width="15.1640625" style="548" customWidth="1"/>
    <col min="13834" max="13834" width="5" style="548" customWidth="1"/>
    <col min="13835" max="14080" width="9.33203125" style="548"/>
    <col min="14081" max="14081" width="5.5" style="548" customWidth="1"/>
    <col min="14082" max="14082" width="36.83203125" style="548" customWidth="1"/>
    <col min="14083" max="14088" width="13.83203125" style="548" customWidth="1"/>
    <col min="14089" max="14089" width="15.1640625" style="548" customWidth="1"/>
    <col min="14090" max="14090" width="5" style="548" customWidth="1"/>
    <col min="14091" max="14336" width="9.33203125" style="548"/>
    <col min="14337" max="14337" width="5.5" style="548" customWidth="1"/>
    <col min="14338" max="14338" width="36.83203125" style="548" customWidth="1"/>
    <col min="14339" max="14344" width="13.83203125" style="548" customWidth="1"/>
    <col min="14345" max="14345" width="15.1640625" style="548" customWidth="1"/>
    <col min="14346" max="14346" width="5" style="548" customWidth="1"/>
    <col min="14347" max="14592" width="9.33203125" style="548"/>
    <col min="14593" max="14593" width="5.5" style="548" customWidth="1"/>
    <col min="14594" max="14594" width="36.83203125" style="548" customWidth="1"/>
    <col min="14595" max="14600" width="13.83203125" style="548" customWidth="1"/>
    <col min="14601" max="14601" width="15.1640625" style="548" customWidth="1"/>
    <col min="14602" max="14602" width="5" style="548" customWidth="1"/>
    <col min="14603" max="14848" width="9.33203125" style="548"/>
    <col min="14849" max="14849" width="5.5" style="548" customWidth="1"/>
    <col min="14850" max="14850" width="36.83203125" style="548" customWidth="1"/>
    <col min="14851" max="14856" width="13.83203125" style="548" customWidth="1"/>
    <col min="14857" max="14857" width="15.1640625" style="548" customWidth="1"/>
    <col min="14858" max="14858" width="5" style="548" customWidth="1"/>
    <col min="14859" max="15104" width="9.33203125" style="548"/>
    <col min="15105" max="15105" width="5.5" style="548" customWidth="1"/>
    <col min="15106" max="15106" width="36.83203125" style="548" customWidth="1"/>
    <col min="15107" max="15112" width="13.83203125" style="548" customWidth="1"/>
    <col min="15113" max="15113" width="15.1640625" style="548" customWidth="1"/>
    <col min="15114" max="15114" width="5" style="548" customWidth="1"/>
    <col min="15115" max="15360" width="9.33203125" style="548"/>
    <col min="15361" max="15361" width="5.5" style="548" customWidth="1"/>
    <col min="15362" max="15362" width="36.83203125" style="548" customWidth="1"/>
    <col min="15363" max="15368" width="13.83203125" style="548" customWidth="1"/>
    <col min="15369" max="15369" width="15.1640625" style="548" customWidth="1"/>
    <col min="15370" max="15370" width="5" style="548" customWidth="1"/>
    <col min="15371" max="15616" width="9.33203125" style="548"/>
    <col min="15617" max="15617" width="5.5" style="548" customWidth="1"/>
    <col min="15618" max="15618" width="36.83203125" style="548" customWidth="1"/>
    <col min="15619" max="15624" width="13.83203125" style="548" customWidth="1"/>
    <col min="15625" max="15625" width="15.1640625" style="548" customWidth="1"/>
    <col min="15626" max="15626" width="5" style="548" customWidth="1"/>
    <col min="15627" max="15872" width="9.33203125" style="548"/>
    <col min="15873" max="15873" width="5.5" style="548" customWidth="1"/>
    <col min="15874" max="15874" width="36.83203125" style="548" customWidth="1"/>
    <col min="15875" max="15880" width="13.83203125" style="548" customWidth="1"/>
    <col min="15881" max="15881" width="15.1640625" style="548" customWidth="1"/>
    <col min="15882" max="15882" width="5" style="548" customWidth="1"/>
    <col min="15883" max="16128" width="9.33203125" style="548"/>
    <col min="16129" max="16129" width="5.5" style="548" customWidth="1"/>
    <col min="16130" max="16130" width="36.83203125" style="548" customWidth="1"/>
    <col min="16131" max="16136" width="13.83203125" style="548" customWidth="1"/>
    <col min="16137" max="16137" width="15.1640625" style="548" customWidth="1"/>
    <col min="16138" max="16138" width="5" style="548" customWidth="1"/>
    <col min="16139" max="16384" width="9.33203125" style="548"/>
  </cols>
  <sheetData>
    <row r="1" spans="1:10" ht="15.75" x14ac:dyDescent="0.2">
      <c r="A1" s="884" t="str">
        <f>+CONCATENATE("Adósság állomány alakulása lejárat, eszközök, bel- és külföldi hitelezők szerinti bontásban ",CHAR(10),LEFT([1]ÖSSZEFÜGGÉSEK!A4,4),". december 31-én")</f>
        <v>Adósság állomány alakulása lejárat, eszközök, bel- és külföldi hitelezők szerinti bontásban 
2014. december 31-én</v>
      </c>
      <c r="B1" s="885"/>
      <c r="C1" s="885"/>
      <c r="D1" s="885"/>
      <c r="E1" s="885"/>
      <c r="F1" s="885"/>
      <c r="G1" s="885"/>
      <c r="H1" s="885"/>
      <c r="I1" s="885"/>
      <c r="J1" s="873" t="s">
        <v>799</v>
      </c>
    </row>
    <row r="2" spans="1:10" ht="14.25" thickBot="1" x14ac:dyDescent="0.3">
      <c r="H2" s="886" t="s">
        <v>101</v>
      </c>
      <c r="I2" s="886"/>
      <c r="J2" s="873"/>
    </row>
    <row r="3" spans="1:10" ht="13.5" thickBot="1" x14ac:dyDescent="0.25">
      <c r="A3" s="887" t="s">
        <v>10</v>
      </c>
      <c r="B3" s="889" t="s">
        <v>560</v>
      </c>
      <c r="C3" s="891" t="s">
        <v>561</v>
      </c>
      <c r="D3" s="893" t="s">
        <v>562</v>
      </c>
      <c r="E3" s="894"/>
      <c r="F3" s="894"/>
      <c r="G3" s="894"/>
      <c r="H3" s="894"/>
      <c r="I3" s="895" t="s">
        <v>563</v>
      </c>
      <c r="J3" s="873"/>
    </row>
    <row r="4" spans="1:10" s="551" customFormat="1" ht="24.75" thickBot="1" x14ac:dyDescent="0.25">
      <c r="A4" s="888"/>
      <c r="B4" s="890"/>
      <c r="C4" s="892"/>
      <c r="D4" s="549" t="s">
        <v>564</v>
      </c>
      <c r="E4" s="549" t="s">
        <v>565</v>
      </c>
      <c r="F4" s="549" t="s">
        <v>566</v>
      </c>
      <c r="G4" s="550" t="s">
        <v>567</v>
      </c>
      <c r="H4" s="550" t="s">
        <v>568</v>
      </c>
      <c r="I4" s="896"/>
      <c r="J4" s="873"/>
    </row>
    <row r="5" spans="1:10" s="551" customFormat="1" ht="13.5" thickBot="1" x14ac:dyDescent="0.25">
      <c r="A5" s="33" t="s">
        <v>467</v>
      </c>
      <c r="B5" s="552" t="s">
        <v>468</v>
      </c>
      <c r="C5" s="552" t="s">
        <v>469</v>
      </c>
      <c r="D5" s="552" t="s">
        <v>471</v>
      </c>
      <c r="E5" s="552" t="s">
        <v>470</v>
      </c>
      <c r="F5" s="552" t="s">
        <v>472</v>
      </c>
      <c r="G5" s="552" t="s">
        <v>473</v>
      </c>
      <c r="H5" s="552" t="s">
        <v>569</v>
      </c>
      <c r="I5" s="553" t="s">
        <v>570</v>
      </c>
      <c r="J5" s="873"/>
    </row>
    <row r="6" spans="1:10" s="551" customFormat="1" x14ac:dyDescent="0.2">
      <c r="A6" s="897" t="s">
        <v>571</v>
      </c>
      <c r="B6" s="898"/>
      <c r="C6" s="898"/>
      <c r="D6" s="898"/>
      <c r="E6" s="898"/>
      <c r="F6" s="898"/>
      <c r="G6" s="898"/>
      <c r="H6" s="898"/>
      <c r="I6" s="899"/>
      <c r="J6" s="873"/>
    </row>
    <row r="7" spans="1:10" x14ac:dyDescent="0.2">
      <c r="A7" s="213" t="s">
        <v>12</v>
      </c>
      <c r="B7" s="166" t="s">
        <v>572</v>
      </c>
      <c r="C7" s="128">
        <v>111</v>
      </c>
      <c r="D7" s="128"/>
      <c r="E7" s="128"/>
      <c r="F7" s="128"/>
      <c r="G7" s="554"/>
      <c r="H7" s="555">
        <f t="shared" ref="H7:H13" si="0">SUM(D7:G7)</f>
        <v>0</v>
      </c>
      <c r="I7" s="214">
        <f t="shared" ref="I7:I13" si="1">C7+H7</f>
        <v>111</v>
      </c>
      <c r="J7" s="873"/>
    </row>
    <row r="8" spans="1:10" ht="22.5" x14ac:dyDescent="0.2">
      <c r="A8" s="213" t="s">
        <v>13</v>
      </c>
      <c r="B8" s="166" t="s">
        <v>182</v>
      </c>
      <c r="C8" s="128">
        <v>7795</v>
      </c>
      <c r="D8" s="128"/>
      <c r="E8" s="128"/>
      <c r="F8" s="128"/>
      <c r="G8" s="554"/>
      <c r="H8" s="555">
        <f t="shared" si="0"/>
        <v>0</v>
      </c>
      <c r="I8" s="214">
        <f t="shared" si="1"/>
        <v>7795</v>
      </c>
      <c r="J8" s="873"/>
    </row>
    <row r="9" spans="1:10" ht="22.5" x14ac:dyDescent="0.2">
      <c r="A9" s="213" t="s">
        <v>14</v>
      </c>
      <c r="B9" s="166" t="s">
        <v>183</v>
      </c>
      <c r="C9" s="128"/>
      <c r="D9" s="128"/>
      <c r="E9" s="128"/>
      <c r="F9" s="128"/>
      <c r="G9" s="554"/>
      <c r="H9" s="555">
        <f t="shared" si="0"/>
        <v>0</v>
      </c>
      <c r="I9" s="214">
        <f t="shared" si="1"/>
        <v>0</v>
      </c>
      <c r="J9" s="873"/>
    </row>
    <row r="10" spans="1:10" x14ac:dyDescent="0.2">
      <c r="A10" s="213" t="s">
        <v>15</v>
      </c>
      <c r="B10" s="166" t="s">
        <v>184</v>
      </c>
      <c r="C10" s="128"/>
      <c r="D10" s="128"/>
      <c r="E10" s="128"/>
      <c r="F10" s="128"/>
      <c r="G10" s="554"/>
      <c r="H10" s="555">
        <f t="shared" si="0"/>
        <v>0</v>
      </c>
      <c r="I10" s="214">
        <f t="shared" si="1"/>
        <v>0</v>
      </c>
      <c r="J10" s="873"/>
    </row>
    <row r="11" spans="1:10" ht="22.5" x14ac:dyDescent="0.2">
      <c r="A11" s="213" t="s">
        <v>16</v>
      </c>
      <c r="B11" s="166" t="s">
        <v>185</v>
      </c>
      <c r="C11" s="128"/>
      <c r="D11" s="128"/>
      <c r="E11" s="128"/>
      <c r="F11" s="128"/>
      <c r="G11" s="554"/>
      <c r="H11" s="555">
        <f t="shared" si="0"/>
        <v>0</v>
      </c>
      <c r="I11" s="214">
        <f t="shared" si="1"/>
        <v>0</v>
      </c>
      <c r="J11" s="873"/>
    </row>
    <row r="12" spans="1:10" x14ac:dyDescent="0.2">
      <c r="A12" s="215" t="s">
        <v>17</v>
      </c>
      <c r="B12" s="216" t="s">
        <v>573</v>
      </c>
      <c r="C12" s="129">
        <v>604</v>
      </c>
      <c r="D12" s="129">
        <v>64</v>
      </c>
      <c r="E12" s="129">
        <v>35</v>
      </c>
      <c r="F12" s="129">
        <v>126</v>
      </c>
      <c r="G12" s="556">
        <v>427</v>
      </c>
      <c r="H12" s="555">
        <f t="shared" si="0"/>
        <v>652</v>
      </c>
      <c r="I12" s="214">
        <f t="shared" si="1"/>
        <v>1256</v>
      </c>
      <c r="J12" s="873"/>
    </row>
    <row r="13" spans="1:10" ht="13.5" thickBot="1" x14ac:dyDescent="0.25">
      <c r="A13" s="557" t="s">
        <v>18</v>
      </c>
      <c r="B13" s="558" t="s">
        <v>574</v>
      </c>
      <c r="C13" s="559">
        <v>0</v>
      </c>
      <c r="D13" s="559">
        <v>4420</v>
      </c>
      <c r="E13" s="559">
        <v>2408</v>
      </c>
      <c r="F13" s="559"/>
      <c r="G13" s="560">
        <v>756</v>
      </c>
      <c r="H13" s="555">
        <f t="shared" si="0"/>
        <v>7584</v>
      </c>
      <c r="I13" s="214">
        <f t="shared" si="1"/>
        <v>7584</v>
      </c>
      <c r="J13" s="873"/>
    </row>
    <row r="14" spans="1:10" s="562" customFormat="1" ht="13.5" thickBot="1" x14ac:dyDescent="0.25">
      <c r="A14" s="880" t="s">
        <v>575</v>
      </c>
      <c r="B14" s="881"/>
      <c r="C14" s="220">
        <f t="shared" ref="C14:I14" si="2">SUM(C7:C13)</f>
        <v>8510</v>
      </c>
      <c r="D14" s="220">
        <f>SUM(D7:D13)</f>
        <v>4484</v>
      </c>
      <c r="E14" s="220">
        <f t="shared" si="2"/>
        <v>2443</v>
      </c>
      <c r="F14" s="220">
        <f t="shared" si="2"/>
        <v>126</v>
      </c>
      <c r="G14" s="561">
        <f t="shared" si="2"/>
        <v>1183</v>
      </c>
      <c r="H14" s="561">
        <f t="shared" si="2"/>
        <v>8236</v>
      </c>
      <c r="I14" s="221">
        <f t="shared" si="2"/>
        <v>16746</v>
      </c>
      <c r="J14" s="873"/>
    </row>
    <row r="15" spans="1:10" s="563" customFormat="1" x14ac:dyDescent="0.2">
      <c r="A15" s="877" t="s">
        <v>576</v>
      </c>
      <c r="B15" s="878"/>
      <c r="C15" s="878"/>
      <c r="D15" s="878"/>
      <c r="E15" s="878"/>
      <c r="F15" s="878"/>
      <c r="G15" s="878"/>
      <c r="H15" s="878"/>
      <c r="I15" s="879"/>
      <c r="J15" s="873"/>
    </row>
    <row r="16" spans="1:10" s="563" customFormat="1" x14ac:dyDescent="0.2">
      <c r="A16" s="213" t="s">
        <v>12</v>
      </c>
      <c r="B16" s="166" t="s">
        <v>577</v>
      </c>
      <c r="C16" s="128"/>
      <c r="D16" s="128"/>
      <c r="E16" s="128"/>
      <c r="F16" s="128"/>
      <c r="G16" s="554"/>
      <c r="H16" s="555">
        <f>SUM(D16:G16)</f>
        <v>0</v>
      </c>
      <c r="I16" s="214">
        <f>C16+H16</f>
        <v>0</v>
      </c>
      <c r="J16" s="873"/>
    </row>
    <row r="17" spans="1:10" ht="13.5" thickBot="1" x14ac:dyDescent="0.25">
      <c r="A17" s="557" t="s">
        <v>13</v>
      </c>
      <c r="B17" s="558" t="s">
        <v>574</v>
      </c>
      <c r="C17" s="559"/>
      <c r="D17" s="559"/>
      <c r="E17" s="559"/>
      <c r="F17" s="559"/>
      <c r="G17" s="560"/>
      <c r="H17" s="555">
        <f>SUM(D17:G17)</f>
        <v>0</v>
      </c>
      <c r="I17" s="564">
        <f>C17+H17</f>
        <v>0</v>
      </c>
      <c r="J17" s="873"/>
    </row>
    <row r="18" spans="1:10" ht="13.5" thickBot="1" x14ac:dyDescent="0.25">
      <c r="A18" s="880" t="s">
        <v>578</v>
      </c>
      <c r="B18" s="881"/>
      <c r="C18" s="220">
        <f t="shared" ref="C18:I18" si="3">SUM(C16:C17)</f>
        <v>0</v>
      </c>
      <c r="D18" s="220">
        <f t="shared" si="3"/>
        <v>0</v>
      </c>
      <c r="E18" s="220">
        <f t="shared" si="3"/>
        <v>0</v>
      </c>
      <c r="F18" s="220">
        <f t="shared" si="3"/>
        <v>0</v>
      </c>
      <c r="G18" s="561">
        <f t="shared" si="3"/>
        <v>0</v>
      </c>
      <c r="H18" s="561">
        <f t="shared" si="3"/>
        <v>0</v>
      </c>
      <c r="I18" s="221">
        <f t="shared" si="3"/>
        <v>0</v>
      </c>
      <c r="J18" s="873"/>
    </row>
    <row r="19" spans="1:10" ht="13.5" thickBot="1" x14ac:dyDescent="0.25">
      <c r="A19" s="882" t="s">
        <v>579</v>
      </c>
      <c r="B19" s="883"/>
      <c r="C19" s="565">
        <f t="shared" ref="C19:I19" si="4">C14+C18</f>
        <v>8510</v>
      </c>
      <c r="D19" s="565">
        <f t="shared" si="4"/>
        <v>4484</v>
      </c>
      <c r="E19" s="565">
        <f t="shared" si="4"/>
        <v>2443</v>
      </c>
      <c r="F19" s="565">
        <f t="shared" si="4"/>
        <v>126</v>
      </c>
      <c r="G19" s="565">
        <f t="shared" si="4"/>
        <v>1183</v>
      </c>
      <c r="H19" s="565">
        <f t="shared" si="4"/>
        <v>8236</v>
      </c>
      <c r="I19" s="221">
        <f t="shared" si="4"/>
        <v>16746</v>
      </c>
      <c r="J19" s="873"/>
    </row>
    <row r="20" spans="1:10" x14ac:dyDescent="0.2">
      <c r="J20" s="873"/>
    </row>
    <row r="21" spans="1:10" x14ac:dyDescent="0.2">
      <c r="J21" s="873"/>
    </row>
    <row r="22" spans="1:10" x14ac:dyDescent="0.2">
      <c r="J22" s="873"/>
    </row>
  </sheetData>
  <mergeCells count="13">
    <mergeCell ref="J1:J22"/>
    <mergeCell ref="A15:I15"/>
    <mergeCell ref="A18:B18"/>
    <mergeCell ref="A19:B19"/>
    <mergeCell ref="A1:I1"/>
    <mergeCell ref="H2:I2"/>
    <mergeCell ref="A3:A4"/>
    <mergeCell ref="B3:B4"/>
    <mergeCell ref="C3:C4"/>
    <mergeCell ref="D3:H3"/>
    <mergeCell ref="I3:I4"/>
    <mergeCell ref="A6:I6"/>
    <mergeCell ref="A14:B14"/>
  </mergeCell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H5" sqref="H5"/>
    </sheetView>
  </sheetViews>
  <sheetFormatPr defaultColWidth="12" defaultRowHeight="15.75" x14ac:dyDescent="0.25"/>
  <cols>
    <col min="1" max="1" width="67.1640625" style="592" customWidth="1"/>
    <col min="2" max="2" width="6.1640625" style="593" customWidth="1"/>
    <col min="3" max="4" width="12.1640625" style="592" customWidth="1"/>
    <col min="5" max="5" width="12.1640625" style="600" customWidth="1"/>
    <col min="6" max="256" width="12" style="592"/>
    <col min="257" max="257" width="67.1640625" style="592" customWidth="1"/>
    <col min="258" max="258" width="6.1640625" style="592" customWidth="1"/>
    <col min="259" max="261" width="12.1640625" style="592" customWidth="1"/>
    <col min="262" max="512" width="12" style="592"/>
    <col min="513" max="513" width="67.1640625" style="592" customWidth="1"/>
    <col min="514" max="514" width="6.1640625" style="592" customWidth="1"/>
    <col min="515" max="517" width="12.1640625" style="592" customWidth="1"/>
    <col min="518" max="768" width="12" style="592"/>
    <col min="769" max="769" width="67.1640625" style="592" customWidth="1"/>
    <col min="770" max="770" width="6.1640625" style="592" customWidth="1"/>
    <col min="771" max="773" width="12.1640625" style="592" customWidth="1"/>
    <col min="774" max="1024" width="12" style="592"/>
    <col min="1025" max="1025" width="67.1640625" style="592" customWidth="1"/>
    <col min="1026" max="1026" width="6.1640625" style="592" customWidth="1"/>
    <col min="1027" max="1029" width="12.1640625" style="592" customWidth="1"/>
    <col min="1030" max="1280" width="12" style="592"/>
    <col min="1281" max="1281" width="67.1640625" style="592" customWidth="1"/>
    <col min="1282" max="1282" width="6.1640625" style="592" customWidth="1"/>
    <col min="1283" max="1285" width="12.1640625" style="592" customWidth="1"/>
    <col min="1286" max="1536" width="12" style="592"/>
    <col min="1537" max="1537" width="67.1640625" style="592" customWidth="1"/>
    <col min="1538" max="1538" width="6.1640625" style="592" customWidth="1"/>
    <col min="1539" max="1541" width="12.1640625" style="592" customWidth="1"/>
    <col min="1542" max="1792" width="12" style="592"/>
    <col min="1793" max="1793" width="67.1640625" style="592" customWidth="1"/>
    <col min="1794" max="1794" width="6.1640625" style="592" customWidth="1"/>
    <col min="1795" max="1797" width="12.1640625" style="592" customWidth="1"/>
    <col min="1798" max="2048" width="12" style="592"/>
    <col min="2049" max="2049" width="67.1640625" style="592" customWidth="1"/>
    <col min="2050" max="2050" width="6.1640625" style="592" customWidth="1"/>
    <col min="2051" max="2053" width="12.1640625" style="592" customWidth="1"/>
    <col min="2054" max="2304" width="12" style="592"/>
    <col min="2305" max="2305" width="67.1640625" style="592" customWidth="1"/>
    <col min="2306" max="2306" width="6.1640625" style="592" customWidth="1"/>
    <col min="2307" max="2309" width="12.1640625" style="592" customWidth="1"/>
    <col min="2310" max="2560" width="12" style="592"/>
    <col min="2561" max="2561" width="67.1640625" style="592" customWidth="1"/>
    <col min="2562" max="2562" width="6.1640625" style="592" customWidth="1"/>
    <col min="2563" max="2565" width="12.1640625" style="592" customWidth="1"/>
    <col min="2566" max="2816" width="12" style="592"/>
    <col min="2817" max="2817" width="67.1640625" style="592" customWidth="1"/>
    <col min="2818" max="2818" width="6.1640625" style="592" customWidth="1"/>
    <col min="2819" max="2821" width="12.1640625" style="592" customWidth="1"/>
    <col min="2822" max="3072" width="12" style="592"/>
    <col min="3073" max="3073" width="67.1640625" style="592" customWidth="1"/>
    <col min="3074" max="3074" width="6.1640625" style="592" customWidth="1"/>
    <col min="3075" max="3077" width="12.1640625" style="592" customWidth="1"/>
    <col min="3078" max="3328" width="12" style="592"/>
    <col min="3329" max="3329" width="67.1640625" style="592" customWidth="1"/>
    <col min="3330" max="3330" width="6.1640625" style="592" customWidth="1"/>
    <col min="3331" max="3333" width="12.1640625" style="592" customWidth="1"/>
    <col min="3334" max="3584" width="12" style="592"/>
    <col min="3585" max="3585" width="67.1640625" style="592" customWidth="1"/>
    <col min="3586" max="3586" width="6.1640625" style="592" customWidth="1"/>
    <col min="3587" max="3589" width="12.1640625" style="592" customWidth="1"/>
    <col min="3590" max="3840" width="12" style="592"/>
    <col min="3841" max="3841" width="67.1640625" style="592" customWidth="1"/>
    <col min="3842" max="3842" width="6.1640625" style="592" customWidth="1"/>
    <col min="3843" max="3845" width="12.1640625" style="592" customWidth="1"/>
    <col min="3846" max="4096" width="12" style="592"/>
    <col min="4097" max="4097" width="67.1640625" style="592" customWidth="1"/>
    <col min="4098" max="4098" width="6.1640625" style="592" customWidth="1"/>
    <col min="4099" max="4101" width="12.1640625" style="592" customWidth="1"/>
    <col min="4102" max="4352" width="12" style="592"/>
    <col min="4353" max="4353" width="67.1640625" style="592" customWidth="1"/>
    <col min="4354" max="4354" width="6.1640625" style="592" customWidth="1"/>
    <col min="4355" max="4357" width="12.1640625" style="592" customWidth="1"/>
    <col min="4358" max="4608" width="12" style="592"/>
    <col min="4609" max="4609" width="67.1640625" style="592" customWidth="1"/>
    <col min="4610" max="4610" width="6.1640625" style="592" customWidth="1"/>
    <col min="4611" max="4613" width="12.1640625" style="592" customWidth="1"/>
    <col min="4614" max="4864" width="12" style="592"/>
    <col min="4865" max="4865" width="67.1640625" style="592" customWidth="1"/>
    <col min="4866" max="4866" width="6.1640625" style="592" customWidth="1"/>
    <col min="4867" max="4869" width="12.1640625" style="592" customWidth="1"/>
    <col min="4870" max="5120" width="12" style="592"/>
    <col min="5121" max="5121" width="67.1640625" style="592" customWidth="1"/>
    <col min="5122" max="5122" width="6.1640625" style="592" customWidth="1"/>
    <col min="5123" max="5125" width="12.1640625" style="592" customWidth="1"/>
    <col min="5126" max="5376" width="12" style="592"/>
    <col min="5377" max="5377" width="67.1640625" style="592" customWidth="1"/>
    <col min="5378" max="5378" width="6.1640625" style="592" customWidth="1"/>
    <col min="5379" max="5381" width="12.1640625" style="592" customWidth="1"/>
    <col min="5382" max="5632" width="12" style="592"/>
    <col min="5633" max="5633" width="67.1640625" style="592" customWidth="1"/>
    <col min="5634" max="5634" width="6.1640625" style="592" customWidth="1"/>
    <col min="5635" max="5637" width="12.1640625" style="592" customWidth="1"/>
    <col min="5638" max="5888" width="12" style="592"/>
    <col min="5889" max="5889" width="67.1640625" style="592" customWidth="1"/>
    <col min="5890" max="5890" width="6.1640625" style="592" customWidth="1"/>
    <col min="5891" max="5893" width="12.1640625" style="592" customWidth="1"/>
    <col min="5894" max="6144" width="12" style="592"/>
    <col min="6145" max="6145" width="67.1640625" style="592" customWidth="1"/>
    <col min="6146" max="6146" width="6.1640625" style="592" customWidth="1"/>
    <col min="6147" max="6149" width="12.1640625" style="592" customWidth="1"/>
    <col min="6150" max="6400" width="12" style="592"/>
    <col min="6401" max="6401" width="67.1640625" style="592" customWidth="1"/>
    <col min="6402" max="6402" width="6.1640625" style="592" customWidth="1"/>
    <col min="6403" max="6405" width="12.1640625" style="592" customWidth="1"/>
    <col min="6406" max="6656" width="12" style="592"/>
    <col min="6657" max="6657" width="67.1640625" style="592" customWidth="1"/>
    <col min="6658" max="6658" width="6.1640625" style="592" customWidth="1"/>
    <col min="6659" max="6661" width="12.1640625" style="592" customWidth="1"/>
    <col min="6662" max="6912" width="12" style="592"/>
    <col min="6913" max="6913" width="67.1640625" style="592" customWidth="1"/>
    <col min="6914" max="6914" width="6.1640625" style="592" customWidth="1"/>
    <col min="6915" max="6917" width="12.1640625" style="592" customWidth="1"/>
    <col min="6918" max="7168" width="12" style="592"/>
    <col min="7169" max="7169" width="67.1640625" style="592" customWidth="1"/>
    <col min="7170" max="7170" width="6.1640625" style="592" customWidth="1"/>
    <col min="7171" max="7173" width="12.1640625" style="592" customWidth="1"/>
    <col min="7174" max="7424" width="12" style="592"/>
    <col min="7425" max="7425" width="67.1640625" style="592" customWidth="1"/>
    <col min="7426" max="7426" width="6.1640625" style="592" customWidth="1"/>
    <col min="7427" max="7429" width="12.1640625" style="592" customWidth="1"/>
    <col min="7430" max="7680" width="12" style="592"/>
    <col min="7681" max="7681" width="67.1640625" style="592" customWidth="1"/>
    <col min="7682" max="7682" width="6.1640625" style="592" customWidth="1"/>
    <col min="7683" max="7685" width="12.1640625" style="592" customWidth="1"/>
    <col min="7686" max="7936" width="12" style="592"/>
    <col min="7937" max="7937" width="67.1640625" style="592" customWidth="1"/>
    <col min="7938" max="7938" width="6.1640625" style="592" customWidth="1"/>
    <col min="7939" max="7941" width="12.1640625" style="592" customWidth="1"/>
    <col min="7942" max="8192" width="12" style="592"/>
    <col min="8193" max="8193" width="67.1640625" style="592" customWidth="1"/>
    <col min="8194" max="8194" width="6.1640625" style="592" customWidth="1"/>
    <col min="8195" max="8197" width="12.1640625" style="592" customWidth="1"/>
    <col min="8198" max="8448" width="12" style="592"/>
    <col min="8449" max="8449" width="67.1640625" style="592" customWidth="1"/>
    <col min="8450" max="8450" width="6.1640625" style="592" customWidth="1"/>
    <col min="8451" max="8453" width="12.1640625" style="592" customWidth="1"/>
    <col min="8454" max="8704" width="12" style="592"/>
    <col min="8705" max="8705" width="67.1640625" style="592" customWidth="1"/>
    <col min="8706" max="8706" width="6.1640625" style="592" customWidth="1"/>
    <col min="8707" max="8709" width="12.1640625" style="592" customWidth="1"/>
    <col min="8710" max="8960" width="12" style="592"/>
    <col min="8961" max="8961" width="67.1640625" style="592" customWidth="1"/>
    <col min="8962" max="8962" width="6.1640625" style="592" customWidth="1"/>
    <col min="8963" max="8965" width="12.1640625" style="592" customWidth="1"/>
    <col min="8966" max="9216" width="12" style="592"/>
    <col min="9217" max="9217" width="67.1640625" style="592" customWidth="1"/>
    <col min="9218" max="9218" width="6.1640625" style="592" customWidth="1"/>
    <col min="9219" max="9221" width="12.1640625" style="592" customWidth="1"/>
    <col min="9222" max="9472" width="12" style="592"/>
    <col min="9473" max="9473" width="67.1640625" style="592" customWidth="1"/>
    <col min="9474" max="9474" width="6.1640625" style="592" customWidth="1"/>
    <col min="9475" max="9477" width="12.1640625" style="592" customWidth="1"/>
    <col min="9478" max="9728" width="12" style="592"/>
    <col min="9729" max="9729" width="67.1640625" style="592" customWidth="1"/>
    <col min="9730" max="9730" width="6.1640625" style="592" customWidth="1"/>
    <col min="9731" max="9733" width="12.1640625" style="592" customWidth="1"/>
    <col min="9734" max="9984" width="12" style="592"/>
    <col min="9985" max="9985" width="67.1640625" style="592" customWidth="1"/>
    <col min="9986" max="9986" width="6.1640625" style="592" customWidth="1"/>
    <col min="9987" max="9989" width="12.1640625" style="592" customWidth="1"/>
    <col min="9990" max="10240" width="12" style="592"/>
    <col min="10241" max="10241" width="67.1640625" style="592" customWidth="1"/>
    <col min="10242" max="10242" width="6.1640625" style="592" customWidth="1"/>
    <col min="10243" max="10245" width="12.1640625" style="592" customWidth="1"/>
    <col min="10246" max="10496" width="12" style="592"/>
    <col min="10497" max="10497" width="67.1640625" style="592" customWidth="1"/>
    <col min="10498" max="10498" width="6.1640625" style="592" customWidth="1"/>
    <col min="10499" max="10501" width="12.1640625" style="592" customWidth="1"/>
    <col min="10502" max="10752" width="12" style="592"/>
    <col min="10753" max="10753" width="67.1640625" style="592" customWidth="1"/>
    <col min="10754" max="10754" width="6.1640625" style="592" customWidth="1"/>
    <col min="10755" max="10757" width="12.1640625" style="592" customWidth="1"/>
    <col min="10758" max="11008" width="12" style="592"/>
    <col min="11009" max="11009" width="67.1640625" style="592" customWidth="1"/>
    <col min="11010" max="11010" width="6.1640625" style="592" customWidth="1"/>
    <col min="11011" max="11013" width="12.1640625" style="592" customWidth="1"/>
    <col min="11014" max="11264" width="12" style="592"/>
    <col min="11265" max="11265" width="67.1640625" style="592" customWidth="1"/>
    <col min="11266" max="11266" width="6.1640625" style="592" customWidth="1"/>
    <col min="11267" max="11269" width="12.1640625" style="592" customWidth="1"/>
    <col min="11270" max="11520" width="12" style="592"/>
    <col min="11521" max="11521" width="67.1640625" style="592" customWidth="1"/>
    <col min="11522" max="11522" width="6.1640625" style="592" customWidth="1"/>
    <col min="11523" max="11525" width="12.1640625" style="592" customWidth="1"/>
    <col min="11526" max="11776" width="12" style="592"/>
    <col min="11777" max="11777" width="67.1640625" style="592" customWidth="1"/>
    <col min="11778" max="11778" width="6.1640625" style="592" customWidth="1"/>
    <col min="11779" max="11781" width="12.1640625" style="592" customWidth="1"/>
    <col min="11782" max="12032" width="12" style="592"/>
    <col min="12033" max="12033" width="67.1640625" style="592" customWidth="1"/>
    <col min="12034" max="12034" width="6.1640625" style="592" customWidth="1"/>
    <col min="12035" max="12037" width="12.1640625" style="592" customWidth="1"/>
    <col min="12038" max="12288" width="12" style="592"/>
    <col min="12289" max="12289" width="67.1640625" style="592" customWidth="1"/>
    <col min="12290" max="12290" width="6.1640625" style="592" customWidth="1"/>
    <col min="12291" max="12293" width="12.1640625" style="592" customWidth="1"/>
    <col min="12294" max="12544" width="12" style="592"/>
    <col min="12545" max="12545" width="67.1640625" style="592" customWidth="1"/>
    <col min="12546" max="12546" width="6.1640625" style="592" customWidth="1"/>
    <col min="12547" max="12549" width="12.1640625" style="592" customWidth="1"/>
    <col min="12550" max="12800" width="12" style="592"/>
    <col min="12801" max="12801" width="67.1640625" style="592" customWidth="1"/>
    <col min="12802" max="12802" width="6.1640625" style="592" customWidth="1"/>
    <col min="12803" max="12805" width="12.1640625" style="592" customWidth="1"/>
    <col min="12806" max="13056" width="12" style="592"/>
    <col min="13057" max="13057" width="67.1640625" style="592" customWidth="1"/>
    <col min="13058" max="13058" width="6.1640625" style="592" customWidth="1"/>
    <col min="13059" max="13061" width="12.1640625" style="592" customWidth="1"/>
    <col min="13062" max="13312" width="12" style="592"/>
    <col min="13313" max="13313" width="67.1640625" style="592" customWidth="1"/>
    <col min="13314" max="13314" width="6.1640625" style="592" customWidth="1"/>
    <col min="13315" max="13317" width="12.1640625" style="592" customWidth="1"/>
    <col min="13318" max="13568" width="12" style="592"/>
    <col min="13569" max="13569" width="67.1640625" style="592" customWidth="1"/>
    <col min="13570" max="13570" width="6.1640625" style="592" customWidth="1"/>
    <col min="13571" max="13573" width="12.1640625" style="592" customWidth="1"/>
    <col min="13574" max="13824" width="12" style="592"/>
    <col min="13825" max="13825" width="67.1640625" style="592" customWidth="1"/>
    <col min="13826" max="13826" width="6.1640625" style="592" customWidth="1"/>
    <col min="13827" max="13829" width="12.1640625" style="592" customWidth="1"/>
    <col min="13830" max="14080" width="12" style="592"/>
    <col min="14081" max="14081" width="67.1640625" style="592" customWidth="1"/>
    <col min="14082" max="14082" width="6.1640625" style="592" customWidth="1"/>
    <col min="14083" max="14085" width="12.1640625" style="592" customWidth="1"/>
    <col min="14086" max="14336" width="12" style="592"/>
    <col min="14337" max="14337" width="67.1640625" style="592" customWidth="1"/>
    <col min="14338" max="14338" width="6.1640625" style="592" customWidth="1"/>
    <col min="14339" max="14341" width="12.1640625" style="592" customWidth="1"/>
    <col min="14342" max="14592" width="12" style="592"/>
    <col min="14593" max="14593" width="67.1640625" style="592" customWidth="1"/>
    <col min="14594" max="14594" width="6.1640625" style="592" customWidth="1"/>
    <col min="14595" max="14597" width="12.1640625" style="592" customWidth="1"/>
    <col min="14598" max="14848" width="12" style="592"/>
    <col min="14849" max="14849" width="67.1640625" style="592" customWidth="1"/>
    <col min="14850" max="14850" width="6.1640625" style="592" customWidth="1"/>
    <col min="14851" max="14853" width="12.1640625" style="592" customWidth="1"/>
    <col min="14854" max="15104" width="12" style="592"/>
    <col min="15105" max="15105" width="67.1640625" style="592" customWidth="1"/>
    <col min="15106" max="15106" width="6.1640625" style="592" customWidth="1"/>
    <col min="15107" max="15109" width="12.1640625" style="592" customWidth="1"/>
    <col min="15110" max="15360" width="12" style="592"/>
    <col min="15361" max="15361" width="67.1640625" style="592" customWidth="1"/>
    <col min="15362" max="15362" width="6.1640625" style="592" customWidth="1"/>
    <col min="15363" max="15365" width="12.1640625" style="592" customWidth="1"/>
    <col min="15366" max="15616" width="12" style="592"/>
    <col min="15617" max="15617" width="67.1640625" style="592" customWidth="1"/>
    <col min="15618" max="15618" width="6.1640625" style="592" customWidth="1"/>
    <col min="15619" max="15621" width="12.1640625" style="592" customWidth="1"/>
    <col min="15622" max="15872" width="12" style="592"/>
    <col min="15873" max="15873" width="67.1640625" style="592" customWidth="1"/>
    <col min="15874" max="15874" width="6.1640625" style="592" customWidth="1"/>
    <col min="15875" max="15877" width="12.1640625" style="592" customWidth="1"/>
    <col min="15878" max="16128" width="12" style="592"/>
    <col min="16129" max="16129" width="67.1640625" style="592" customWidth="1"/>
    <col min="16130" max="16130" width="6.1640625" style="592" customWidth="1"/>
    <col min="16131" max="16133" width="12.1640625" style="592" customWidth="1"/>
    <col min="16134" max="16384" width="12" style="592"/>
  </cols>
  <sheetData>
    <row r="1" spans="1:5" ht="49.5" customHeight="1" x14ac:dyDescent="0.25">
      <c r="A1" s="901" t="s">
        <v>779</v>
      </c>
      <c r="B1" s="901"/>
      <c r="C1" s="901"/>
      <c r="D1" s="901"/>
      <c r="E1" s="901"/>
    </row>
    <row r="2" spans="1:5" ht="16.5" thickBot="1" x14ac:dyDescent="0.3">
      <c r="C2" s="902" t="s">
        <v>580</v>
      </c>
      <c r="D2" s="902"/>
      <c r="E2" s="902"/>
    </row>
    <row r="3" spans="1:5" ht="15.75" customHeight="1" x14ac:dyDescent="0.25">
      <c r="A3" s="903" t="s">
        <v>581</v>
      </c>
      <c r="B3" s="906" t="s">
        <v>582</v>
      </c>
      <c r="C3" s="909" t="s">
        <v>583</v>
      </c>
      <c r="D3" s="909" t="s">
        <v>584</v>
      </c>
      <c r="E3" s="911" t="s">
        <v>585</v>
      </c>
    </row>
    <row r="4" spans="1:5" ht="11.25" customHeight="1" x14ac:dyDescent="0.25">
      <c r="A4" s="904"/>
      <c r="B4" s="907"/>
      <c r="C4" s="910"/>
      <c r="D4" s="910"/>
      <c r="E4" s="912"/>
    </row>
    <row r="5" spans="1:5" x14ac:dyDescent="0.25">
      <c r="A5" s="905"/>
      <c r="B5" s="908"/>
      <c r="C5" s="913" t="s">
        <v>586</v>
      </c>
      <c r="D5" s="913"/>
      <c r="E5" s="914"/>
    </row>
    <row r="6" spans="1:5" s="594" customFormat="1" ht="16.5" thickBot="1" x14ac:dyDescent="0.25">
      <c r="A6" s="567" t="s">
        <v>587</v>
      </c>
      <c r="B6" s="568" t="s">
        <v>468</v>
      </c>
      <c r="C6" s="568" t="s">
        <v>469</v>
      </c>
      <c r="D6" s="568" t="s">
        <v>471</v>
      </c>
      <c r="E6" s="569" t="s">
        <v>470</v>
      </c>
    </row>
    <row r="7" spans="1:5" s="595" customFormat="1" x14ac:dyDescent="0.2">
      <c r="A7" s="570" t="s">
        <v>588</v>
      </c>
      <c r="B7" s="571" t="s">
        <v>589</v>
      </c>
      <c r="C7" s="572">
        <v>305</v>
      </c>
      <c r="D7" s="572">
        <v>305</v>
      </c>
      <c r="E7" s="573"/>
    </row>
    <row r="8" spans="1:5" s="595" customFormat="1" x14ac:dyDescent="0.2">
      <c r="A8" s="574" t="s">
        <v>590</v>
      </c>
      <c r="B8" s="575" t="s">
        <v>591</v>
      </c>
      <c r="C8" s="576">
        <f>+C9+C14+C19+C24+C29</f>
        <v>1721600</v>
      </c>
      <c r="D8" s="576">
        <f>+D9+D14+D19+D24+D29</f>
        <v>424050</v>
      </c>
      <c r="E8" s="577">
        <f>+E9+E14+E19+E24+E29</f>
        <v>1297550</v>
      </c>
    </row>
    <row r="9" spans="1:5" s="595" customFormat="1" x14ac:dyDescent="0.2">
      <c r="A9" s="574" t="s">
        <v>592</v>
      </c>
      <c r="B9" s="575" t="s">
        <v>593</v>
      </c>
      <c r="C9" s="576">
        <f>+C10+C11+C12+C13</f>
        <v>1604086</v>
      </c>
      <c r="D9" s="576">
        <f>+D10+D11+D12+D13</f>
        <v>374590</v>
      </c>
      <c r="E9" s="577">
        <f>+E10+E11+E12+E13</f>
        <v>1229496</v>
      </c>
    </row>
    <row r="10" spans="1:5" s="595" customFormat="1" x14ac:dyDescent="0.2">
      <c r="A10" s="578" t="s">
        <v>594</v>
      </c>
      <c r="B10" s="575" t="s">
        <v>595</v>
      </c>
      <c r="C10" s="579"/>
      <c r="D10" s="579"/>
      <c r="E10" s="580"/>
    </row>
    <row r="11" spans="1:5" s="595" customFormat="1" ht="26.25" customHeight="1" x14ac:dyDescent="0.2">
      <c r="A11" s="578" t="s">
        <v>596</v>
      </c>
      <c r="B11" s="575" t="s">
        <v>597</v>
      </c>
      <c r="C11" s="581">
        <v>846635</v>
      </c>
      <c r="D11" s="581">
        <v>302937</v>
      </c>
      <c r="E11" s="582">
        <f>C11-D11</f>
        <v>543698</v>
      </c>
    </row>
    <row r="12" spans="1:5" s="595" customFormat="1" ht="22.5" x14ac:dyDescent="0.2">
      <c r="A12" s="578" t="s">
        <v>598</v>
      </c>
      <c r="B12" s="575" t="s">
        <v>599</v>
      </c>
      <c r="C12" s="581">
        <v>743044</v>
      </c>
      <c r="D12" s="581">
        <v>71322</v>
      </c>
      <c r="E12" s="582">
        <f t="shared" ref="E12:E13" si="0">C12-D12</f>
        <v>671722</v>
      </c>
    </row>
    <row r="13" spans="1:5" s="595" customFormat="1" x14ac:dyDescent="0.2">
      <c r="A13" s="578" t="s">
        <v>600</v>
      </c>
      <c r="B13" s="575" t="s">
        <v>601</v>
      </c>
      <c r="C13" s="581">
        <v>14407</v>
      </c>
      <c r="D13" s="581">
        <v>331</v>
      </c>
      <c r="E13" s="582">
        <f t="shared" si="0"/>
        <v>14076</v>
      </c>
    </row>
    <row r="14" spans="1:5" s="595" customFormat="1" x14ac:dyDescent="0.2">
      <c r="A14" s="574" t="s">
        <v>602</v>
      </c>
      <c r="B14" s="575" t="s">
        <v>603</v>
      </c>
      <c r="C14" s="712">
        <f>+C15+C16+C17+C18</f>
        <v>106484</v>
      </c>
      <c r="D14" s="712">
        <f>+D15+D16+D17+D18</f>
        <v>49460</v>
      </c>
      <c r="E14" s="713">
        <f>+E15+E16+E17+E18</f>
        <v>57024</v>
      </c>
    </row>
    <row r="15" spans="1:5" s="595" customFormat="1" x14ac:dyDescent="0.2">
      <c r="A15" s="578" t="s">
        <v>604</v>
      </c>
      <c r="B15" s="575" t="s">
        <v>605</v>
      </c>
      <c r="C15" s="581"/>
      <c r="D15" s="581"/>
      <c r="E15" s="582"/>
    </row>
    <row r="16" spans="1:5" s="595" customFormat="1" ht="22.5" x14ac:dyDescent="0.2">
      <c r="A16" s="578" t="s">
        <v>606</v>
      </c>
      <c r="B16" s="575" t="s">
        <v>21</v>
      </c>
      <c r="C16" s="581"/>
      <c r="D16" s="581"/>
      <c r="E16" s="582"/>
    </row>
    <row r="17" spans="1:5" s="595" customFormat="1" x14ac:dyDescent="0.2">
      <c r="A17" s="578" t="s">
        <v>607</v>
      </c>
      <c r="B17" s="575" t="s">
        <v>22</v>
      </c>
      <c r="C17" s="581">
        <v>103554</v>
      </c>
      <c r="D17" s="581">
        <v>46747</v>
      </c>
      <c r="E17" s="582">
        <f>C17-D17</f>
        <v>56807</v>
      </c>
    </row>
    <row r="18" spans="1:5" s="595" customFormat="1" x14ac:dyDescent="0.2">
      <c r="A18" s="578" t="s">
        <v>608</v>
      </c>
      <c r="B18" s="575" t="s">
        <v>23</v>
      </c>
      <c r="C18" s="581">
        <v>2930</v>
      </c>
      <c r="D18" s="581">
        <v>2713</v>
      </c>
      <c r="E18" s="582">
        <f>C18-D18</f>
        <v>217</v>
      </c>
    </row>
    <row r="19" spans="1:5" s="595" customFormat="1" x14ac:dyDescent="0.2">
      <c r="A19" s="574" t="s">
        <v>609</v>
      </c>
      <c r="B19" s="575" t="s">
        <v>24</v>
      </c>
      <c r="C19" s="583">
        <f>+C20+C21+C22+C23</f>
        <v>0</v>
      </c>
      <c r="D19" s="583">
        <f>+D20+D21+D22+D23</f>
        <v>0</v>
      </c>
      <c r="E19" s="584">
        <f>+E20+E21+E22+E23</f>
        <v>0</v>
      </c>
    </row>
    <row r="20" spans="1:5" s="595" customFormat="1" x14ac:dyDescent="0.2">
      <c r="A20" s="578" t="s">
        <v>610</v>
      </c>
      <c r="B20" s="575" t="s">
        <v>25</v>
      </c>
      <c r="C20" s="581"/>
      <c r="D20" s="581">
        <v>0</v>
      </c>
      <c r="E20" s="582"/>
    </row>
    <row r="21" spans="1:5" s="595" customFormat="1" x14ac:dyDescent="0.2">
      <c r="A21" s="578" t="s">
        <v>611</v>
      </c>
      <c r="B21" s="575" t="s">
        <v>26</v>
      </c>
      <c r="C21" s="581"/>
      <c r="D21" s="581"/>
      <c r="E21" s="582"/>
    </row>
    <row r="22" spans="1:5" s="595" customFormat="1" x14ac:dyDescent="0.2">
      <c r="A22" s="578" t="s">
        <v>612</v>
      </c>
      <c r="B22" s="575" t="s">
        <v>27</v>
      </c>
      <c r="C22" s="581"/>
      <c r="D22" s="581"/>
      <c r="E22" s="582"/>
    </row>
    <row r="23" spans="1:5" s="595" customFormat="1" x14ac:dyDescent="0.2">
      <c r="A23" s="578" t="s">
        <v>613</v>
      </c>
      <c r="B23" s="575" t="s">
        <v>28</v>
      </c>
      <c r="C23" s="581"/>
      <c r="D23" s="581"/>
      <c r="E23" s="582"/>
    </row>
    <row r="24" spans="1:5" s="595" customFormat="1" x14ac:dyDescent="0.2">
      <c r="A24" s="574" t="s">
        <v>614</v>
      </c>
      <c r="B24" s="575" t="s">
        <v>29</v>
      </c>
      <c r="C24" s="712">
        <f>+C25+C26+C27+C28</f>
        <v>11030</v>
      </c>
      <c r="D24" s="712">
        <f>+D25+D26+D27+D28</f>
        <v>0</v>
      </c>
      <c r="E24" s="713">
        <f>+E25+E26+E27+E28</f>
        <v>11030</v>
      </c>
    </row>
    <row r="25" spans="1:5" s="595" customFormat="1" x14ac:dyDescent="0.2">
      <c r="A25" s="578" t="s">
        <v>615</v>
      </c>
      <c r="B25" s="575" t="s">
        <v>30</v>
      </c>
      <c r="C25" s="581"/>
      <c r="D25" s="581">
        <v>0</v>
      </c>
      <c r="E25" s="582"/>
    </row>
    <row r="26" spans="1:5" s="595" customFormat="1" x14ac:dyDescent="0.2">
      <c r="A26" s="578" t="s">
        <v>616</v>
      </c>
      <c r="B26" s="575" t="s">
        <v>31</v>
      </c>
      <c r="C26" s="581"/>
      <c r="D26" s="581"/>
      <c r="E26" s="582"/>
    </row>
    <row r="27" spans="1:5" s="595" customFormat="1" x14ac:dyDescent="0.2">
      <c r="A27" s="578" t="s">
        <v>617</v>
      </c>
      <c r="B27" s="575" t="s">
        <v>32</v>
      </c>
      <c r="C27" s="581">
        <v>11030</v>
      </c>
      <c r="D27" s="581">
        <v>0</v>
      </c>
      <c r="E27" s="582">
        <v>11030</v>
      </c>
    </row>
    <row r="28" spans="1:5" s="595" customFormat="1" x14ac:dyDescent="0.2">
      <c r="A28" s="578" t="s">
        <v>618</v>
      </c>
      <c r="B28" s="575" t="s">
        <v>33</v>
      </c>
      <c r="C28" s="581"/>
      <c r="D28" s="581"/>
      <c r="E28" s="582"/>
    </row>
    <row r="29" spans="1:5" s="595" customFormat="1" x14ac:dyDescent="0.2">
      <c r="A29" s="574" t="s">
        <v>619</v>
      </c>
      <c r="B29" s="575" t="s">
        <v>34</v>
      </c>
      <c r="C29" s="583">
        <f>+C30+C31+C32+C33</f>
        <v>0</v>
      </c>
      <c r="D29" s="583">
        <f>+D30+D31+D32+D33</f>
        <v>0</v>
      </c>
      <c r="E29" s="584">
        <f>+E30+E31+E32+E33</f>
        <v>0</v>
      </c>
    </row>
    <row r="30" spans="1:5" s="595" customFormat="1" x14ac:dyDescent="0.2">
      <c r="A30" s="578" t="s">
        <v>620</v>
      </c>
      <c r="B30" s="575" t="s">
        <v>35</v>
      </c>
      <c r="C30" s="581"/>
      <c r="D30" s="581"/>
      <c r="E30" s="582"/>
    </row>
    <row r="31" spans="1:5" s="595" customFormat="1" ht="22.5" x14ac:dyDescent="0.2">
      <c r="A31" s="578" t="s">
        <v>621</v>
      </c>
      <c r="B31" s="575" t="s">
        <v>36</v>
      </c>
      <c r="C31" s="581"/>
      <c r="D31" s="581"/>
      <c r="E31" s="582"/>
    </row>
    <row r="32" spans="1:5" s="595" customFormat="1" x14ac:dyDescent="0.2">
      <c r="A32" s="578" t="s">
        <v>622</v>
      </c>
      <c r="B32" s="575" t="s">
        <v>37</v>
      </c>
      <c r="C32" s="581"/>
      <c r="D32" s="581"/>
      <c r="E32" s="582"/>
    </row>
    <row r="33" spans="1:5" s="595" customFormat="1" x14ac:dyDescent="0.2">
      <c r="A33" s="578" t="s">
        <v>623</v>
      </c>
      <c r="B33" s="575" t="s">
        <v>38</v>
      </c>
      <c r="C33" s="581"/>
      <c r="D33" s="581"/>
      <c r="E33" s="582"/>
    </row>
    <row r="34" spans="1:5" s="595" customFormat="1" x14ac:dyDescent="0.2">
      <c r="A34" s="574" t="s">
        <v>624</v>
      </c>
      <c r="B34" s="575" t="s">
        <v>39</v>
      </c>
      <c r="C34" s="712">
        <f>+C35+C40+C45</f>
        <v>8380</v>
      </c>
      <c r="D34" s="712">
        <f>+D35+D40+D45</f>
        <v>0</v>
      </c>
      <c r="E34" s="713">
        <f>+E35+E40+E45</f>
        <v>8380</v>
      </c>
    </row>
    <row r="35" spans="1:5" s="595" customFormat="1" x14ac:dyDescent="0.2">
      <c r="A35" s="574" t="s">
        <v>625</v>
      </c>
      <c r="B35" s="575" t="s">
        <v>40</v>
      </c>
      <c r="C35" s="712">
        <f>+C36+C37+C38+C39</f>
        <v>8380</v>
      </c>
      <c r="D35" s="712">
        <f>+D36+D37+D38+D39</f>
        <v>0</v>
      </c>
      <c r="E35" s="713">
        <f>+E36+E37+E38+E39</f>
        <v>8380</v>
      </c>
    </row>
    <row r="36" spans="1:5" s="595" customFormat="1" x14ac:dyDescent="0.2">
      <c r="A36" s="578" t="s">
        <v>626</v>
      </c>
      <c r="B36" s="575" t="s">
        <v>96</v>
      </c>
      <c r="C36" s="581"/>
      <c r="D36" s="581"/>
      <c r="E36" s="582"/>
    </row>
    <row r="37" spans="1:5" s="595" customFormat="1" x14ac:dyDescent="0.2">
      <c r="A37" s="578" t="s">
        <v>627</v>
      </c>
      <c r="B37" s="575" t="s">
        <v>97</v>
      </c>
      <c r="C37" s="581"/>
      <c r="D37" s="581"/>
      <c r="E37" s="582"/>
    </row>
    <row r="38" spans="1:5" s="595" customFormat="1" x14ac:dyDescent="0.2">
      <c r="A38" s="578" t="s">
        <v>628</v>
      </c>
      <c r="B38" s="575" t="s">
        <v>98</v>
      </c>
      <c r="C38" s="581">
        <v>7150</v>
      </c>
      <c r="D38" s="581"/>
      <c r="E38" s="582">
        <v>7150</v>
      </c>
    </row>
    <row r="39" spans="1:5" s="595" customFormat="1" x14ac:dyDescent="0.2">
      <c r="A39" s="578" t="s">
        <v>629</v>
      </c>
      <c r="B39" s="575" t="s">
        <v>99</v>
      </c>
      <c r="C39" s="581">
        <v>1230</v>
      </c>
      <c r="D39" s="581"/>
      <c r="E39" s="582">
        <v>1230</v>
      </c>
    </row>
    <row r="40" spans="1:5" s="595" customFormat="1" x14ac:dyDescent="0.2">
      <c r="A40" s="574" t="s">
        <v>630</v>
      </c>
      <c r="B40" s="575" t="s">
        <v>631</v>
      </c>
      <c r="C40" s="583">
        <f>+C41+C42+C43+C44</f>
        <v>0</v>
      </c>
      <c r="D40" s="583">
        <f>+D41+D42+D43+D44</f>
        <v>0</v>
      </c>
      <c r="E40" s="584">
        <f>+E41+E42+E43+E44</f>
        <v>0</v>
      </c>
    </row>
    <row r="41" spans="1:5" s="595" customFormat="1" x14ac:dyDescent="0.2">
      <c r="A41" s="578" t="s">
        <v>632</v>
      </c>
      <c r="B41" s="575" t="s">
        <v>633</v>
      </c>
      <c r="C41" s="581"/>
      <c r="D41" s="581"/>
      <c r="E41" s="582"/>
    </row>
    <row r="42" spans="1:5" s="595" customFormat="1" ht="22.5" x14ac:dyDescent="0.2">
      <c r="A42" s="578" t="s">
        <v>634</v>
      </c>
      <c r="B42" s="575" t="s">
        <v>635</v>
      </c>
      <c r="C42" s="581"/>
      <c r="D42" s="581"/>
      <c r="E42" s="582"/>
    </row>
    <row r="43" spans="1:5" s="595" customFormat="1" x14ac:dyDescent="0.2">
      <c r="A43" s="578" t="s">
        <v>636</v>
      </c>
      <c r="B43" s="575" t="s">
        <v>637</v>
      </c>
      <c r="C43" s="581"/>
      <c r="D43" s="581"/>
      <c r="E43" s="582"/>
    </row>
    <row r="44" spans="1:5" s="595" customFormat="1" x14ac:dyDescent="0.2">
      <c r="A44" s="578" t="s">
        <v>638</v>
      </c>
      <c r="B44" s="575" t="s">
        <v>639</v>
      </c>
      <c r="C44" s="581"/>
      <c r="D44" s="581"/>
      <c r="E44" s="582"/>
    </row>
    <row r="45" spans="1:5" s="595" customFormat="1" x14ac:dyDescent="0.2">
      <c r="A45" s="574" t="s">
        <v>640</v>
      </c>
      <c r="B45" s="575" t="s">
        <v>641</v>
      </c>
      <c r="C45" s="583">
        <f>+C46+C47+C48+C49</f>
        <v>0</v>
      </c>
      <c r="D45" s="583">
        <f>+D46+D47+D48+D49</f>
        <v>0</v>
      </c>
      <c r="E45" s="584">
        <f>+E46+E47+E48+E49</f>
        <v>0</v>
      </c>
    </row>
    <row r="46" spans="1:5" s="595" customFormat="1" x14ac:dyDescent="0.2">
      <c r="A46" s="578" t="s">
        <v>642</v>
      </c>
      <c r="B46" s="575" t="s">
        <v>643</v>
      </c>
      <c r="C46" s="581"/>
      <c r="D46" s="581"/>
      <c r="E46" s="582"/>
    </row>
    <row r="47" spans="1:5" s="595" customFormat="1" ht="22.5" x14ac:dyDescent="0.2">
      <c r="A47" s="578" t="s">
        <v>644</v>
      </c>
      <c r="B47" s="575" t="s">
        <v>645</v>
      </c>
      <c r="C47" s="581"/>
      <c r="D47" s="581"/>
      <c r="E47" s="582"/>
    </row>
    <row r="48" spans="1:5" s="595" customFormat="1" x14ac:dyDescent="0.2">
      <c r="A48" s="578" t="s">
        <v>646</v>
      </c>
      <c r="B48" s="575" t="s">
        <v>647</v>
      </c>
      <c r="C48" s="581"/>
      <c r="D48" s="581"/>
      <c r="E48" s="582"/>
    </row>
    <row r="49" spans="1:5" s="595" customFormat="1" x14ac:dyDescent="0.2">
      <c r="A49" s="578" t="s">
        <v>648</v>
      </c>
      <c r="B49" s="575" t="s">
        <v>649</v>
      </c>
      <c r="C49" s="581"/>
      <c r="D49" s="581"/>
      <c r="E49" s="582"/>
    </row>
    <row r="50" spans="1:5" s="595" customFormat="1" x14ac:dyDescent="0.2">
      <c r="A50" s="574" t="s">
        <v>650</v>
      </c>
      <c r="B50" s="575" t="s">
        <v>651</v>
      </c>
      <c r="C50" s="581"/>
      <c r="D50" s="581"/>
      <c r="E50" s="582"/>
    </row>
    <row r="51" spans="1:5" s="595" customFormat="1" ht="21" x14ac:dyDescent="0.2">
      <c r="A51" s="574" t="s">
        <v>652</v>
      </c>
      <c r="B51" s="575" t="s">
        <v>653</v>
      </c>
      <c r="C51" s="712">
        <f>+C7+C8+C34+C50</f>
        <v>1730285</v>
      </c>
      <c r="D51" s="712">
        <f>+D7+D8+D34+D50</f>
        <v>424355</v>
      </c>
      <c r="E51" s="713">
        <f>+E7+E8+E34+E50</f>
        <v>1305930</v>
      </c>
    </row>
    <row r="52" spans="1:5" s="595" customFormat="1" x14ac:dyDescent="0.2">
      <c r="A52" s="574" t="s">
        <v>654</v>
      </c>
      <c r="B52" s="575" t="s">
        <v>655</v>
      </c>
      <c r="C52" s="714">
        <v>106</v>
      </c>
      <c r="D52" s="714"/>
      <c r="E52" s="715">
        <v>106</v>
      </c>
    </row>
    <row r="53" spans="1:5" s="595" customFormat="1" x14ac:dyDescent="0.2">
      <c r="A53" s="574" t="s">
        <v>656</v>
      </c>
      <c r="B53" s="575" t="s">
        <v>657</v>
      </c>
      <c r="C53" s="581"/>
      <c r="D53" s="581"/>
      <c r="E53" s="582"/>
    </row>
    <row r="54" spans="1:5" s="595" customFormat="1" x14ac:dyDescent="0.2">
      <c r="A54" s="574" t="s">
        <v>658</v>
      </c>
      <c r="B54" s="575" t="s">
        <v>659</v>
      </c>
      <c r="C54" s="712">
        <f>+C52+C53</f>
        <v>106</v>
      </c>
      <c r="D54" s="712">
        <f>+D52+D53</f>
        <v>0</v>
      </c>
      <c r="E54" s="713">
        <f>+E52+E53</f>
        <v>106</v>
      </c>
    </row>
    <row r="55" spans="1:5" s="595" customFormat="1" x14ac:dyDescent="0.2">
      <c r="A55" s="574" t="s">
        <v>660</v>
      </c>
      <c r="B55" s="575" t="s">
        <v>661</v>
      </c>
      <c r="C55" s="581"/>
      <c r="D55" s="581"/>
      <c r="E55" s="582"/>
    </row>
    <row r="56" spans="1:5" s="595" customFormat="1" x14ac:dyDescent="0.2">
      <c r="A56" s="574" t="s">
        <v>662</v>
      </c>
      <c r="B56" s="575" t="s">
        <v>663</v>
      </c>
      <c r="C56" s="581">
        <v>192</v>
      </c>
      <c r="D56" s="581"/>
      <c r="E56" s="582">
        <v>192</v>
      </c>
    </row>
    <row r="57" spans="1:5" s="595" customFormat="1" x14ac:dyDescent="0.2">
      <c r="A57" s="574" t="s">
        <v>664</v>
      </c>
      <c r="B57" s="575" t="s">
        <v>665</v>
      </c>
      <c r="C57" s="581">
        <v>16801</v>
      </c>
      <c r="D57" s="581"/>
      <c r="E57" s="582">
        <v>16801</v>
      </c>
    </row>
    <row r="58" spans="1:5" s="595" customFormat="1" x14ac:dyDescent="0.2">
      <c r="A58" s="574" t="s">
        <v>666</v>
      </c>
      <c r="B58" s="575" t="s">
        <v>667</v>
      </c>
      <c r="C58" s="581"/>
      <c r="D58" s="581"/>
      <c r="E58" s="582"/>
    </row>
    <row r="59" spans="1:5" s="595" customFormat="1" x14ac:dyDescent="0.2">
      <c r="A59" s="574" t="s">
        <v>668</v>
      </c>
      <c r="B59" s="575" t="s">
        <v>669</v>
      </c>
      <c r="C59" s="712">
        <f>+C55+C56+C57+C58</f>
        <v>16993</v>
      </c>
      <c r="D59" s="712">
        <f>+D55+D56+D57+D58</f>
        <v>0</v>
      </c>
      <c r="E59" s="713">
        <f>+E55+E56+E57+E58</f>
        <v>16993</v>
      </c>
    </row>
    <row r="60" spans="1:5" s="595" customFormat="1" x14ac:dyDescent="0.2">
      <c r="A60" s="574" t="s">
        <v>670</v>
      </c>
      <c r="B60" s="575" t="s">
        <v>671</v>
      </c>
      <c r="C60" s="581">
        <v>30665</v>
      </c>
      <c r="D60" s="581"/>
      <c r="E60" s="582">
        <v>30665</v>
      </c>
    </row>
    <row r="61" spans="1:5" s="595" customFormat="1" x14ac:dyDescent="0.2">
      <c r="A61" s="574" t="s">
        <v>672</v>
      </c>
      <c r="B61" s="575" t="s">
        <v>673</v>
      </c>
      <c r="C61" s="581">
        <v>994</v>
      </c>
      <c r="D61" s="581"/>
      <c r="E61" s="582">
        <v>994</v>
      </c>
    </row>
    <row r="62" spans="1:5" s="595" customFormat="1" x14ac:dyDescent="0.2">
      <c r="A62" s="574" t="s">
        <v>674</v>
      </c>
      <c r="B62" s="575" t="s">
        <v>675</v>
      </c>
      <c r="C62" s="581">
        <v>182</v>
      </c>
      <c r="D62" s="581"/>
      <c r="E62" s="582">
        <v>182</v>
      </c>
    </row>
    <row r="63" spans="1:5" s="595" customFormat="1" x14ac:dyDescent="0.2">
      <c r="A63" s="574" t="s">
        <v>676</v>
      </c>
      <c r="B63" s="575" t="s">
        <v>677</v>
      </c>
      <c r="C63" s="712">
        <f>+C60+C61+C62</f>
        <v>31841</v>
      </c>
      <c r="D63" s="712">
        <f>+D60+D61+D62</f>
        <v>0</v>
      </c>
      <c r="E63" s="713">
        <f>+E60+E61+E62</f>
        <v>31841</v>
      </c>
    </row>
    <row r="64" spans="1:5" s="595" customFormat="1" x14ac:dyDescent="0.2">
      <c r="A64" s="574" t="s">
        <v>678</v>
      </c>
      <c r="B64" s="575" t="s">
        <v>679</v>
      </c>
      <c r="C64" s="581"/>
      <c r="D64" s="581"/>
      <c r="E64" s="582"/>
    </row>
    <row r="65" spans="1:5" s="595" customFormat="1" ht="21" x14ac:dyDescent="0.2">
      <c r="A65" s="574" t="s">
        <v>680</v>
      </c>
      <c r="B65" s="575" t="s">
        <v>681</v>
      </c>
      <c r="C65" s="581"/>
      <c r="D65" s="581"/>
      <c r="E65" s="582"/>
    </row>
    <row r="66" spans="1:5" s="595" customFormat="1" x14ac:dyDescent="0.2">
      <c r="A66" s="574" t="s">
        <v>682</v>
      </c>
      <c r="B66" s="575" t="s">
        <v>683</v>
      </c>
      <c r="C66" s="583">
        <f>+C64+C65</f>
        <v>0</v>
      </c>
      <c r="D66" s="583">
        <f>+D64+D65</f>
        <v>0</v>
      </c>
      <c r="E66" s="584">
        <f>+E64+E65</f>
        <v>0</v>
      </c>
    </row>
    <row r="67" spans="1:5" s="595" customFormat="1" x14ac:dyDescent="0.2">
      <c r="A67" s="574" t="s">
        <v>684</v>
      </c>
      <c r="B67" s="575" t="s">
        <v>685</v>
      </c>
      <c r="C67" s="714">
        <v>222</v>
      </c>
      <c r="D67" s="714"/>
      <c r="E67" s="715">
        <v>222</v>
      </c>
    </row>
    <row r="68" spans="1:5" s="595" customFormat="1" ht="16.5" thickBot="1" x14ac:dyDescent="0.25">
      <c r="A68" s="585" t="s">
        <v>686</v>
      </c>
      <c r="B68" s="586" t="s">
        <v>687</v>
      </c>
      <c r="C68" s="587">
        <f>+C51+C54+C59+C63+C66+C67</f>
        <v>1779447</v>
      </c>
      <c r="D68" s="587">
        <f>+D51+D54+D59+D63+D66+D67</f>
        <v>424355</v>
      </c>
      <c r="E68" s="588">
        <f>+E51+E54+E59+E63+E66+E67</f>
        <v>1355092</v>
      </c>
    </row>
    <row r="69" spans="1:5" x14ac:dyDescent="0.25">
      <c r="A69" s="596"/>
      <c r="C69" s="597"/>
      <c r="D69" s="597"/>
      <c r="E69" s="598"/>
    </row>
    <row r="70" spans="1:5" x14ac:dyDescent="0.25">
      <c r="A70" s="596"/>
      <c r="C70" s="597"/>
      <c r="D70" s="597"/>
      <c r="E70" s="598"/>
    </row>
    <row r="71" spans="1:5" x14ac:dyDescent="0.25">
      <c r="A71" s="599"/>
      <c r="C71" s="597"/>
      <c r="D71" s="597"/>
      <c r="E71" s="598"/>
    </row>
    <row r="72" spans="1:5" x14ac:dyDescent="0.25">
      <c r="A72" s="900"/>
      <c r="B72" s="900"/>
      <c r="C72" s="900"/>
      <c r="D72" s="900"/>
      <c r="E72" s="900"/>
    </row>
    <row r="73" spans="1:5" x14ac:dyDescent="0.25">
      <c r="A73" s="900"/>
      <c r="B73" s="900"/>
      <c r="C73" s="900"/>
      <c r="D73" s="900"/>
      <c r="E73" s="900"/>
    </row>
  </sheetData>
  <mergeCells count="10">
    <mergeCell ref="A72:E72"/>
    <mergeCell ref="A73:E73"/>
    <mergeCell ref="A1:E1"/>
    <mergeCell ref="C2:E2"/>
    <mergeCell ref="A3:A5"/>
    <mergeCell ref="B3:B5"/>
    <mergeCell ref="C3:C4"/>
    <mergeCell ref="D3:D4"/>
    <mergeCell ref="E3:E4"/>
    <mergeCell ref="C5:E5"/>
  </mergeCells>
  <pageMargins left="0.11811023622047245" right="0.11811023622047245" top="0.74803149606299213" bottom="0.74803149606299213" header="0.31496062992125984" footer="0.31496062992125984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Layout" zoomScaleNormal="100" workbookViewId="0">
      <selection activeCell="A23" sqref="A23"/>
    </sheetView>
  </sheetViews>
  <sheetFormatPr defaultRowHeight="12.75" x14ac:dyDescent="0.2"/>
  <cols>
    <col min="1" max="1" width="71.1640625" style="602" customWidth="1"/>
    <col min="2" max="2" width="6.1640625" style="603" customWidth="1"/>
    <col min="3" max="3" width="18" style="601" customWidth="1"/>
    <col min="4" max="256" width="9.33203125" style="601"/>
    <col min="257" max="257" width="71.1640625" style="601" customWidth="1"/>
    <col min="258" max="258" width="6.1640625" style="601" customWidth="1"/>
    <col min="259" max="259" width="18" style="601" customWidth="1"/>
    <col min="260" max="512" width="9.33203125" style="601"/>
    <col min="513" max="513" width="71.1640625" style="601" customWidth="1"/>
    <col min="514" max="514" width="6.1640625" style="601" customWidth="1"/>
    <col min="515" max="515" width="18" style="601" customWidth="1"/>
    <col min="516" max="768" width="9.33203125" style="601"/>
    <col min="769" max="769" width="71.1640625" style="601" customWidth="1"/>
    <col min="770" max="770" width="6.1640625" style="601" customWidth="1"/>
    <col min="771" max="771" width="18" style="601" customWidth="1"/>
    <col min="772" max="1024" width="9.33203125" style="601"/>
    <col min="1025" max="1025" width="71.1640625" style="601" customWidth="1"/>
    <col min="1026" max="1026" width="6.1640625" style="601" customWidth="1"/>
    <col min="1027" max="1027" width="18" style="601" customWidth="1"/>
    <col min="1028" max="1280" width="9.33203125" style="601"/>
    <col min="1281" max="1281" width="71.1640625" style="601" customWidth="1"/>
    <col min="1282" max="1282" width="6.1640625" style="601" customWidth="1"/>
    <col min="1283" max="1283" width="18" style="601" customWidth="1"/>
    <col min="1284" max="1536" width="9.33203125" style="601"/>
    <col min="1537" max="1537" width="71.1640625" style="601" customWidth="1"/>
    <col min="1538" max="1538" width="6.1640625" style="601" customWidth="1"/>
    <col min="1539" max="1539" width="18" style="601" customWidth="1"/>
    <col min="1540" max="1792" width="9.33203125" style="601"/>
    <col min="1793" max="1793" width="71.1640625" style="601" customWidth="1"/>
    <col min="1794" max="1794" width="6.1640625" style="601" customWidth="1"/>
    <col min="1795" max="1795" width="18" style="601" customWidth="1"/>
    <col min="1796" max="2048" width="9.33203125" style="601"/>
    <col min="2049" max="2049" width="71.1640625" style="601" customWidth="1"/>
    <col min="2050" max="2050" width="6.1640625" style="601" customWidth="1"/>
    <col min="2051" max="2051" width="18" style="601" customWidth="1"/>
    <col min="2052" max="2304" width="9.33203125" style="601"/>
    <col min="2305" max="2305" width="71.1640625" style="601" customWidth="1"/>
    <col min="2306" max="2306" width="6.1640625" style="601" customWidth="1"/>
    <col min="2307" max="2307" width="18" style="601" customWidth="1"/>
    <col min="2308" max="2560" width="9.33203125" style="601"/>
    <col min="2561" max="2561" width="71.1640625" style="601" customWidth="1"/>
    <col min="2562" max="2562" width="6.1640625" style="601" customWidth="1"/>
    <col min="2563" max="2563" width="18" style="601" customWidth="1"/>
    <col min="2564" max="2816" width="9.33203125" style="601"/>
    <col min="2817" max="2817" width="71.1640625" style="601" customWidth="1"/>
    <col min="2818" max="2818" width="6.1640625" style="601" customWidth="1"/>
    <col min="2819" max="2819" width="18" style="601" customWidth="1"/>
    <col min="2820" max="3072" width="9.33203125" style="601"/>
    <col min="3073" max="3073" width="71.1640625" style="601" customWidth="1"/>
    <col min="3074" max="3074" width="6.1640625" style="601" customWidth="1"/>
    <col min="3075" max="3075" width="18" style="601" customWidth="1"/>
    <col min="3076" max="3328" width="9.33203125" style="601"/>
    <col min="3329" max="3329" width="71.1640625" style="601" customWidth="1"/>
    <col min="3330" max="3330" width="6.1640625" style="601" customWidth="1"/>
    <col min="3331" max="3331" width="18" style="601" customWidth="1"/>
    <col min="3332" max="3584" width="9.33203125" style="601"/>
    <col min="3585" max="3585" width="71.1640625" style="601" customWidth="1"/>
    <col min="3586" max="3586" width="6.1640625" style="601" customWidth="1"/>
    <col min="3587" max="3587" width="18" style="601" customWidth="1"/>
    <col min="3588" max="3840" width="9.33203125" style="601"/>
    <col min="3841" max="3841" width="71.1640625" style="601" customWidth="1"/>
    <col min="3842" max="3842" width="6.1640625" style="601" customWidth="1"/>
    <col min="3843" max="3843" width="18" style="601" customWidth="1"/>
    <col min="3844" max="4096" width="9.33203125" style="601"/>
    <col min="4097" max="4097" width="71.1640625" style="601" customWidth="1"/>
    <col min="4098" max="4098" width="6.1640625" style="601" customWidth="1"/>
    <col min="4099" max="4099" width="18" style="601" customWidth="1"/>
    <col min="4100" max="4352" width="9.33203125" style="601"/>
    <col min="4353" max="4353" width="71.1640625" style="601" customWidth="1"/>
    <col min="4354" max="4354" width="6.1640625" style="601" customWidth="1"/>
    <col min="4355" max="4355" width="18" style="601" customWidth="1"/>
    <col min="4356" max="4608" width="9.33203125" style="601"/>
    <col min="4609" max="4609" width="71.1640625" style="601" customWidth="1"/>
    <col min="4610" max="4610" width="6.1640625" style="601" customWidth="1"/>
    <col min="4611" max="4611" width="18" style="601" customWidth="1"/>
    <col min="4612" max="4864" width="9.33203125" style="601"/>
    <col min="4865" max="4865" width="71.1640625" style="601" customWidth="1"/>
    <col min="4866" max="4866" width="6.1640625" style="601" customWidth="1"/>
    <col min="4867" max="4867" width="18" style="601" customWidth="1"/>
    <col min="4868" max="5120" width="9.33203125" style="601"/>
    <col min="5121" max="5121" width="71.1640625" style="601" customWidth="1"/>
    <col min="5122" max="5122" width="6.1640625" style="601" customWidth="1"/>
    <col min="5123" max="5123" width="18" style="601" customWidth="1"/>
    <col min="5124" max="5376" width="9.33203125" style="601"/>
    <col min="5377" max="5377" width="71.1640625" style="601" customWidth="1"/>
    <col min="5378" max="5378" width="6.1640625" style="601" customWidth="1"/>
    <col min="5379" max="5379" width="18" style="601" customWidth="1"/>
    <col min="5380" max="5632" width="9.33203125" style="601"/>
    <col min="5633" max="5633" width="71.1640625" style="601" customWidth="1"/>
    <col min="5634" max="5634" width="6.1640625" style="601" customWidth="1"/>
    <col min="5635" max="5635" width="18" style="601" customWidth="1"/>
    <col min="5636" max="5888" width="9.33203125" style="601"/>
    <col min="5889" max="5889" width="71.1640625" style="601" customWidth="1"/>
    <col min="5890" max="5890" width="6.1640625" style="601" customWidth="1"/>
    <col min="5891" max="5891" width="18" style="601" customWidth="1"/>
    <col min="5892" max="6144" width="9.33203125" style="601"/>
    <col min="6145" max="6145" width="71.1640625" style="601" customWidth="1"/>
    <col min="6146" max="6146" width="6.1640625" style="601" customWidth="1"/>
    <col min="6147" max="6147" width="18" style="601" customWidth="1"/>
    <col min="6148" max="6400" width="9.33203125" style="601"/>
    <col min="6401" max="6401" width="71.1640625" style="601" customWidth="1"/>
    <col min="6402" max="6402" width="6.1640625" style="601" customWidth="1"/>
    <col min="6403" max="6403" width="18" style="601" customWidth="1"/>
    <col min="6404" max="6656" width="9.33203125" style="601"/>
    <col min="6657" max="6657" width="71.1640625" style="601" customWidth="1"/>
    <col min="6658" max="6658" width="6.1640625" style="601" customWidth="1"/>
    <col min="6659" max="6659" width="18" style="601" customWidth="1"/>
    <col min="6660" max="6912" width="9.33203125" style="601"/>
    <col min="6913" max="6913" width="71.1640625" style="601" customWidth="1"/>
    <col min="6914" max="6914" width="6.1640625" style="601" customWidth="1"/>
    <col min="6915" max="6915" width="18" style="601" customWidth="1"/>
    <col min="6916" max="7168" width="9.33203125" style="601"/>
    <col min="7169" max="7169" width="71.1640625" style="601" customWidth="1"/>
    <col min="7170" max="7170" width="6.1640625" style="601" customWidth="1"/>
    <col min="7171" max="7171" width="18" style="601" customWidth="1"/>
    <col min="7172" max="7424" width="9.33203125" style="601"/>
    <col min="7425" max="7425" width="71.1640625" style="601" customWidth="1"/>
    <col min="7426" max="7426" width="6.1640625" style="601" customWidth="1"/>
    <col min="7427" max="7427" width="18" style="601" customWidth="1"/>
    <col min="7428" max="7680" width="9.33203125" style="601"/>
    <col min="7681" max="7681" width="71.1640625" style="601" customWidth="1"/>
    <col min="7682" max="7682" width="6.1640625" style="601" customWidth="1"/>
    <col min="7683" max="7683" width="18" style="601" customWidth="1"/>
    <col min="7684" max="7936" width="9.33203125" style="601"/>
    <col min="7937" max="7937" width="71.1640625" style="601" customWidth="1"/>
    <col min="7938" max="7938" width="6.1640625" style="601" customWidth="1"/>
    <col min="7939" max="7939" width="18" style="601" customWidth="1"/>
    <col min="7940" max="8192" width="9.33203125" style="601"/>
    <col min="8193" max="8193" width="71.1640625" style="601" customWidth="1"/>
    <col min="8194" max="8194" width="6.1640625" style="601" customWidth="1"/>
    <col min="8195" max="8195" width="18" style="601" customWidth="1"/>
    <col min="8196" max="8448" width="9.33203125" style="601"/>
    <col min="8449" max="8449" width="71.1640625" style="601" customWidth="1"/>
    <col min="8450" max="8450" width="6.1640625" style="601" customWidth="1"/>
    <col min="8451" max="8451" width="18" style="601" customWidth="1"/>
    <col min="8452" max="8704" width="9.33203125" style="601"/>
    <col min="8705" max="8705" width="71.1640625" style="601" customWidth="1"/>
    <col min="8706" max="8706" width="6.1640625" style="601" customWidth="1"/>
    <col min="8707" max="8707" width="18" style="601" customWidth="1"/>
    <col min="8708" max="8960" width="9.33203125" style="601"/>
    <col min="8961" max="8961" width="71.1640625" style="601" customWidth="1"/>
    <col min="8962" max="8962" width="6.1640625" style="601" customWidth="1"/>
    <col min="8963" max="8963" width="18" style="601" customWidth="1"/>
    <col min="8964" max="9216" width="9.33203125" style="601"/>
    <col min="9217" max="9217" width="71.1640625" style="601" customWidth="1"/>
    <col min="9218" max="9218" width="6.1640625" style="601" customWidth="1"/>
    <col min="9219" max="9219" width="18" style="601" customWidth="1"/>
    <col min="9220" max="9472" width="9.33203125" style="601"/>
    <col min="9473" max="9473" width="71.1640625" style="601" customWidth="1"/>
    <col min="9474" max="9474" width="6.1640625" style="601" customWidth="1"/>
    <col min="9475" max="9475" width="18" style="601" customWidth="1"/>
    <col min="9476" max="9728" width="9.33203125" style="601"/>
    <col min="9729" max="9729" width="71.1640625" style="601" customWidth="1"/>
    <col min="9730" max="9730" width="6.1640625" style="601" customWidth="1"/>
    <col min="9731" max="9731" width="18" style="601" customWidth="1"/>
    <col min="9732" max="9984" width="9.33203125" style="601"/>
    <col min="9985" max="9985" width="71.1640625" style="601" customWidth="1"/>
    <col min="9986" max="9986" width="6.1640625" style="601" customWidth="1"/>
    <col min="9987" max="9987" width="18" style="601" customWidth="1"/>
    <col min="9988" max="10240" width="9.33203125" style="601"/>
    <col min="10241" max="10241" width="71.1640625" style="601" customWidth="1"/>
    <col min="10242" max="10242" width="6.1640625" style="601" customWidth="1"/>
    <col min="10243" max="10243" width="18" style="601" customWidth="1"/>
    <col min="10244" max="10496" width="9.33203125" style="601"/>
    <col min="10497" max="10497" width="71.1640625" style="601" customWidth="1"/>
    <col min="10498" max="10498" width="6.1640625" style="601" customWidth="1"/>
    <col min="10499" max="10499" width="18" style="601" customWidth="1"/>
    <col min="10500" max="10752" width="9.33203125" style="601"/>
    <col min="10753" max="10753" width="71.1640625" style="601" customWidth="1"/>
    <col min="10754" max="10754" width="6.1640625" style="601" customWidth="1"/>
    <col min="10755" max="10755" width="18" style="601" customWidth="1"/>
    <col min="10756" max="11008" width="9.33203125" style="601"/>
    <col min="11009" max="11009" width="71.1640625" style="601" customWidth="1"/>
    <col min="11010" max="11010" width="6.1640625" style="601" customWidth="1"/>
    <col min="11011" max="11011" width="18" style="601" customWidth="1"/>
    <col min="11012" max="11264" width="9.33203125" style="601"/>
    <col min="11265" max="11265" width="71.1640625" style="601" customWidth="1"/>
    <col min="11266" max="11266" width="6.1640625" style="601" customWidth="1"/>
    <col min="11267" max="11267" width="18" style="601" customWidth="1"/>
    <col min="11268" max="11520" width="9.33203125" style="601"/>
    <col min="11521" max="11521" width="71.1640625" style="601" customWidth="1"/>
    <col min="11522" max="11522" width="6.1640625" style="601" customWidth="1"/>
    <col min="11523" max="11523" width="18" style="601" customWidth="1"/>
    <col min="11524" max="11776" width="9.33203125" style="601"/>
    <col min="11777" max="11777" width="71.1640625" style="601" customWidth="1"/>
    <col min="11778" max="11778" width="6.1640625" style="601" customWidth="1"/>
    <col min="11779" max="11779" width="18" style="601" customWidth="1"/>
    <col min="11780" max="12032" width="9.33203125" style="601"/>
    <col min="12033" max="12033" width="71.1640625" style="601" customWidth="1"/>
    <col min="12034" max="12034" width="6.1640625" style="601" customWidth="1"/>
    <col min="12035" max="12035" width="18" style="601" customWidth="1"/>
    <col min="12036" max="12288" width="9.33203125" style="601"/>
    <col min="12289" max="12289" width="71.1640625" style="601" customWidth="1"/>
    <col min="12290" max="12290" width="6.1640625" style="601" customWidth="1"/>
    <col min="12291" max="12291" width="18" style="601" customWidth="1"/>
    <col min="12292" max="12544" width="9.33203125" style="601"/>
    <col min="12545" max="12545" width="71.1640625" style="601" customWidth="1"/>
    <col min="12546" max="12546" width="6.1640625" style="601" customWidth="1"/>
    <col min="12547" max="12547" width="18" style="601" customWidth="1"/>
    <col min="12548" max="12800" width="9.33203125" style="601"/>
    <col min="12801" max="12801" width="71.1640625" style="601" customWidth="1"/>
    <col min="12802" max="12802" width="6.1640625" style="601" customWidth="1"/>
    <col min="12803" max="12803" width="18" style="601" customWidth="1"/>
    <col min="12804" max="13056" width="9.33203125" style="601"/>
    <col min="13057" max="13057" width="71.1640625" style="601" customWidth="1"/>
    <col min="13058" max="13058" width="6.1640625" style="601" customWidth="1"/>
    <col min="13059" max="13059" width="18" style="601" customWidth="1"/>
    <col min="13060" max="13312" width="9.33203125" style="601"/>
    <col min="13313" max="13313" width="71.1640625" style="601" customWidth="1"/>
    <col min="13314" max="13314" width="6.1640625" style="601" customWidth="1"/>
    <col min="13315" max="13315" width="18" style="601" customWidth="1"/>
    <col min="13316" max="13568" width="9.33203125" style="601"/>
    <col min="13569" max="13569" width="71.1640625" style="601" customWidth="1"/>
    <col min="13570" max="13570" width="6.1640625" style="601" customWidth="1"/>
    <col min="13571" max="13571" width="18" style="601" customWidth="1"/>
    <col min="13572" max="13824" width="9.33203125" style="601"/>
    <col min="13825" max="13825" width="71.1640625" style="601" customWidth="1"/>
    <col min="13826" max="13826" width="6.1640625" style="601" customWidth="1"/>
    <col min="13827" max="13827" width="18" style="601" customWidth="1"/>
    <col min="13828" max="14080" width="9.33203125" style="601"/>
    <col min="14081" max="14081" width="71.1640625" style="601" customWidth="1"/>
    <col min="14082" max="14082" width="6.1640625" style="601" customWidth="1"/>
    <col min="14083" max="14083" width="18" style="601" customWidth="1"/>
    <col min="14084" max="14336" width="9.33203125" style="601"/>
    <col min="14337" max="14337" width="71.1640625" style="601" customWidth="1"/>
    <col min="14338" max="14338" width="6.1640625" style="601" customWidth="1"/>
    <col min="14339" max="14339" width="18" style="601" customWidth="1"/>
    <col min="14340" max="14592" width="9.33203125" style="601"/>
    <col min="14593" max="14593" width="71.1640625" style="601" customWidth="1"/>
    <col min="14594" max="14594" width="6.1640625" style="601" customWidth="1"/>
    <col min="14595" max="14595" width="18" style="601" customWidth="1"/>
    <col min="14596" max="14848" width="9.33203125" style="601"/>
    <col min="14849" max="14849" width="71.1640625" style="601" customWidth="1"/>
    <col min="14850" max="14850" width="6.1640625" style="601" customWidth="1"/>
    <col min="14851" max="14851" width="18" style="601" customWidth="1"/>
    <col min="14852" max="15104" width="9.33203125" style="601"/>
    <col min="15105" max="15105" width="71.1640625" style="601" customWidth="1"/>
    <col min="15106" max="15106" width="6.1640625" style="601" customWidth="1"/>
    <col min="15107" max="15107" width="18" style="601" customWidth="1"/>
    <col min="15108" max="15360" width="9.33203125" style="601"/>
    <col min="15361" max="15361" width="71.1640625" style="601" customWidth="1"/>
    <col min="15362" max="15362" width="6.1640625" style="601" customWidth="1"/>
    <col min="15363" max="15363" width="18" style="601" customWidth="1"/>
    <col min="15364" max="15616" width="9.33203125" style="601"/>
    <col min="15617" max="15617" width="71.1640625" style="601" customWidth="1"/>
    <col min="15618" max="15618" width="6.1640625" style="601" customWidth="1"/>
    <col min="15619" max="15619" width="18" style="601" customWidth="1"/>
    <col min="15620" max="15872" width="9.33203125" style="601"/>
    <col min="15873" max="15873" width="71.1640625" style="601" customWidth="1"/>
    <col min="15874" max="15874" width="6.1640625" style="601" customWidth="1"/>
    <col min="15875" max="15875" width="18" style="601" customWidth="1"/>
    <col min="15876" max="16128" width="9.33203125" style="601"/>
    <col min="16129" max="16129" width="71.1640625" style="601" customWidth="1"/>
    <col min="16130" max="16130" width="6.1640625" style="601" customWidth="1"/>
    <col min="16131" max="16131" width="18" style="601" customWidth="1"/>
    <col min="16132" max="16384" width="9.33203125" style="601"/>
  </cols>
  <sheetData>
    <row r="1" spans="1:3" x14ac:dyDescent="0.2">
      <c r="C1" s="800" t="s">
        <v>784</v>
      </c>
    </row>
    <row r="2" spans="1:3" x14ac:dyDescent="0.2">
      <c r="A2" s="916" t="s">
        <v>783</v>
      </c>
      <c r="B2" s="916"/>
      <c r="C2" s="916"/>
    </row>
    <row r="3" spans="1:3" ht="15.75" x14ac:dyDescent="0.2">
      <c r="A3" s="917" t="s">
        <v>778</v>
      </c>
      <c r="B3" s="917"/>
      <c r="C3" s="917"/>
    </row>
    <row r="5" spans="1:3" ht="13.5" thickBot="1" x14ac:dyDescent="0.25">
      <c r="B5" s="918" t="s">
        <v>580</v>
      </c>
      <c r="C5" s="918"/>
    </row>
    <row r="6" spans="1:3" s="604" customFormat="1" x14ac:dyDescent="0.2">
      <c r="A6" s="919" t="s">
        <v>688</v>
      </c>
      <c r="B6" s="921" t="s">
        <v>582</v>
      </c>
      <c r="C6" s="923" t="s">
        <v>689</v>
      </c>
    </row>
    <row r="7" spans="1:3" s="604" customFormat="1" x14ac:dyDescent="0.2">
      <c r="A7" s="920"/>
      <c r="B7" s="922"/>
      <c r="C7" s="924"/>
    </row>
    <row r="8" spans="1:3" s="608" customFormat="1" ht="13.5" thickBot="1" x14ac:dyDescent="0.25">
      <c r="A8" s="605" t="s">
        <v>467</v>
      </c>
      <c r="B8" s="606" t="s">
        <v>468</v>
      </c>
      <c r="C8" s="607" t="s">
        <v>469</v>
      </c>
    </row>
    <row r="9" spans="1:3" x14ac:dyDescent="0.2">
      <c r="A9" s="574" t="s">
        <v>690</v>
      </c>
      <c r="B9" s="609" t="s">
        <v>589</v>
      </c>
      <c r="C9" s="610">
        <v>1372796</v>
      </c>
    </row>
    <row r="10" spans="1:3" x14ac:dyDescent="0.2">
      <c r="A10" s="574" t="s">
        <v>691</v>
      </c>
      <c r="B10" s="575" t="s">
        <v>591</v>
      </c>
      <c r="C10" s="610">
        <v>-121940</v>
      </c>
    </row>
    <row r="11" spans="1:3" x14ac:dyDescent="0.2">
      <c r="A11" s="574" t="s">
        <v>692</v>
      </c>
      <c r="B11" s="575" t="s">
        <v>593</v>
      </c>
      <c r="C11" s="610">
        <v>61637</v>
      </c>
    </row>
    <row r="12" spans="1:3" x14ac:dyDescent="0.2">
      <c r="A12" s="574" t="s">
        <v>693</v>
      </c>
      <c r="B12" s="575" t="s">
        <v>595</v>
      </c>
      <c r="C12" s="611">
        <v>-523697</v>
      </c>
    </row>
    <row r="13" spans="1:3" x14ac:dyDescent="0.2">
      <c r="A13" s="574" t="s">
        <v>694</v>
      </c>
      <c r="B13" s="575" t="s">
        <v>597</v>
      </c>
      <c r="C13" s="611"/>
    </row>
    <row r="14" spans="1:3" x14ac:dyDescent="0.2">
      <c r="A14" s="574" t="s">
        <v>695</v>
      </c>
      <c r="B14" s="575" t="s">
        <v>599</v>
      </c>
      <c r="C14" s="611">
        <v>-22506</v>
      </c>
    </row>
    <row r="15" spans="1:3" x14ac:dyDescent="0.2">
      <c r="A15" s="574" t="s">
        <v>696</v>
      </c>
      <c r="B15" s="575" t="s">
        <v>601</v>
      </c>
      <c r="C15" s="612">
        <f>+C9+C10+C11+C12+C13+C14</f>
        <v>766290</v>
      </c>
    </row>
    <row r="16" spans="1:3" x14ac:dyDescent="0.2">
      <c r="A16" s="574" t="s">
        <v>697</v>
      </c>
      <c r="B16" s="575" t="s">
        <v>603</v>
      </c>
      <c r="C16" s="613">
        <v>8910</v>
      </c>
    </row>
    <row r="17" spans="1:5" x14ac:dyDescent="0.2">
      <c r="A17" s="574" t="s">
        <v>698</v>
      </c>
      <c r="B17" s="575" t="s">
        <v>605</v>
      </c>
      <c r="C17" s="611">
        <v>7836</v>
      </c>
    </row>
    <row r="18" spans="1:5" x14ac:dyDescent="0.2">
      <c r="A18" s="574" t="s">
        <v>699</v>
      </c>
      <c r="B18" s="575" t="s">
        <v>21</v>
      </c>
      <c r="C18" s="611">
        <v>3424</v>
      </c>
    </row>
    <row r="19" spans="1:5" x14ac:dyDescent="0.2">
      <c r="A19" s="574" t="s">
        <v>700</v>
      </c>
      <c r="B19" s="575" t="s">
        <v>22</v>
      </c>
      <c r="C19" s="612">
        <f>+C16+C17+C18</f>
        <v>20170</v>
      </c>
    </row>
    <row r="20" spans="1:5" s="614" customFormat="1" x14ac:dyDescent="0.2">
      <c r="A20" s="574" t="s">
        <v>701</v>
      </c>
      <c r="B20" s="575" t="s">
        <v>23</v>
      </c>
      <c r="C20" s="611"/>
    </row>
    <row r="21" spans="1:5" x14ac:dyDescent="0.2">
      <c r="A21" s="574" t="s">
        <v>702</v>
      </c>
      <c r="B21" s="575" t="s">
        <v>24</v>
      </c>
      <c r="C21" s="611">
        <v>568632</v>
      </c>
    </row>
    <row r="22" spans="1:5" ht="13.5" thickBot="1" x14ac:dyDescent="0.25">
      <c r="A22" s="615" t="s">
        <v>703</v>
      </c>
      <c r="B22" s="586" t="s">
        <v>25</v>
      </c>
      <c r="C22" s="616">
        <f>+C15+C19+C20+C21</f>
        <v>1355092</v>
      </c>
    </row>
    <row r="23" spans="1:5" ht="15.75" x14ac:dyDescent="0.25">
      <c r="A23" s="589"/>
      <c r="B23" s="566"/>
      <c r="C23" s="590"/>
      <c r="D23" s="590"/>
      <c r="E23" s="590"/>
    </row>
    <row r="24" spans="1:5" ht="15.75" x14ac:dyDescent="0.25">
      <c r="A24" s="589"/>
      <c r="B24" s="566"/>
      <c r="C24" s="590"/>
      <c r="D24" s="590"/>
      <c r="E24" s="590"/>
    </row>
    <row r="25" spans="1:5" ht="15.75" x14ac:dyDescent="0.25">
      <c r="A25" s="566"/>
      <c r="B25" s="566"/>
      <c r="C25" s="590"/>
      <c r="D25" s="590"/>
      <c r="E25" s="590"/>
    </row>
    <row r="26" spans="1:5" ht="15.75" x14ac:dyDescent="0.25">
      <c r="A26" s="915"/>
      <c r="B26" s="915"/>
      <c r="C26" s="915"/>
      <c r="D26" s="617"/>
      <c r="E26" s="617"/>
    </row>
    <row r="27" spans="1:5" ht="15.75" x14ac:dyDescent="0.25">
      <c r="A27" s="915"/>
      <c r="B27" s="915"/>
      <c r="C27" s="915"/>
      <c r="D27" s="617"/>
      <c r="E27" s="617"/>
    </row>
  </sheetData>
  <mergeCells count="8">
    <mergeCell ref="A26:C26"/>
    <mergeCell ref="A27:C27"/>
    <mergeCell ref="A2:C2"/>
    <mergeCell ref="A3:C3"/>
    <mergeCell ref="B5:C5"/>
    <mergeCell ref="A6:A7"/>
    <mergeCell ref="B6:B7"/>
    <mergeCell ref="C6:C7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A2" sqref="A2:D2"/>
    </sheetView>
  </sheetViews>
  <sheetFormatPr defaultColWidth="12" defaultRowHeight="15.75" x14ac:dyDescent="0.25"/>
  <cols>
    <col min="1" max="1" width="58.83203125" style="618" customWidth="1"/>
    <col min="2" max="2" width="6.83203125" style="618" customWidth="1"/>
    <col min="3" max="3" width="17.1640625" style="618" customWidth="1"/>
    <col min="4" max="4" width="19.1640625" style="618" customWidth="1"/>
    <col min="5" max="256" width="12" style="618"/>
    <col min="257" max="257" width="58.83203125" style="618" customWidth="1"/>
    <col min="258" max="258" width="6.83203125" style="618" customWidth="1"/>
    <col min="259" max="259" width="17.1640625" style="618" customWidth="1"/>
    <col min="260" max="260" width="19.1640625" style="618" customWidth="1"/>
    <col min="261" max="512" width="12" style="618"/>
    <col min="513" max="513" width="58.83203125" style="618" customWidth="1"/>
    <col min="514" max="514" width="6.83203125" style="618" customWidth="1"/>
    <col min="515" max="515" width="17.1640625" style="618" customWidth="1"/>
    <col min="516" max="516" width="19.1640625" style="618" customWidth="1"/>
    <col min="517" max="768" width="12" style="618"/>
    <col min="769" max="769" width="58.83203125" style="618" customWidth="1"/>
    <col min="770" max="770" width="6.83203125" style="618" customWidth="1"/>
    <col min="771" max="771" width="17.1640625" style="618" customWidth="1"/>
    <col min="772" max="772" width="19.1640625" style="618" customWidth="1"/>
    <col min="773" max="1024" width="12" style="618"/>
    <col min="1025" max="1025" width="58.83203125" style="618" customWidth="1"/>
    <col min="1026" max="1026" width="6.83203125" style="618" customWidth="1"/>
    <col min="1027" max="1027" width="17.1640625" style="618" customWidth="1"/>
    <col min="1028" max="1028" width="19.1640625" style="618" customWidth="1"/>
    <col min="1029" max="1280" width="12" style="618"/>
    <col min="1281" max="1281" width="58.83203125" style="618" customWidth="1"/>
    <col min="1282" max="1282" width="6.83203125" style="618" customWidth="1"/>
    <col min="1283" max="1283" width="17.1640625" style="618" customWidth="1"/>
    <col min="1284" max="1284" width="19.1640625" style="618" customWidth="1"/>
    <col min="1285" max="1536" width="12" style="618"/>
    <col min="1537" max="1537" width="58.83203125" style="618" customWidth="1"/>
    <col min="1538" max="1538" width="6.83203125" style="618" customWidth="1"/>
    <col min="1539" max="1539" width="17.1640625" style="618" customWidth="1"/>
    <col min="1540" max="1540" width="19.1640625" style="618" customWidth="1"/>
    <col min="1541" max="1792" width="12" style="618"/>
    <col min="1793" max="1793" width="58.83203125" style="618" customWidth="1"/>
    <col min="1794" max="1794" width="6.83203125" style="618" customWidth="1"/>
    <col min="1795" max="1795" width="17.1640625" style="618" customWidth="1"/>
    <col min="1796" max="1796" width="19.1640625" style="618" customWidth="1"/>
    <col min="1797" max="2048" width="12" style="618"/>
    <col min="2049" max="2049" width="58.83203125" style="618" customWidth="1"/>
    <col min="2050" max="2050" width="6.83203125" style="618" customWidth="1"/>
    <col min="2051" max="2051" width="17.1640625" style="618" customWidth="1"/>
    <col min="2052" max="2052" width="19.1640625" style="618" customWidth="1"/>
    <col min="2053" max="2304" width="12" style="618"/>
    <col min="2305" max="2305" width="58.83203125" style="618" customWidth="1"/>
    <col min="2306" max="2306" width="6.83203125" style="618" customWidth="1"/>
    <col min="2307" max="2307" width="17.1640625" style="618" customWidth="1"/>
    <col min="2308" max="2308" width="19.1640625" style="618" customWidth="1"/>
    <col min="2309" max="2560" width="12" style="618"/>
    <col min="2561" max="2561" width="58.83203125" style="618" customWidth="1"/>
    <col min="2562" max="2562" width="6.83203125" style="618" customWidth="1"/>
    <col min="2563" max="2563" width="17.1640625" style="618" customWidth="1"/>
    <col min="2564" max="2564" width="19.1640625" style="618" customWidth="1"/>
    <col min="2565" max="2816" width="12" style="618"/>
    <col min="2817" max="2817" width="58.83203125" style="618" customWidth="1"/>
    <col min="2818" max="2818" width="6.83203125" style="618" customWidth="1"/>
    <col min="2819" max="2819" width="17.1640625" style="618" customWidth="1"/>
    <col min="2820" max="2820" width="19.1640625" style="618" customWidth="1"/>
    <col min="2821" max="3072" width="12" style="618"/>
    <col min="3073" max="3073" width="58.83203125" style="618" customWidth="1"/>
    <col min="3074" max="3074" width="6.83203125" style="618" customWidth="1"/>
    <col min="3075" max="3075" width="17.1640625" style="618" customWidth="1"/>
    <col min="3076" max="3076" width="19.1640625" style="618" customWidth="1"/>
    <col min="3077" max="3328" width="12" style="618"/>
    <col min="3329" max="3329" width="58.83203125" style="618" customWidth="1"/>
    <col min="3330" max="3330" width="6.83203125" style="618" customWidth="1"/>
    <col min="3331" max="3331" width="17.1640625" style="618" customWidth="1"/>
    <col min="3332" max="3332" width="19.1640625" style="618" customWidth="1"/>
    <col min="3333" max="3584" width="12" style="618"/>
    <col min="3585" max="3585" width="58.83203125" style="618" customWidth="1"/>
    <col min="3586" max="3586" width="6.83203125" style="618" customWidth="1"/>
    <col min="3587" max="3587" width="17.1640625" style="618" customWidth="1"/>
    <col min="3588" max="3588" width="19.1640625" style="618" customWidth="1"/>
    <col min="3589" max="3840" width="12" style="618"/>
    <col min="3841" max="3841" width="58.83203125" style="618" customWidth="1"/>
    <col min="3842" max="3842" width="6.83203125" style="618" customWidth="1"/>
    <col min="3843" max="3843" width="17.1640625" style="618" customWidth="1"/>
    <col min="3844" max="3844" width="19.1640625" style="618" customWidth="1"/>
    <col min="3845" max="4096" width="12" style="618"/>
    <col min="4097" max="4097" width="58.83203125" style="618" customWidth="1"/>
    <col min="4098" max="4098" width="6.83203125" style="618" customWidth="1"/>
    <col min="4099" max="4099" width="17.1640625" style="618" customWidth="1"/>
    <col min="4100" max="4100" width="19.1640625" style="618" customWidth="1"/>
    <col min="4101" max="4352" width="12" style="618"/>
    <col min="4353" max="4353" width="58.83203125" style="618" customWidth="1"/>
    <col min="4354" max="4354" width="6.83203125" style="618" customWidth="1"/>
    <col min="4355" max="4355" width="17.1640625" style="618" customWidth="1"/>
    <col min="4356" max="4356" width="19.1640625" style="618" customWidth="1"/>
    <col min="4357" max="4608" width="12" style="618"/>
    <col min="4609" max="4609" width="58.83203125" style="618" customWidth="1"/>
    <col min="4610" max="4610" width="6.83203125" style="618" customWidth="1"/>
    <col min="4611" max="4611" width="17.1640625" style="618" customWidth="1"/>
    <col min="4612" max="4612" width="19.1640625" style="618" customWidth="1"/>
    <col min="4613" max="4864" width="12" style="618"/>
    <col min="4865" max="4865" width="58.83203125" style="618" customWidth="1"/>
    <col min="4866" max="4866" width="6.83203125" style="618" customWidth="1"/>
    <col min="4867" max="4867" width="17.1640625" style="618" customWidth="1"/>
    <col min="4868" max="4868" width="19.1640625" style="618" customWidth="1"/>
    <col min="4869" max="5120" width="12" style="618"/>
    <col min="5121" max="5121" width="58.83203125" style="618" customWidth="1"/>
    <col min="5122" max="5122" width="6.83203125" style="618" customWidth="1"/>
    <col min="5123" max="5123" width="17.1640625" style="618" customWidth="1"/>
    <col min="5124" max="5124" width="19.1640625" style="618" customWidth="1"/>
    <col min="5125" max="5376" width="12" style="618"/>
    <col min="5377" max="5377" width="58.83203125" style="618" customWidth="1"/>
    <col min="5378" max="5378" width="6.83203125" style="618" customWidth="1"/>
    <col min="5379" max="5379" width="17.1640625" style="618" customWidth="1"/>
    <col min="5380" max="5380" width="19.1640625" style="618" customWidth="1"/>
    <col min="5381" max="5632" width="12" style="618"/>
    <col min="5633" max="5633" width="58.83203125" style="618" customWidth="1"/>
    <col min="5634" max="5634" width="6.83203125" style="618" customWidth="1"/>
    <col min="5635" max="5635" width="17.1640625" style="618" customWidth="1"/>
    <col min="5636" max="5636" width="19.1640625" style="618" customWidth="1"/>
    <col min="5637" max="5888" width="12" style="618"/>
    <col min="5889" max="5889" width="58.83203125" style="618" customWidth="1"/>
    <col min="5890" max="5890" width="6.83203125" style="618" customWidth="1"/>
    <col min="5891" max="5891" width="17.1640625" style="618" customWidth="1"/>
    <col min="5892" max="5892" width="19.1640625" style="618" customWidth="1"/>
    <col min="5893" max="6144" width="12" style="618"/>
    <col min="6145" max="6145" width="58.83203125" style="618" customWidth="1"/>
    <col min="6146" max="6146" width="6.83203125" style="618" customWidth="1"/>
    <col min="6147" max="6147" width="17.1640625" style="618" customWidth="1"/>
    <col min="6148" max="6148" width="19.1640625" style="618" customWidth="1"/>
    <col min="6149" max="6400" width="12" style="618"/>
    <col min="6401" max="6401" width="58.83203125" style="618" customWidth="1"/>
    <col min="6402" max="6402" width="6.83203125" style="618" customWidth="1"/>
    <col min="6403" max="6403" width="17.1640625" style="618" customWidth="1"/>
    <col min="6404" max="6404" width="19.1640625" style="618" customWidth="1"/>
    <col min="6405" max="6656" width="12" style="618"/>
    <col min="6657" max="6657" width="58.83203125" style="618" customWidth="1"/>
    <col min="6658" max="6658" width="6.83203125" style="618" customWidth="1"/>
    <col min="6659" max="6659" width="17.1640625" style="618" customWidth="1"/>
    <col min="6660" max="6660" width="19.1640625" style="618" customWidth="1"/>
    <col min="6661" max="6912" width="12" style="618"/>
    <col min="6913" max="6913" width="58.83203125" style="618" customWidth="1"/>
    <col min="6914" max="6914" width="6.83203125" style="618" customWidth="1"/>
    <col min="6915" max="6915" width="17.1640625" style="618" customWidth="1"/>
    <col min="6916" max="6916" width="19.1640625" style="618" customWidth="1"/>
    <col min="6917" max="7168" width="12" style="618"/>
    <col min="7169" max="7169" width="58.83203125" style="618" customWidth="1"/>
    <col min="7170" max="7170" width="6.83203125" style="618" customWidth="1"/>
    <col min="7171" max="7171" width="17.1640625" style="618" customWidth="1"/>
    <col min="7172" max="7172" width="19.1640625" style="618" customWidth="1"/>
    <col min="7173" max="7424" width="12" style="618"/>
    <col min="7425" max="7425" width="58.83203125" style="618" customWidth="1"/>
    <col min="7426" max="7426" width="6.83203125" style="618" customWidth="1"/>
    <col min="7427" max="7427" width="17.1640625" style="618" customWidth="1"/>
    <col min="7428" max="7428" width="19.1640625" style="618" customWidth="1"/>
    <col min="7429" max="7680" width="12" style="618"/>
    <col min="7681" max="7681" width="58.83203125" style="618" customWidth="1"/>
    <col min="7682" max="7682" width="6.83203125" style="618" customWidth="1"/>
    <col min="7683" max="7683" width="17.1640625" style="618" customWidth="1"/>
    <col min="7684" max="7684" width="19.1640625" style="618" customWidth="1"/>
    <col min="7685" max="7936" width="12" style="618"/>
    <col min="7937" max="7937" width="58.83203125" style="618" customWidth="1"/>
    <col min="7938" max="7938" width="6.83203125" style="618" customWidth="1"/>
    <col min="7939" max="7939" width="17.1640625" style="618" customWidth="1"/>
    <col min="7940" max="7940" width="19.1640625" style="618" customWidth="1"/>
    <col min="7941" max="8192" width="12" style="618"/>
    <col min="8193" max="8193" width="58.83203125" style="618" customWidth="1"/>
    <col min="8194" max="8194" width="6.83203125" style="618" customWidth="1"/>
    <col min="8195" max="8195" width="17.1640625" style="618" customWidth="1"/>
    <col min="8196" max="8196" width="19.1640625" style="618" customWidth="1"/>
    <col min="8197" max="8448" width="12" style="618"/>
    <col min="8449" max="8449" width="58.83203125" style="618" customWidth="1"/>
    <col min="8450" max="8450" width="6.83203125" style="618" customWidth="1"/>
    <col min="8451" max="8451" width="17.1640625" style="618" customWidth="1"/>
    <col min="8452" max="8452" width="19.1640625" style="618" customWidth="1"/>
    <col min="8453" max="8704" width="12" style="618"/>
    <col min="8705" max="8705" width="58.83203125" style="618" customWidth="1"/>
    <col min="8706" max="8706" width="6.83203125" style="618" customWidth="1"/>
    <col min="8707" max="8707" width="17.1640625" style="618" customWidth="1"/>
    <col min="8708" max="8708" width="19.1640625" style="618" customWidth="1"/>
    <col min="8709" max="8960" width="12" style="618"/>
    <col min="8961" max="8961" width="58.83203125" style="618" customWidth="1"/>
    <col min="8962" max="8962" width="6.83203125" style="618" customWidth="1"/>
    <col min="8963" max="8963" width="17.1640625" style="618" customWidth="1"/>
    <col min="8964" max="8964" width="19.1640625" style="618" customWidth="1"/>
    <col min="8965" max="9216" width="12" style="618"/>
    <col min="9217" max="9217" width="58.83203125" style="618" customWidth="1"/>
    <col min="9218" max="9218" width="6.83203125" style="618" customWidth="1"/>
    <col min="9219" max="9219" width="17.1640625" style="618" customWidth="1"/>
    <col min="9220" max="9220" width="19.1640625" style="618" customWidth="1"/>
    <col min="9221" max="9472" width="12" style="618"/>
    <col min="9473" max="9473" width="58.83203125" style="618" customWidth="1"/>
    <col min="9474" max="9474" width="6.83203125" style="618" customWidth="1"/>
    <col min="9475" max="9475" width="17.1640625" style="618" customWidth="1"/>
    <col min="9476" max="9476" width="19.1640625" style="618" customWidth="1"/>
    <col min="9477" max="9728" width="12" style="618"/>
    <col min="9729" max="9729" width="58.83203125" style="618" customWidth="1"/>
    <col min="9730" max="9730" width="6.83203125" style="618" customWidth="1"/>
    <col min="9731" max="9731" width="17.1640625" style="618" customWidth="1"/>
    <col min="9732" max="9732" width="19.1640625" style="618" customWidth="1"/>
    <col min="9733" max="9984" width="12" style="618"/>
    <col min="9985" max="9985" width="58.83203125" style="618" customWidth="1"/>
    <col min="9986" max="9986" width="6.83203125" style="618" customWidth="1"/>
    <col min="9987" max="9987" width="17.1640625" style="618" customWidth="1"/>
    <col min="9988" max="9988" width="19.1640625" style="618" customWidth="1"/>
    <col min="9989" max="10240" width="12" style="618"/>
    <col min="10241" max="10241" width="58.83203125" style="618" customWidth="1"/>
    <col min="10242" max="10242" width="6.83203125" style="618" customWidth="1"/>
    <col min="10243" max="10243" width="17.1640625" style="618" customWidth="1"/>
    <col min="10244" max="10244" width="19.1640625" style="618" customWidth="1"/>
    <col min="10245" max="10496" width="12" style="618"/>
    <col min="10497" max="10497" width="58.83203125" style="618" customWidth="1"/>
    <col min="10498" max="10498" width="6.83203125" style="618" customWidth="1"/>
    <col min="10499" max="10499" width="17.1640625" style="618" customWidth="1"/>
    <col min="10500" max="10500" width="19.1640625" style="618" customWidth="1"/>
    <col min="10501" max="10752" width="12" style="618"/>
    <col min="10753" max="10753" width="58.83203125" style="618" customWidth="1"/>
    <col min="10754" max="10754" width="6.83203125" style="618" customWidth="1"/>
    <col min="10755" max="10755" width="17.1640625" style="618" customWidth="1"/>
    <col min="10756" max="10756" width="19.1640625" style="618" customWidth="1"/>
    <col min="10757" max="11008" width="12" style="618"/>
    <col min="11009" max="11009" width="58.83203125" style="618" customWidth="1"/>
    <col min="11010" max="11010" width="6.83203125" style="618" customWidth="1"/>
    <col min="11011" max="11011" width="17.1640625" style="618" customWidth="1"/>
    <col min="11012" max="11012" width="19.1640625" style="618" customWidth="1"/>
    <col min="11013" max="11264" width="12" style="618"/>
    <col min="11265" max="11265" width="58.83203125" style="618" customWidth="1"/>
    <col min="11266" max="11266" width="6.83203125" style="618" customWidth="1"/>
    <col min="11267" max="11267" width="17.1640625" style="618" customWidth="1"/>
    <col min="11268" max="11268" width="19.1640625" style="618" customWidth="1"/>
    <col min="11269" max="11520" width="12" style="618"/>
    <col min="11521" max="11521" width="58.83203125" style="618" customWidth="1"/>
    <col min="11522" max="11522" width="6.83203125" style="618" customWidth="1"/>
    <col min="11523" max="11523" width="17.1640625" style="618" customWidth="1"/>
    <col min="11524" max="11524" width="19.1640625" style="618" customWidth="1"/>
    <col min="11525" max="11776" width="12" style="618"/>
    <col min="11777" max="11777" width="58.83203125" style="618" customWidth="1"/>
    <col min="11778" max="11778" width="6.83203125" style="618" customWidth="1"/>
    <col min="11779" max="11779" width="17.1640625" style="618" customWidth="1"/>
    <col min="11780" max="11780" width="19.1640625" style="618" customWidth="1"/>
    <col min="11781" max="12032" width="12" style="618"/>
    <col min="12033" max="12033" width="58.83203125" style="618" customWidth="1"/>
    <col min="12034" max="12034" width="6.83203125" style="618" customWidth="1"/>
    <col min="12035" max="12035" width="17.1640625" style="618" customWidth="1"/>
    <col min="12036" max="12036" width="19.1640625" style="618" customWidth="1"/>
    <col min="12037" max="12288" width="12" style="618"/>
    <col min="12289" max="12289" width="58.83203125" style="618" customWidth="1"/>
    <col min="12290" max="12290" width="6.83203125" style="618" customWidth="1"/>
    <col min="12291" max="12291" width="17.1640625" style="618" customWidth="1"/>
    <col min="12292" max="12292" width="19.1640625" style="618" customWidth="1"/>
    <col min="12293" max="12544" width="12" style="618"/>
    <col min="12545" max="12545" width="58.83203125" style="618" customWidth="1"/>
    <col min="12546" max="12546" width="6.83203125" style="618" customWidth="1"/>
    <col min="12547" max="12547" width="17.1640625" style="618" customWidth="1"/>
    <col min="12548" max="12548" width="19.1640625" style="618" customWidth="1"/>
    <col min="12549" max="12800" width="12" style="618"/>
    <col min="12801" max="12801" width="58.83203125" style="618" customWidth="1"/>
    <col min="12802" max="12802" width="6.83203125" style="618" customWidth="1"/>
    <col min="12803" max="12803" width="17.1640625" style="618" customWidth="1"/>
    <col min="12804" max="12804" width="19.1640625" style="618" customWidth="1"/>
    <col min="12805" max="13056" width="12" style="618"/>
    <col min="13057" max="13057" width="58.83203125" style="618" customWidth="1"/>
    <col min="13058" max="13058" width="6.83203125" style="618" customWidth="1"/>
    <col min="13059" max="13059" width="17.1640625" style="618" customWidth="1"/>
    <col min="13060" max="13060" width="19.1640625" style="618" customWidth="1"/>
    <col min="13061" max="13312" width="12" style="618"/>
    <col min="13313" max="13313" width="58.83203125" style="618" customWidth="1"/>
    <col min="13314" max="13314" width="6.83203125" style="618" customWidth="1"/>
    <col min="13315" max="13315" width="17.1640625" style="618" customWidth="1"/>
    <col min="13316" max="13316" width="19.1640625" style="618" customWidth="1"/>
    <col min="13317" max="13568" width="12" style="618"/>
    <col min="13569" max="13569" width="58.83203125" style="618" customWidth="1"/>
    <col min="13570" max="13570" width="6.83203125" style="618" customWidth="1"/>
    <col min="13571" max="13571" width="17.1640625" style="618" customWidth="1"/>
    <col min="13572" max="13572" width="19.1640625" style="618" customWidth="1"/>
    <col min="13573" max="13824" width="12" style="618"/>
    <col min="13825" max="13825" width="58.83203125" style="618" customWidth="1"/>
    <col min="13826" max="13826" width="6.83203125" style="618" customWidth="1"/>
    <col min="13827" max="13827" width="17.1640625" style="618" customWidth="1"/>
    <col min="13828" max="13828" width="19.1640625" style="618" customWidth="1"/>
    <col min="13829" max="14080" width="12" style="618"/>
    <col min="14081" max="14081" width="58.83203125" style="618" customWidth="1"/>
    <col min="14082" max="14082" width="6.83203125" style="618" customWidth="1"/>
    <col min="14083" max="14083" width="17.1640625" style="618" customWidth="1"/>
    <col min="14084" max="14084" width="19.1640625" style="618" customWidth="1"/>
    <col min="14085" max="14336" width="12" style="618"/>
    <col min="14337" max="14337" width="58.83203125" style="618" customWidth="1"/>
    <col min="14338" max="14338" width="6.83203125" style="618" customWidth="1"/>
    <col min="14339" max="14339" width="17.1640625" style="618" customWidth="1"/>
    <col min="14340" max="14340" width="19.1640625" style="618" customWidth="1"/>
    <col min="14341" max="14592" width="12" style="618"/>
    <col min="14593" max="14593" width="58.83203125" style="618" customWidth="1"/>
    <col min="14594" max="14594" width="6.83203125" style="618" customWidth="1"/>
    <col min="14595" max="14595" width="17.1640625" style="618" customWidth="1"/>
    <col min="14596" max="14596" width="19.1640625" style="618" customWidth="1"/>
    <col min="14597" max="14848" width="12" style="618"/>
    <col min="14849" max="14849" width="58.83203125" style="618" customWidth="1"/>
    <col min="14850" max="14850" width="6.83203125" style="618" customWidth="1"/>
    <col min="14851" max="14851" width="17.1640625" style="618" customWidth="1"/>
    <col min="14852" max="14852" width="19.1640625" style="618" customWidth="1"/>
    <col min="14853" max="15104" width="12" style="618"/>
    <col min="15105" max="15105" width="58.83203125" style="618" customWidth="1"/>
    <col min="15106" max="15106" width="6.83203125" style="618" customWidth="1"/>
    <col min="15107" max="15107" width="17.1640625" style="618" customWidth="1"/>
    <col min="15108" max="15108" width="19.1640625" style="618" customWidth="1"/>
    <col min="15109" max="15360" width="12" style="618"/>
    <col min="15361" max="15361" width="58.83203125" style="618" customWidth="1"/>
    <col min="15362" max="15362" width="6.83203125" style="618" customWidth="1"/>
    <col min="15363" max="15363" width="17.1640625" style="618" customWidth="1"/>
    <col min="15364" max="15364" width="19.1640625" style="618" customWidth="1"/>
    <col min="15365" max="15616" width="12" style="618"/>
    <col min="15617" max="15617" width="58.83203125" style="618" customWidth="1"/>
    <col min="15618" max="15618" width="6.83203125" style="618" customWidth="1"/>
    <col min="15619" max="15619" width="17.1640625" style="618" customWidth="1"/>
    <col min="15620" max="15620" width="19.1640625" style="618" customWidth="1"/>
    <col min="15621" max="15872" width="12" style="618"/>
    <col min="15873" max="15873" width="58.83203125" style="618" customWidth="1"/>
    <col min="15874" max="15874" width="6.83203125" style="618" customWidth="1"/>
    <col min="15875" max="15875" width="17.1640625" style="618" customWidth="1"/>
    <col min="15876" max="15876" width="19.1640625" style="618" customWidth="1"/>
    <col min="15877" max="16128" width="12" style="618"/>
    <col min="16129" max="16129" width="58.83203125" style="618" customWidth="1"/>
    <col min="16130" max="16130" width="6.83203125" style="618" customWidth="1"/>
    <col min="16131" max="16131" width="17.1640625" style="618" customWidth="1"/>
    <col min="16132" max="16132" width="19.1640625" style="618" customWidth="1"/>
    <col min="16133" max="16384" width="12" style="618"/>
  </cols>
  <sheetData>
    <row r="1" spans="1:4" x14ac:dyDescent="0.25">
      <c r="D1" s="643" t="s">
        <v>782</v>
      </c>
    </row>
    <row r="2" spans="1:4" x14ac:dyDescent="0.25">
      <c r="A2" s="925" t="str">
        <f>+CONCATENATE("VAGYONKIMUTATÁS",CHAR(10),"az érték nélkül nyilvántartott eszközökről",CHAR(10),LEFT([1]ÖSSZEFÜGGÉSEK!A4,4),".")</f>
        <v>VAGYONKIMUTATÁS
az érték nélkül nyilvántartott eszközökről
2014.</v>
      </c>
      <c r="B2" s="926"/>
      <c r="C2" s="926"/>
      <c r="D2" s="926"/>
    </row>
    <row r="3" spans="1:4" ht="16.5" thickBot="1" x14ac:dyDescent="0.3"/>
    <row r="4" spans="1:4" ht="39.75" thickBot="1" x14ac:dyDescent="0.3">
      <c r="A4" s="619" t="s">
        <v>56</v>
      </c>
      <c r="B4" s="591" t="s">
        <v>582</v>
      </c>
      <c r="C4" s="620" t="s">
        <v>704</v>
      </c>
      <c r="D4" s="621" t="s">
        <v>705</v>
      </c>
    </row>
    <row r="5" spans="1:4" ht="16.5" thickBot="1" x14ac:dyDescent="0.3">
      <c r="A5" s="622" t="s">
        <v>467</v>
      </c>
      <c r="B5" s="623" t="s">
        <v>468</v>
      </c>
      <c r="C5" s="623" t="s">
        <v>469</v>
      </c>
      <c r="D5" s="624" t="s">
        <v>471</v>
      </c>
    </row>
    <row r="6" spans="1:4" ht="15.75" customHeight="1" x14ac:dyDescent="0.25">
      <c r="A6" s="625" t="s">
        <v>706</v>
      </c>
      <c r="B6" s="626" t="s">
        <v>12</v>
      </c>
      <c r="C6" s="627"/>
      <c r="D6" s="628"/>
    </row>
    <row r="7" spans="1:4" ht="15.75" customHeight="1" x14ac:dyDescent="0.25">
      <c r="A7" s="625" t="s">
        <v>707</v>
      </c>
      <c r="B7" s="629" t="s">
        <v>13</v>
      </c>
      <c r="C7" s="630"/>
      <c r="D7" s="631"/>
    </row>
    <row r="8" spans="1:4" ht="15.75" customHeight="1" x14ac:dyDescent="0.25">
      <c r="A8" s="625" t="s">
        <v>708</v>
      </c>
      <c r="B8" s="629" t="s">
        <v>14</v>
      </c>
      <c r="C8" s="630"/>
      <c r="D8" s="631">
        <v>2825</v>
      </c>
    </row>
    <row r="9" spans="1:4" ht="16.5" thickBot="1" x14ac:dyDescent="0.3">
      <c r="A9" s="632" t="s">
        <v>709</v>
      </c>
      <c r="B9" s="633" t="s">
        <v>15</v>
      </c>
      <c r="C9" s="634"/>
      <c r="D9" s="635"/>
    </row>
    <row r="10" spans="1:4" ht="16.5" thickBot="1" x14ac:dyDescent="0.3">
      <c r="A10" s="636" t="s">
        <v>710</v>
      </c>
      <c r="B10" s="637" t="s">
        <v>16</v>
      </c>
      <c r="C10" s="638"/>
      <c r="D10" s="639">
        <f>+D11+D12+D13+D14</f>
        <v>40954</v>
      </c>
    </row>
    <row r="11" spans="1:4" ht="15.75" customHeight="1" x14ac:dyDescent="0.25">
      <c r="A11" s="640" t="s">
        <v>711</v>
      </c>
      <c r="B11" s="626" t="s">
        <v>17</v>
      </c>
      <c r="C11" s="627"/>
      <c r="D11" s="628">
        <v>40954</v>
      </c>
    </row>
    <row r="12" spans="1:4" ht="15.75" customHeight="1" x14ac:dyDescent="0.25">
      <c r="A12" s="625" t="s">
        <v>712</v>
      </c>
      <c r="B12" s="629" t="s">
        <v>18</v>
      </c>
      <c r="C12" s="630"/>
      <c r="D12" s="631"/>
    </row>
    <row r="13" spans="1:4" ht="15.75" customHeight="1" x14ac:dyDescent="0.25">
      <c r="A13" s="625" t="s">
        <v>713</v>
      </c>
      <c r="B13" s="629" t="s">
        <v>19</v>
      </c>
      <c r="C13" s="630"/>
      <c r="D13" s="631"/>
    </row>
    <row r="14" spans="1:4" ht="16.5" thickBot="1" x14ac:dyDescent="0.3">
      <c r="A14" s="632" t="s">
        <v>714</v>
      </c>
      <c r="B14" s="633" t="s">
        <v>20</v>
      </c>
      <c r="C14" s="634"/>
      <c r="D14" s="635"/>
    </row>
    <row r="15" spans="1:4" ht="16.5" thickBot="1" x14ac:dyDescent="0.3">
      <c r="A15" s="636" t="s">
        <v>715</v>
      </c>
      <c r="B15" s="637" t="s">
        <v>21</v>
      </c>
      <c r="C15" s="638"/>
      <c r="D15" s="639">
        <f>+D16+D17+D18</f>
        <v>0</v>
      </c>
    </row>
    <row r="16" spans="1:4" ht="15.75" customHeight="1" x14ac:dyDescent="0.25">
      <c r="A16" s="640" t="s">
        <v>716</v>
      </c>
      <c r="B16" s="626" t="s">
        <v>22</v>
      </c>
      <c r="C16" s="627"/>
      <c r="D16" s="628"/>
    </row>
    <row r="17" spans="1:4" ht="15.75" customHeight="1" x14ac:dyDescent="0.25">
      <c r="A17" s="625" t="s">
        <v>717</v>
      </c>
      <c r="B17" s="629" t="s">
        <v>23</v>
      </c>
      <c r="C17" s="630"/>
      <c r="D17" s="631"/>
    </row>
    <row r="18" spans="1:4" ht="16.5" thickBot="1" x14ac:dyDescent="0.3">
      <c r="A18" s="632" t="s">
        <v>718</v>
      </c>
      <c r="B18" s="633" t="s">
        <v>24</v>
      </c>
      <c r="C18" s="634"/>
      <c r="D18" s="635"/>
    </row>
    <row r="19" spans="1:4" ht="16.5" thickBot="1" x14ac:dyDescent="0.3">
      <c r="A19" s="636" t="s">
        <v>719</v>
      </c>
      <c r="B19" s="637" t="s">
        <v>25</v>
      </c>
      <c r="C19" s="638"/>
      <c r="D19" s="639">
        <f>+D20+D21+D22</f>
        <v>0</v>
      </c>
    </row>
    <row r="20" spans="1:4" ht="15.75" customHeight="1" x14ac:dyDescent="0.25">
      <c r="A20" s="640" t="s">
        <v>720</v>
      </c>
      <c r="B20" s="626" t="s">
        <v>26</v>
      </c>
      <c r="C20" s="627"/>
      <c r="D20" s="628"/>
    </row>
    <row r="21" spans="1:4" ht="15.75" customHeight="1" x14ac:dyDescent="0.25">
      <c r="A21" s="625" t="s">
        <v>721</v>
      </c>
      <c r="B21" s="629" t="s">
        <v>27</v>
      </c>
      <c r="C21" s="630"/>
      <c r="D21" s="631"/>
    </row>
    <row r="22" spans="1:4" ht="15.75" customHeight="1" x14ac:dyDescent="0.25">
      <c r="A22" s="625" t="s">
        <v>722</v>
      </c>
      <c r="B22" s="629" t="s">
        <v>28</v>
      </c>
      <c r="C22" s="630"/>
      <c r="D22" s="631"/>
    </row>
    <row r="23" spans="1:4" ht="15.75" customHeight="1" x14ac:dyDescent="0.25">
      <c r="A23" s="625" t="s">
        <v>723</v>
      </c>
      <c r="B23" s="629" t="s">
        <v>29</v>
      </c>
      <c r="C23" s="630"/>
      <c r="D23" s="631"/>
    </row>
    <row r="24" spans="1:4" ht="15.75" customHeight="1" x14ac:dyDescent="0.25">
      <c r="A24" s="625"/>
      <c r="B24" s="629" t="s">
        <v>30</v>
      </c>
      <c r="C24" s="630"/>
      <c r="D24" s="631"/>
    </row>
    <row r="25" spans="1:4" ht="15.75" customHeight="1" x14ac:dyDescent="0.25">
      <c r="A25" s="625"/>
      <c r="B25" s="629" t="s">
        <v>31</v>
      </c>
      <c r="C25" s="630"/>
      <c r="D25" s="631"/>
    </row>
    <row r="26" spans="1:4" ht="15.75" customHeight="1" x14ac:dyDescent="0.25">
      <c r="A26" s="625"/>
      <c r="B26" s="629" t="s">
        <v>32</v>
      </c>
      <c r="C26" s="630"/>
      <c r="D26" s="631"/>
    </row>
    <row r="27" spans="1:4" ht="15.75" customHeight="1" x14ac:dyDescent="0.25">
      <c r="A27" s="625"/>
      <c r="B27" s="629" t="s">
        <v>33</v>
      </c>
      <c r="C27" s="630"/>
      <c r="D27" s="631"/>
    </row>
    <row r="28" spans="1:4" ht="15.75" customHeight="1" x14ac:dyDescent="0.25">
      <c r="A28" s="625"/>
      <c r="B28" s="629" t="s">
        <v>34</v>
      </c>
      <c r="C28" s="630"/>
      <c r="D28" s="631"/>
    </row>
    <row r="29" spans="1:4" ht="15.75" customHeight="1" x14ac:dyDescent="0.25">
      <c r="A29" s="625"/>
      <c r="B29" s="629" t="s">
        <v>35</v>
      </c>
      <c r="C29" s="630"/>
      <c r="D29" s="631"/>
    </row>
    <row r="30" spans="1:4" ht="15.75" customHeight="1" x14ac:dyDescent="0.25">
      <c r="A30" s="625"/>
      <c r="B30" s="629" t="s">
        <v>36</v>
      </c>
      <c r="C30" s="630"/>
      <c r="D30" s="631"/>
    </row>
    <row r="31" spans="1:4" ht="15.75" customHeight="1" x14ac:dyDescent="0.25">
      <c r="A31" s="625"/>
      <c r="B31" s="629" t="s">
        <v>37</v>
      </c>
      <c r="C31" s="630"/>
      <c r="D31" s="631"/>
    </row>
    <row r="32" spans="1:4" ht="15.75" customHeight="1" x14ac:dyDescent="0.25">
      <c r="A32" s="625"/>
      <c r="B32" s="629" t="s">
        <v>38</v>
      </c>
      <c r="C32" s="630"/>
      <c r="D32" s="631"/>
    </row>
    <row r="33" spans="1:6" ht="15.75" customHeight="1" x14ac:dyDescent="0.25">
      <c r="A33" s="625"/>
      <c r="B33" s="629" t="s">
        <v>39</v>
      </c>
      <c r="C33" s="630"/>
      <c r="D33" s="631"/>
    </row>
    <row r="34" spans="1:6" ht="15.75" customHeight="1" x14ac:dyDescent="0.25">
      <c r="A34" s="625"/>
      <c r="B34" s="629" t="s">
        <v>40</v>
      </c>
      <c r="C34" s="630"/>
      <c r="D34" s="631"/>
    </row>
    <row r="35" spans="1:6" ht="15.75" customHeight="1" x14ac:dyDescent="0.25">
      <c r="A35" s="625"/>
      <c r="B35" s="629" t="s">
        <v>96</v>
      </c>
      <c r="C35" s="630"/>
      <c r="D35" s="631"/>
    </row>
    <row r="36" spans="1:6" ht="15.75" customHeight="1" x14ac:dyDescent="0.25">
      <c r="A36" s="625"/>
      <c r="B36" s="629" t="s">
        <v>97</v>
      </c>
      <c r="C36" s="630"/>
      <c r="D36" s="631"/>
    </row>
    <row r="37" spans="1:6" ht="15.75" customHeight="1" x14ac:dyDescent="0.25">
      <c r="A37" s="625"/>
      <c r="B37" s="629" t="s">
        <v>98</v>
      </c>
      <c r="C37" s="630"/>
      <c r="D37" s="631"/>
    </row>
    <row r="38" spans="1:6" ht="16.5" thickBot="1" x14ac:dyDescent="0.3">
      <c r="A38" s="632"/>
      <c r="B38" s="633" t="s">
        <v>99</v>
      </c>
      <c r="C38" s="634"/>
      <c r="D38" s="635"/>
    </row>
    <row r="39" spans="1:6" ht="16.5" thickBot="1" x14ac:dyDescent="0.3">
      <c r="A39" s="927" t="s">
        <v>724</v>
      </c>
      <c r="B39" s="928"/>
      <c r="C39" s="641"/>
      <c r="D39" s="639">
        <f>+D6+D7+D8+D9+D10+D15+D19+D23+D24+D25+D26+D27+D28+D29+D30+D31+D32+D33+D34+D35+D36+D37+D38</f>
        <v>43779</v>
      </c>
      <c r="F39" s="642"/>
    </row>
    <row r="40" spans="1:6" x14ac:dyDescent="0.25">
      <c r="A40" s="643" t="s">
        <v>725</v>
      </c>
    </row>
    <row r="41" spans="1:6" x14ac:dyDescent="0.25">
      <c r="A41" s="644"/>
      <c r="C41" s="929"/>
      <c r="D41" s="929"/>
    </row>
    <row r="42" spans="1:6" x14ac:dyDescent="0.25">
      <c r="A42" s="644"/>
      <c r="C42" s="645"/>
      <c r="D42" s="645"/>
    </row>
    <row r="43" spans="1:6" x14ac:dyDescent="0.25">
      <c r="C43" s="929"/>
      <c r="D43" s="929"/>
    </row>
    <row r="44" spans="1:6" x14ac:dyDescent="0.25">
      <c r="A44" s="646"/>
      <c r="B44" s="646"/>
    </row>
    <row r="45" spans="1:6" x14ac:dyDescent="0.25">
      <c r="A45" s="646"/>
      <c r="B45" s="646"/>
      <c r="C45" s="646"/>
    </row>
  </sheetData>
  <mergeCells count="4">
    <mergeCell ref="A2:D2"/>
    <mergeCell ref="A39:B39"/>
    <mergeCell ref="C41:D41"/>
    <mergeCell ref="C43:D43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2" zoomScaleNormal="100" workbookViewId="0">
      <selection activeCell="F23" sqref="F23"/>
    </sheetView>
  </sheetViews>
  <sheetFormatPr defaultRowHeight="12.75" x14ac:dyDescent="0.2"/>
  <cols>
    <col min="1" max="1" width="9.33203125" style="648"/>
    <col min="2" max="2" width="58.33203125" style="648" customWidth="1"/>
    <col min="3" max="5" width="25" style="648" customWidth="1"/>
    <col min="6" max="6" width="5.5" style="648" customWidth="1"/>
    <col min="7" max="257" width="9.33203125" style="648"/>
    <col min="258" max="258" width="58.33203125" style="648" customWidth="1"/>
    <col min="259" max="261" width="25" style="648" customWidth="1"/>
    <col min="262" max="262" width="5.5" style="648" customWidth="1"/>
    <col min="263" max="513" width="9.33203125" style="648"/>
    <col min="514" max="514" width="58.33203125" style="648" customWidth="1"/>
    <col min="515" max="517" width="25" style="648" customWidth="1"/>
    <col min="518" max="518" width="5.5" style="648" customWidth="1"/>
    <col min="519" max="769" width="9.33203125" style="648"/>
    <col min="770" max="770" width="58.33203125" style="648" customWidth="1"/>
    <col min="771" max="773" width="25" style="648" customWidth="1"/>
    <col min="774" max="774" width="5.5" style="648" customWidth="1"/>
    <col min="775" max="1025" width="9.33203125" style="648"/>
    <col min="1026" max="1026" width="58.33203125" style="648" customWidth="1"/>
    <col min="1027" max="1029" width="25" style="648" customWidth="1"/>
    <col min="1030" max="1030" width="5.5" style="648" customWidth="1"/>
    <col min="1031" max="1281" width="9.33203125" style="648"/>
    <col min="1282" max="1282" width="58.33203125" style="648" customWidth="1"/>
    <col min="1283" max="1285" width="25" style="648" customWidth="1"/>
    <col min="1286" max="1286" width="5.5" style="648" customWidth="1"/>
    <col min="1287" max="1537" width="9.33203125" style="648"/>
    <col min="1538" max="1538" width="58.33203125" style="648" customWidth="1"/>
    <col min="1539" max="1541" width="25" style="648" customWidth="1"/>
    <col min="1542" max="1542" width="5.5" style="648" customWidth="1"/>
    <col min="1543" max="1793" width="9.33203125" style="648"/>
    <col min="1794" max="1794" width="58.33203125" style="648" customWidth="1"/>
    <col min="1795" max="1797" width="25" style="648" customWidth="1"/>
    <col min="1798" max="1798" width="5.5" style="648" customWidth="1"/>
    <col min="1799" max="2049" width="9.33203125" style="648"/>
    <col min="2050" max="2050" width="58.33203125" style="648" customWidth="1"/>
    <col min="2051" max="2053" width="25" style="648" customWidth="1"/>
    <col min="2054" max="2054" width="5.5" style="648" customWidth="1"/>
    <col min="2055" max="2305" width="9.33203125" style="648"/>
    <col min="2306" max="2306" width="58.33203125" style="648" customWidth="1"/>
    <col min="2307" max="2309" width="25" style="648" customWidth="1"/>
    <col min="2310" max="2310" width="5.5" style="648" customWidth="1"/>
    <col min="2311" max="2561" width="9.33203125" style="648"/>
    <col min="2562" max="2562" width="58.33203125" style="648" customWidth="1"/>
    <col min="2563" max="2565" width="25" style="648" customWidth="1"/>
    <col min="2566" max="2566" width="5.5" style="648" customWidth="1"/>
    <col min="2567" max="2817" width="9.33203125" style="648"/>
    <col min="2818" max="2818" width="58.33203125" style="648" customWidth="1"/>
    <col min="2819" max="2821" width="25" style="648" customWidth="1"/>
    <col min="2822" max="2822" width="5.5" style="648" customWidth="1"/>
    <col min="2823" max="3073" width="9.33203125" style="648"/>
    <col min="3074" max="3074" width="58.33203125" style="648" customWidth="1"/>
    <col min="3075" max="3077" width="25" style="648" customWidth="1"/>
    <col min="3078" max="3078" width="5.5" style="648" customWidth="1"/>
    <col min="3079" max="3329" width="9.33203125" style="648"/>
    <col min="3330" max="3330" width="58.33203125" style="648" customWidth="1"/>
    <col min="3331" max="3333" width="25" style="648" customWidth="1"/>
    <col min="3334" max="3334" width="5.5" style="648" customWidth="1"/>
    <col min="3335" max="3585" width="9.33203125" style="648"/>
    <col min="3586" max="3586" width="58.33203125" style="648" customWidth="1"/>
    <col min="3587" max="3589" width="25" style="648" customWidth="1"/>
    <col min="3590" max="3590" width="5.5" style="648" customWidth="1"/>
    <col min="3591" max="3841" width="9.33203125" style="648"/>
    <col min="3842" max="3842" width="58.33203125" style="648" customWidth="1"/>
    <col min="3843" max="3845" width="25" style="648" customWidth="1"/>
    <col min="3846" max="3846" width="5.5" style="648" customWidth="1"/>
    <col min="3847" max="4097" width="9.33203125" style="648"/>
    <col min="4098" max="4098" width="58.33203125" style="648" customWidth="1"/>
    <col min="4099" max="4101" width="25" style="648" customWidth="1"/>
    <col min="4102" max="4102" width="5.5" style="648" customWidth="1"/>
    <col min="4103" max="4353" width="9.33203125" style="648"/>
    <col min="4354" max="4354" width="58.33203125" style="648" customWidth="1"/>
    <col min="4355" max="4357" width="25" style="648" customWidth="1"/>
    <col min="4358" max="4358" width="5.5" style="648" customWidth="1"/>
    <col min="4359" max="4609" width="9.33203125" style="648"/>
    <col min="4610" max="4610" width="58.33203125" style="648" customWidth="1"/>
    <col min="4611" max="4613" width="25" style="648" customWidth="1"/>
    <col min="4614" max="4614" width="5.5" style="648" customWidth="1"/>
    <col min="4615" max="4865" width="9.33203125" style="648"/>
    <col min="4866" max="4866" width="58.33203125" style="648" customWidth="1"/>
    <col min="4867" max="4869" width="25" style="648" customWidth="1"/>
    <col min="4870" max="4870" width="5.5" style="648" customWidth="1"/>
    <col min="4871" max="5121" width="9.33203125" style="648"/>
    <col min="5122" max="5122" width="58.33203125" style="648" customWidth="1"/>
    <col min="5123" max="5125" width="25" style="648" customWidth="1"/>
    <col min="5126" max="5126" width="5.5" style="648" customWidth="1"/>
    <col min="5127" max="5377" width="9.33203125" style="648"/>
    <col min="5378" max="5378" width="58.33203125" style="648" customWidth="1"/>
    <col min="5379" max="5381" width="25" style="648" customWidth="1"/>
    <col min="5382" max="5382" width="5.5" style="648" customWidth="1"/>
    <col min="5383" max="5633" width="9.33203125" style="648"/>
    <col min="5634" max="5634" width="58.33203125" style="648" customWidth="1"/>
    <col min="5635" max="5637" width="25" style="648" customWidth="1"/>
    <col min="5638" max="5638" width="5.5" style="648" customWidth="1"/>
    <col min="5639" max="5889" width="9.33203125" style="648"/>
    <col min="5890" max="5890" width="58.33203125" style="648" customWidth="1"/>
    <col min="5891" max="5893" width="25" style="648" customWidth="1"/>
    <col min="5894" max="5894" width="5.5" style="648" customWidth="1"/>
    <col min="5895" max="6145" width="9.33203125" style="648"/>
    <col min="6146" max="6146" width="58.33203125" style="648" customWidth="1"/>
    <col min="6147" max="6149" width="25" style="648" customWidth="1"/>
    <col min="6150" max="6150" width="5.5" style="648" customWidth="1"/>
    <col min="6151" max="6401" width="9.33203125" style="648"/>
    <col min="6402" max="6402" width="58.33203125" style="648" customWidth="1"/>
    <col min="6403" max="6405" width="25" style="648" customWidth="1"/>
    <col min="6406" max="6406" width="5.5" style="648" customWidth="1"/>
    <col min="6407" max="6657" width="9.33203125" style="648"/>
    <col min="6658" max="6658" width="58.33203125" style="648" customWidth="1"/>
    <col min="6659" max="6661" width="25" style="648" customWidth="1"/>
    <col min="6662" max="6662" width="5.5" style="648" customWidth="1"/>
    <col min="6663" max="6913" width="9.33203125" style="648"/>
    <col min="6914" max="6914" width="58.33203125" style="648" customWidth="1"/>
    <col min="6915" max="6917" width="25" style="648" customWidth="1"/>
    <col min="6918" max="6918" width="5.5" style="648" customWidth="1"/>
    <col min="6919" max="7169" width="9.33203125" style="648"/>
    <col min="7170" max="7170" width="58.33203125" style="648" customWidth="1"/>
    <col min="7171" max="7173" width="25" style="648" customWidth="1"/>
    <col min="7174" max="7174" width="5.5" style="648" customWidth="1"/>
    <col min="7175" max="7425" width="9.33203125" style="648"/>
    <col min="7426" max="7426" width="58.33203125" style="648" customWidth="1"/>
    <col min="7427" max="7429" width="25" style="648" customWidth="1"/>
    <col min="7430" max="7430" width="5.5" style="648" customWidth="1"/>
    <col min="7431" max="7681" width="9.33203125" style="648"/>
    <col min="7682" max="7682" width="58.33203125" style="648" customWidth="1"/>
    <col min="7683" max="7685" width="25" style="648" customWidth="1"/>
    <col min="7686" max="7686" width="5.5" style="648" customWidth="1"/>
    <col min="7687" max="7937" width="9.33203125" style="648"/>
    <col min="7938" max="7938" width="58.33203125" style="648" customWidth="1"/>
    <col min="7939" max="7941" width="25" style="648" customWidth="1"/>
    <col min="7942" max="7942" width="5.5" style="648" customWidth="1"/>
    <col min="7943" max="8193" width="9.33203125" style="648"/>
    <col min="8194" max="8194" width="58.33203125" style="648" customWidth="1"/>
    <col min="8195" max="8197" width="25" style="648" customWidth="1"/>
    <col min="8198" max="8198" width="5.5" style="648" customWidth="1"/>
    <col min="8199" max="8449" width="9.33203125" style="648"/>
    <col min="8450" max="8450" width="58.33203125" style="648" customWidth="1"/>
    <col min="8451" max="8453" width="25" style="648" customWidth="1"/>
    <col min="8454" max="8454" width="5.5" style="648" customWidth="1"/>
    <col min="8455" max="8705" width="9.33203125" style="648"/>
    <col min="8706" max="8706" width="58.33203125" style="648" customWidth="1"/>
    <col min="8707" max="8709" width="25" style="648" customWidth="1"/>
    <col min="8710" max="8710" width="5.5" style="648" customWidth="1"/>
    <col min="8711" max="8961" width="9.33203125" style="648"/>
    <col min="8962" max="8962" width="58.33203125" style="648" customWidth="1"/>
    <col min="8963" max="8965" width="25" style="648" customWidth="1"/>
    <col min="8966" max="8966" width="5.5" style="648" customWidth="1"/>
    <col min="8967" max="9217" width="9.33203125" style="648"/>
    <col min="9218" max="9218" width="58.33203125" style="648" customWidth="1"/>
    <col min="9219" max="9221" width="25" style="648" customWidth="1"/>
    <col min="9222" max="9222" width="5.5" style="648" customWidth="1"/>
    <col min="9223" max="9473" width="9.33203125" style="648"/>
    <col min="9474" max="9474" width="58.33203125" style="648" customWidth="1"/>
    <col min="9475" max="9477" width="25" style="648" customWidth="1"/>
    <col min="9478" max="9478" width="5.5" style="648" customWidth="1"/>
    <col min="9479" max="9729" width="9.33203125" style="648"/>
    <col min="9730" max="9730" width="58.33203125" style="648" customWidth="1"/>
    <col min="9731" max="9733" width="25" style="648" customWidth="1"/>
    <col min="9734" max="9734" width="5.5" style="648" customWidth="1"/>
    <col min="9735" max="9985" width="9.33203125" style="648"/>
    <col min="9986" max="9986" width="58.33203125" style="648" customWidth="1"/>
    <col min="9987" max="9989" width="25" style="648" customWidth="1"/>
    <col min="9990" max="9990" width="5.5" style="648" customWidth="1"/>
    <col min="9991" max="10241" width="9.33203125" style="648"/>
    <col min="10242" max="10242" width="58.33203125" style="648" customWidth="1"/>
    <col min="10243" max="10245" width="25" style="648" customWidth="1"/>
    <col min="10246" max="10246" width="5.5" style="648" customWidth="1"/>
    <col min="10247" max="10497" width="9.33203125" style="648"/>
    <col min="10498" max="10498" width="58.33203125" style="648" customWidth="1"/>
    <col min="10499" max="10501" width="25" style="648" customWidth="1"/>
    <col min="10502" max="10502" width="5.5" style="648" customWidth="1"/>
    <col min="10503" max="10753" width="9.33203125" style="648"/>
    <col min="10754" max="10754" width="58.33203125" style="648" customWidth="1"/>
    <col min="10755" max="10757" width="25" style="648" customWidth="1"/>
    <col min="10758" max="10758" width="5.5" style="648" customWidth="1"/>
    <col min="10759" max="11009" width="9.33203125" style="648"/>
    <col min="11010" max="11010" width="58.33203125" style="648" customWidth="1"/>
    <col min="11011" max="11013" width="25" style="648" customWidth="1"/>
    <col min="11014" max="11014" width="5.5" style="648" customWidth="1"/>
    <col min="11015" max="11265" width="9.33203125" style="648"/>
    <col min="11266" max="11266" width="58.33203125" style="648" customWidth="1"/>
    <col min="11267" max="11269" width="25" style="648" customWidth="1"/>
    <col min="11270" max="11270" width="5.5" style="648" customWidth="1"/>
    <col min="11271" max="11521" width="9.33203125" style="648"/>
    <col min="11522" max="11522" width="58.33203125" style="648" customWidth="1"/>
    <col min="11523" max="11525" width="25" style="648" customWidth="1"/>
    <col min="11526" max="11526" width="5.5" style="648" customWidth="1"/>
    <col min="11527" max="11777" width="9.33203125" style="648"/>
    <col min="11778" max="11778" width="58.33203125" style="648" customWidth="1"/>
    <col min="11779" max="11781" width="25" style="648" customWidth="1"/>
    <col min="11782" max="11782" width="5.5" style="648" customWidth="1"/>
    <col min="11783" max="12033" width="9.33203125" style="648"/>
    <col min="12034" max="12034" width="58.33203125" style="648" customWidth="1"/>
    <col min="12035" max="12037" width="25" style="648" customWidth="1"/>
    <col min="12038" max="12038" width="5.5" style="648" customWidth="1"/>
    <col min="12039" max="12289" width="9.33203125" style="648"/>
    <col min="12290" max="12290" width="58.33203125" style="648" customWidth="1"/>
    <col min="12291" max="12293" width="25" style="648" customWidth="1"/>
    <col min="12294" max="12294" width="5.5" style="648" customWidth="1"/>
    <col min="12295" max="12545" width="9.33203125" style="648"/>
    <col min="12546" max="12546" width="58.33203125" style="648" customWidth="1"/>
    <col min="12547" max="12549" width="25" style="648" customWidth="1"/>
    <col min="12550" max="12550" width="5.5" style="648" customWidth="1"/>
    <col min="12551" max="12801" width="9.33203125" style="648"/>
    <col min="12802" max="12802" width="58.33203125" style="648" customWidth="1"/>
    <col min="12803" max="12805" width="25" style="648" customWidth="1"/>
    <col min="12806" max="12806" width="5.5" style="648" customWidth="1"/>
    <col min="12807" max="13057" width="9.33203125" style="648"/>
    <col min="13058" max="13058" width="58.33203125" style="648" customWidth="1"/>
    <col min="13059" max="13061" width="25" style="648" customWidth="1"/>
    <col min="13062" max="13062" width="5.5" style="648" customWidth="1"/>
    <col min="13063" max="13313" width="9.33203125" style="648"/>
    <col min="13314" max="13314" width="58.33203125" style="648" customWidth="1"/>
    <col min="13315" max="13317" width="25" style="648" customWidth="1"/>
    <col min="13318" max="13318" width="5.5" style="648" customWidth="1"/>
    <col min="13319" max="13569" width="9.33203125" style="648"/>
    <col min="13570" max="13570" width="58.33203125" style="648" customWidth="1"/>
    <col min="13571" max="13573" width="25" style="648" customWidth="1"/>
    <col min="13574" max="13574" width="5.5" style="648" customWidth="1"/>
    <col min="13575" max="13825" width="9.33203125" style="648"/>
    <col min="13826" max="13826" width="58.33203125" style="648" customWidth="1"/>
    <col min="13827" max="13829" width="25" style="648" customWidth="1"/>
    <col min="13830" max="13830" width="5.5" style="648" customWidth="1"/>
    <col min="13831" max="14081" width="9.33203125" style="648"/>
    <col min="14082" max="14082" width="58.33203125" style="648" customWidth="1"/>
    <col min="14083" max="14085" width="25" style="648" customWidth="1"/>
    <col min="14086" max="14086" width="5.5" style="648" customWidth="1"/>
    <col min="14087" max="14337" width="9.33203125" style="648"/>
    <col min="14338" max="14338" width="58.33203125" style="648" customWidth="1"/>
    <col min="14339" max="14341" width="25" style="648" customWidth="1"/>
    <col min="14342" max="14342" width="5.5" style="648" customWidth="1"/>
    <col min="14343" max="14593" width="9.33203125" style="648"/>
    <col min="14594" max="14594" width="58.33203125" style="648" customWidth="1"/>
    <col min="14595" max="14597" width="25" style="648" customWidth="1"/>
    <col min="14598" max="14598" width="5.5" style="648" customWidth="1"/>
    <col min="14599" max="14849" width="9.33203125" style="648"/>
    <col min="14850" max="14850" width="58.33203125" style="648" customWidth="1"/>
    <col min="14851" max="14853" width="25" style="648" customWidth="1"/>
    <col min="14854" max="14854" width="5.5" style="648" customWidth="1"/>
    <col min="14855" max="15105" width="9.33203125" style="648"/>
    <col min="15106" max="15106" width="58.33203125" style="648" customWidth="1"/>
    <col min="15107" max="15109" width="25" style="648" customWidth="1"/>
    <col min="15110" max="15110" width="5.5" style="648" customWidth="1"/>
    <col min="15111" max="15361" width="9.33203125" style="648"/>
    <col min="15362" max="15362" width="58.33203125" style="648" customWidth="1"/>
    <col min="15363" max="15365" width="25" style="648" customWidth="1"/>
    <col min="15366" max="15366" width="5.5" style="648" customWidth="1"/>
    <col min="15367" max="15617" width="9.33203125" style="648"/>
    <col min="15618" max="15618" width="58.33203125" style="648" customWidth="1"/>
    <col min="15619" max="15621" width="25" style="648" customWidth="1"/>
    <col min="15622" max="15622" width="5.5" style="648" customWidth="1"/>
    <col min="15623" max="15873" width="9.33203125" style="648"/>
    <col min="15874" max="15874" width="58.33203125" style="648" customWidth="1"/>
    <col min="15875" max="15877" width="25" style="648" customWidth="1"/>
    <col min="15878" max="15878" width="5.5" style="648" customWidth="1"/>
    <col min="15879" max="16129" width="9.33203125" style="648"/>
    <col min="16130" max="16130" width="58.33203125" style="648" customWidth="1"/>
    <col min="16131" max="16133" width="25" style="648" customWidth="1"/>
    <col min="16134" max="16134" width="5.5" style="648" customWidth="1"/>
    <col min="16135" max="16384" width="9.33203125" style="648"/>
  </cols>
  <sheetData>
    <row r="1" spans="1:6" x14ac:dyDescent="0.2">
      <c r="A1" s="647"/>
      <c r="E1" s="799" t="s">
        <v>726</v>
      </c>
      <c r="F1" s="873" t="s">
        <v>800</v>
      </c>
    </row>
    <row r="2" spans="1:6" ht="16.5" x14ac:dyDescent="0.2">
      <c r="A2" s="930" t="str">
        <f>+CONCATENATE("A ………Önkormányzat tulajdonában álló gazdálkodó szervezetek működéséből származó",CHAR(10),"kötelezettségek és részesedések alakulása a ",LEFT([1]ÖSSZEFÜGGÉSEK!A4,4),". évben")</f>
        <v>A ………Önkormányzat tulajdonában álló gazdálkodó szervezetek működéséből származó
kötelezettségek és részesedések alakulása a 2014. évben</v>
      </c>
      <c r="B2" s="930"/>
      <c r="C2" s="930"/>
      <c r="D2" s="930"/>
      <c r="E2" s="930"/>
      <c r="F2" s="873"/>
    </row>
    <row r="3" spans="1:6" ht="16.5" thickBot="1" x14ac:dyDescent="0.3">
      <c r="A3" s="649"/>
      <c r="F3" s="873"/>
    </row>
    <row r="4" spans="1:6" ht="79.5" thickBot="1" x14ac:dyDescent="0.25">
      <c r="A4" s="650" t="s">
        <v>582</v>
      </c>
      <c r="B4" s="651" t="s">
        <v>727</v>
      </c>
      <c r="C4" s="651" t="s">
        <v>728</v>
      </c>
      <c r="D4" s="651" t="s">
        <v>729</v>
      </c>
      <c r="E4" s="652" t="s">
        <v>730</v>
      </c>
      <c r="F4" s="873"/>
    </row>
    <row r="5" spans="1:6" ht="15.75" x14ac:dyDescent="0.2">
      <c r="A5" s="653" t="s">
        <v>12</v>
      </c>
      <c r="B5" s="654" t="s">
        <v>731</v>
      </c>
      <c r="C5" s="655">
        <v>0.51</v>
      </c>
      <c r="D5" s="656">
        <v>1230000</v>
      </c>
      <c r="E5" s="657"/>
      <c r="F5" s="873"/>
    </row>
    <row r="6" spans="1:6" ht="15.75" x14ac:dyDescent="0.2">
      <c r="A6" s="658" t="s">
        <v>13</v>
      </c>
      <c r="B6" s="659" t="s">
        <v>732</v>
      </c>
      <c r="C6" s="660">
        <v>1</v>
      </c>
      <c r="D6" s="661">
        <v>3000000</v>
      </c>
      <c r="E6" s="662"/>
      <c r="F6" s="873"/>
    </row>
    <row r="7" spans="1:6" ht="15.75" x14ac:dyDescent="0.2">
      <c r="A7" s="658" t="s">
        <v>14</v>
      </c>
      <c r="B7" s="659" t="s">
        <v>733</v>
      </c>
      <c r="C7" s="660"/>
      <c r="D7" s="661">
        <v>4150000</v>
      </c>
      <c r="E7" s="662"/>
      <c r="F7" s="873"/>
    </row>
    <row r="8" spans="1:6" ht="15.75" x14ac:dyDescent="0.2">
      <c r="A8" s="658" t="s">
        <v>15</v>
      </c>
      <c r="B8" s="659"/>
      <c r="C8" s="660"/>
      <c r="D8" s="661"/>
      <c r="E8" s="662"/>
      <c r="F8" s="873"/>
    </row>
    <row r="9" spans="1:6" ht="15.75" x14ac:dyDescent="0.2">
      <c r="A9" s="658" t="s">
        <v>16</v>
      </c>
      <c r="B9" s="659"/>
      <c r="C9" s="660"/>
      <c r="D9" s="661"/>
      <c r="E9" s="662"/>
      <c r="F9" s="873"/>
    </row>
    <row r="10" spans="1:6" ht="15.75" x14ac:dyDescent="0.2">
      <c r="A10" s="658" t="s">
        <v>17</v>
      </c>
      <c r="B10" s="659"/>
      <c r="C10" s="660"/>
      <c r="D10" s="661"/>
      <c r="E10" s="662"/>
      <c r="F10" s="873"/>
    </row>
    <row r="11" spans="1:6" ht="15.75" x14ac:dyDescent="0.2">
      <c r="A11" s="658" t="s">
        <v>18</v>
      </c>
      <c r="B11" s="659"/>
      <c r="C11" s="660"/>
      <c r="D11" s="661"/>
      <c r="E11" s="662"/>
      <c r="F11" s="873"/>
    </row>
    <row r="12" spans="1:6" ht="15.75" x14ac:dyDescent="0.2">
      <c r="A12" s="658" t="s">
        <v>19</v>
      </c>
      <c r="B12" s="659"/>
      <c r="C12" s="660"/>
      <c r="D12" s="661"/>
      <c r="E12" s="662"/>
      <c r="F12" s="873"/>
    </row>
    <row r="13" spans="1:6" ht="15.75" x14ac:dyDescent="0.2">
      <c r="A13" s="658" t="s">
        <v>20</v>
      </c>
      <c r="B13" s="659"/>
      <c r="C13" s="660"/>
      <c r="D13" s="661"/>
      <c r="E13" s="662"/>
      <c r="F13" s="873"/>
    </row>
    <row r="14" spans="1:6" ht="15.75" x14ac:dyDescent="0.2">
      <c r="A14" s="658" t="s">
        <v>21</v>
      </c>
      <c r="B14" s="659"/>
      <c r="C14" s="660"/>
      <c r="D14" s="661"/>
      <c r="E14" s="662"/>
      <c r="F14" s="873"/>
    </row>
    <row r="15" spans="1:6" ht="15.75" x14ac:dyDescent="0.2">
      <c r="A15" s="658" t="s">
        <v>22</v>
      </c>
      <c r="B15" s="659"/>
      <c r="C15" s="660"/>
      <c r="D15" s="661"/>
      <c r="E15" s="662"/>
      <c r="F15" s="873"/>
    </row>
    <row r="16" spans="1:6" ht="15.75" x14ac:dyDescent="0.2">
      <c r="A16" s="658" t="s">
        <v>23</v>
      </c>
      <c r="B16" s="659"/>
      <c r="C16" s="660"/>
      <c r="D16" s="661"/>
      <c r="E16" s="662"/>
      <c r="F16" s="873"/>
    </row>
    <row r="17" spans="1:6" ht="15.75" x14ac:dyDescent="0.2">
      <c r="A17" s="658" t="s">
        <v>24</v>
      </c>
      <c r="B17" s="659"/>
      <c r="C17" s="660"/>
      <c r="D17" s="661"/>
      <c r="E17" s="662"/>
      <c r="F17" s="873"/>
    </row>
    <row r="18" spans="1:6" ht="15.75" x14ac:dyDescent="0.2">
      <c r="A18" s="658" t="s">
        <v>25</v>
      </c>
      <c r="B18" s="659"/>
      <c r="C18" s="660"/>
      <c r="D18" s="661"/>
      <c r="E18" s="662"/>
      <c r="F18" s="873"/>
    </row>
    <row r="19" spans="1:6" ht="15.75" x14ac:dyDescent="0.2">
      <c r="A19" s="658" t="s">
        <v>26</v>
      </c>
      <c r="B19" s="659"/>
      <c r="C19" s="660"/>
      <c r="D19" s="661"/>
      <c r="E19" s="662"/>
      <c r="F19" s="873"/>
    </row>
    <row r="20" spans="1:6" ht="15.75" x14ac:dyDescent="0.2">
      <c r="A20" s="658" t="s">
        <v>27</v>
      </c>
      <c r="B20" s="659"/>
      <c r="C20" s="660"/>
      <c r="D20" s="661"/>
      <c r="E20" s="662"/>
      <c r="F20" s="873"/>
    </row>
    <row r="21" spans="1:6" ht="16.5" thickBot="1" x14ac:dyDescent="0.25">
      <c r="A21" s="663" t="s">
        <v>28</v>
      </c>
      <c r="B21" s="664"/>
      <c r="C21" s="665"/>
      <c r="D21" s="666"/>
      <c r="E21" s="667"/>
      <c r="F21" s="873"/>
    </row>
    <row r="22" spans="1:6" ht="16.5" thickBot="1" x14ac:dyDescent="0.3">
      <c r="A22" s="931" t="s">
        <v>734</v>
      </c>
      <c r="B22" s="932"/>
      <c r="C22" s="668"/>
      <c r="D22" s="669">
        <f>IF(SUM(D5:D21)=0,"",SUM(D5:D21))</f>
        <v>8380000</v>
      </c>
      <c r="E22" s="670" t="str">
        <f>IF(SUM(E5:E21)=0,"",SUM(E5:E21))</f>
        <v/>
      </c>
      <c r="F22" s="873"/>
    </row>
    <row r="23" spans="1:6" ht="15.75" x14ac:dyDescent="0.25">
      <c r="A23" s="649"/>
    </row>
  </sheetData>
  <mergeCells count="3">
    <mergeCell ref="F1:F22"/>
    <mergeCell ref="A2:E2"/>
    <mergeCell ref="A22:B22"/>
  </mergeCells>
  <pageMargins left="0.7" right="0.7" top="0.75" bottom="0.75" header="0.3" footer="0.3"/>
  <pageSetup paperSize="9" scale="9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workbookViewId="0">
      <selection activeCell="E43" sqref="E43"/>
    </sheetView>
  </sheetViews>
  <sheetFormatPr defaultRowHeight="12.75" x14ac:dyDescent="0.2"/>
  <cols>
    <col min="1" max="1" width="5" customWidth="1"/>
    <col min="2" max="2" width="68.6640625" customWidth="1"/>
    <col min="3" max="5" width="13.83203125" customWidth="1"/>
    <col min="257" max="257" width="5" customWidth="1"/>
    <col min="258" max="258" width="68.6640625" customWidth="1"/>
    <col min="259" max="259" width="23.5" customWidth="1"/>
    <col min="513" max="513" width="5" customWidth="1"/>
    <col min="514" max="514" width="68.6640625" customWidth="1"/>
    <col min="515" max="515" width="23.5" customWidth="1"/>
    <col min="769" max="769" width="5" customWidth="1"/>
    <col min="770" max="770" width="68.6640625" customWidth="1"/>
    <col min="771" max="771" width="23.5" customWidth="1"/>
    <col min="1025" max="1025" width="5" customWidth="1"/>
    <col min="1026" max="1026" width="68.6640625" customWidth="1"/>
    <col min="1027" max="1027" width="23.5" customWidth="1"/>
    <col min="1281" max="1281" width="5" customWidth="1"/>
    <col min="1282" max="1282" width="68.6640625" customWidth="1"/>
    <col min="1283" max="1283" width="23.5" customWidth="1"/>
    <col min="1537" max="1537" width="5" customWidth="1"/>
    <col min="1538" max="1538" width="68.6640625" customWidth="1"/>
    <col min="1539" max="1539" width="23.5" customWidth="1"/>
    <col min="1793" max="1793" width="5" customWidth="1"/>
    <col min="1794" max="1794" width="68.6640625" customWidth="1"/>
    <col min="1795" max="1795" width="23.5" customWidth="1"/>
    <col min="2049" max="2049" width="5" customWidth="1"/>
    <col min="2050" max="2050" width="68.6640625" customWidth="1"/>
    <col min="2051" max="2051" width="23.5" customWidth="1"/>
    <col min="2305" max="2305" width="5" customWidth="1"/>
    <col min="2306" max="2306" width="68.6640625" customWidth="1"/>
    <col min="2307" max="2307" width="23.5" customWidth="1"/>
    <col min="2561" max="2561" width="5" customWidth="1"/>
    <col min="2562" max="2562" width="68.6640625" customWidth="1"/>
    <col min="2563" max="2563" width="23.5" customWidth="1"/>
    <col min="2817" max="2817" width="5" customWidth="1"/>
    <col min="2818" max="2818" width="68.6640625" customWidth="1"/>
    <col min="2819" max="2819" width="23.5" customWidth="1"/>
    <col min="3073" max="3073" width="5" customWidth="1"/>
    <col min="3074" max="3074" width="68.6640625" customWidth="1"/>
    <col min="3075" max="3075" width="23.5" customWidth="1"/>
    <col min="3329" max="3329" width="5" customWidth="1"/>
    <col min="3330" max="3330" width="68.6640625" customWidth="1"/>
    <col min="3331" max="3331" width="23.5" customWidth="1"/>
    <col min="3585" max="3585" width="5" customWidth="1"/>
    <col min="3586" max="3586" width="68.6640625" customWidth="1"/>
    <col min="3587" max="3587" width="23.5" customWidth="1"/>
    <col min="3841" max="3841" width="5" customWidth="1"/>
    <col min="3842" max="3842" width="68.6640625" customWidth="1"/>
    <col min="3843" max="3843" width="23.5" customWidth="1"/>
    <col min="4097" max="4097" width="5" customWidth="1"/>
    <col min="4098" max="4098" width="68.6640625" customWidth="1"/>
    <col min="4099" max="4099" width="23.5" customWidth="1"/>
    <col min="4353" max="4353" width="5" customWidth="1"/>
    <col min="4354" max="4354" width="68.6640625" customWidth="1"/>
    <col min="4355" max="4355" width="23.5" customWidth="1"/>
    <col min="4609" max="4609" width="5" customWidth="1"/>
    <col min="4610" max="4610" width="68.6640625" customWidth="1"/>
    <col min="4611" max="4611" width="23.5" customWidth="1"/>
    <col min="4865" max="4865" width="5" customWidth="1"/>
    <col min="4866" max="4866" width="68.6640625" customWidth="1"/>
    <col min="4867" max="4867" width="23.5" customWidth="1"/>
    <col min="5121" max="5121" width="5" customWidth="1"/>
    <col min="5122" max="5122" width="68.6640625" customWidth="1"/>
    <col min="5123" max="5123" width="23.5" customWidth="1"/>
    <col min="5377" max="5377" width="5" customWidth="1"/>
    <col min="5378" max="5378" width="68.6640625" customWidth="1"/>
    <col min="5379" max="5379" width="23.5" customWidth="1"/>
    <col min="5633" max="5633" width="5" customWidth="1"/>
    <col min="5634" max="5634" width="68.6640625" customWidth="1"/>
    <col min="5635" max="5635" width="23.5" customWidth="1"/>
    <col min="5889" max="5889" width="5" customWidth="1"/>
    <col min="5890" max="5890" width="68.6640625" customWidth="1"/>
    <col min="5891" max="5891" width="23.5" customWidth="1"/>
    <col min="6145" max="6145" width="5" customWidth="1"/>
    <col min="6146" max="6146" width="68.6640625" customWidth="1"/>
    <col min="6147" max="6147" width="23.5" customWidth="1"/>
    <col min="6401" max="6401" width="5" customWidth="1"/>
    <col min="6402" max="6402" width="68.6640625" customWidth="1"/>
    <col min="6403" max="6403" width="23.5" customWidth="1"/>
    <col min="6657" max="6657" width="5" customWidth="1"/>
    <col min="6658" max="6658" width="68.6640625" customWidth="1"/>
    <col min="6659" max="6659" width="23.5" customWidth="1"/>
    <col min="6913" max="6913" width="5" customWidth="1"/>
    <col min="6914" max="6914" width="68.6640625" customWidth="1"/>
    <col min="6915" max="6915" width="23.5" customWidth="1"/>
    <col min="7169" max="7169" width="5" customWidth="1"/>
    <col min="7170" max="7170" width="68.6640625" customWidth="1"/>
    <col min="7171" max="7171" width="23.5" customWidth="1"/>
    <col min="7425" max="7425" width="5" customWidth="1"/>
    <col min="7426" max="7426" width="68.6640625" customWidth="1"/>
    <col min="7427" max="7427" width="23.5" customWidth="1"/>
    <col min="7681" max="7681" width="5" customWidth="1"/>
    <col min="7682" max="7682" width="68.6640625" customWidth="1"/>
    <col min="7683" max="7683" width="23.5" customWidth="1"/>
    <col min="7937" max="7937" width="5" customWidth="1"/>
    <col min="7938" max="7938" width="68.6640625" customWidth="1"/>
    <col min="7939" max="7939" width="23.5" customWidth="1"/>
    <col min="8193" max="8193" width="5" customWidth="1"/>
    <col min="8194" max="8194" width="68.6640625" customWidth="1"/>
    <col min="8195" max="8195" width="23.5" customWidth="1"/>
    <col min="8449" max="8449" width="5" customWidth="1"/>
    <col min="8450" max="8450" width="68.6640625" customWidth="1"/>
    <col min="8451" max="8451" width="23.5" customWidth="1"/>
    <col min="8705" max="8705" width="5" customWidth="1"/>
    <col min="8706" max="8706" width="68.6640625" customWidth="1"/>
    <col min="8707" max="8707" width="23.5" customWidth="1"/>
    <col min="8961" max="8961" width="5" customWidth="1"/>
    <col min="8962" max="8962" width="68.6640625" customWidth="1"/>
    <col min="8963" max="8963" width="23.5" customWidth="1"/>
    <col min="9217" max="9217" width="5" customWidth="1"/>
    <col min="9218" max="9218" width="68.6640625" customWidth="1"/>
    <col min="9219" max="9219" width="23.5" customWidth="1"/>
    <col min="9473" max="9473" width="5" customWidth="1"/>
    <col min="9474" max="9474" width="68.6640625" customWidth="1"/>
    <col min="9475" max="9475" width="23.5" customWidth="1"/>
    <col min="9729" max="9729" width="5" customWidth="1"/>
    <col min="9730" max="9730" width="68.6640625" customWidth="1"/>
    <col min="9731" max="9731" width="23.5" customWidth="1"/>
    <col min="9985" max="9985" width="5" customWidth="1"/>
    <col min="9986" max="9986" width="68.6640625" customWidth="1"/>
    <col min="9987" max="9987" width="23.5" customWidth="1"/>
    <col min="10241" max="10241" width="5" customWidth="1"/>
    <col min="10242" max="10242" width="68.6640625" customWidth="1"/>
    <col min="10243" max="10243" width="23.5" customWidth="1"/>
    <col min="10497" max="10497" width="5" customWidth="1"/>
    <col min="10498" max="10498" width="68.6640625" customWidth="1"/>
    <col min="10499" max="10499" width="23.5" customWidth="1"/>
    <col min="10753" max="10753" width="5" customWidth="1"/>
    <col min="10754" max="10754" width="68.6640625" customWidth="1"/>
    <col min="10755" max="10755" width="23.5" customWidth="1"/>
    <col min="11009" max="11009" width="5" customWidth="1"/>
    <col min="11010" max="11010" width="68.6640625" customWidth="1"/>
    <col min="11011" max="11011" width="23.5" customWidth="1"/>
    <col min="11265" max="11265" width="5" customWidth="1"/>
    <col min="11266" max="11266" width="68.6640625" customWidth="1"/>
    <col min="11267" max="11267" width="23.5" customWidth="1"/>
    <col min="11521" max="11521" width="5" customWidth="1"/>
    <col min="11522" max="11522" width="68.6640625" customWidth="1"/>
    <col min="11523" max="11523" width="23.5" customWidth="1"/>
    <col min="11777" max="11777" width="5" customWidth="1"/>
    <col min="11778" max="11778" width="68.6640625" customWidth="1"/>
    <col min="11779" max="11779" width="23.5" customWidth="1"/>
    <col min="12033" max="12033" width="5" customWidth="1"/>
    <col min="12034" max="12034" width="68.6640625" customWidth="1"/>
    <col min="12035" max="12035" width="23.5" customWidth="1"/>
    <col min="12289" max="12289" width="5" customWidth="1"/>
    <col min="12290" max="12290" width="68.6640625" customWidth="1"/>
    <col min="12291" max="12291" width="23.5" customWidth="1"/>
    <col min="12545" max="12545" width="5" customWidth="1"/>
    <col min="12546" max="12546" width="68.6640625" customWidth="1"/>
    <col min="12547" max="12547" width="23.5" customWidth="1"/>
    <col min="12801" max="12801" width="5" customWidth="1"/>
    <col min="12802" max="12802" width="68.6640625" customWidth="1"/>
    <col min="12803" max="12803" width="23.5" customWidth="1"/>
    <col min="13057" max="13057" width="5" customWidth="1"/>
    <col min="13058" max="13058" width="68.6640625" customWidth="1"/>
    <col min="13059" max="13059" width="23.5" customWidth="1"/>
    <col min="13313" max="13313" width="5" customWidth="1"/>
    <col min="13314" max="13314" width="68.6640625" customWidth="1"/>
    <col min="13315" max="13315" width="23.5" customWidth="1"/>
    <col min="13569" max="13569" width="5" customWidth="1"/>
    <col min="13570" max="13570" width="68.6640625" customWidth="1"/>
    <col min="13571" max="13571" width="23.5" customWidth="1"/>
    <col min="13825" max="13825" width="5" customWidth="1"/>
    <col min="13826" max="13826" width="68.6640625" customWidth="1"/>
    <col min="13827" max="13827" width="23.5" customWidth="1"/>
    <col min="14081" max="14081" width="5" customWidth="1"/>
    <col min="14082" max="14082" width="68.6640625" customWidth="1"/>
    <col min="14083" max="14083" width="23.5" customWidth="1"/>
    <col min="14337" max="14337" width="5" customWidth="1"/>
    <col min="14338" max="14338" width="68.6640625" customWidth="1"/>
    <col min="14339" max="14339" width="23.5" customWidth="1"/>
    <col min="14593" max="14593" width="5" customWidth="1"/>
    <col min="14594" max="14594" width="68.6640625" customWidth="1"/>
    <col min="14595" max="14595" width="23.5" customWidth="1"/>
    <col min="14849" max="14849" width="5" customWidth="1"/>
    <col min="14850" max="14850" width="68.6640625" customWidth="1"/>
    <col min="14851" max="14851" width="23.5" customWidth="1"/>
    <col min="15105" max="15105" width="5" customWidth="1"/>
    <col min="15106" max="15106" width="68.6640625" customWidth="1"/>
    <col min="15107" max="15107" width="23.5" customWidth="1"/>
    <col min="15361" max="15361" width="5" customWidth="1"/>
    <col min="15362" max="15362" width="68.6640625" customWidth="1"/>
    <col min="15363" max="15363" width="23.5" customWidth="1"/>
    <col min="15617" max="15617" width="5" customWidth="1"/>
    <col min="15618" max="15618" width="68.6640625" customWidth="1"/>
    <col min="15619" max="15619" width="23.5" customWidth="1"/>
    <col min="15873" max="15873" width="5" customWidth="1"/>
    <col min="15874" max="15874" width="68.6640625" customWidth="1"/>
    <col min="15875" max="15875" width="23.5" customWidth="1"/>
    <col min="16129" max="16129" width="5" customWidth="1"/>
    <col min="16130" max="16130" width="68.6640625" customWidth="1"/>
    <col min="16131" max="16131" width="23.5" customWidth="1"/>
  </cols>
  <sheetData>
    <row r="2" spans="1:6" x14ac:dyDescent="0.2">
      <c r="E2" s="798" t="s">
        <v>739</v>
      </c>
      <c r="F2" s="798"/>
    </row>
    <row r="3" spans="1:6" x14ac:dyDescent="0.2">
      <c r="B3" s="716"/>
      <c r="C3" s="716"/>
    </row>
    <row r="5" spans="1:6" ht="15" x14ac:dyDescent="0.25">
      <c r="B5" s="868" t="s">
        <v>740</v>
      </c>
      <c r="C5" s="868"/>
    </row>
    <row r="6" spans="1:6" ht="15" x14ac:dyDescent="0.25">
      <c r="B6" s="717"/>
      <c r="E6" s="718" t="s">
        <v>194</v>
      </c>
    </row>
    <row r="8" spans="1:6" x14ac:dyDescent="0.2">
      <c r="A8" s="719"/>
      <c r="B8" s="719" t="s">
        <v>56</v>
      </c>
      <c r="C8" s="720" t="s">
        <v>189</v>
      </c>
      <c r="D8" s="719" t="s">
        <v>767</v>
      </c>
      <c r="E8" s="719" t="s">
        <v>46</v>
      </c>
    </row>
    <row r="9" spans="1:6" x14ac:dyDescent="0.2">
      <c r="A9" s="720">
        <v>1</v>
      </c>
      <c r="B9" s="719" t="s">
        <v>741</v>
      </c>
      <c r="C9" s="721">
        <v>280778</v>
      </c>
      <c r="D9" s="719">
        <v>324</v>
      </c>
      <c r="E9" s="721">
        <f>SUM(C9:D9)</f>
        <v>281102</v>
      </c>
    </row>
    <row r="10" spans="1:6" x14ac:dyDescent="0.2">
      <c r="A10" s="720">
        <v>2</v>
      </c>
      <c r="B10" s="719" t="s">
        <v>742</v>
      </c>
      <c r="C10" s="721">
        <v>205894</v>
      </c>
      <c r="D10" s="719">
        <v>76360</v>
      </c>
      <c r="E10" s="721">
        <f>SUM(C10:D10)</f>
        <v>282254</v>
      </c>
    </row>
    <row r="11" spans="1:6" ht="15" x14ac:dyDescent="0.25">
      <c r="A11" s="720" t="s">
        <v>743</v>
      </c>
      <c r="B11" s="722" t="s">
        <v>744</v>
      </c>
      <c r="C11" s="723">
        <f>C9-C10</f>
        <v>74884</v>
      </c>
      <c r="D11" s="723">
        <f t="shared" ref="D11:E11" si="0">D9-D10</f>
        <v>-76036</v>
      </c>
      <c r="E11" s="723">
        <f t="shared" si="0"/>
        <v>-1152</v>
      </c>
    </row>
    <row r="12" spans="1:6" x14ac:dyDescent="0.2">
      <c r="A12" s="720">
        <v>3</v>
      </c>
      <c r="B12" s="719" t="s">
        <v>745</v>
      </c>
      <c r="C12" s="721">
        <v>105938</v>
      </c>
      <c r="D12" s="719">
        <v>78254</v>
      </c>
      <c r="E12" s="721">
        <f>SUM(C12,D12)</f>
        <v>184192</v>
      </c>
    </row>
    <row r="13" spans="1:6" x14ac:dyDescent="0.2">
      <c r="A13" s="720">
        <v>4</v>
      </c>
      <c r="B13" s="719" t="s">
        <v>746</v>
      </c>
      <c r="C13" s="721">
        <v>166216</v>
      </c>
      <c r="D13" s="719">
        <v>0</v>
      </c>
      <c r="E13" s="721">
        <f>SUM(C13,D13)</f>
        <v>166216</v>
      </c>
    </row>
    <row r="14" spans="1:6" ht="15" x14ac:dyDescent="0.25">
      <c r="A14" s="720" t="s">
        <v>747</v>
      </c>
      <c r="B14" s="722" t="s">
        <v>748</v>
      </c>
      <c r="C14" s="723">
        <f>C12-C13</f>
        <v>-60278</v>
      </c>
      <c r="D14" s="723">
        <f t="shared" ref="D14:E14" si="1">D12-D13</f>
        <v>78254</v>
      </c>
      <c r="E14" s="723">
        <f t="shared" si="1"/>
        <v>17976</v>
      </c>
    </row>
    <row r="15" spans="1:6" ht="15" x14ac:dyDescent="0.25">
      <c r="A15" s="720" t="s">
        <v>749</v>
      </c>
      <c r="B15" s="722" t="s">
        <v>750</v>
      </c>
      <c r="C15" s="723">
        <f>C11+C14</f>
        <v>14606</v>
      </c>
      <c r="D15" s="723">
        <f t="shared" ref="D15:E15" si="2">D11+D14</f>
        <v>2218</v>
      </c>
      <c r="E15" s="723">
        <f t="shared" si="2"/>
        <v>16824</v>
      </c>
    </row>
    <row r="16" spans="1:6" ht="15" x14ac:dyDescent="0.25">
      <c r="A16" s="720">
        <v>5</v>
      </c>
      <c r="B16" s="724" t="s">
        <v>751</v>
      </c>
      <c r="C16" s="725">
        <v>0</v>
      </c>
      <c r="D16" s="719">
        <v>0</v>
      </c>
      <c r="E16" s="719"/>
    </row>
    <row r="17" spans="1:5" ht="15" x14ac:dyDescent="0.25">
      <c r="A17" s="720">
        <v>6</v>
      </c>
      <c r="B17" s="724" t="s">
        <v>752</v>
      </c>
      <c r="C17" s="725">
        <v>0</v>
      </c>
      <c r="D17" s="719">
        <v>0</v>
      </c>
      <c r="E17" s="719"/>
    </row>
    <row r="18" spans="1:5" ht="15" x14ac:dyDescent="0.25">
      <c r="A18" s="720" t="s">
        <v>753</v>
      </c>
      <c r="B18" s="722" t="s">
        <v>754</v>
      </c>
      <c r="C18" s="723">
        <v>0</v>
      </c>
      <c r="D18" s="719">
        <v>0</v>
      </c>
      <c r="E18" s="719"/>
    </row>
    <row r="19" spans="1:5" ht="15" x14ac:dyDescent="0.25">
      <c r="A19" s="720">
        <v>7</v>
      </c>
      <c r="B19" s="724" t="s">
        <v>755</v>
      </c>
      <c r="C19" s="725">
        <v>0</v>
      </c>
      <c r="D19" s="719">
        <v>0</v>
      </c>
      <c r="E19" s="719"/>
    </row>
    <row r="20" spans="1:5" ht="15" x14ac:dyDescent="0.25">
      <c r="A20" s="720">
        <v>8</v>
      </c>
      <c r="B20" s="724" t="s">
        <v>756</v>
      </c>
      <c r="C20" s="725">
        <v>0</v>
      </c>
      <c r="D20" s="719">
        <v>0</v>
      </c>
      <c r="E20" s="719"/>
    </row>
    <row r="21" spans="1:5" ht="15" x14ac:dyDescent="0.25">
      <c r="A21" s="720" t="s">
        <v>757</v>
      </c>
      <c r="B21" s="724" t="s">
        <v>758</v>
      </c>
      <c r="C21" s="725">
        <v>0</v>
      </c>
      <c r="D21" s="719">
        <v>0</v>
      </c>
      <c r="E21" s="719"/>
    </row>
    <row r="22" spans="1:5" ht="15" x14ac:dyDescent="0.25">
      <c r="A22" s="726" t="s">
        <v>759</v>
      </c>
      <c r="B22" s="722" t="s">
        <v>760</v>
      </c>
      <c r="C22" s="722">
        <v>0</v>
      </c>
      <c r="D22" s="733">
        <v>0</v>
      </c>
      <c r="E22" s="719"/>
    </row>
    <row r="23" spans="1:5" ht="15" x14ac:dyDescent="0.25">
      <c r="A23" s="720" t="s">
        <v>761</v>
      </c>
      <c r="B23" s="722" t="s">
        <v>762</v>
      </c>
      <c r="C23" s="723">
        <v>14606</v>
      </c>
      <c r="D23" s="734">
        <v>2218</v>
      </c>
      <c r="E23" s="734">
        <v>16824</v>
      </c>
    </row>
    <row r="24" spans="1:5" ht="15" x14ac:dyDescent="0.25">
      <c r="A24" s="727" t="s">
        <v>763</v>
      </c>
      <c r="B24" s="728" t="s">
        <v>764</v>
      </c>
      <c r="C24" s="729">
        <v>14606</v>
      </c>
      <c r="D24" s="734">
        <v>0</v>
      </c>
      <c r="E24" s="734">
        <v>14606</v>
      </c>
    </row>
    <row r="25" spans="1:5" ht="15" x14ac:dyDescent="0.25">
      <c r="A25" s="730" t="s">
        <v>765</v>
      </c>
      <c r="B25" s="731" t="s">
        <v>766</v>
      </c>
      <c r="C25" s="732">
        <v>0</v>
      </c>
      <c r="D25" s="734">
        <v>2218</v>
      </c>
      <c r="E25" s="734">
        <v>2218</v>
      </c>
    </row>
    <row r="26" spans="1:5" x14ac:dyDescent="0.2">
      <c r="D26" s="735"/>
    </row>
  </sheetData>
  <mergeCells count="1">
    <mergeCell ref="B5:C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8</vt:i4>
      </vt:variant>
    </vt:vector>
  </HeadingPairs>
  <TitlesOfParts>
    <vt:vector size="37" baseType="lpstr">
      <vt:lpstr>ÖSSZEFÜGGÉSEK</vt:lpstr>
      <vt:lpstr>1.1.sz.mell.össz.</vt:lpstr>
      <vt:lpstr>1.2.sz.mell.kötelező</vt:lpstr>
      <vt:lpstr>1.3.sz.mell.önként.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6.sz.mell.</vt:lpstr>
      <vt:lpstr>7.sz.mell.</vt:lpstr>
      <vt:lpstr>8. sz. mell. </vt:lpstr>
      <vt:lpstr>.9.1. önk.összesen</vt:lpstr>
      <vt:lpstr>9.1.1.önk.kötelező</vt:lpstr>
      <vt:lpstr>9.1.2. sz. mell .önk. önként</vt:lpstr>
      <vt:lpstr>9.2. sz. mell.közös hiv.össz.</vt:lpstr>
      <vt:lpstr>9.2.1. sz. mell.közös hiv.köt.</vt:lpstr>
      <vt:lpstr>10.sz.mell</vt:lpstr>
      <vt:lpstr>1.sz.táj.</vt:lpstr>
      <vt:lpstr>2.sz.táj</vt:lpstr>
      <vt:lpstr>3.sz.táj</vt:lpstr>
      <vt:lpstr>4.sz.táj</vt:lpstr>
      <vt:lpstr>5.sz.táj</vt:lpstr>
      <vt:lpstr>6.sz.táj</vt:lpstr>
      <vt:lpstr>7.sz.táj</vt:lpstr>
      <vt:lpstr>8.sz.táj</vt:lpstr>
      <vt:lpstr>9.sz.táj</vt:lpstr>
      <vt:lpstr>10.sz.táj.</vt:lpstr>
      <vt:lpstr>'.9.1. önk.összesen'!Nyomtatási_cím</vt:lpstr>
      <vt:lpstr>'9.1.1.önk.kötelező'!Nyomtatási_cím</vt:lpstr>
      <vt:lpstr>'9.1.2. sz. mell .önk. önként'!Nyomtatási_cím</vt:lpstr>
      <vt:lpstr>'9.2. sz. mell.közös hiv.össz.'!Nyomtatási_cím</vt:lpstr>
      <vt:lpstr>'9.2.1. sz. mell.közös hiv.köt.'!Nyomtatási_cím</vt:lpstr>
      <vt:lpstr>'1.1.sz.mell.össz.'!Nyomtatási_terület</vt:lpstr>
      <vt:lpstr>'1.2.sz.mell.kötelező'!Nyomtatási_terület</vt:lpstr>
      <vt:lpstr>'1.3.sz.mell.önként.'!Nyomtatási_terület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iktato</cp:lastModifiedBy>
  <cp:lastPrinted>2016-05-31T07:33:53Z</cp:lastPrinted>
  <dcterms:created xsi:type="dcterms:W3CDTF">1999-10-30T10:30:45Z</dcterms:created>
  <dcterms:modified xsi:type="dcterms:W3CDTF">2016-05-31T07:34:02Z</dcterms:modified>
</cp:coreProperties>
</file>