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300" yWindow="-15" windowWidth="11745" windowHeight="7935" tabRatio="940" firstSheet="34" activeTab="39"/>
  </bookViews>
  <sheets>
    <sheet name="Tartalom" sheetId="45" r:id="rId1"/>
    <sheet name="1.kiemelt ei" sheetId="1" r:id="rId2"/>
    <sheet name="2. KIADÁSOK MINDÖSSZESEN" sheetId="17" r:id="rId3"/>
    <sheet name="3. kiadások önkorm" sheetId="2" r:id="rId4"/>
    <sheet name="4. Faluház kiadás" sheetId="44" r:id="rId5"/>
    <sheet name="5. Óvoda kiadás" sheetId="39" r:id="rId6"/>
    <sheet name="35.Bölcsőde" sheetId="50" r:id="rId7"/>
    <sheet name="6. Pmh kiadás" sheetId="41" r:id="rId8"/>
    <sheet name="kiadások funkciócsoportra" sheetId="5" r:id="rId9"/>
    <sheet name="7. BEVÉTELEK MINDÖSSZESEN" sheetId="33" r:id="rId10"/>
    <sheet name="8. bevételek önkormányzat" sheetId="10" r:id="rId11"/>
    <sheet name="9.Faluház bevétel" sheetId="43" r:id="rId12"/>
    <sheet name="10. Óvoda bevétel" sheetId="40" r:id="rId13"/>
    <sheet name="11. Pmh. bevétel" sheetId="42" r:id="rId14"/>
    <sheet name="36.Bölcsőde" sheetId="51" r:id="rId15"/>
    <sheet name="bevételek funkciócsoportra" sheetId="6" r:id="rId16"/>
    <sheet name="12. létszám" sheetId="48" r:id="rId17"/>
    <sheet name="13. beruházások felújítások" sheetId="11" r:id="rId18"/>
    <sheet name="14. tartalékok" sheetId="12" r:id="rId19"/>
    <sheet name="15. stabilitási 1" sheetId="13" r:id="rId20"/>
    <sheet name="16.stabilitási 2" sheetId="14" r:id="rId21"/>
    <sheet name="17. EU projektek" sheetId="18" r:id="rId22"/>
    <sheet name="18. hitelek" sheetId="28" r:id="rId23"/>
    <sheet name="19. finanszírozás" sheetId="27" r:id="rId24"/>
    <sheet name="20. szociális kiadások" sheetId="29" r:id="rId25"/>
    <sheet name="21. átadott" sheetId="30" r:id="rId26"/>
    <sheet name="22. átvett" sheetId="31" r:id="rId27"/>
    <sheet name="23. helyi adók" sheetId="32" r:id="rId28"/>
    <sheet name="24. MÉRLEG ÖSSZ." sheetId="19" r:id="rId29"/>
    <sheet name="25. MÉRLEG FALUHÁZ" sheetId="47" r:id="rId30"/>
    <sheet name="26. MÉRLEG óVODA" sheetId="46" r:id="rId31"/>
    <sheet name="27. MÉRLEG PMH" sheetId="26" r:id="rId32"/>
    <sheet name="28. MÉRLEG ÖK" sheetId="25" r:id="rId33"/>
    <sheet name="37. MÉRLEG Bölcsőde" sheetId="52" r:id="rId34"/>
    <sheet name="29. EI FELHASZN TERV" sheetId="20" r:id="rId35"/>
    <sheet name="30.TÖBB ÉVES" sheetId="21" r:id="rId36"/>
    <sheet name="31. KÖZVETETT" sheetId="22" r:id="rId37"/>
    <sheet name="32. GÖRDÜLŐ kiadások teljes" sheetId="36" r:id="rId38"/>
    <sheet name="33.GÖRDÜLŐ bevételek teljes" sheetId="37" r:id="rId39"/>
    <sheet name="34. GÖRDÜLŐ" sheetId="23" r:id="rId40"/>
  </sheets>
  <definedNames>
    <definedName name="foot_4_place" localSheetId="20">'16.stabilitási 2'!$A$18</definedName>
    <definedName name="foot_5_place" localSheetId="20">'16.stabilitási 2'!#REF!</definedName>
    <definedName name="foot_53_place" localSheetId="20">'16.stabilitási 2'!#REF!</definedName>
    <definedName name="_xlnm.Print_Area" localSheetId="1">'1.kiemelt ei'!$A$1:$A$26</definedName>
    <definedName name="_xlnm.Print_Area" localSheetId="12">'10. Óvoda bevétel'!$A$1:$F$97</definedName>
    <definedName name="_xlnm.Print_Area" localSheetId="13">'11. Pmh. bevétel'!$A$1:$F$97</definedName>
    <definedName name="_xlnm.Print_Area" localSheetId="16">'12. létszám'!$A$1:$G$33</definedName>
    <definedName name="_xlnm.Print_Area" localSheetId="17">'13. beruházások felújítások'!$A$1:$H$93</definedName>
    <definedName name="_xlnm.Print_Area" localSheetId="18">'14. tartalékok'!$A$1:$H$8</definedName>
    <definedName name="_xlnm.Print_Area" localSheetId="19">'15. stabilitási 1'!$A$1:$J$3</definedName>
    <definedName name="_xlnm.Print_Area" localSheetId="20">'16.stabilitási 2'!$A$1:$H$45</definedName>
    <definedName name="_xlnm.Print_Area" localSheetId="21">'17. EU projektek'!$A$1:$C$24</definedName>
    <definedName name="_xlnm.Print_Area" localSheetId="22">'18. hitelek'!$A$1:$D$9</definedName>
    <definedName name="_xlnm.Print_Area" localSheetId="23">'19. finanszírozás'!$A$1:$G$9</definedName>
    <definedName name="_xlnm.Print_Area" localSheetId="2">'2. KIADÁSOK MINDÖSSZESEN'!$A$1:$H$122</definedName>
    <definedName name="_xlnm.Print_Area" localSheetId="24">'20. szociális kiadások'!$A$1:$C$39</definedName>
    <definedName name="_xlnm.Print_Area" localSheetId="25">'21. átadott'!$A$1:$C$117</definedName>
    <definedName name="_xlnm.Print_Area" localSheetId="26">'22. átvett'!$A$1:$C$116</definedName>
    <definedName name="_xlnm.Print_Area" localSheetId="27">'23. helyi adók'!$A$1:$C$33</definedName>
    <definedName name="_xlnm.Print_Area" localSheetId="28">'24. MÉRLEG ÖSSZ.'!$A$1:$E$154</definedName>
    <definedName name="_xlnm.Print_Area" localSheetId="29">'25. MÉRLEG FALUHÁZ'!$A$1:$E$154</definedName>
    <definedName name="_xlnm.Print_Area" localSheetId="30">'26. MÉRLEG óVODA'!$A$1:$E$154</definedName>
    <definedName name="_xlnm.Print_Area" localSheetId="31">'27. MÉRLEG PMH'!$A$1:$E$154</definedName>
    <definedName name="_xlnm.Print_Area" localSheetId="32">'28. MÉRLEG ÖK'!$A$1:$E$154</definedName>
    <definedName name="_xlnm.Print_Area" localSheetId="34">'29. EI FELHASZN TERV'!$A$1:$O$215</definedName>
    <definedName name="_xlnm.Print_Area" localSheetId="3">'3. kiadások önkorm'!$A$1:$F$123</definedName>
    <definedName name="_xlnm.Print_Area" localSheetId="35">'30.TÖBB ÉVES'!$A$1:$I$34</definedName>
    <definedName name="_xlnm.Print_Area" localSheetId="36">'31. KÖZVETETT'!$A$1:$E$35</definedName>
    <definedName name="_xlnm.Print_Area" localSheetId="37">'32. GÖRDÜLŐ kiadások teljes'!$A$2:$F$124</definedName>
    <definedName name="_xlnm.Print_Area" localSheetId="38">'33.GÖRDÜLŐ bevételek teljes'!$A$2:$F$96</definedName>
    <definedName name="_xlnm.Print_Area" localSheetId="39">'34. GÖRDÜLŐ'!$A$2:$F$28</definedName>
    <definedName name="_xlnm.Print_Area" localSheetId="6">'35.Bölcsőde'!$A$1:$F$123</definedName>
    <definedName name="_xlnm.Print_Area" localSheetId="14">'36.Bölcsőde'!$A$1:$F$97</definedName>
    <definedName name="_xlnm.Print_Area" localSheetId="33">'37. MÉRLEG Bölcsőde'!$A$1:$E$154</definedName>
    <definedName name="_xlnm.Print_Area" localSheetId="4">'4. Faluház kiadás'!$A$1:$F$123</definedName>
    <definedName name="_xlnm.Print_Area" localSheetId="5">'5. Óvoda kiadás'!$A$1:$F$123</definedName>
    <definedName name="_xlnm.Print_Area" localSheetId="7">'6. Pmh kiadás'!$A$1:$F$123</definedName>
    <definedName name="_xlnm.Print_Area" localSheetId="9">'7. BEVÉTELEK MINDÖSSZESEN'!$A$1:$F$97</definedName>
    <definedName name="_xlnm.Print_Area" localSheetId="10">'8. bevételek önkormányzat'!$A$1:$F$97</definedName>
    <definedName name="_xlnm.Print_Area" localSheetId="11">'9.Faluház bevétel'!$A$1:$F$97</definedName>
    <definedName name="_xlnm.Print_Area" localSheetId="15">'bevételek funkciócsoportra'!$A$1:$O$269</definedName>
    <definedName name="_xlnm.Print_Area" localSheetId="8">'kiadások funkciócsoportra'!$A$1:$Y$300</definedName>
    <definedName name="_pr10" localSheetId="20">'16.stabilitási 2'!#REF!</definedName>
    <definedName name="_pr11" localSheetId="20">'16.stabilitási 2'!#REF!</definedName>
    <definedName name="_pr12" localSheetId="20">'16.stabilitási 2'!#REF!</definedName>
    <definedName name="_pr21" localSheetId="19">'15. stabilitási 1'!#REF!</definedName>
    <definedName name="_pr22" localSheetId="19">'15. stabilitási 1'!#REF!</definedName>
    <definedName name="_pr232" localSheetId="28">'24. MÉRLEG ÖSSZ.'!#REF!</definedName>
    <definedName name="_pr232" localSheetId="29">'25. MÉRLEG FALUHÁZ'!$A$17</definedName>
    <definedName name="_pr232" localSheetId="30">'26. MÉRLEG óVODA'!$A$17</definedName>
    <definedName name="_pr232" localSheetId="31">'27. MÉRLEG PMH'!$A$17</definedName>
    <definedName name="_pr232" localSheetId="32">'28. MÉRLEG ÖK'!$A$17</definedName>
    <definedName name="_pr232" localSheetId="35">'30.TÖBB ÉVES'!$A$19</definedName>
    <definedName name="_pr232" localSheetId="36">'31. KÖZVETETT'!$A$11</definedName>
    <definedName name="_pr232" localSheetId="39">'34. GÖRDÜLŐ'!#REF!</definedName>
    <definedName name="_pr232" localSheetId="33">'37. MÉRLEG Bölcsőde'!$A$17</definedName>
    <definedName name="_pr233" localSheetId="28">'24. MÉRLEG ÖSSZ.'!#REF!</definedName>
    <definedName name="_pr233" localSheetId="29">'25. MÉRLEG FALUHÁZ'!$A$18</definedName>
    <definedName name="_pr233" localSheetId="30">'26. MÉRLEG óVODA'!$A$18</definedName>
    <definedName name="_pr233" localSheetId="31">'27. MÉRLEG PMH'!$A$18</definedName>
    <definedName name="_pr233" localSheetId="32">'28. MÉRLEG ÖK'!$A$18</definedName>
    <definedName name="_pr233" localSheetId="35">'30.TÖBB ÉVES'!$A$20</definedName>
    <definedName name="_pr233" localSheetId="36">'31. KÖZVETETT'!$A$16</definedName>
    <definedName name="_pr233" localSheetId="39">'34. GÖRDÜLŐ'!#REF!</definedName>
    <definedName name="_pr233" localSheetId="33">'37. MÉRLEG Bölcsőde'!$A$18</definedName>
    <definedName name="_pr234" localSheetId="28">'24. MÉRLEG ÖSSZ.'!#REF!</definedName>
    <definedName name="_pr234" localSheetId="29">'25. MÉRLEG FALUHÁZ'!$A$19</definedName>
    <definedName name="_pr234" localSheetId="30">'26. MÉRLEG óVODA'!$A$19</definedName>
    <definedName name="_pr234" localSheetId="31">'27. MÉRLEG PMH'!$A$19</definedName>
    <definedName name="_pr234" localSheetId="32">'28. MÉRLEG ÖK'!$A$19</definedName>
    <definedName name="_pr234" localSheetId="35">'30.TÖBB ÉVES'!$A$21</definedName>
    <definedName name="_pr234" localSheetId="36">'31. KÖZVETETT'!$A$24</definedName>
    <definedName name="_pr234" localSheetId="39">'34. GÖRDÜLŐ'!#REF!</definedName>
    <definedName name="_pr234" localSheetId="33">'37. MÉRLEG Bölcsőde'!$A$19</definedName>
    <definedName name="_pr235" localSheetId="28">'24. MÉRLEG ÖSSZ.'!#REF!</definedName>
    <definedName name="_pr235" localSheetId="29">'25. MÉRLEG FALUHÁZ'!$A$20</definedName>
    <definedName name="_pr235" localSheetId="30">'26. MÉRLEG óVODA'!$A$20</definedName>
    <definedName name="_pr235" localSheetId="31">'27. MÉRLEG PMH'!$A$20</definedName>
    <definedName name="_pr235" localSheetId="32">'28. MÉRLEG ÖK'!$A$20</definedName>
    <definedName name="_pr235" localSheetId="35">'30.TÖBB ÉVES'!$A$22</definedName>
    <definedName name="_pr235" localSheetId="36">'31. KÖZVETETT'!$A$29</definedName>
    <definedName name="_pr235" localSheetId="39">'34. GÖRDÜLŐ'!#REF!</definedName>
    <definedName name="_pr235" localSheetId="33">'37. MÉRLEG Bölcsőde'!$A$20</definedName>
    <definedName name="_pr236" localSheetId="28">'24. MÉRLEG ÖSSZ.'!#REF!</definedName>
    <definedName name="_pr236" localSheetId="29">'25. MÉRLEG FALUHÁZ'!$A$21</definedName>
    <definedName name="_pr236" localSheetId="30">'26. MÉRLEG óVODA'!$A$21</definedName>
    <definedName name="_pr236" localSheetId="31">'27. MÉRLEG PMH'!$A$21</definedName>
    <definedName name="_pr236" localSheetId="32">'28. MÉRLEG ÖK'!$A$21</definedName>
    <definedName name="_pr236" localSheetId="35">'30.TÖBB ÉVES'!$A$23</definedName>
    <definedName name="_pr236" localSheetId="36">'31. KÖZVETETT'!$A$34</definedName>
    <definedName name="_pr236" localSheetId="39">'34. GÖRDÜLŐ'!#REF!</definedName>
    <definedName name="_pr236" localSheetId="33">'37. MÉRLEG Bölcsőde'!$A$21</definedName>
    <definedName name="_pr24" localSheetId="19">'15. stabilitási 1'!#REF!</definedName>
    <definedName name="_pr25" localSheetId="19">'15. stabilitási 1'!#REF!</definedName>
    <definedName name="_pr26" localSheetId="19">'15. stabilitási 1'!#REF!</definedName>
    <definedName name="_pr27" localSheetId="19">'15. stabilitási 1'!#REF!</definedName>
    <definedName name="_pr28" localSheetId="19">'15. stabilitási 1'!#REF!</definedName>
    <definedName name="_pr312" localSheetId="28">'24. MÉRLEG ÖSSZ.'!#REF!</definedName>
    <definedName name="_pr312" localSheetId="29">'25. MÉRLEG FALUHÁZ'!$A$8</definedName>
    <definedName name="_pr312" localSheetId="30">'26. MÉRLEG óVODA'!$A$8</definedName>
    <definedName name="_pr312" localSheetId="31">'27. MÉRLEG PMH'!$A$8</definedName>
    <definedName name="_pr312" localSheetId="32">'28. MÉRLEG ÖK'!$A$8</definedName>
    <definedName name="_pr312" localSheetId="35">'30.TÖBB ÉVES'!$A$8</definedName>
    <definedName name="_pr312" localSheetId="36">'31. KÖZVETETT'!#REF!</definedName>
    <definedName name="_pr312" localSheetId="39">'34. GÖRDÜLŐ'!#REF!</definedName>
    <definedName name="_pr312" localSheetId="33">'37. MÉRLEG Bölcsőde'!$A$8</definedName>
    <definedName name="_pr313" localSheetId="28">'24. MÉRLEG ÖSSZ.'!#REF!</definedName>
    <definedName name="_pr313" localSheetId="29">'25. MÉRLEG FALUHÁZ'!$A$9</definedName>
    <definedName name="_pr313" localSheetId="30">'26. MÉRLEG óVODA'!$A$9</definedName>
    <definedName name="_pr313" localSheetId="31">'27. MÉRLEG PMH'!$A$9</definedName>
    <definedName name="_pr313" localSheetId="32">'28. MÉRLEG ÖK'!$A$9</definedName>
    <definedName name="_pr313" localSheetId="35">'30.TÖBB ÉVES'!$A$3</definedName>
    <definedName name="_pr313" localSheetId="36">'31. KÖZVETETT'!#REF!</definedName>
    <definedName name="_pr313" localSheetId="39">'34. GÖRDÜLŐ'!#REF!</definedName>
    <definedName name="_pr313" localSheetId="33">'37. MÉRLEG Bölcsőde'!$A$9</definedName>
    <definedName name="_pr314" localSheetId="28">'24. MÉRLEG ÖSSZ.'!#REF!</definedName>
    <definedName name="_pr314" localSheetId="29">'25. MÉRLEG FALUHÁZ'!$A$10</definedName>
    <definedName name="_pr314" localSheetId="30">'26. MÉRLEG óVODA'!$A$10</definedName>
    <definedName name="_pr314" localSheetId="31">'27. MÉRLEG PMH'!$A$10</definedName>
    <definedName name="_pr314" localSheetId="32">'28. MÉRLEG ÖK'!$A$10</definedName>
    <definedName name="_pr314" localSheetId="35">'30.TÖBB ÉVES'!$A$10</definedName>
    <definedName name="_pr314" localSheetId="36">'31. KÖZVETETT'!$A$3</definedName>
    <definedName name="_pr314" localSheetId="39">'34. GÖRDÜLŐ'!#REF!</definedName>
    <definedName name="_pr314" localSheetId="33">'37. MÉRLEG Bölcsőde'!$A$10</definedName>
    <definedName name="_pr315" localSheetId="28">'24. MÉRLEG ÖSSZ.'!#REF!</definedName>
    <definedName name="_pr315" localSheetId="29">'25. MÉRLEG FALUHÁZ'!$A$11</definedName>
    <definedName name="_pr315" localSheetId="30">'26. MÉRLEG óVODA'!$A$11</definedName>
    <definedName name="_pr315" localSheetId="31">'27. MÉRLEG PMH'!$A$11</definedName>
    <definedName name="_pr315" localSheetId="32">'28. MÉRLEG ÖK'!$A$11</definedName>
    <definedName name="_pr315" localSheetId="35">'30.TÖBB ÉVES'!$A$11</definedName>
    <definedName name="_pr315" localSheetId="36">'31. KÖZVETETT'!#REF!</definedName>
    <definedName name="_pr315" localSheetId="39">'34. GÖRDÜLŐ'!#REF!</definedName>
    <definedName name="_pr315" localSheetId="33">'37. MÉRLEG Bölcsőde'!$A$11</definedName>
    <definedName name="_pr347" localSheetId="39">'34. GÖRDÜLŐ'!#REF!</definedName>
    <definedName name="_pr348" localSheetId="39">'34. GÖRDÜLŐ'!#REF!</definedName>
    <definedName name="_pr349" localSheetId="39">'34. GÖRDÜLŐ'!#REF!</definedName>
    <definedName name="_pr395" localSheetId="39">'34. GÖRDÜLŐ'!$A$32</definedName>
    <definedName name="_pr396" localSheetId="39">'34. GÖRDÜLŐ'!$A$33</definedName>
    <definedName name="_pr397" localSheetId="39">'34. GÖRDÜLŐ'!$A$34</definedName>
    <definedName name="_pr7" localSheetId="20">'16.stabilitási 2'!#REF!</definedName>
    <definedName name="_pr8" localSheetId="20">'16.stabilitási 2'!#REF!</definedName>
    <definedName name="_pr9" localSheetId="20">'16.stabilitási 2'!#REF!</definedName>
  </definedNames>
  <calcPr calcId="125725"/>
</workbook>
</file>

<file path=xl/calcChain.xml><?xml version="1.0" encoding="utf-8"?>
<calcChain xmlns="http://schemas.openxmlformats.org/spreadsheetml/2006/main">
  <c r="E107" i="52"/>
  <c r="E63"/>
  <c r="E73"/>
  <c r="E80"/>
  <c r="E132"/>
  <c r="E152"/>
  <c r="G7" i="27"/>
  <c r="H6" i="12"/>
  <c r="F18" i="48"/>
  <c r="D73" i="50"/>
  <c r="D27"/>
  <c r="Z9" i="5"/>
  <c r="C9" i="2"/>
  <c r="C9" i="17" s="1"/>
  <c r="Q283" i="5"/>
  <c r="Z283"/>
  <c r="C110" i="2"/>
  <c r="C114" s="1"/>
  <c r="Z185" i="5"/>
  <c r="C71" i="2"/>
  <c r="AA10" i="6"/>
  <c r="D10" i="10"/>
  <c r="E7" i="33"/>
  <c r="E8"/>
  <c r="E9"/>
  <c r="E10"/>
  <c r="E11"/>
  <c r="V12" i="6"/>
  <c r="E12" i="33"/>
  <c r="C13"/>
  <c r="D13"/>
  <c r="E13"/>
  <c r="C14"/>
  <c r="D14"/>
  <c r="E14"/>
  <c r="C15"/>
  <c r="D15"/>
  <c r="E15"/>
  <c r="C16"/>
  <c r="D16"/>
  <c r="E16"/>
  <c r="E17"/>
  <c r="E18"/>
  <c r="E19"/>
  <c r="E20"/>
  <c r="E21"/>
  <c r="E22"/>
  <c r="E23"/>
  <c r="E24"/>
  <c r="E25"/>
  <c r="E26"/>
  <c r="E27"/>
  <c r="E28"/>
  <c r="E29"/>
  <c r="E30"/>
  <c r="E31"/>
  <c r="E33"/>
  <c r="E34"/>
  <c r="E35"/>
  <c r="E36"/>
  <c r="E37"/>
  <c r="E38"/>
  <c r="E39"/>
  <c r="E40"/>
  <c r="E41"/>
  <c r="E42"/>
  <c r="C44"/>
  <c r="D44"/>
  <c r="E44"/>
  <c r="E45"/>
  <c r="C46"/>
  <c r="D46"/>
  <c r="E46"/>
  <c r="C49"/>
  <c r="D49"/>
  <c r="E49"/>
  <c r="D50"/>
  <c r="E50"/>
  <c r="C51"/>
  <c r="D51"/>
  <c r="E51"/>
  <c r="C52"/>
  <c r="D52"/>
  <c r="E52"/>
  <c r="C53"/>
  <c r="D53"/>
  <c r="E53"/>
  <c r="D54"/>
  <c r="E54"/>
  <c r="C55"/>
  <c r="D55"/>
  <c r="E55"/>
  <c r="C56"/>
  <c r="D56"/>
  <c r="E56"/>
  <c r="C57"/>
  <c r="D57"/>
  <c r="E57"/>
  <c r="C58"/>
  <c r="D58"/>
  <c r="E58"/>
  <c r="C59"/>
  <c r="D59"/>
  <c r="E59"/>
  <c r="C60"/>
  <c r="D60"/>
  <c r="E60"/>
  <c r="C61"/>
  <c r="D61"/>
  <c r="E61"/>
  <c r="C62"/>
  <c r="D62"/>
  <c r="E62"/>
  <c r="E63"/>
  <c r="C69"/>
  <c r="D69"/>
  <c r="E69"/>
  <c r="C70"/>
  <c r="D70"/>
  <c r="E70"/>
  <c r="C71"/>
  <c r="D71"/>
  <c r="E71"/>
  <c r="C72"/>
  <c r="D72"/>
  <c r="E72"/>
  <c r="C73"/>
  <c r="D73"/>
  <c r="E73"/>
  <c r="C74"/>
  <c r="D74"/>
  <c r="E74"/>
  <c r="C75"/>
  <c r="D75"/>
  <c r="E75"/>
  <c r="C76"/>
  <c r="D76"/>
  <c r="E76"/>
  <c r="C77"/>
  <c r="D77"/>
  <c r="E77"/>
  <c r="E78"/>
  <c r="C79"/>
  <c r="D79"/>
  <c r="E79"/>
  <c r="C80"/>
  <c r="D80"/>
  <c r="E80"/>
  <c r="C81"/>
  <c r="D81"/>
  <c r="E81"/>
  <c r="E82"/>
  <c r="C83"/>
  <c r="D83"/>
  <c r="E83"/>
  <c r="C84"/>
  <c r="D84"/>
  <c r="E84"/>
  <c r="D85"/>
  <c r="E85"/>
  <c r="C86"/>
  <c r="D86"/>
  <c r="E86"/>
  <c r="C87"/>
  <c r="D87"/>
  <c r="E87"/>
  <c r="C89"/>
  <c r="D89"/>
  <c r="E89"/>
  <c r="C90"/>
  <c r="D90"/>
  <c r="E90"/>
  <c r="C91"/>
  <c r="D91"/>
  <c r="E91"/>
  <c r="C92"/>
  <c r="D92"/>
  <c r="E92"/>
  <c r="C94"/>
  <c r="D94"/>
  <c r="E94"/>
  <c r="E6"/>
  <c r="D88" i="51"/>
  <c r="D34"/>
  <c r="D10"/>
  <c r="D12"/>
  <c r="F6"/>
  <c r="F7"/>
  <c r="F8"/>
  <c r="F9"/>
  <c r="F11"/>
  <c r="F13"/>
  <c r="F14"/>
  <c r="F15"/>
  <c r="F16"/>
  <c r="F17"/>
  <c r="F19"/>
  <c r="F20"/>
  <c r="F21"/>
  <c r="F22"/>
  <c r="F23"/>
  <c r="F24"/>
  <c r="F25"/>
  <c r="F26"/>
  <c r="F27"/>
  <c r="F28"/>
  <c r="F29"/>
  <c r="F30"/>
  <c r="F31"/>
  <c r="C32"/>
  <c r="D32"/>
  <c r="E32"/>
  <c r="F32"/>
  <c r="F33"/>
  <c r="F34"/>
  <c r="F35"/>
  <c r="F36"/>
  <c r="F37"/>
  <c r="F38"/>
  <c r="F39"/>
  <c r="F40"/>
  <c r="F41"/>
  <c r="F42"/>
  <c r="C43"/>
  <c r="D43"/>
  <c r="E43"/>
  <c r="F43"/>
  <c r="F44"/>
  <c r="F45"/>
  <c r="F46"/>
  <c r="C47"/>
  <c r="D47"/>
  <c r="E47"/>
  <c r="F47"/>
  <c r="C48"/>
  <c r="F49"/>
  <c r="F50"/>
  <c r="F51"/>
  <c r="F52"/>
  <c r="F53"/>
  <c r="F54"/>
  <c r="F55"/>
  <c r="F56"/>
  <c r="F57"/>
  <c r="F58"/>
  <c r="F59"/>
  <c r="F60"/>
  <c r="F61"/>
  <c r="F62"/>
  <c r="F63"/>
  <c r="C64"/>
  <c r="D64"/>
  <c r="E64"/>
  <c r="F64"/>
  <c r="C65"/>
  <c r="D65"/>
  <c r="E65"/>
  <c r="F65"/>
  <c r="C66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C88"/>
  <c r="E88"/>
  <c r="F88"/>
  <c r="F89"/>
  <c r="F90"/>
  <c r="F91"/>
  <c r="F92"/>
  <c r="C93"/>
  <c r="C95"/>
  <c r="C96"/>
  <c r="D93"/>
  <c r="E93"/>
  <c r="F93"/>
  <c r="F94"/>
  <c r="D95"/>
  <c r="E7" i="17"/>
  <c r="E8"/>
  <c r="E9"/>
  <c r="E10"/>
  <c r="E11"/>
  <c r="E12"/>
  <c r="E13"/>
  <c r="E14"/>
  <c r="E15"/>
  <c r="E16"/>
  <c r="E17"/>
  <c r="E18"/>
  <c r="E20"/>
  <c r="E21"/>
  <c r="E22"/>
  <c r="E25"/>
  <c r="E26"/>
  <c r="E27"/>
  <c r="F27" i="50"/>
  <c r="E28" i="17"/>
  <c r="E30"/>
  <c r="E31"/>
  <c r="E33"/>
  <c r="E34"/>
  <c r="E35"/>
  <c r="E36"/>
  <c r="E37"/>
  <c r="E38"/>
  <c r="E39"/>
  <c r="E41"/>
  <c r="E42"/>
  <c r="E44"/>
  <c r="E45"/>
  <c r="E46"/>
  <c r="E47"/>
  <c r="E48"/>
  <c r="C51"/>
  <c r="D51"/>
  <c r="E51"/>
  <c r="C52"/>
  <c r="D52"/>
  <c r="E52"/>
  <c r="C53"/>
  <c r="D53"/>
  <c r="E53"/>
  <c r="E54"/>
  <c r="E55"/>
  <c r="E56"/>
  <c r="E57"/>
  <c r="E58"/>
  <c r="C60"/>
  <c r="D60"/>
  <c r="E60"/>
  <c r="C61"/>
  <c r="D61"/>
  <c r="E61"/>
  <c r="C62"/>
  <c r="D62"/>
  <c r="E62"/>
  <c r="C63"/>
  <c r="D63"/>
  <c r="E63"/>
  <c r="C64"/>
  <c r="D64"/>
  <c r="E64"/>
  <c r="E65"/>
  <c r="C66"/>
  <c r="D66"/>
  <c r="E66"/>
  <c r="E67"/>
  <c r="C68"/>
  <c r="D68"/>
  <c r="E68"/>
  <c r="C69"/>
  <c r="D69"/>
  <c r="E69"/>
  <c r="E70"/>
  <c r="C71"/>
  <c r="E71"/>
  <c r="F71" i="50"/>
  <c r="E37" i="52"/>
  <c r="E39"/>
  <c r="D72" i="17"/>
  <c r="E72"/>
  <c r="E73"/>
  <c r="F73" i="50"/>
  <c r="E75" i="17"/>
  <c r="E76"/>
  <c r="E77"/>
  <c r="E78"/>
  <c r="E79"/>
  <c r="E80"/>
  <c r="E81"/>
  <c r="E83"/>
  <c r="E84"/>
  <c r="E85"/>
  <c r="E86"/>
  <c r="C88"/>
  <c r="D88"/>
  <c r="E88"/>
  <c r="C89"/>
  <c r="D89"/>
  <c r="E89"/>
  <c r="C90"/>
  <c r="D90"/>
  <c r="E90"/>
  <c r="E91"/>
  <c r="C92"/>
  <c r="D92"/>
  <c r="E92"/>
  <c r="E93"/>
  <c r="C94"/>
  <c r="D94"/>
  <c r="E94"/>
  <c r="E95"/>
  <c r="C99"/>
  <c r="D99"/>
  <c r="E99"/>
  <c r="C100"/>
  <c r="D100"/>
  <c r="E100"/>
  <c r="C101"/>
  <c r="D101"/>
  <c r="E101"/>
  <c r="C102"/>
  <c r="D102"/>
  <c r="E102"/>
  <c r="C103"/>
  <c r="D103"/>
  <c r="E103"/>
  <c r="C104"/>
  <c r="D104"/>
  <c r="E104"/>
  <c r="C105"/>
  <c r="D105"/>
  <c r="E105"/>
  <c r="C106"/>
  <c r="D106"/>
  <c r="E106"/>
  <c r="C107"/>
  <c r="D107"/>
  <c r="E107"/>
  <c r="C108"/>
  <c r="D108"/>
  <c r="E108"/>
  <c r="C109"/>
  <c r="D109"/>
  <c r="E109"/>
  <c r="C110"/>
  <c r="E110"/>
  <c r="C111"/>
  <c r="D111"/>
  <c r="E111"/>
  <c r="C112"/>
  <c r="D112"/>
  <c r="E112"/>
  <c r="C113"/>
  <c r="D113"/>
  <c r="E113"/>
  <c r="E114"/>
  <c r="C115"/>
  <c r="D115"/>
  <c r="E115"/>
  <c r="C116"/>
  <c r="D116"/>
  <c r="E116"/>
  <c r="C117"/>
  <c r="D117"/>
  <c r="E117"/>
  <c r="C118"/>
  <c r="D118"/>
  <c r="E118"/>
  <c r="C119"/>
  <c r="D119"/>
  <c r="E119"/>
  <c r="C120"/>
  <c r="D120"/>
  <c r="E120"/>
  <c r="E6"/>
  <c r="D39" i="50"/>
  <c r="D33"/>
  <c r="D26"/>
  <c r="D29"/>
  <c r="D25"/>
  <c r="F6"/>
  <c r="F7"/>
  <c r="F8"/>
  <c r="F9"/>
  <c r="F10"/>
  <c r="F11"/>
  <c r="F12"/>
  <c r="F13"/>
  <c r="F14"/>
  <c r="F15"/>
  <c r="F16"/>
  <c r="F17"/>
  <c r="F18"/>
  <c r="C19"/>
  <c r="C24"/>
  <c r="D19"/>
  <c r="E19"/>
  <c r="F19"/>
  <c r="E7" i="52"/>
  <c r="F20" i="50"/>
  <c r="F21"/>
  <c r="F22"/>
  <c r="C23"/>
  <c r="D23"/>
  <c r="D24"/>
  <c r="F24"/>
  <c r="E23"/>
  <c r="F23"/>
  <c r="E8" i="52"/>
  <c r="F25" i="50"/>
  <c r="E10" i="52"/>
  <c r="F26" i="50"/>
  <c r="F28"/>
  <c r="C29"/>
  <c r="E29"/>
  <c r="F29"/>
  <c r="E11" i="52"/>
  <c r="F30" i="50"/>
  <c r="F31"/>
  <c r="C32"/>
  <c r="D32"/>
  <c r="E32"/>
  <c r="F32"/>
  <c r="E12" i="52"/>
  <c r="F33" i="50"/>
  <c r="F34"/>
  <c r="F35"/>
  <c r="F36"/>
  <c r="F37"/>
  <c r="F38"/>
  <c r="F39"/>
  <c r="C40"/>
  <c r="D40"/>
  <c r="E40"/>
  <c r="F40"/>
  <c r="E13" i="52"/>
  <c r="F41" i="50"/>
  <c r="F42"/>
  <c r="C43"/>
  <c r="D43"/>
  <c r="E43"/>
  <c r="F43"/>
  <c r="E14" i="52"/>
  <c r="F44" i="50"/>
  <c r="F45"/>
  <c r="F46"/>
  <c r="F47"/>
  <c r="F48"/>
  <c r="C49"/>
  <c r="D49"/>
  <c r="E49"/>
  <c r="F49"/>
  <c r="E15" i="52"/>
  <c r="C50" i="50"/>
  <c r="C74"/>
  <c r="C98"/>
  <c r="C122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2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C97"/>
  <c r="D97"/>
  <c r="E97"/>
  <c r="F97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E25" i="23"/>
  <c r="D22"/>
  <c r="D23"/>
  <c r="D24"/>
  <c r="D25"/>
  <c r="D27"/>
  <c r="D26"/>
  <c r="D21"/>
  <c r="E21"/>
  <c r="F21"/>
  <c r="C27"/>
  <c r="D11" i="22"/>
  <c r="E11"/>
  <c r="AA144" i="6"/>
  <c r="D34" i="10"/>
  <c r="D34" i="33" s="1"/>
  <c r="AA6" i="5"/>
  <c r="D6" i="2"/>
  <c r="AA12" i="5"/>
  <c r="D12" i="2"/>
  <c r="D12" i="17" s="1"/>
  <c r="AA13" i="5"/>
  <c r="D13" i="2"/>
  <c r="D13" i="17"/>
  <c r="AA14" i="5"/>
  <c r="D14" i="2"/>
  <c r="D14" i="17" s="1"/>
  <c r="V33" i="5"/>
  <c r="V37"/>
  <c r="AA41"/>
  <c r="D33" i="2"/>
  <c r="D33" i="17"/>
  <c r="AA49" i="5"/>
  <c r="D39" i="2"/>
  <c r="D39" i="17" s="1"/>
  <c r="AA55" i="5"/>
  <c r="D44" i="2"/>
  <c r="D44" i="17"/>
  <c r="AA35" i="5"/>
  <c r="D27" i="2"/>
  <c r="E80" i="19"/>
  <c r="C32" i="32"/>
  <c r="C18"/>
  <c r="C21"/>
  <c r="C14"/>
  <c r="C10"/>
  <c r="C9"/>
  <c r="C93" i="31"/>
  <c r="C71"/>
  <c r="C38"/>
  <c r="C107"/>
  <c r="C115"/>
  <c r="C93" i="30"/>
  <c r="C104"/>
  <c r="C49"/>
  <c r="C51"/>
  <c r="C60"/>
  <c r="C24" i="29"/>
  <c r="C21"/>
  <c r="C14"/>
  <c r="C12"/>
  <c r="C38"/>
  <c r="C29"/>
  <c r="C37"/>
  <c r="D6" i="27"/>
  <c r="G6"/>
  <c r="G8"/>
  <c r="D8"/>
  <c r="E8"/>
  <c r="C8"/>
  <c r="C22" i="18"/>
  <c r="B22"/>
  <c r="B14"/>
  <c r="C11"/>
  <c r="C14"/>
  <c r="C36" i="14"/>
  <c r="C30"/>
  <c r="D8" i="12"/>
  <c r="E8"/>
  <c r="F8"/>
  <c r="H8"/>
  <c r="C8"/>
  <c r="D28" i="11"/>
  <c r="F28"/>
  <c r="D90"/>
  <c r="D91"/>
  <c r="E90"/>
  <c r="E91"/>
  <c r="F90"/>
  <c r="F91"/>
  <c r="C90"/>
  <c r="C91"/>
  <c r="D69"/>
  <c r="E69"/>
  <c r="F69"/>
  <c r="C69"/>
  <c r="D50"/>
  <c r="D52"/>
  <c r="D15"/>
  <c r="D12"/>
  <c r="D6"/>
  <c r="E50"/>
  <c r="E15"/>
  <c r="E12"/>
  <c r="E6"/>
  <c r="F50"/>
  <c r="F52"/>
  <c r="F15"/>
  <c r="F12"/>
  <c r="F6"/>
  <c r="C35"/>
  <c r="C50"/>
  <c r="C28"/>
  <c r="C15"/>
  <c r="C12"/>
  <c r="C6"/>
  <c r="C52"/>
  <c r="H5"/>
  <c r="H6"/>
  <c r="H7"/>
  <c r="H8"/>
  <c r="H9"/>
  <c r="H10"/>
  <c r="H11"/>
  <c r="H12"/>
  <c r="H14"/>
  <c r="H15"/>
  <c r="E17"/>
  <c r="E28"/>
  <c r="H28"/>
  <c r="H17"/>
  <c r="E18"/>
  <c r="H18"/>
  <c r="E19"/>
  <c r="H19"/>
  <c r="H20"/>
  <c r="H21"/>
  <c r="H22"/>
  <c r="H23"/>
  <c r="H24"/>
  <c r="H25"/>
  <c r="H26"/>
  <c r="H27"/>
  <c r="H29"/>
  <c r="H30"/>
  <c r="H31"/>
  <c r="H32"/>
  <c r="H33"/>
  <c r="H35"/>
  <c r="H36"/>
  <c r="H37"/>
  <c r="H38"/>
  <c r="H39"/>
  <c r="H40"/>
  <c r="H41"/>
  <c r="H42"/>
  <c r="H43"/>
  <c r="H44"/>
  <c r="H45"/>
  <c r="H46"/>
  <c r="H47"/>
  <c r="H48"/>
  <c r="H49"/>
  <c r="H50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5"/>
  <c r="H76"/>
  <c r="H77"/>
  <c r="H78"/>
  <c r="H79"/>
  <c r="H80"/>
  <c r="H81"/>
  <c r="H82"/>
  <c r="H83"/>
  <c r="H84"/>
  <c r="H85"/>
  <c r="H86"/>
  <c r="H87"/>
  <c r="H88"/>
  <c r="H89"/>
  <c r="N220" i="6"/>
  <c r="N193"/>
  <c r="C54" i="10"/>
  <c r="C54" i="33"/>
  <c r="C50" i="10"/>
  <c r="C50" i="33"/>
  <c r="C64" i="40"/>
  <c r="C65"/>
  <c r="C47"/>
  <c r="C48"/>
  <c r="N224" i="6"/>
  <c r="N228"/>
  <c r="C64" i="42"/>
  <c r="C65"/>
  <c r="L235" i="5"/>
  <c r="X47" i="6"/>
  <c r="C47" i="42"/>
  <c r="L158" i="5"/>
  <c r="F45" i="40"/>
  <c r="F45" i="42"/>
  <c r="F47" i="40"/>
  <c r="F49" i="10"/>
  <c r="F50"/>
  <c r="F54"/>
  <c r="F62" i="40"/>
  <c r="F63"/>
  <c r="E127" i="46"/>
  <c r="E128"/>
  <c r="E129" s="1"/>
  <c r="E130" s="1"/>
  <c r="F63" i="42"/>
  <c r="E127" i="26"/>
  <c r="E128"/>
  <c r="E129" s="1"/>
  <c r="E66" i="10"/>
  <c r="F13"/>
  <c r="F14"/>
  <c r="F15"/>
  <c r="F16"/>
  <c r="F44"/>
  <c r="F46"/>
  <c r="F51"/>
  <c r="F52"/>
  <c r="F53"/>
  <c r="F55"/>
  <c r="F56"/>
  <c r="F57"/>
  <c r="F58"/>
  <c r="F59"/>
  <c r="F60"/>
  <c r="F61"/>
  <c r="F62"/>
  <c r="F67"/>
  <c r="F68"/>
  <c r="F69"/>
  <c r="F70"/>
  <c r="F71"/>
  <c r="F72"/>
  <c r="F73"/>
  <c r="F74"/>
  <c r="F75"/>
  <c r="F76"/>
  <c r="F77"/>
  <c r="F79"/>
  <c r="F80"/>
  <c r="F81"/>
  <c r="F83"/>
  <c r="F84"/>
  <c r="F85"/>
  <c r="F86"/>
  <c r="F87"/>
  <c r="F89"/>
  <c r="F90"/>
  <c r="F91"/>
  <c r="F92"/>
  <c r="F93"/>
  <c r="F94"/>
  <c r="Z7" i="6"/>
  <c r="C7" i="10"/>
  <c r="AA7" i="6"/>
  <c r="D7" i="10"/>
  <c r="D7" i="33" s="1"/>
  <c r="Z8" i="6"/>
  <c r="C8" i="10"/>
  <c r="AA8" i="6"/>
  <c r="D8" i="10"/>
  <c r="D8" i="33" s="1"/>
  <c r="Z9" i="6"/>
  <c r="C9" i="10"/>
  <c r="AA9" i="6"/>
  <c r="D9" i="10"/>
  <c r="D9" i="33" s="1"/>
  <c r="Z10" i="6"/>
  <c r="C10" i="10"/>
  <c r="Z11" i="6"/>
  <c r="C11" i="10"/>
  <c r="AA11" i="6"/>
  <c r="D11" i="10"/>
  <c r="D11" i="33" s="1"/>
  <c r="Z13" i="6"/>
  <c r="AA13"/>
  <c r="Z14"/>
  <c r="AA14"/>
  <c r="Z15"/>
  <c r="AA15"/>
  <c r="Z16"/>
  <c r="AA16"/>
  <c r="Z17"/>
  <c r="AA17"/>
  <c r="Z18"/>
  <c r="AA18"/>
  <c r="Z19"/>
  <c r="AA19"/>
  <c r="Z20"/>
  <c r="AA20"/>
  <c r="Z21"/>
  <c r="AA21"/>
  <c r="Z22"/>
  <c r="AA22"/>
  <c r="Z23"/>
  <c r="AA23"/>
  <c r="Z24"/>
  <c r="AA24"/>
  <c r="Z26"/>
  <c r="AA26"/>
  <c r="Z27"/>
  <c r="AA27"/>
  <c r="Z28"/>
  <c r="AA28"/>
  <c r="Z29"/>
  <c r="AA29"/>
  <c r="Z30"/>
  <c r="AA30"/>
  <c r="Z31"/>
  <c r="AA31"/>
  <c r="Z32"/>
  <c r="AA32"/>
  <c r="Z33"/>
  <c r="AA33"/>
  <c r="Z34"/>
  <c r="AA34"/>
  <c r="Z35"/>
  <c r="AA35"/>
  <c r="Z37"/>
  <c r="AA37"/>
  <c r="Z38"/>
  <c r="AA38"/>
  <c r="Z39"/>
  <c r="AA39"/>
  <c r="Z40"/>
  <c r="AA40"/>
  <c r="Z41"/>
  <c r="AA41"/>
  <c r="Z42"/>
  <c r="AA42"/>
  <c r="Z43"/>
  <c r="AA43"/>
  <c r="Z44"/>
  <c r="AA44"/>
  <c r="Z45"/>
  <c r="AA45"/>
  <c r="Z46"/>
  <c r="AA46"/>
  <c r="Z49"/>
  <c r="AA49"/>
  <c r="Z50"/>
  <c r="AA50"/>
  <c r="Z51"/>
  <c r="AA51"/>
  <c r="Z52"/>
  <c r="AA52"/>
  <c r="Z53"/>
  <c r="AA53"/>
  <c r="Z54"/>
  <c r="AA54"/>
  <c r="Z55"/>
  <c r="AA55"/>
  <c r="Z56"/>
  <c r="AA56"/>
  <c r="Z57"/>
  <c r="AA57"/>
  <c r="Z58"/>
  <c r="AA58"/>
  <c r="Z59"/>
  <c r="AA59"/>
  <c r="Z60"/>
  <c r="AA60"/>
  <c r="N61"/>
  <c r="Z62"/>
  <c r="AA62"/>
  <c r="Z63"/>
  <c r="AA63"/>
  <c r="Z64"/>
  <c r="AA64"/>
  <c r="Z65"/>
  <c r="AA65"/>
  <c r="Z66"/>
  <c r="AA66"/>
  <c r="Z67"/>
  <c r="AA67"/>
  <c r="Z68"/>
  <c r="AA68"/>
  <c r="Z69"/>
  <c r="AA69"/>
  <c r="Z70"/>
  <c r="AA70"/>
  <c r="Z71"/>
  <c r="AA71"/>
  <c r="Z73"/>
  <c r="AA73"/>
  <c r="Z74"/>
  <c r="AA74"/>
  <c r="Z75"/>
  <c r="AA75"/>
  <c r="Z76"/>
  <c r="AA76"/>
  <c r="Z77"/>
  <c r="AA77"/>
  <c r="Z78"/>
  <c r="AA78"/>
  <c r="Z79"/>
  <c r="AA79"/>
  <c r="Z80"/>
  <c r="AA80"/>
  <c r="Z81"/>
  <c r="AA81"/>
  <c r="Z82"/>
  <c r="AA82"/>
  <c r="Z86"/>
  <c r="AA86"/>
  <c r="Z87"/>
  <c r="AA87"/>
  <c r="Z88"/>
  <c r="AA88"/>
  <c r="Z89"/>
  <c r="C20" i="10"/>
  <c r="AA89" i="6"/>
  <c r="D20" i="10"/>
  <c r="Z91" i="6"/>
  <c r="C22" i="10"/>
  <c r="AA91" i="6"/>
  <c r="D22" i="10"/>
  <c r="D22" i="33"/>
  <c r="Z92" i="6"/>
  <c r="C23" i="10"/>
  <c r="AA92" i="6"/>
  <c r="D23" i="10"/>
  <c r="D23" i="33" s="1"/>
  <c r="Z93" i="6"/>
  <c r="AA93"/>
  <c r="Z94"/>
  <c r="AA94"/>
  <c r="Z95"/>
  <c r="AA95"/>
  <c r="Z96"/>
  <c r="AA96"/>
  <c r="Z97"/>
  <c r="AA97"/>
  <c r="Z98"/>
  <c r="AA98"/>
  <c r="Z99"/>
  <c r="AA99"/>
  <c r="Z100"/>
  <c r="AA100"/>
  <c r="Z103"/>
  <c r="AA103"/>
  <c r="Z104"/>
  <c r="AA104"/>
  <c r="Z105"/>
  <c r="D26" i="10"/>
  <c r="D26" i="33"/>
  <c r="AA105" i="6"/>
  <c r="Z106"/>
  <c r="D27" i="10"/>
  <c r="D27" i="33"/>
  <c r="AA106" i="6"/>
  <c r="Z108"/>
  <c r="AA108"/>
  <c r="Z109"/>
  <c r="AA109"/>
  <c r="Z110"/>
  <c r="AA110"/>
  <c r="Z111"/>
  <c r="AA111"/>
  <c r="Z113"/>
  <c r="AA113"/>
  <c r="Z114"/>
  <c r="AA114"/>
  <c r="Z115"/>
  <c r="AA115"/>
  <c r="Z116"/>
  <c r="AA116"/>
  <c r="Z117"/>
  <c r="AA117"/>
  <c r="Z118"/>
  <c r="AA118"/>
  <c r="Z119"/>
  <c r="AA119"/>
  <c r="Z120"/>
  <c r="AA120"/>
  <c r="Z121"/>
  <c r="AA121"/>
  <c r="Z122"/>
  <c r="AA122"/>
  <c r="Z123"/>
  <c r="AA123"/>
  <c r="Z124"/>
  <c r="AA124"/>
  <c r="Z125"/>
  <c r="AA125"/>
  <c r="Z126"/>
  <c r="AA126"/>
  <c r="Z127"/>
  <c r="AA127"/>
  <c r="Z129"/>
  <c r="AA129"/>
  <c r="Z130"/>
  <c r="AA130"/>
  <c r="Z131"/>
  <c r="AA131"/>
  <c r="Z132"/>
  <c r="AA132"/>
  <c r="Z133"/>
  <c r="AA133"/>
  <c r="Z134"/>
  <c r="AA134"/>
  <c r="Z135"/>
  <c r="AA135"/>
  <c r="Z136"/>
  <c r="AA136"/>
  <c r="Z137"/>
  <c r="AA137"/>
  <c r="Z138"/>
  <c r="AA138"/>
  <c r="Z139"/>
  <c r="AA139"/>
  <c r="Z140"/>
  <c r="AA140"/>
  <c r="Z143"/>
  <c r="C33" i="10"/>
  <c r="AA143" i="6"/>
  <c r="D33" i="10"/>
  <c r="Z145" i="6"/>
  <c r="AA145"/>
  <c r="Z146"/>
  <c r="AA146"/>
  <c r="AA147"/>
  <c r="D35" i="10"/>
  <c r="D35" i="33"/>
  <c r="Z148" i="6"/>
  <c r="AA148"/>
  <c r="Z149"/>
  <c r="C36" i="10"/>
  <c r="AA149" i="6"/>
  <c r="D36" i="10"/>
  <c r="D36" i="33" s="1"/>
  <c r="Z150" i="6"/>
  <c r="AA150"/>
  <c r="Z151"/>
  <c r="AA151"/>
  <c r="Z152"/>
  <c r="AA152"/>
  <c r="Z153"/>
  <c r="AA153"/>
  <c r="Z154"/>
  <c r="AA154"/>
  <c r="Z155"/>
  <c r="AA155"/>
  <c r="Z156"/>
  <c r="C37" i="10"/>
  <c r="AA156" i="6"/>
  <c r="D37" i="10"/>
  <c r="D37" i="33"/>
  <c r="Z157" i="6"/>
  <c r="C38" i="10"/>
  <c r="AA157" i="6"/>
  <c r="D38" i="10"/>
  <c r="D38" i="33" s="1"/>
  <c r="Z158" i="6"/>
  <c r="C39" i="10"/>
  <c r="AA158" i="6"/>
  <c r="D39" i="10"/>
  <c r="D39" i="33"/>
  <c r="Z159" i="6"/>
  <c r="C40" i="10"/>
  <c r="AA159" i="6"/>
  <c r="D40" i="10"/>
  <c r="D40" i="33" s="1"/>
  <c r="Z160" i="6"/>
  <c r="AA160"/>
  <c r="Z161"/>
  <c r="AA161"/>
  <c r="Z162"/>
  <c r="AA162"/>
  <c r="Z163"/>
  <c r="C41" i="10"/>
  <c r="AA163" i="6"/>
  <c r="D41" i="10"/>
  <c r="D41" i="33"/>
  <c r="Z164" i="6"/>
  <c r="AA164"/>
  <c r="Z165"/>
  <c r="AA165"/>
  <c r="Z166"/>
  <c r="AA166"/>
  <c r="Z167"/>
  <c r="AA167"/>
  <c r="Z168"/>
  <c r="C42" i="10"/>
  <c r="AA168" i="6"/>
  <c r="D42" i="10"/>
  <c r="D42" i="33" s="1"/>
  <c r="Z169" i="6"/>
  <c r="AA169"/>
  <c r="Z170"/>
  <c r="AA170"/>
  <c r="Z171"/>
  <c r="AA171"/>
  <c r="V172"/>
  <c r="Z173"/>
  <c r="AA173"/>
  <c r="Z174"/>
  <c r="AA174"/>
  <c r="Z175"/>
  <c r="AA175"/>
  <c r="Z176"/>
  <c r="AA176"/>
  <c r="Z177"/>
  <c r="AA177"/>
  <c r="Z178"/>
  <c r="AA178"/>
  <c r="Z179"/>
  <c r="AA179"/>
  <c r="Z180"/>
  <c r="AA180"/>
  <c r="Z182"/>
  <c r="AA182"/>
  <c r="Z183"/>
  <c r="AA183"/>
  <c r="Z184"/>
  <c r="AA184"/>
  <c r="Z185"/>
  <c r="AA185"/>
  <c r="Z186"/>
  <c r="AA186"/>
  <c r="Z187"/>
  <c r="AA187"/>
  <c r="Z188"/>
  <c r="AA188"/>
  <c r="Z189"/>
  <c r="AA189"/>
  <c r="Z190"/>
  <c r="AA190"/>
  <c r="Z191"/>
  <c r="AA191"/>
  <c r="Z192"/>
  <c r="AA192"/>
  <c r="Z194"/>
  <c r="AA194"/>
  <c r="Z195"/>
  <c r="AA195"/>
  <c r="Z196"/>
  <c r="AA196"/>
  <c r="Z197"/>
  <c r="AA197"/>
  <c r="Z198"/>
  <c r="AA198"/>
  <c r="Z199"/>
  <c r="AA199"/>
  <c r="Z200"/>
  <c r="AA200"/>
  <c r="Z201"/>
  <c r="AA201"/>
  <c r="Z202"/>
  <c r="AA202"/>
  <c r="Z203"/>
  <c r="AA203"/>
  <c r="Z206"/>
  <c r="AA206"/>
  <c r="Z207"/>
  <c r="AA207"/>
  <c r="Z208"/>
  <c r="AA208"/>
  <c r="Z209"/>
  <c r="AA209"/>
  <c r="Z210"/>
  <c r="AA210"/>
  <c r="Z211"/>
  <c r="AA211"/>
  <c r="Z212"/>
  <c r="AA212"/>
  <c r="Z213"/>
  <c r="AA213"/>
  <c r="Z214"/>
  <c r="AA214"/>
  <c r="Z215"/>
  <c r="AA215"/>
  <c r="Z216"/>
  <c r="AA216"/>
  <c r="Z218"/>
  <c r="AA218"/>
  <c r="Z219"/>
  <c r="AA219"/>
  <c r="Z220"/>
  <c r="AA220"/>
  <c r="Z221"/>
  <c r="AA221"/>
  <c r="Z222"/>
  <c r="AA222"/>
  <c r="Z223"/>
  <c r="AA223"/>
  <c r="Z224"/>
  <c r="AA224"/>
  <c r="Z225"/>
  <c r="AA225"/>
  <c r="Z226"/>
  <c r="AA226"/>
  <c r="Z227"/>
  <c r="AA227"/>
  <c r="Z231"/>
  <c r="AA231"/>
  <c r="Z232"/>
  <c r="AA232"/>
  <c r="Z233"/>
  <c r="AA233"/>
  <c r="Z234"/>
  <c r="AA234"/>
  <c r="Z235"/>
  <c r="AA235"/>
  <c r="Z236"/>
  <c r="AA236"/>
  <c r="Z237"/>
  <c r="AA237"/>
  <c r="Z238"/>
  <c r="AA238"/>
  <c r="Z239"/>
  <c r="AA239"/>
  <c r="Z240"/>
  <c r="AA240"/>
  <c r="Z241"/>
  <c r="AA241"/>
  <c r="Z242"/>
  <c r="AA242"/>
  <c r="Z243"/>
  <c r="AA243"/>
  <c r="Z244"/>
  <c r="AA244"/>
  <c r="Z245"/>
  <c r="AA245"/>
  <c r="Z246"/>
  <c r="AA246"/>
  <c r="Z247"/>
  <c r="C78" i="10"/>
  <c r="AA247" i="6"/>
  <c r="D78" i="10"/>
  <c r="Z248" i="6"/>
  <c r="AA248"/>
  <c r="Z249"/>
  <c r="AA249"/>
  <c r="Z251"/>
  <c r="AA251"/>
  <c r="Z252"/>
  <c r="AA252"/>
  <c r="Z253"/>
  <c r="AA253"/>
  <c r="Z254"/>
  <c r="AA254"/>
  <c r="Z255"/>
  <c r="AA255"/>
  <c r="Z256"/>
  <c r="AA256"/>
  <c r="Z258"/>
  <c r="AA258"/>
  <c r="Z259"/>
  <c r="AA259"/>
  <c r="Z260"/>
  <c r="AA260"/>
  <c r="Z261"/>
  <c r="AA261"/>
  <c r="Z262"/>
  <c r="AA262"/>
  <c r="Z263"/>
  <c r="AA263"/>
  <c r="Z264"/>
  <c r="AA264"/>
  <c r="Z266"/>
  <c r="AA266"/>
  <c r="AA6"/>
  <c r="D6" i="10"/>
  <c r="D6" i="33" s="1"/>
  <c r="Z6" i="6"/>
  <c r="C6" i="10"/>
  <c r="E59" i="2"/>
  <c r="E23"/>
  <c r="F51"/>
  <c r="F52"/>
  <c r="F53"/>
  <c r="F60"/>
  <c r="F61"/>
  <c r="F62"/>
  <c r="F63"/>
  <c r="F64"/>
  <c r="F66"/>
  <c r="F68"/>
  <c r="F69"/>
  <c r="F88"/>
  <c r="F89"/>
  <c r="F90"/>
  <c r="F92"/>
  <c r="F94"/>
  <c r="F99"/>
  <c r="F100"/>
  <c r="F101"/>
  <c r="F102"/>
  <c r="F103"/>
  <c r="F104"/>
  <c r="F105"/>
  <c r="F106"/>
  <c r="F107"/>
  <c r="F108"/>
  <c r="F109"/>
  <c r="F111"/>
  <c r="F112"/>
  <c r="F113"/>
  <c r="F115"/>
  <c r="F116"/>
  <c r="F117"/>
  <c r="F118"/>
  <c r="F119"/>
  <c r="F120"/>
  <c r="E19"/>
  <c r="Z7" i="5"/>
  <c r="C7" i="2"/>
  <c r="C7" i="17"/>
  <c r="AA7" i="5"/>
  <c r="D7" i="2"/>
  <c r="Z8" i="5"/>
  <c r="C8" i="2"/>
  <c r="C8" i="17" s="1"/>
  <c r="AA8" i="5"/>
  <c r="D8" i="2"/>
  <c r="AA9" i="5"/>
  <c r="D9" i="2"/>
  <c r="Z10" i="5"/>
  <c r="C10" i="2"/>
  <c r="C10" i="17"/>
  <c r="AA10" i="5"/>
  <c r="D10" i="2"/>
  <c r="Z11" i="5"/>
  <c r="C11" i="2"/>
  <c r="C11" i="17" s="1"/>
  <c r="AA11" i="5"/>
  <c r="D11" i="2"/>
  <c r="Z13" i="5"/>
  <c r="C13" i="2"/>
  <c r="Z15" i="5"/>
  <c r="C15" i="2"/>
  <c r="C15" i="17"/>
  <c r="AA15" i="5"/>
  <c r="D15" i="2"/>
  <c r="Z16" i="5"/>
  <c r="C16" i="2"/>
  <c r="C16" i="17" s="1"/>
  <c r="AA16" i="5"/>
  <c r="D16" i="2"/>
  <c r="Z17" i="5"/>
  <c r="C17" i="2"/>
  <c r="C17" i="17"/>
  <c r="AA17" i="5"/>
  <c r="D17" i="2"/>
  <c r="Z18" i="5"/>
  <c r="C18" i="2"/>
  <c r="C18" i="17" s="1"/>
  <c r="AA18" i="5"/>
  <c r="D18" i="2"/>
  <c r="Z19" i="5"/>
  <c r="AA19"/>
  <c r="V20"/>
  <c r="AA20"/>
  <c r="Z21"/>
  <c r="C20" i="2"/>
  <c r="C20" i="17"/>
  <c r="AA21" i="5"/>
  <c r="D20" i="2"/>
  <c r="Z22" i="5"/>
  <c r="C21" i="2"/>
  <c r="C21" i="17" s="1"/>
  <c r="AA22" i="5"/>
  <c r="D21" i="2"/>
  <c r="Z23" i="5"/>
  <c r="C22" i="2"/>
  <c r="AA23" i="5"/>
  <c r="D22" i="2"/>
  <c r="Z26" i="5"/>
  <c r="AA26"/>
  <c r="Z27"/>
  <c r="AA27"/>
  <c r="Z28"/>
  <c r="AA28"/>
  <c r="Z29"/>
  <c r="AA29"/>
  <c r="Z30"/>
  <c r="AA30"/>
  <c r="Z31"/>
  <c r="AA31"/>
  <c r="Z32"/>
  <c r="AA32"/>
  <c r="AA34"/>
  <c r="D26" i="2"/>
  <c r="Z36" i="5"/>
  <c r="C28" i="2"/>
  <c r="C28" i="17"/>
  <c r="AA36" i="5"/>
  <c r="D28" i="2"/>
  <c r="Z38" i="5"/>
  <c r="C30" i="2"/>
  <c r="C30" i="17" s="1"/>
  <c r="AA38" i="5"/>
  <c r="D30" i="2"/>
  <c r="Z39" i="5"/>
  <c r="C31" i="2"/>
  <c r="AA39" i="5"/>
  <c r="D31" i="2"/>
  <c r="Z42" i="5"/>
  <c r="C34" i="2"/>
  <c r="C34" i="17"/>
  <c r="AA42" i="5"/>
  <c r="D34" i="2"/>
  <c r="Z43" i="5"/>
  <c r="C35" i="2"/>
  <c r="C35" i="17" s="1"/>
  <c r="AA43" i="5"/>
  <c r="D35" i="2"/>
  <c r="Z44" i="5"/>
  <c r="AA44"/>
  <c r="AA45"/>
  <c r="D36" i="2"/>
  <c r="AA46" i="5"/>
  <c r="D37" i="2"/>
  <c r="Z47" i="5"/>
  <c r="AA47"/>
  <c r="Z48"/>
  <c r="C38" i="2"/>
  <c r="C38" i="17"/>
  <c r="AA48" i="5"/>
  <c r="D38" i="2"/>
  <c r="Z50" i="5"/>
  <c r="AA50"/>
  <c r="V51"/>
  <c r="AA51"/>
  <c r="Z52"/>
  <c r="C41" i="2"/>
  <c r="AA52" i="5"/>
  <c r="D41" i="2"/>
  <c r="Z53" i="5"/>
  <c r="C42" i="2"/>
  <c r="AA53" i="5"/>
  <c r="D42" i="2"/>
  <c r="Z55" i="5"/>
  <c r="C44" i="2"/>
  <c r="Z56" i="5"/>
  <c r="D45" i="2"/>
  <c r="AA56" i="5"/>
  <c r="Z57"/>
  <c r="C46" i="2"/>
  <c r="AA57" i="5"/>
  <c r="D46" i="2"/>
  <c r="Z58" i="5"/>
  <c r="AA58"/>
  <c r="Z59"/>
  <c r="AA59"/>
  <c r="Z60"/>
  <c r="C47" i="2"/>
  <c r="C47" i="17"/>
  <c r="AA60" i="5"/>
  <c r="D47" i="2"/>
  <c r="Z61" i="5"/>
  <c r="AA61"/>
  <c r="Z62"/>
  <c r="AA62"/>
  <c r="Z63"/>
  <c r="AA63"/>
  <c r="Z64"/>
  <c r="C48" i="2"/>
  <c r="C48" i="17" s="1"/>
  <c r="AA64" i="5"/>
  <c r="D48" i="2"/>
  <c r="V65" i="5"/>
  <c r="AA65"/>
  <c r="Z67"/>
  <c r="AA67"/>
  <c r="Z68"/>
  <c r="AA68"/>
  <c r="Z69"/>
  <c r="AA69"/>
  <c r="Z70"/>
  <c r="AA70"/>
  <c r="Z71"/>
  <c r="AA71"/>
  <c r="Z72"/>
  <c r="AA72"/>
  <c r="Z73"/>
  <c r="AA73"/>
  <c r="Z74"/>
  <c r="AA74"/>
  <c r="Z75"/>
  <c r="AA75"/>
  <c r="Z76"/>
  <c r="AA76"/>
  <c r="Z77"/>
  <c r="AA77"/>
  <c r="Z78"/>
  <c r="AA78"/>
  <c r="Z79"/>
  <c r="AA79"/>
  <c r="Z80"/>
  <c r="AA80"/>
  <c r="Z81"/>
  <c r="AA81"/>
  <c r="Z82"/>
  <c r="AA82"/>
  <c r="Z83"/>
  <c r="AA83"/>
  <c r="Z84"/>
  <c r="AA84"/>
  <c r="Z85"/>
  <c r="AA85"/>
  <c r="Z86"/>
  <c r="AA86"/>
  <c r="Z87"/>
  <c r="AA87"/>
  <c r="Z88"/>
  <c r="AA88"/>
  <c r="Z89"/>
  <c r="AA89"/>
  <c r="Z90"/>
  <c r="AA90"/>
  <c r="Z91"/>
  <c r="AA91"/>
  <c r="Z92"/>
  <c r="AA92"/>
  <c r="Z93"/>
  <c r="C54" i="2"/>
  <c r="AA93" i="5"/>
  <c r="D54" i="2"/>
  <c r="Z94" i="5"/>
  <c r="AA94"/>
  <c r="Z96"/>
  <c r="C55" i="2"/>
  <c r="C55" i="17"/>
  <c r="AA96" i="5"/>
  <c r="D55" i="2"/>
  <c r="Z97" i="5"/>
  <c r="AA97"/>
  <c r="Z98"/>
  <c r="AA98"/>
  <c r="Z99"/>
  <c r="AA99"/>
  <c r="Z100"/>
  <c r="AA100"/>
  <c r="Z101"/>
  <c r="AA101"/>
  <c r="Z102"/>
  <c r="AA102"/>
  <c r="Z103"/>
  <c r="AA103"/>
  <c r="Z105"/>
  <c r="AA105"/>
  <c r="Z106"/>
  <c r="AA106"/>
  <c r="Z108"/>
  <c r="AA108"/>
  <c r="Z109"/>
  <c r="AA109"/>
  <c r="Z110"/>
  <c r="AA110"/>
  <c r="Z111"/>
  <c r="AA111"/>
  <c r="Z112"/>
  <c r="AA112"/>
  <c r="Z113"/>
  <c r="AA113"/>
  <c r="Z114"/>
  <c r="AA114"/>
  <c r="Z115"/>
  <c r="AA115"/>
  <c r="Z116"/>
  <c r="AA116"/>
  <c r="Z117"/>
  <c r="AA117"/>
  <c r="Z118"/>
  <c r="AA118"/>
  <c r="Z119"/>
  <c r="AA119"/>
  <c r="Z122"/>
  <c r="AA122"/>
  <c r="Z123"/>
  <c r="AA123"/>
  <c r="Z124"/>
  <c r="AA124"/>
  <c r="Z125"/>
  <c r="AA125"/>
  <c r="Z126"/>
  <c r="AA126"/>
  <c r="Z127"/>
  <c r="AA127"/>
  <c r="Z128"/>
  <c r="AA128"/>
  <c r="Z129"/>
  <c r="AA129"/>
  <c r="Z130"/>
  <c r="AA130"/>
  <c r="Z131"/>
  <c r="AA131"/>
  <c r="Z132"/>
  <c r="AA132"/>
  <c r="Z133"/>
  <c r="AA133"/>
  <c r="Z134"/>
  <c r="AA134"/>
  <c r="Z135"/>
  <c r="AA135"/>
  <c r="Z136"/>
  <c r="AA136"/>
  <c r="Z137"/>
  <c r="AA137"/>
  <c r="Z138"/>
  <c r="AA138"/>
  <c r="Z139"/>
  <c r="AA139"/>
  <c r="Z140"/>
  <c r="AA140"/>
  <c r="Z141"/>
  <c r="AA141"/>
  <c r="Z142"/>
  <c r="AA142"/>
  <c r="Z143"/>
  <c r="AA143"/>
  <c r="Z144"/>
  <c r="AA144"/>
  <c r="Z145"/>
  <c r="AA145"/>
  <c r="Z146"/>
  <c r="AA146"/>
  <c r="Z147"/>
  <c r="AA147"/>
  <c r="Z148"/>
  <c r="AA148"/>
  <c r="Z149"/>
  <c r="AA149"/>
  <c r="Z150"/>
  <c r="AA150"/>
  <c r="Z151"/>
  <c r="AA151"/>
  <c r="Z152"/>
  <c r="AA152"/>
  <c r="Z153"/>
  <c r="AA153"/>
  <c r="Z154"/>
  <c r="AA154"/>
  <c r="Z155"/>
  <c r="AA155"/>
  <c r="Z156"/>
  <c r="AA156"/>
  <c r="Z157"/>
  <c r="AA157"/>
  <c r="Z159"/>
  <c r="AA159"/>
  <c r="Z160"/>
  <c r="AA160"/>
  <c r="Z161"/>
  <c r="AA161"/>
  <c r="Z162"/>
  <c r="AA162"/>
  <c r="Z163"/>
  <c r="AA163"/>
  <c r="Z164"/>
  <c r="AA164"/>
  <c r="Z165"/>
  <c r="AA165"/>
  <c r="Z166"/>
  <c r="AA166"/>
  <c r="Z167"/>
  <c r="AA167"/>
  <c r="Z168"/>
  <c r="AA168"/>
  <c r="Z169"/>
  <c r="AA169"/>
  <c r="Z170"/>
  <c r="AA170"/>
  <c r="Z172"/>
  <c r="AA172"/>
  <c r="Z173"/>
  <c r="AA173"/>
  <c r="Z174"/>
  <c r="AA174"/>
  <c r="Z175"/>
  <c r="AA175"/>
  <c r="Z176"/>
  <c r="AA176"/>
  <c r="Z177"/>
  <c r="AA177"/>
  <c r="Z178"/>
  <c r="AA178"/>
  <c r="Z179"/>
  <c r="AA179"/>
  <c r="Z180"/>
  <c r="AA180"/>
  <c r="Z181"/>
  <c r="AA181"/>
  <c r="Z182"/>
  <c r="AA182"/>
  <c r="Z183"/>
  <c r="AA183"/>
  <c r="AA185"/>
  <c r="D71" i="2"/>
  <c r="Z186" i="5"/>
  <c r="C72" i="2"/>
  <c r="AA186" i="5"/>
  <c r="Z188"/>
  <c r="C75" i="2"/>
  <c r="AA188" i="5"/>
  <c r="D75" i="2"/>
  <c r="Z189" i="5"/>
  <c r="C76" i="2"/>
  <c r="C76" i="17" s="1"/>
  <c r="AA189" i="5"/>
  <c r="D76" i="2"/>
  <c r="Z190" i="5"/>
  <c r="AA190"/>
  <c r="Z191"/>
  <c r="C77" i="2"/>
  <c r="C77" i="17" s="1"/>
  <c r="AA191" i="5"/>
  <c r="D77" i="2"/>
  <c r="Z192" i="5"/>
  <c r="C78" i="2"/>
  <c r="AA192" i="5"/>
  <c r="D78" i="2"/>
  <c r="Z193" i="5"/>
  <c r="C79" i="2"/>
  <c r="C79" i="17" s="1"/>
  <c r="AA193" i="5"/>
  <c r="D79" i="2"/>
  <c r="Z194" i="5"/>
  <c r="C80" i="2"/>
  <c r="C80" i="17" s="1"/>
  <c r="AA194" i="5"/>
  <c r="D80" i="2"/>
  <c r="Z195" i="5"/>
  <c r="C81" i="2"/>
  <c r="C81" i="17" s="1"/>
  <c r="AA195" i="5"/>
  <c r="D81" i="2"/>
  <c r="Z197" i="5"/>
  <c r="C83" i="2"/>
  <c r="C83" i="17"/>
  <c r="AA197" i="5"/>
  <c r="D83" i="2"/>
  <c r="Z198" i="5"/>
  <c r="C84" i="2"/>
  <c r="C84" i="17" s="1"/>
  <c r="AA198" i="5"/>
  <c r="D84" i="2"/>
  <c r="Z199" i="5"/>
  <c r="C85" i="2"/>
  <c r="C85" i="17"/>
  <c r="AA199" i="5"/>
  <c r="D85" i="2"/>
  <c r="Z200" i="5"/>
  <c r="C86" i="2"/>
  <c r="C86" i="17" s="1"/>
  <c r="AA200" i="5"/>
  <c r="D86" i="2"/>
  <c r="Z202" i="5"/>
  <c r="AA202"/>
  <c r="Z203"/>
  <c r="AA203"/>
  <c r="Z204"/>
  <c r="AA204"/>
  <c r="Z205"/>
  <c r="AA205"/>
  <c r="Z206"/>
  <c r="AA206"/>
  <c r="Z207"/>
  <c r="AA207"/>
  <c r="Z208"/>
  <c r="AA208"/>
  <c r="Z209"/>
  <c r="AA209"/>
  <c r="Z210"/>
  <c r="AA210"/>
  <c r="Z211"/>
  <c r="AA211"/>
  <c r="Z212"/>
  <c r="AA212"/>
  <c r="Z213"/>
  <c r="AA213"/>
  <c r="Z214"/>
  <c r="AA214"/>
  <c r="Z215"/>
  <c r="AA215"/>
  <c r="Z216"/>
  <c r="AA216"/>
  <c r="Z217"/>
  <c r="AA217"/>
  <c r="Z218"/>
  <c r="AA218"/>
  <c r="Z219"/>
  <c r="AA219"/>
  <c r="Z220"/>
  <c r="AA220"/>
  <c r="Z221"/>
  <c r="AA221"/>
  <c r="Z222"/>
  <c r="AA222"/>
  <c r="Z223"/>
  <c r="AA223"/>
  <c r="Z224"/>
  <c r="AA224"/>
  <c r="Z225"/>
  <c r="AA225"/>
  <c r="Z226"/>
  <c r="AA226"/>
  <c r="Z227"/>
  <c r="AA227"/>
  <c r="Z228"/>
  <c r="AA228"/>
  <c r="Z229"/>
  <c r="AA229"/>
  <c r="Z230"/>
  <c r="AA230"/>
  <c r="Z231"/>
  <c r="AA231"/>
  <c r="Z232"/>
  <c r="AA232"/>
  <c r="Z233"/>
  <c r="AA233"/>
  <c r="Z234"/>
  <c r="AA234"/>
  <c r="Z236"/>
  <c r="AA236"/>
  <c r="Z237"/>
  <c r="AA237"/>
  <c r="Z238"/>
  <c r="AA238"/>
  <c r="Z239"/>
  <c r="AA239"/>
  <c r="Z240"/>
  <c r="AA240"/>
  <c r="Z241"/>
  <c r="AA241"/>
  <c r="Z242"/>
  <c r="AA242"/>
  <c r="Z243"/>
  <c r="AA243"/>
  <c r="Z244"/>
  <c r="AA244"/>
  <c r="Z245"/>
  <c r="AA245"/>
  <c r="Z246"/>
  <c r="AA246"/>
  <c r="Z247"/>
  <c r="AA247"/>
  <c r="Z249"/>
  <c r="AA249"/>
  <c r="Z250"/>
  <c r="AA250"/>
  <c r="Z251"/>
  <c r="AA251"/>
  <c r="Z252"/>
  <c r="AA252"/>
  <c r="Z253"/>
  <c r="AA253"/>
  <c r="Z254"/>
  <c r="AA254"/>
  <c r="Z255"/>
  <c r="AA255"/>
  <c r="Z256"/>
  <c r="AA256"/>
  <c r="Z257"/>
  <c r="AA257"/>
  <c r="Z258"/>
  <c r="AA258"/>
  <c r="Z259"/>
  <c r="AA259"/>
  <c r="Z263"/>
  <c r="AA263"/>
  <c r="Z264"/>
  <c r="AA264"/>
  <c r="Z265"/>
  <c r="AA265"/>
  <c r="Z266"/>
  <c r="AA266"/>
  <c r="Z267"/>
  <c r="AA267"/>
  <c r="Z268"/>
  <c r="AA268"/>
  <c r="Z269"/>
  <c r="AA269"/>
  <c r="Z270"/>
  <c r="AA270"/>
  <c r="Z271"/>
  <c r="AA271"/>
  <c r="Z272"/>
  <c r="AA272"/>
  <c r="Z273"/>
  <c r="AA273"/>
  <c r="Z274"/>
  <c r="AA274"/>
  <c r="Z275"/>
  <c r="AA275"/>
  <c r="Z276"/>
  <c r="AA276"/>
  <c r="Z277"/>
  <c r="AA277"/>
  <c r="Z278"/>
  <c r="AA278"/>
  <c r="Z279"/>
  <c r="AA279"/>
  <c r="Z280"/>
  <c r="AA280"/>
  <c r="Z281"/>
  <c r="AA281"/>
  <c r="Z282"/>
  <c r="AA282"/>
  <c r="AA283"/>
  <c r="D110" i="2"/>
  <c r="Z284" i="5"/>
  <c r="AA284"/>
  <c r="Z285"/>
  <c r="AA285"/>
  <c r="Z286"/>
  <c r="AA286"/>
  <c r="Q287"/>
  <c r="Z288"/>
  <c r="AA288"/>
  <c r="Z289"/>
  <c r="AA289"/>
  <c r="Z290"/>
  <c r="AA290"/>
  <c r="Z291"/>
  <c r="AA291"/>
  <c r="Z292"/>
  <c r="AA292"/>
  <c r="Z293"/>
  <c r="AA293"/>
  <c r="Z294"/>
  <c r="AA294"/>
  <c r="Z295"/>
  <c r="AA295"/>
  <c r="Z296"/>
  <c r="AA296"/>
  <c r="Z297"/>
  <c r="AA297"/>
  <c r="Z298"/>
  <c r="AA298"/>
  <c r="Q299"/>
  <c r="D97" i="39"/>
  <c r="E97"/>
  <c r="C97"/>
  <c r="D49"/>
  <c r="D50"/>
  <c r="D74"/>
  <c r="D98"/>
  <c r="D122"/>
  <c r="E49"/>
  <c r="C49"/>
  <c r="C50"/>
  <c r="C74"/>
  <c r="C98"/>
  <c r="C122"/>
  <c r="D43"/>
  <c r="E43"/>
  <c r="E50"/>
  <c r="C43"/>
  <c r="D40"/>
  <c r="F40"/>
  <c r="E13" i="46"/>
  <c r="E40" i="39"/>
  <c r="C40"/>
  <c r="D32"/>
  <c r="E32"/>
  <c r="F32"/>
  <c r="E12" i="46"/>
  <c r="C32" i="39"/>
  <c r="D29"/>
  <c r="E29"/>
  <c r="C29"/>
  <c r="D23"/>
  <c r="E23"/>
  <c r="C23"/>
  <c r="C24"/>
  <c r="F24"/>
  <c r="D19"/>
  <c r="E19"/>
  <c r="C19"/>
  <c r="F7"/>
  <c r="F8"/>
  <c r="F9"/>
  <c r="F10"/>
  <c r="F11"/>
  <c r="F12"/>
  <c r="F13"/>
  <c r="F14"/>
  <c r="F15"/>
  <c r="F16"/>
  <c r="F17"/>
  <c r="F18"/>
  <c r="F19"/>
  <c r="E7" i="46"/>
  <c r="F20" i="39"/>
  <c r="F21"/>
  <c r="F22"/>
  <c r="F23"/>
  <c r="E8" i="46"/>
  <c r="E9"/>
  <c r="F25" i="39"/>
  <c r="E10" i="46"/>
  <c r="F26" i="39"/>
  <c r="F27"/>
  <c r="F28"/>
  <c r="F29"/>
  <c r="E11" i="46"/>
  <c r="F30" i="39"/>
  <c r="F31"/>
  <c r="F33"/>
  <c r="F34"/>
  <c r="F35"/>
  <c r="F36"/>
  <c r="F37"/>
  <c r="F38"/>
  <c r="F39"/>
  <c r="F41"/>
  <c r="F42"/>
  <c r="F43"/>
  <c r="E14" i="46"/>
  <c r="F44" i="39"/>
  <c r="F45"/>
  <c r="F46"/>
  <c r="F47"/>
  <c r="F48"/>
  <c r="F49"/>
  <c r="E15" i="46"/>
  <c r="F51" i="39"/>
  <c r="E17" i="46"/>
  <c r="F52" i="39"/>
  <c r="E18" i="46"/>
  <c r="F53" i="39"/>
  <c r="E19" i="46"/>
  <c r="F54" i="39"/>
  <c r="E20" i="46"/>
  <c r="F55" i="39"/>
  <c r="E21" i="46"/>
  <c r="F56" i="39"/>
  <c r="E22" i="46"/>
  <c r="F57" i="39"/>
  <c r="E23" i="46"/>
  <c r="F58" i="39"/>
  <c r="E24" i="46"/>
  <c r="F59" i="39"/>
  <c r="E25" i="46"/>
  <c r="F60" i="39"/>
  <c r="E26" i="46"/>
  <c r="F61" i="39"/>
  <c r="E27" i="46"/>
  <c r="F62" i="39"/>
  <c r="E28" i="46"/>
  <c r="F63" i="39"/>
  <c r="E29" i="46"/>
  <c r="F64" i="39"/>
  <c r="E30" i="46"/>
  <c r="F65" i="39"/>
  <c r="E31" i="46"/>
  <c r="F66" i="39"/>
  <c r="E32" i="46"/>
  <c r="F67" i="39"/>
  <c r="E33" i="46"/>
  <c r="F68" i="39"/>
  <c r="E34" i="46"/>
  <c r="F69" i="39"/>
  <c r="E35" i="46"/>
  <c r="F70" i="39"/>
  <c r="E36" i="46"/>
  <c r="F71" i="39"/>
  <c r="E37" i="46"/>
  <c r="F72" i="39"/>
  <c r="E38" i="46"/>
  <c r="F73" i="39"/>
  <c r="E39" i="46"/>
  <c r="F75" i="39"/>
  <c r="E41" i="46"/>
  <c r="F76" i="39"/>
  <c r="E42" i="46"/>
  <c r="F77" i="39"/>
  <c r="E43" i="46"/>
  <c r="F78" i="39"/>
  <c r="E44" i="46"/>
  <c r="F79" i="39"/>
  <c r="E45" i="46"/>
  <c r="F80" i="39"/>
  <c r="E46" i="46"/>
  <c r="F81" i="39"/>
  <c r="E47" i="46"/>
  <c r="F82" i="39"/>
  <c r="E48" i="46"/>
  <c r="F83" i="39"/>
  <c r="E49" i="46"/>
  <c r="F84" i="39"/>
  <c r="E50" i="46"/>
  <c r="F85" i="39"/>
  <c r="E51" i="46"/>
  <c r="F86" i="39"/>
  <c r="E52" i="46"/>
  <c r="F87" i="39"/>
  <c r="E53" i="46"/>
  <c r="F88" i="39"/>
  <c r="E54" i="46"/>
  <c r="F89" i="39"/>
  <c r="E55" i="46"/>
  <c r="F90" i="39"/>
  <c r="E56" i="46"/>
  <c r="F91" i="39"/>
  <c r="E57" i="46"/>
  <c r="F92" i="39"/>
  <c r="E58" i="46"/>
  <c r="F93" i="39"/>
  <c r="E59" i="46"/>
  <c r="F94" i="39"/>
  <c r="E60" i="46"/>
  <c r="F95" i="39"/>
  <c r="E61" i="46"/>
  <c r="F96" i="39"/>
  <c r="E62" i="46"/>
  <c r="F97" i="39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6"/>
  <c r="D88" i="40"/>
  <c r="D95"/>
  <c r="D96"/>
  <c r="E88"/>
  <c r="E95"/>
  <c r="D64"/>
  <c r="D65"/>
  <c r="D68"/>
  <c r="E64"/>
  <c r="F64"/>
  <c r="D48"/>
  <c r="D67"/>
  <c r="D66"/>
  <c r="E48"/>
  <c r="F48"/>
  <c r="C85"/>
  <c r="C88"/>
  <c r="C95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6"/>
  <c r="F49"/>
  <c r="F50"/>
  <c r="F51"/>
  <c r="F52"/>
  <c r="F53"/>
  <c r="F54"/>
  <c r="F55"/>
  <c r="F56"/>
  <c r="F57"/>
  <c r="F58"/>
  <c r="F59"/>
  <c r="F60"/>
  <c r="F61"/>
  <c r="F69"/>
  <c r="F70"/>
  <c r="F71"/>
  <c r="F72"/>
  <c r="F73"/>
  <c r="F74"/>
  <c r="F75"/>
  <c r="F76"/>
  <c r="F77"/>
  <c r="F78"/>
  <c r="F79"/>
  <c r="F80"/>
  <c r="F81"/>
  <c r="F82"/>
  <c r="F83"/>
  <c r="F84"/>
  <c r="F85"/>
  <c r="E142" i="46"/>
  <c r="E145"/>
  <c r="E152" s="1"/>
  <c r="E153" s="1"/>
  <c r="F86" i="40"/>
  <c r="F87"/>
  <c r="F88"/>
  <c r="F89"/>
  <c r="F90"/>
  <c r="F91"/>
  <c r="F92"/>
  <c r="F93"/>
  <c r="F94"/>
  <c r="F6"/>
  <c r="E97" i="41"/>
  <c r="E68" i="51"/>
  <c r="D82" i="41"/>
  <c r="D97"/>
  <c r="E82"/>
  <c r="C82"/>
  <c r="C97"/>
  <c r="D49"/>
  <c r="E49"/>
  <c r="E50"/>
  <c r="C49"/>
  <c r="D43"/>
  <c r="D50"/>
  <c r="E43"/>
  <c r="C43"/>
  <c r="C50"/>
  <c r="D40"/>
  <c r="E40"/>
  <c r="C40"/>
  <c r="D32"/>
  <c r="E32"/>
  <c r="C32"/>
  <c r="D29"/>
  <c r="E29"/>
  <c r="F29"/>
  <c r="E11" i="26"/>
  <c r="C29" i="41"/>
  <c r="D23"/>
  <c r="E23"/>
  <c r="E24"/>
  <c r="C23"/>
  <c r="D19"/>
  <c r="D24"/>
  <c r="E19"/>
  <c r="C19"/>
  <c r="C24"/>
  <c r="F7"/>
  <c r="F8"/>
  <c r="F9"/>
  <c r="F10"/>
  <c r="F11"/>
  <c r="F12"/>
  <c r="F13"/>
  <c r="F14"/>
  <c r="F15"/>
  <c r="F16"/>
  <c r="F17"/>
  <c r="F18"/>
  <c r="F20"/>
  <c r="F21"/>
  <c r="F22"/>
  <c r="F25"/>
  <c r="E10" i="26"/>
  <c r="F26" i="41"/>
  <c r="F27"/>
  <c r="F28"/>
  <c r="F30"/>
  <c r="F31"/>
  <c r="F32"/>
  <c r="E12" i="26"/>
  <c r="F33" i="41"/>
  <c r="F34"/>
  <c r="F35"/>
  <c r="F36"/>
  <c r="F37"/>
  <c r="F38"/>
  <c r="F39"/>
  <c r="F40"/>
  <c r="E13" i="26"/>
  <c r="F41" i="41"/>
  <c r="F42"/>
  <c r="F44"/>
  <c r="F45"/>
  <c r="F46"/>
  <c r="F47"/>
  <c r="F48"/>
  <c r="F51"/>
  <c r="E17" i="26"/>
  <c r="F52" i="41"/>
  <c r="E18" i="26"/>
  <c r="F53" i="41"/>
  <c r="E19" i="26"/>
  <c r="F54" i="41"/>
  <c r="E20" i="26"/>
  <c r="F55" i="41"/>
  <c r="E21" i="26"/>
  <c r="F56" i="41"/>
  <c r="E22" i="26"/>
  <c r="F57" i="41"/>
  <c r="E23" i="26"/>
  <c r="F58" i="41"/>
  <c r="E24" i="26"/>
  <c r="F59" i="41"/>
  <c r="E25" i="26"/>
  <c r="F60" i="41"/>
  <c r="E26" i="26"/>
  <c r="F61" i="41"/>
  <c r="E27" i="26"/>
  <c r="F62" i="41"/>
  <c r="E28" i="26"/>
  <c r="F63" i="41"/>
  <c r="E29" i="26"/>
  <c r="F64" i="41"/>
  <c r="E30" i="26"/>
  <c r="F65" i="41"/>
  <c r="E31" i="26"/>
  <c r="F66" i="41"/>
  <c r="E32" i="26"/>
  <c r="F67" i="41"/>
  <c r="E33" i="26"/>
  <c r="F68" i="41"/>
  <c r="E34" i="26"/>
  <c r="F69" i="41"/>
  <c r="E35" i="26"/>
  <c r="F70" i="41"/>
  <c r="E36" i="26"/>
  <c r="F71" i="41"/>
  <c r="E37" i="26"/>
  <c r="F72" i="41"/>
  <c r="E38" i="26"/>
  <c r="F73" i="41"/>
  <c r="E39" i="26"/>
  <c r="F75" i="41"/>
  <c r="E41" i="26"/>
  <c r="F76" i="41"/>
  <c r="E42" i="26"/>
  <c r="F77" i="41"/>
  <c r="E43" i="26"/>
  <c r="F78" i="41"/>
  <c r="E44" i="26"/>
  <c r="F79" i="41"/>
  <c r="E45" i="26"/>
  <c r="F80" i="41"/>
  <c r="E46" i="26"/>
  <c r="F81" i="41"/>
  <c r="E47" i="26"/>
  <c r="F82" i="41"/>
  <c r="E48" i="26"/>
  <c r="F83" i="41"/>
  <c r="E49" i="26"/>
  <c r="F84" i="41"/>
  <c r="E50" i="26"/>
  <c r="F85" i="41"/>
  <c r="E51" i="26"/>
  <c r="F86" i="41"/>
  <c r="E52" i="26"/>
  <c r="F87" i="41"/>
  <c r="E53" i="26"/>
  <c r="F88" i="41"/>
  <c r="E54" i="26"/>
  <c r="F89" i="41"/>
  <c r="E55" i="26"/>
  <c r="F90" i="41"/>
  <c r="E56" i="26"/>
  <c r="F91" i="41"/>
  <c r="E57" i="26"/>
  <c r="F92" i="41"/>
  <c r="E58" i="26"/>
  <c r="F93" i="41"/>
  <c r="E59" i="26"/>
  <c r="F94" i="41"/>
  <c r="E60" i="26"/>
  <c r="F95" i="41"/>
  <c r="E61" i="26"/>
  <c r="F96" i="41"/>
  <c r="E62" i="26"/>
  <c r="E63" s="1"/>
  <c r="F99" i="41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6"/>
  <c r="D93" i="42"/>
  <c r="D93" i="33"/>
  <c r="D88" i="42"/>
  <c r="D95"/>
  <c r="D64"/>
  <c r="D65"/>
  <c r="D68"/>
  <c r="D47"/>
  <c r="D47" i="33"/>
  <c r="D43" i="42"/>
  <c r="F43"/>
  <c r="D32"/>
  <c r="D48"/>
  <c r="E93"/>
  <c r="E93" i="33"/>
  <c r="E88" i="42"/>
  <c r="E95"/>
  <c r="E64"/>
  <c r="E64" i="33"/>
  <c r="E47" i="42"/>
  <c r="E47" i="33"/>
  <c r="E43" i="42"/>
  <c r="E32"/>
  <c r="E32" i="33"/>
  <c r="C93" i="42"/>
  <c r="C93" i="33"/>
  <c r="C88" i="42"/>
  <c r="C95"/>
  <c r="C43"/>
  <c r="C48"/>
  <c r="C32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E95" i="26"/>
  <c r="E96" s="1"/>
  <c r="E112" s="1"/>
  <c r="F32" i="42"/>
  <c r="F33"/>
  <c r="E97" i="26"/>
  <c r="F34" i="42"/>
  <c r="E98" i="26"/>
  <c r="F35" i="42"/>
  <c r="E99" i="26"/>
  <c r="F36" i="42"/>
  <c r="E100" i="26"/>
  <c r="F37" i="42"/>
  <c r="E101" i="26"/>
  <c r="F38" i="42"/>
  <c r="E102" i="26"/>
  <c r="F39" i="42"/>
  <c r="E103" i="26"/>
  <c r="F40" i="42"/>
  <c r="E104" i="26"/>
  <c r="F41" i="42"/>
  <c r="E105" i="26"/>
  <c r="F42" i="42"/>
  <c r="E106" i="26"/>
  <c r="F44" i="42"/>
  <c r="F46"/>
  <c r="F49"/>
  <c r="F50"/>
  <c r="F51"/>
  <c r="F52"/>
  <c r="F53"/>
  <c r="F54"/>
  <c r="F55"/>
  <c r="F56"/>
  <c r="F57"/>
  <c r="F58"/>
  <c r="F59"/>
  <c r="F60"/>
  <c r="F61"/>
  <c r="F62"/>
  <c r="F69"/>
  <c r="F70"/>
  <c r="F71"/>
  <c r="F72"/>
  <c r="F73"/>
  <c r="F74"/>
  <c r="F75"/>
  <c r="F76"/>
  <c r="F77"/>
  <c r="F78"/>
  <c r="F79"/>
  <c r="F80"/>
  <c r="F81"/>
  <c r="F82"/>
  <c r="F83"/>
  <c r="F84"/>
  <c r="F85"/>
  <c r="E142" i="26"/>
  <c r="E145" s="1"/>
  <c r="E152" s="1"/>
  <c r="F86" i="42"/>
  <c r="F87"/>
  <c r="F89"/>
  <c r="F90"/>
  <c r="F91"/>
  <c r="F92"/>
  <c r="F93"/>
  <c r="F94"/>
  <c r="F6"/>
  <c r="D88" i="43"/>
  <c r="D95"/>
  <c r="D65"/>
  <c r="D43"/>
  <c r="D48"/>
  <c r="E88"/>
  <c r="E95"/>
  <c r="E65"/>
  <c r="E43"/>
  <c r="E43" i="33"/>
  <c r="C85" i="43"/>
  <c r="C85" i="33"/>
  <c r="C65" i="43"/>
  <c r="C43"/>
  <c r="C48"/>
  <c r="F19"/>
  <c r="F20"/>
  <c r="F21"/>
  <c r="F22"/>
  <c r="F23"/>
  <c r="F24"/>
  <c r="F25"/>
  <c r="F26"/>
  <c r="F27"/>
  <c r="F28"/>
  <c r="F29"/>
  <c r="F30"/>
  <c r="F31"/>
  <c r="F32"/>
  <c r="F33"/>
  <c r="F34"/>
  <c r="E98" i="47"/>
  <c r="E107"/>
  <c r="E112" s="1"/>
  <c r="F35" i="43"/>
  <c r="F36"/>
  <c r="F37"/>
  <c r="F38"/>
  <c r="F39"/>
  <c r="F40"/>
  <c r="F41"/>
  <c r="F42"/>
  <c r="F43"/>
  <c r="F44"/>
  <c r="F45"/>
  <c r="F46"/>
  <c r="F47"/>
  <c r="F49"/>
  <c r="F50"/>
  <c r="F51"/>
  <c r="F52"/>
  <c r="F53"/>
  <c r="F54"/>
  <c r="F55"/>
  <c r="F56"/>
  <c r="F57"/>
  <c r="F58"/>
  <c r="F59"/>
  <c r="F60"/>
  <c r="F61"/>
  <c r="F62"/>
  <c r="F63"/>
  <c r="F64"/>
  <c r="F65"/>
  <c r="F69"/>
  <c r="F70"/>
  <c r="F71"/>
  <c r="F72"/>
  <c r="F73"/>
  <c r="F74"/>
  <c r="F75"/>
  <c r="F76"/>
  <c r="F77"/>
  <c r="F78"/>
  <c r="F79"/>
  <c r="F80"/>
  <c r="F81"/>
  <c r="F82"/>
  <c r="F83"/>
  <c r="F84"/>
  <c r="F85"/>
  <c r="E142" i="47"/>
  <c r="E145"/>
  <c r="E152"/>
  <c r="F86" i="43"/>
  <c r="F87"/>
  <c r="F89"/>
  <c r="F90"/>
  <c r="F91"/>
  <c r="F92"/>
  <c r="F93"/>
  <c r="F94"/>
  <c r="F18"/>
  <c r="C32" i="44"/>
  <c r="C19"/>
  <c r="D121"/>
  <c r="E121"/>
  <c r="E121" i="17"/>
  <c r="C121" i="44"/>
  <c r="D96"/>
  <c r="E96"/>
  <c r="E96" i="17"/>
  <c r="C96" i="44"/>
  <c r="D87"/>
  <c r="D97"/>
  <c r="E87"/>
  <c r="E87" i="17"/>
  <c r="C87" i="44"/>
  <c r="D82"/>
  <c r="E82"/>
  <c r="E82" i="17"/>
  <c r="D49" i="44"/>
  <c r="E49"/>
  <c r="D43"/>
  <c r="E43"/>
  <c r="E43" i="17"/>
  <c r="D40" i="44"/>
  <c r="E40"/>
  <c r="D29"/>
  <c r="D32"/>
  <c r="E29"/>
  <c r="E29" i="17"/>
  <c r="D23" i="44"/>
  <c r="E23"/>
  <c r="D24"/>
  <c r="C24"/>
  <c r="C23"/>
  <c r="F7"/>
  <c r="F8"/>
  <c r="F9"/>
  <c r="F10"/>
  <c r="F11"/>
  <c r="F12"/>
  <c r="F13"/>
  <c r="F14"/>
  <c r="F15"/>
  <c r="F16"/>
  <c r="F17"/>
  <c r="F18"/>
  <c r="F20"/>
  <c r="F21"/>
  <c r="F22"/>
  <c r="F23"/>
  <c r="E8" i="47"/>
  <c r="F28" i="44"/>
  <c r="F30"/>
  <c r="F31"/>
  <c r="F34"/>
  <c r="F35"/>
  <c r="F37"/>
  <c r="F38"/>
  <c r="F42"/>
  <c r="F45"/>
  <c r="F47"/>
  <c r="F48"/>
  <c r="F51"/>
  <c r="E17" i="47"/>
  <c r="F52" i="44"/>
  <c r="E18" i="47"/>
  <c r="F53" i="44"/>
  <c r="E19" i="47"/>
  <c r="F54" i="44"/>
  <c r="E20" i="47"/>
  <c r="F55" i="44"/>
  <c r="E21" i="47"/>
  <c r="F56" i="44"/>
  <c r="E22" i="47"/>
  <c r="F57" i="44"/>
  <c r="E23" i="47"/>
  <c r="F58" i="44"/>
  <c r="E24" i="47"/>
  <c r="F59" i="44"/>
  <c r="E25" i="47"/>
  <c r="F60" i="44"/>
  <c r="E26" i="47"/>
  <c r="F61" i="44"/>
  <c r="E27" i="47"/>
  <c r="F62" i="44"/>
  <c r="E28" i="47"/>
  <c r="F63" i="44"/>
  <c r="E29" i="47"/>
  <c r="F64" i="44"/>
  <c r="E30" i="47"/>
  <c r="F65" i="44"/>
  <c r="E31" i="47"/>
  <c r="F66" i="44"/>
  <c r="E32" i="47"/>
  <c r="F67" i="44"/>
  <c r="E33" i="47"/>
  <c r="F68" i="44"/>
  <c r="E34" i="47"/>
  <c r="F69" i="44"/>
  <c r="E35" i="47"/>
  <c r="F70" i="44"/>
  <c r="E36" i="47"/>
  <c r="F71" i="44"/>
  <c r="E37" i="47"/>
  <c r="F72" i="44"/>
  <c r="E38" i="47"/>
  <c r="F73" i="44"/>
  <c r="E39" i="47"/>
  <c r="F75" i="44"/>
  <c r="E41" i="47"/>
  <c r="F76" i="44"/>
  <c r="E42" i="47"/>
  <c r="F77" i="44"/>
  <c r="E43" i="47"/>
  <c r="F79" i="44"/>
  <c r="E45" i="47"/>
  <c r="F80" i="44"/>
  <c r="E46" i="47"/>
  <c r="F81" i="44"/>
  <c r="E47" i="47"/>
  <c r="F83" i="44"/>
  <c r="E49" i="47"/>
  <c r="F84" i="44"/>
  <c r="E50" i="47"/>
  <c r="F85" i="44"/>
  <c r="E51" i="47"/>
  <c r="F86" i="44"/>
  <c r="E52" i="47"/>
  <c r="F87" i="44"/>
  <c r="E53" i="47"/>
  <c r="F88" i="44"/>
  <c r="E54" i="47"/>
  <c r="F89" i="44"/>
  <c r="E55" i="47"/>
  <c r="F90" i="44"/>
  <c r="E56" i="47"/>
  <c r="F91" i="44"/>
  <c r="E57" i="47"/>
  <c r="F92" i="44"/>
  <c r="E58" i="47"/>
  <c r="F93" i="44"/>
  <c r="E59" i="47"/>
  <c r="F94" i="44"/>
  <c r="E60" i="47"/>
  <c r="F95" i="44"/>
  <c r="E61" i="47"/>
  <c r="F99" i="44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6"/>
  <c r="D19"/>
  <c r="E19"/>
  <c r="F19"/>
  <c r="E7" i="47"/>
  <c r="N201" i="5"/>
  <c r="N65"/>
  <c r="N54"/>
  <c r="N66"/>
  <c r="N51"/>
  <c r="N40"/>
  <c r="N37"/>
  <c r="N33"/>
  <c r="N24"/>
  <c r="N25"/>
  <c r="N20"/>
  <c r="N196"/>
  <c r="C299"/>
  <c r="E299"/>
  <c r="G299"/>
  <c r="I299"/>
  <c r="K299"/>
  <c r="M299"/>
  <c r="O299"/>
  <c r="R299"/>
  <c r="T299"/>
  <c r="V299"/>
  <c r="AA299"/>
  <c r="X299"/>
  <c r="C287"/>
  <c r="Z287"/>
  <c r="D287"/>
  <c r="D299"/>
  <c r="E287"/>
  <c r="F287"/>
  <c r="F299"/>
  <c r="G287"/>
  <c r="H287"/>
  <c r="H299"/>
  <c r="I287"/>
  <c r="J287"/>
  <c r="J299"/>
  <c r="K287"/>
  <c r="L287"/>
  <c r="L299"/>
  <c r="M287"/>
  <c r="N287"/>
  <c r="N299"/>
  <c r="O287"/>
  <c r="P287"/>
  <c r="P299"/>
  <c r="R287"/>
  <c r="S287"/>
  <c r="S299"/>
  <c r="T287"/>
  <c r="U287"/>
  <c r="U299"/>
  <c r="V287"/>
  <c r="AA287"/>
  <c r="W287"/>
  <c r="W299"/>
  <c r="X287"/>
  <c r="D261"/>
  <c r="F261"/>
  <c r="H261"/>
  <c r="J261"/>
  <c r="C260"/>
  <c r="Z260"/>
  <c r="C95" i="2"/>
  <c r="C95" i="17" s="1"/>
  <c r="D260" i="5"/>
  <c r="E260"/>
  <c r="E261"/>
  <c r="F260"/>
  <c r="G260"/>
  <c r="G261"/>
  <c r="H260"/>
  <c r="I260"/>
  <c r="I261"/>
  <c r="J260"/>
  <c r="K260"/>
  <c r="K261"/>
  <c r="L260"/>
  <c r="L261"/>
  <c r="M260"/>
  <c r="M261"/>
  <c r="N260"/>
  <c r="N261"/>
  <c r="O260"/>
  <c r="O261"/>
  <c r="P260"/>
  <c r="Q260"/>
  <c r="Q261"/>
  <c r="R260"/>
  <c r="S260"/>
  <c r="S261"/>
  <c r="T260"/>
  <c r="U260"/>
  <c r="U261"/>
  <c r="V260"/>
  <c r="AA260"/>
  <c r="D95" i="2"/>
  <c r="W260" i="5"/>
  <c r="W261"/>
  <c r="X260"/>
  <c r="C248"/>
  <c r="Z248"/>
  <c r="C93" i="2"/>
  <c r="C93" i="17"/>
  <c r="D248" i="5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AA248"/>
  <c r="D93" i="2"/>
  <c r="W248" i="5"/>
  <c r="X248"/>
  <c r="C235"/>
  <c r="Z235"/>
  <c r="C91" i="2"/>
  <c r="D235" i="5"/>
  <c r="E235"/>
  <c r="F235"/>
  <c r="G235"/>
  <c r="H235"/>
  <c r="I235"/>
  <c r="J235"/>
  <c r="K235"/>
  <c r="M235"/>
  <c r="N235"/>
  <c r="O235"/>
  <c r="P235"/>
  <c r="P261"/>
  <c r="Q235"/>
  <c r="R235"/>
  <c r="R261"/>
  <c r="S235"/>
  <c r="T235"/>
  <c r="T261"/>
  <c r="U235"/>
  <c r="V235"/>
  <c r="AA235"/>
  <c r="D91" i="2"/>
  <c r="W235" i="5"/>
  <c r="X235"/>
  <c r="X261"/>
  <c r="C201"/>
  <c r="Z201"/>
  <c r="C87" i="2"/>
  <c r="C87" i="17"/>
  <c r="D201" i="5"/>
  <c r="Y201"/>
  <c r="E201"/>
  <c r="F201"/>
  <c r="G201"/>
  <c r="H201"/>
  <c r="I201"/>
  <c r="J201"/>
  <c r="K201"/>
  <c r="L201"/>
  <c r="M201"/>
  <c r="O201"/>
  <c r="P201"/>
  <c r="Q201"/>
  <c r="R201"/>
  <c r="S201"/>
  <c r="T201"/>
  <c r="U201"/>
  <c r="V201"/>
  <c r="AA201"/>
  <c r="D87" i="2"/>
  <c r="W201" i="5"/>
  <c r="X201"/>
  <c r="D196"/>
  <c r="E196"/>
  <c r="F196"/>
  <c r="G196"/>
  <c r="H196"/>
  <c r="I196"/>
  <c r="J196"/>
  <c r="K196"/>
  <c r="L196"/>
  <c r="M196"/>
  <c r="O196"/>
  <c r="P196"/>
  <c r="Q196"/>
  <c r="R196"/>
  <c r="S196"/>
  <c r="T196"/>
  <c r="U196"/>
  <c r="V196"/>
  <c r="AA196"/>
  <c r="W196"/>
  <c r="X196"/>
  <c r="C196"/>
  <c r="Z196"/>
  <c r="C184"/>
  <c r="Z184"/>
  <c r="C70" i="2"/>
  <c r="C70" i="17"/>
  <c r="D184" i="5"/>
  <c r="D187"/>
  <c r="E184"/>
  <c r="F184"/>
  <c r="F187"/>
  <c r="G184"/>
  <c r="H184"/>
  <c r="H187"/>
  <c r="I184"/>
  <c r="J184"/>
  <c r="J187"/>
  <c r="K184"/>
  <c r="L184"/>
  <c r="L187"/>
  <c r="M184"/>
  <c r="M187"/>
  <c r="N184"/>
  <c r="N187"/>
  <c r="O184"/>
  <c r="P184"/>
  <c r="P187"/>
  <c r="Q184"/>
  <c r="R184"/>
  <c r="R187"/>
  <c r="S184"/>
  <c r="T184"/>
  <c r="T187"/>
  <c r="U184"/>
  <c r="V184"/>
  <c r="AA184"/>
  <c r="D70" i="2"/>
  <c r="W184" i="5"/>
  <c r="X184"/>
  <c r="X187"/>
  <c r="D171"/>
  <c r="E171"/>
  <c r="E187"/>
  <c r="F171"/>
  <c r="G171"/>
  <c r="G187"/>
  <c r="H171"/>
  <c r="I171"/>
  <c r="I187"/>
  <c r="J171"/>
  <c r="K171"/>
  <c r="K187"/>
  <c r="L171"/>
  <c r="M171"/>
  <c r="N171"/>
  <c r="O171"/>
  <c r="O187"/>
  <c r="P171"/>
  <c r="Q171"/>
  <c r="Q187"/>
  <c r="R171"/>
  <c r="S171"/>
  <c r="S187"/>
  <c r="T171"/>
  <c r="U171"/>
  <c r="U187"/>
  <c r="V171"/>
  <c r="AA171"/>
  <c r="D67" i="2"/>
  <c r="W171" i="5"/>
  <c r="W187"/>
  <c r="X171"/>
  <c r="C171"/>
  <c r="C187"/>
  <c r="C158"/>
  <c r="Z158"/>
  <c r="C65" i="2"/>
  <c r="D158" i="5"/>
  <c r="E158"/>
  <c r="F158"/>
  <c r="G158"/>
  <c r="H158"/>
  <c r="I158"/>
  <c r="J158"/>
  <c r="K158"/>
  <c r="M158"/>
  <c r="N158"/>
  <c r="O158"/>
  <c r="P158"/>
  <c r="Q158"/>
  <c r="R158"/>
  <c r="S158"/>
  <c r="T158"/>
  <c r="U158"/>
  <c r="V158"/>
  <c r="AA158"/>
  <c r="D65" i="2"/>
  <c r="W158" i="5"/>
  <c r="X158"/>
  <c r="O121"/>
  <c r="Q121"/>
  <c r="S121"/>
  <c r="U121"/>
  <c r="W121"/>
  <c r="C121"/>
  <c r="C120"/>
  <c r="Z120"/>
  <c r="C58" i="2"/>
  <c r="C58" i="17" s="1"/>
  <c r="D120" i="5"/>
  <c r="D121"/>
  <c r="E120"/>
  <c r="E121"/>
  <c r="F120"/>
  <c r="F121"/>
  <c r="G120"/>
  <c r="G121"/>
  <c r="H120"/>
  <c r="H121"/>
  <c r="I120"/>
  <c r="I121"/>
  <c r="J120"/>
  <c r="J121"/>
  <c r="K120"/>
  <c r="K121"/>
  <c r="L120"/>
  <c r="L121"/>
  <c r="M120"/>
  <c r="M121"/>
  <c r="N120"/>
  <c r="N121"/>
  <c r="O120"/>
  <c r="P120"/>
  <c r="P121"/>
  <c r="Q120"/>
  <c r="R120"/>
  <c r="R121"/>
  <c r="S120"/>
  <c r="T120"/>
  <c r="T121"/>
  <c r="U120"/>
  <c r="V120"/>
  <c r="AA120"/>
  <c r="D58" i="2"/>
  <c r="W120" i="5"/>
  <c r="X120"/>
  <c r="X121"/>
  <c r="C107"/>
  <c r="Z107"/>
  <c r="C57" i="2"/>
  <c r="C57" i="17" s="1"/>
  <c r="D107" i="5"/>
  <c r="Y107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AA107"/>
  <c r="D57" i="2"/>
  <c r="W107" i="5"/>
  <c r="X107"/>
  <c r="C104"/>
  <c r="Z104"/>
  <c r="C56" i="2"/>
  <c r="C56" i="17" s="1"/>
  <c r="D104" i="5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AA104"/>
  <c r="D56" i="2"/>
  <c r="W104" i="5"/>
  <c r="X104"/>
  <c r="C95"/>
  <c r="Z95"/>
  <c r="D95"/>
  <c r="Y95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AA95"/>
  <c r="W95"/>
  <c r="X95"/>
  <c r="D65"/>
  <c r="E65"/>
  <c r="E66"/>
  <c r="F65"/>
  <c r="G65"/>
  <c r="G66"/>
  <c r="H65"/>
  <c r="I65"/>
  <c r="I66"/>
  <c r="J65"/>
  <c r="K65"/>
  <c r="K66"/>
  <c r="L65"/>
  <c r="M65"/>
  <c r="M66"/>
  <c r="O65"/>
  <c r="P65"/>
  <c r="P66"/>
  <c r="Q65"/>
  <c r="R65"/>
  <c r="R66"/>
  <c r="S65"/>
  <c r="T65"/>
  <c r="T66"/>
  <c r="U65"/>
  <c r="W65"/>
  <c r="W66"/>
  <c r="X65"/>
  <c r="D54"/>
  <c r="E54"/>
  <c r="F54"/>
  <c r="G54"/>
  <c r="H54"/>
  <c r="I54"/>
  <c r="J54"/>
  <c r="K54"/>
  <c r="L54"/>
  <c r="M54"/>
  <c r="O54"/>
  <c r="P54"/>
  <c r="Q54"/>
  <c r="R54"/>
  <c r="S54"/>
  <c r="T54"/>
  <c r="U54"/>
  <c r="V54"/>
  <c r="AA54"/>
  <c r="W54"/>
  <c r="X54"/>
  <c r="C54"/>
  <c r="Z54"/>
  <c r="D51"/>
  <c r="D66"/>
  <c r="E51"/>
  <c r="F51"/>
  <c r="F66"/>
  <c r="G51"/>
  <c r="H51"/>
  <c r="H66"/>
  <c r="I51"/>
  <c r="J51"/>
  <c r="J66"/>
  <c r="K51"/>
  <c r="L51"/>
  <c r="L66"/>
  <c r="M51"/>
  <c r="O51"/>
  <c r="O66"/>
  <c r="P51"/>
  <c r="Q51"/>
  <c r="Q66"/>
  <c r="R51"/>
  <c r="S51"/>
  <c r="S66"/>
  <c r="T51"/>
  <c r="U51"/>
  <c r="U66"/>
  <c r="W51"/>
  <c r="C51"/>
  <c r="C65"/>
  <c r="Z65"/>
  <c r="D40"/>
  <c r="E40"/>
  <c r="F40"/>
  <c r="G40"/>
  <c r="H40"/>
  <c r="I40"/>
  <c r="J40"/>
  <c r="K40"/>
  <c r="L40"/>
  <c r="M40"/>
  <c r="O40"/>
  <c r="P40"/>
  <c r="Q40"/>
  <c r="R40"/>
  <c r="S40"/>
  <c r="T40"/>
  <c r="U40"/>
  <c r="V40"/>
  <c r="AA40"/>
  <c r="W40"/>
  <c r="X40"/>
  <c r="C40"/>
  <c r="Z40"/>
  <c r="D37"/>
  <c r="E37"/>
  <c r="F37"/>
  <c r="G37"/>
  <c r="H37"/>
  <c r="I37"/>
  <c r="J37"/>
  <c r="K37"/>
  <c r="L37"/>
  <c r="M37"/>
  <c r="O37"/>
  <c r="P37"/>
  <c r="Q37"/>
  <c r="R37"/>
  <c r="S37"/>
  <c r="T37"/>
  <c r="U37"/>
  <c r="W37"/>
  <c r="C37"/>
  <c r="D33"/>
  <c r="E33"/>
  <c r="F33"/>
  <c r="G33"/>
  <c r="H33"/>
  <c r="I33"/>
  <c r="J33"/>
  <c r="K33"/>
  <c r="L33"/>
  <c r="M33"/>
  <c r="AA33"/>
  <c r="D25" i="2"/>
  <c r="O33" i="5"/>
  <c r="P33"/>
  <c r="Q33"/>
  <c r="R33"/>
  <c r="S33"/>
  <c r="T33"/>
  <c r="U33"/>
  <c r="W33"/>
  <c r="X33"/>
  <c r="C33"/>
  <c r="Z33"/>
  <c r="C25" i="2"/>
  <c r="C25" i="17" s="1"/>
  <c r="D24" i="5"/>
  <c r="D25"/>
  <c r="E24"/>
  <c r="F24"/>
  <c r="F25"/>
  <c r="G24"/>
  <c r="H24"/>
  <c r="H25"/>
  <c r="I24"/>
  <c r="J24"/>
  <c r="J25"/>
  <c r="K24"/>
  <c r="L24"/>
  <c r="L25"/>
  <c r="M24"/>
  <c r="O24"/>
  <c r="O25"/>
  <c r="P24"/>
  <c r="Q24"/>
  <c r="Q25"/>
  <c r="R24"/>
  <c r="S24"/>
  <c r="S25"/>
  <c r="T24"/>
  <c r="U24"/>
  <c r="U25"/>
  <c r="V24"/>
  <c r="AA24"/>
  <c r="W24"/>
  <c r="W25"/>
  <c r="X24"/>
  <c r="C24"/>
  <c r="Z24"/>
  <c r="D20"/>
  <c r="E20"/>
  <c r="E25"/>
  <c r="F20"/>
  <c r="G20"/>
  <c r="G25"/>
  <c r="H20"/>
  <c r="I20"/>
  <c r="I25"/>
  <c r="J20"/>
  <c r="K20"/>
  <c r="K25"/>
  <c r="L20"/>
  <c r="M20"/>
  <c r="M25"/>
  <c r="O20"/>
  <c r="P20"/>
  <c r="P25"/>
  <c r="Q20"/>
  <c r="R20"/>
  <c r="R25"/>
  <c r="S20"/>
  <c r="T20"/>
  <c r="T25"/>
  <c r="U20"/>
  <c r="W20"/>
  <c r="D102" i="6"/>
  <c r="E102"/>
  <c r="F102"/>
  <c r="G102"/>
  <c r="G128"/>
  <c r="H102"/>
  <c r="I102"/>
  <c r="I128"/>
  <c r="J102"/>
  <c r="K102"/>
  <c r="K128"/>
  <c r="L102"/>
  <c r="M102"/>
  <c r="M128"/>
  <c r="N102"/>
  <c r="O102"/>
  <c r="O128"/>
  <c r="P102"/>
  <c r="Q102"/>
  <c r="Q128"/>
  <c r="R102"/>
  <c r="S102"/>
  <c r="S128"/>
  <c r="T102"/>
  <c r="U102"/>
  <c r="U128"/>
  <c r="V102"/>
  <c r="AA102"/>
  <c r="D25" i="10"/>
  <c r="W102" i="6"/>
  <c r="W128"/>
  <c r="X102"/>
  <c r="C102"/>
  <c r="Z102"/>
  <c r="C25" i="10"/>
  <c r="Y7" i="5"/>
  <c r="Y8"/>
  <c r="Y9"/>
  <c r="Y10"/>
  <c r="Y11"/>
  <c r="Y13"/>
  <c r="Y15"/>
  <c r="Y16"/>
  <c r="Y17"/>
  <c r="Y18"/>
  <c r="Y19"/>
  <c r="Y21"/>
  <c r="Y22"/>
  <c r="Y23"/>
  <c r="Y24"/>
  <c r="Y26"/>
  <c r="Y27"/>
  <c r="Y28"/>
  <c r="Y29"/>
  <c r="Y30"/>
  <c r="Y31"/>
  <c r="Y32"/>
  <c r="Y36"/>
  <c r="Y38"/>
  <c r="Y39"/>
  <c r="Y40"/>
  <c r="Y42"/>
  <c r="Y43"/>
  <c r="Y44"/>
  <c r="Y47"/>
  <c r="Y48"/>
  <c r="Y50"/>
  <c r="Y52"/>
  <c r="Y53"/>
  <c r="Y54"/>
  <c r="Y55"/>
  <c r="Y56"/>
  <c r="C45" i="2"/>
  <c r="C45" i="17" s="1"/>
  <c r="Y57" i="5"/>
  <c r="Y58"/>
  <c r="Y59"/>
  <c r="Y60"/>
  <c r="Y61"/>
  <c r="Y62"/>
  <c r="Y63"/>
  <c r="Y64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6"/>
  <c r="Y97"/>
  <c r="Y98"/>
  <c r="Y99"/>
  <c r="Y100"/>
  <c r="Y101"/>
  <c r="Y102"/>
  <c r="Y103"/>
  <c r="Y104"/>
  <c r="Y105"/>
  <c r="Y106"/>
  <c r="Y108"/>
  <c r="Y109"/>
  <c r="Y110"/>
  <c r="Y111"/>
  <c r="Y112"/>
  <c r="Y113"/>
  <c r="Y114"/>
  <c r="Y115"/>
  <c r="Y116"/>
  <c r="Y117"/>
  <c r="Y118"/>
  <c r="Y119"/>
  <c r="Y120"/>
  <c r="Y122"/>
  <c r="Y123"/>
  <c r="Y124"/>
  <c r="Y125"/>
  <c r="Y126"/>
  <c r="Y127"/>
  <c r="Y128"/>
  <c r="Y129"/>
  <c r="Y130"/>
  <c r="Y131"/>
  <c r="Y132"/>
  <c r="Y133"/>
  <c r="Y134"/>
  <c r="Y135"/>
  <c r="Y136"/>
  <c r="Y137"/>
  <c r="Y138"/>
  <c r="Y139"/>
  <c r="Y140"/>
  <c r="Y141"/>
  <c r="Y142"/>
  <c r="Y143"/>
  <c r="Y144"/>
  <c r="Y145"/>
  <c r="Y146"/>
  <c r="Y147"/>
  <c r="Y148"/>
  <c r="Y149"/>
  <c r="Y150"/>
  <c r="Y151"/>
  <c r="Y152"/>
  <c r="Y153"/>
  <c r="Y154"/>
  <c r="Y155"/>
  <c r="Y156"/>
  <c r="Y157"/>
  <c r="Y158"/>
  <c r="Y159"/>
  <c r="Y160"/>
  <c r="Y161"/>
  <c r="Y162"/>
  <c r="Y163"/>
  <c r="Y164"/>
  <c r="Y165"/>
  <c r="Y166"/>
  <c r="Y167"/>
  <c r="Y168"/>
  <c r="Y169"/>
  <c r="Y170"/>
  <c r="Y172"/>
  <c r="Y173"/>
  <c r="Y174"/>
  <c r="Y175"/>
  <c r="Y176"/>
  <c r="Y177"/>
  <c r="Y178"/>
  <c r="Y179"/>
  <c r="Y180"/>
  <c r="Y181"/>
  <c r="Y182"/>
  <c r="Y183"/>
  <c r="Y184"/>
  <c r="Y185"/>
  <c r="Y186"/>
  <c r="Y188"/>
  <c r="Y189"/>
  <c r="Y190"/>
  <c r="Y191"/>
  <c r="Y192"/>
  <c r="Y193"/>
  <c r="Y194"/>
  <c r="Y195"/>
  <c r="Y196"/>
  <c r="Y197"/>
  <c r="Y198"/>
  <c r="Y199"/>
  <c r="Y200"/>
  <c r="Y202"/>
  <c r="Y203"/>
  <c r="Y204"/>
  <c r="Y205"/>
  <c r="Y206"/>
  <c r="Y207"/>
  <c r="Y208"/>
  <c r="Y209"/>
  <c r="Y210"/>
  <c r="Y211"/>
  <c r="Y212"/>
  <c r="Y213"/>
  <c r="Y214"/>
  <c r="Y215"/>
  <c r="Y216"/>
  <c r="Y217"/>
  <c r="Y218"/>
  <c r="Y219"/>
  <c r="Y220"/>
  <c r="Y221"/>
  <c r="Y222"/>
  <c r="Y223"/>
  <c r="Y224"/>
  <c r="Y225"/>
  <c r="Y226"/>
  <c r="Y227"/>
  <c r="Y228"/>
  <c r="Y229"/>
  <c r="Y230"/>
  <c r="Y231"/>
  <c r="Y232"/>
  <c r="Y233"/>
  <c r="Y234"/>
  <c r="Y236"/>
  <c r="Y237"/>
  <c r="Y238"/>
  <c r="Y239"/>
  <c r="Y240"/>
  <c r="Y241"/>
  <c r="Y242"/>
  <c r="Y243"/>
  <c r="Y244"/>
  <c r="Y245"/>
  <c r="Y246"/>
  <c r="Y247"/>
  <c r="Y248"/>
  <c r="Y249"/>
  <c r="Y250"/>
  <c r="Y251"/>
  <c r="Y252"/>
  <c r="Y253"/>
  <c r="Y254"/>
  <c r="Y255"/>
  <c r="Y256"/>
  <c r="Y257"/>
  <c r="Y258"/>
  <c r="Y259"/>
  <c r="Y260"/>
  <c r="Y263"/>
  <c r="Y264"/>
  <c r="Y265"/>
  <c r="Y266"/>
  <c r="Y267"/>
  <c r="Y268"/>
  <c r="Y269"/>
  <c r="Y270"/>
  <c r="Y271"/>
  <c r="Y272"/>
  <c r="Y273"/>
  <c r="Y274"/>
  <c r="Y275"/>
  <c r="Y276"/>
  <c r="Y277"/>
  <c r="Y278"/>
  <c r="Y279"/>
  <c r="Y280"/>
  <c r="Y281"/>
  <c r="Y282"/>
  <c r="Y283"/>
  <c r="Y284"/>
  <c r="Y285"/>
  <c r="Y286"/>
  <c r="Y287"/>
  <c r="Y288"/>
  <c r="Y289"/>
  <c r="Y290"/>
  <c r="Y291"/>
  <c r="Y292"/>
  <c r="Y293"/>
  <c r="Y294"/>
  <c r="Y295"/>
  <c r="Y296"/>
  <c r="Y297"/>
  <c r="Y298"/>
  <c r="C20"/>
  <c r="D265" i="6"/>
  <c r="D267"/>
  <c r="E265"/>
  <c r="F265"/>
  <c r="F267"/>
  <c r="G265"/>
  <c r="H265"/>
  <c r="H267"/>
  <c r="I265"/>
  <c r="J265"/>
  <c r="J267"/>
  <c r="K265"/>
  <c r="L265"/>
  <c r="L267"/>
  <c r="M265"/>
  <c r="N265"/>
  <c r="N267"/>
  <c r="O265"/>
  <c r="P265"/>
  <c r="P267"/>
  <c r="Q265"/>
  <c r="R265"/>
  <c r="R267"/>
  <c r="S265"/>
  <c r="T265"/>
  <c r="T267"/>
  <c r="U265"/>
  <c r="V265"/>
  <c r="AA265"/>
  <c r="W265"/>
  <c r="X265"/>
  <c r="X267"/>
  <c r="C265"/>
  <c r="Z265"/>
  <c r="D257"/>
  <c r="L250"/>
  <c r="L257"/>
  <c r="M250"/>
  <c r="M257"/>
  <c r="N250"/>
  <c r="N257"/>
  <c r="O250"/>
  <c r="O257"/>
  <c r="P250"/>
  <c r="P257"/>
  <c r="Q250"/>
  <c r="Q257"/>
  <c r="R250"/>
  <c r="R257"/>
  <c r="S250"/>
  <c r="S257"/>
  <c r="T250"/>
  <c r="T257"/>
  <c r="U250"/>
  <c r="U257"/>
  <c r="V250"/>
  <c r="AA250"/>
  <c r="W250"/>
  <c r="W257"/>
  <c r="X250"/>
  <c r="X257"/>
  <c r="C250"/>
  <c r="Z250"/>
  <c r="D250"/>
  <c r="E250"/>
  <c r="E257"/>
  <c r="F250"/>
  <c r="F257"/>
  <c r="G250"/>
  <c r="G257"/>
  <c r="H250"/>
  <c r="H257"/>
  <c r="I250"/>
  <c r="I257"/>
  <c r="J250"/>
  <c r="J257"/>
  <c r="K250"/>
  <c r="K257"/>
  <c r="P229"/>
  <c r="R229"/>
  <c r="T229"/>
  <c r="V229"/>
  <c r="X229"/>
  <c r="D228"/>
  <c r="D229"/>
  <c r="E228"/>
  <c r="F228"/>
  <c r="F229"/>
  <c r="G228"/>
  <c r="H228"/>
  <c r="H229"/>
  <c r="I228"/>
  <c r="J228"/>
  <c r="J229"/>
  <c r="K228"/>
  <c r="L228"/>
  <c r="L229"/>
  <c r="M228"/>
  <c r="O228"/>
  <c r="O229"/>
  <c r="P228"/>
  <c r="Q228"/>
  <c r="Q229"/>
  <c r="R228"/>
  <c r="S228"/>
  <c r="S229"/>
  <c r="T228"/>
  <c r="U228"/>
  <c r="U229"/>
  <c r="V228"/>
  <c r="AA228"/>
  <c r="D63" i="10"/>
  <c r="W228" i="6"/>
  <c r="W229"/>
  <c r="X228"/>
  <c r="C228"/>
  <c r="Z228"/>
  <c r="C63" i="10"/>
  <c r="D217" i="6"/>
  <c r="E217"/>
  <c r="E229"/>
  <c r="F217"/>
  <c r="G217"/>
  <c r="G229"/>
  <c r="H217"/>
  <c r="I217"/>
  <c r="I229"/>
  <c r="J217"/>
  <c r="K217"/>
  <c r="K229"/>
  <c r="L217"/>
  <c r="M217"/>
  <c r="M229"/>
  <c r="N217"/>
  <c r="N229"/>
  <c r="O217"/>
  <c r="P217"/>
  <c r="Q217"/>
  <c r="R217"/>
  <c r="S217"/>
  <c r="T217"/>
  <c r="U217"/>
  <c r="V217"/>
  <c r="AA217"/>
  <c r="W217"/>
  <c r="X217"/>
  <c r="C217"/>
  <c r="Z217"/>
  <c r="E205"/>
  <c r="G205"/>
  <c r="I205"/>
  <c r="K205"/>
  <c r="M205"/>
  <c r="D204"/>
  <c r="D205"/>
  <c r="E204"/>
  <c r="F204"/>
  <c r="F205"/>
  <c r="G204"/>
  <c r="H204"/>
  <c r="H205"/>
  <c r="I204"/>
  <c r="J204"/>
  <c r="J205"/>
  <c r="K204"/>
  <c r="L204"/>
  <c r="L205"/>
  <c r="M204"/>
  <c r="N204"/>
  <c r="N205"/>
  <c r="O204"/>
  <c r="O205"/>
  <c r="P204"/>
  <c r="P205"/>
  <c r="Q204"/>
  <c r="Q205"/>
  <c r="R204"/>
  <c r="R205"/>
  <c r="S204"/>
  <c r="S205"/>
  <c r="T204"/>
  <c r="T205"/>
  <c r="U204"/>
  <c r="U205"/>
  <c r="V204"/>
  <c r="V205"/>
  <c r="AA205"/>
  <c r="W204"/>
  <c r="W205"/>
  <c r="X204"/>
  <c r="X205"/>
  <c r="C204"/>
  <c r="Z204"/>
  <c r="D193"/>
  <c r="E193"/>
  <c r="F193"/>
  <c r="G193"/>
  <c r="H193"/>
  <c r="I193"/>
  <c r="J193"/>
  <c r="K193"/>
  <c r="L193"/>
  <c r="M193"/>
  <c r="O193"/>
  <c r="P193"/>
  <c r="Q193"/>
  <c r="R193"/>
  <c r="S193"/>
  <c r="T193"/>
  <c r="U193"/>
  <c r="V193"/>
  <c r="AA193"/>
  <c r="D45" i="10"/>
  <c r="D45" i="33" s="1"/>
  <c r="W193" i="6"/>
  <c r="X193"/>
  <c r="C193"/>
  <c r="Z193"/>
  <c r="C45" i="10"/>
  <c r="D181" i="6"/>
  <c r="E181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AA181"/>
  <c r="W181"/>
  <c r="X181"/>
  <c r="C181"/>
  <c r="Z181"/>
  <c r="D172"/>
  <c r="E172"/>
  <c r="F172"/>
  <c r="G172"/>
  <c r="H172"/>
  <c r="I172"/>
  <c r="J172"/>
  <c r="K172"/>
  <c r="L172"/>
  <c r="M172"/>
  <c r="AA172"/>
  <c r="N172"/>
  <c r="O172"/>
  <c r="P172"/>
  <c r="Q172"/>
  <c r="R172"/>
  <c r="S172"/>
  <c r="T172"/>
  <c r="U172"/>
  <c r="W172"/>
  <c r="C172"/>
  <c r="D85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AA85"/>
  <c r="D19" i="10"/>
  <c r="D19" i="33" s="1"/>
  <c r="W85" i="6"/>
  <c r="X85"/>
  <c r="C85"/>
  <c r="Z85"/>
  <c r="C19" i="10"/>
  <c r="X141" i="6"/>
  <c r="D141"/>
  <c r="D142"/>
  <c r="E141"/>
  <c r="F141"/>
  <c r="F142"/>
  <c r="G141"/>
  <c r="G142"/>
  <c r="H141"/>
  <c r="H142"/>
  <c r="I141"/>
  <c r="I142"/>
  <c r="J141"/>
  <c r="J142"/>
  <c r="K141"/>
  <c r="K142"/>
  <c r="L141"/>
  <c r="L142"/>
  <c r="M141"/>
  <c r="M142"/>
  <c r="N141"/>
  <c r="N142"/>
  <c r="O141"/>
  <c r="O142"/>
  <c r="P141"/>
  <c r="P142"/>
  <c r="Q141"/>
  <c r="Q142"/>
  <c r="R141"/>
  <c r="R142"/>
  <c r="S141"/>
  <c r="S142"/>
  <c r="T141"/>
  <c r="T142"/>
  <c r="U141"/>
  <c r="U142"/>
  <c r="V141"/>
  <c r="AA141"/>
  <c r="D31" i="10"/>
  <c r="W141" i="6"/>
  <c r="W142"/>
  <c r="C141"/>
  <c r="Z141"/>
  <c r="C31" i="10"/>
  <c r="D107" i="6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AA107"/>
  <c r="D28" i="10"/>
  <c r="D28" i="33"/>
  <c r="W107" i="6"/>
  <c r="X107"/>
  <c r="C107"/>
  <c r="Z107"/>
  <c r="C28" i="10"/>
  <c r="D112" i="6"/>
  <c r="D128"/>
  <c r="E112"/>
  <c r="E128"/>
  <c r="F112"/>
  <c r="F128"/>
  <c r="G112"/>
  <c r="H112"/>
  <c r="H128"/>
  <c r="I112"/>
  <c r="J112"/>
  <c r="J128"/>
  <c r="K112"/>
  <c r="L112"/>
  <c r="L128"/>
  <c r="M112"/>
  <c r="N112"/>
  <c r="N128"/>
  <c r="O112"/>
  <c r="P112"/>
  <c r="P128"/>
  <c r="Q112"/>
  <c r="R112"/>
  <c r="R128"/>
  <c r="S112"/>
  <c r="T112"/>
  <c r="T128"/>
  <c r="U112"/>
  <c r="V112"/>
  <c r="AA112"/>
  <c r="D29" i="10"/>
  <c r="D29" i="33" s="1"/>
  <c r="W112" i="6"/>
  <c r="X112"/>
  <c r="X128"/>
  <c r="C112"/>
  <c r="Z112"/>
  <c r="C29" i="10"/>
  <c r="D101" i="6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AA101"/>
  <c r="D24" i="10"/>
  <c r="D24" i="33" s="1"/>
  <c r="W101" i="6"/>
  <c r="X101"/>
  <c r="C101"/>
  <c r="Z101"/>
  <c r="C24" i="10"/>
  <c r="D90" i="6"/>
  <c r="Y90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AA90"/>
  <c r="W90"/>
  <c r="X90"/>
  <c r="C90"/>
  <c r="Z90"/>
  <c r="D83"/>
  <c r="D84"/>
  <c r="E83"/>
  <c r="E84"/>
  <c r="F83"/>
  <c r="F84"/>
  <c r="G83"/>
  <c r="G84"/>
  <c r="H83"/>
  <c r="H84"/>
  <c r="I83"/>
  <c r="I84"/>
  <c r="J83"/>
  <c r="J84"/>
  <c r="K83"/>
  <c r="K84"/>
  <c r="L83"/>
  <c r="L84"/>
  <c r="M83"/>
  <c r="M84"/>
  <c r="N83"/>
  <c r="N84"/>
  <c r="O83"/>
  <c r="P83"/>
  <c r="P84"/>
  <c r="Q83"/>
  <c r="R83"/>
  <c r="R84"/>
  <c r="S83"/>
  <c r="T83"/>
  <c r="T84"/>
  <c r="U83"/>
  <c r="V83"/>
  <c r="AA83"/>
  <c r="W83"/>
  <c r="X83"/>
  <c r="X84"/>
  <c r="C83"/>
  <c r="Z83"/>
  <c r="D72"/>
  <c r="Y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AA72"/>
  <c r="W72"/>
  <c r="X72"/>
  <c r="C72"/>
  <c r="Z72"/>
  <c r="D61"/>
  <c r="E61"/>
  <c r="F61"/>
  <c r="G61"/>
  <c r="H61"/>
  <c r="I61"/>
  <c r="J61"/>
  <c r="K61"/>
  <c r="L61"/>
  <c r="M61"/>
  <c r="O61"/>
  <c r="O84"/>
  <c r="P61"/>
  <c r="Q61"/>
  <c r="Q84"/>
  <c r="R61"/>
  <c r="S61"/>
  <c r="S84"/>
  <c r="T61"/>
  <c r="U61"/>
  <c r="U84"/>
  <c r="V61"/>
  <c r="AA61"/>
  <c r="W61"/>
  <c r="W84"/>
  <c r="X61"/>
  <c r="C61"/>
  <c r="Z61"/>
  <c r="C48"/>
  <c r="D47"/>
  <c r="D48"/>
  <c r="E47"/>
  <c r="E48"/>
  <c r="F47"/>
  <c r="F48"/>
  <c r="G47"/>
  <c r="G48"/>
  <c r="H47"/>
  <c r="H48"/>
  <c r="I47"/>
  <c r="I48"/>
  <c r="J47"/>
  <c r="J48"/>
  <c r="K47"/>
  <c r="K48"/>
  <c r="L47"/>
  <c r="L48"/>
  <c r="M47"/>
  <c r="M48"/>
  <c r="AA48"/>
  <c r="N47"/>
  <c r="N48"/>
  <c r="O47"/>
  <c r="O48"/>
  <c r="P47"/>
  <c r="P48"/>
  <c r="Q47"/>
  <c r="Q48"/>
  <c r="R47"/>
  <c r="R48"/>
  <c r="S47"/>
  <c r="S48"/>
  <c r="T47"/>
  <c r="T48"/>
  <c r="U47"/>
  <c r="U48"/>
  <c r="V47"/>
  <c r="AA47"/>
  <c r="D17" i="10"/>
  <c r="W47" i="6"/>
  <c r="W48"/>
  <c r="C47"/>
  <c r="Z47"/>
  <c r="C17" i="10"/>
  <c r="D36" i="6"/>
  <c r="Y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AA36"/>
  <c r="W36"/>
  <c r="X36"/>
  <c r="X48"/>
  <c r="C36"/>
  <c r="Z36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AA25"/>
  <c r="W25"/>
  <c r="X25"/>
  <c r="C25"/>
  <c r="Z25"/>
  <c r="Y7"/>
  <c r="Y8"/>
  <c r="Y9"/>
  <c r="Y10"/>
  <c r="Y11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7"/>
  <c r="Y38"/>
  <c r="Y39"/>
  <c r="Y40"/>
  <c r="Y41"/>
  <c r="Y42"/>
  <c r="Y43"/>
  <c r="Y44"/>
  <c r="Y45"/>
  <c r="Y46"/>
  <c r="Y47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3"/>
  <c r="Y74"/>
  <c r="Y75"/>
  <c r="Y76"/>
  <c r="Y77"/>
  <c r="Y78"/>
  <c r="Y79"/>
  <c r="Y80"/>
  <c r="Y81"/>
  <c r="Y82"/>
  <c r="Y83"/>
  <c r="Y85"/>
  <c r="Y86"/>
  <c r="Y87"/>
  <c r="Y88"/>
  <c r="Y89"/>
  <c r="Y91"/>
  <c r="Y92"/>
  <c r="Y93"/>
  <c r="Y94"/>
  <c r="Y95"/>
  <c r="Y96"/>
  <c r="Y97"/>
  <c r="Y98"/>
  <c r="Y99"/>
  <c r="Y100"/>
  <c r="Y101"/>
  <c r="Y102"/>
  <c r="Y103"/>
  <c r="Y104"/>
  <c r="Y105"/>
  <c r="C26" i="10"/>
  <c r="Y106" i="6"/>
  <c r="C27" i="10"/>
  <c r="Y107" i="6"/>
  <c r="Y108"/>
  <c r="Y109"/>
  <c r="Y110"/>
  <c r="Y111"/>
  <c r="Y113"/>
  <c r="Y114"/>
  <c r="Y115"/>
  <c r="Y116"/>
  <c r="Y117"/>
  <c r="Y118"/>
  <c r="Y119"/>
  <c r="Y120"/>
  <c r="Y121"/>
  <c r="Y122"/>
  <c r="Y123"/>
  <c r="Y124"/>
  <c r="Y125"/>
  <c r="Y126"/>
  <c r="Y127"/>
  <c r="Y129"/>
  <c r="Y130"/>
  <c r="Y131"/>
  <c r="Y132"/>
  <c r="Y133"/>
  <c r="Y134"/>
  <c r="Y135"/>
  <c r="Y136"/>
  <c r="Y137"/>
  <c r="Y138"/>
  <c r="Y139"/>
  <c r="Y140"/>
  <c r="Y141"/>
  <c r="Y143"/>
  <c r="Y145"/>
  <c r="Y146"/>
  <c r="Y147"/>
  <c r="Y148"/>
  <c r="Y149"/>
  <c r="Y150"/>
  <c r="Y151"/>
  <c r="Y152"/>
  <c r="Y153"/>
  <c r="Y154"/>
  <c r="Y155"/>
  <c r="Y156"/>
  <c r="Y157"/>
  <c r="Y158"/>
  <c r="Y159"/>
  <c r="Y160"/>
  <c r="Y161"/>
  <c r="Y162"/>
  <c r="Y163"/>
  <c r="Y164"/>
  <c r="Y165"/>
  <c r="Y166"/>
  <c r="Y167"/>
  <c r="Y168"/>
  <c r="Y169"/>
  <c r="Y170"/>
  <c r="Y171"/>
  <c r="Y173"/>
  <c r="Y174"/>
  <c r="Y175"/>
  <c r="Y176"/>
  <c r="Y177"/>
  <c r="Y178"/>
  <c r="Y179"/>
  <c r="Y180"/>
  <c r="Y181"/>
  <c r="Y182"/>
  <c r="Y183"/>
  <c r="Y184"/>
  <c r="Y185"/>
  <c r="Y186"/>
  <c r="Y187"/>
  <c r="Y188"/>
  <c r="Y189"/>
  <c r="Y190"/>
  <c r="Y191"/>
  <c r="Y192"/>
  <c r="Y193"/>
  <c r="Y194"/>
  <c r="Y195"/>
  <c r="Y196"/>
  <c r="Y197"/>
  <c r="Y198"/>
  <c r="Y199"/>
  <c r="Y200"/>
  <c r="Y201"/>
  <c r="Y202"/>
  <c r="Y203"/>
  <c r="Y206"/>
  <c r="Y207"/>
  <c r="Y208"/>
  <c r="Y209"/>
  <c r="Y210"/>
  <c r="Y211"/>
  <c r="Y212"/>
  <c r="Y213"/>
  <c r="Y214"/>
  <c r="Y215"/>
  <c r="Y216"/>
  <c r="Y217"/>
  <c r="Y218"/>
  <c r="Y219"/>
  <c r="Y220"/>
  <c r="Y221"/>
  <c r="Y222"/>
  <c r="Y223"/>
  <c r="Y224"/>
  <c r="Y225"/>
  <c r="Y226"/>
  <c r="Y227"/>
  <c r="Y231"/>
  <c r="Y232"/>
  <c r="Y233"/>
  <c r="Y234"/>
  <c r="Y235"/>
  <c r="Y236"/>
  <c r="Y237"/>
  <c r="Y238"/>
  <c r="Y239"/>
  <c r="Y240"/>
  <c r="Y241"/>
  <c r="Y242"/>
  <c r="Y243"/>
  <c r="Y244"/>
  <c r="Y245"/>
  <c r="Y246"/>
  <c r="Y247"/>
  <c r="Y248"/>
  <c r="Y249"/>
  <c r="Y251"/>
  <c r="Y252"/>
  <c r="Y253"/>
  <c r="Y254"/>
  <c r="Y255"/>
  <c r="Y256"/>
  <c r="Y258"/>
  <c r="Y259"/>
  <c r="Y260"/>
  <c r="Y261"/>
  <c r="Y262"/>
  <c r="Y263"/>
  <c r="Y264"/>
  <c r="Y265"/>
  <c r="Y266"/>
  <c r="Y6"/>
  <c r="D12"/>
  <c r="E12"/>
  <c r="F12"/>
  <c r="G12"/>
  <c r="H12"/>
  <c r="I12"/>
  <c r="J12"/>
  <c r="K12"/>
  <c r="L12"/>
  <c r="M12"/>
  <c r="AA12"/>
  <c r="D12" i="10"/>
  <c r="D12" i="33"/>
  <c r="N12" i="6"/>
  <c r="O12"/>
  <c r="P12"/>
  <c r="Q12"/>
  <c r="R12"/>
  <c r="S12"/>
  <c r="T12"/>
  <c r="U12"/>
  <c r="W12"/>
  <c r="X12"/>
  <c r="C12"/>
  <c r="Z12"/>
  <c r="C12" i="10"/>
  <c r="C78" i="44"/>
  <c r="C82"/>
  <c r="C46"/>
  <c r="F46"/>
  <c r="C44"/>
  <c r="C49"/>
  <c r="C41"/>
  <c r="F41"/>
  <c r="C39"/>
  <c r="F39"/>
  <c r="C36"/>
  <c r="F36"/>
  <c r="C33"/>
  <c r="C40"/>
  <c r="C27"/>
  <c r="F27"/>
  <c r="C26"/>
  <c r="C29"/>
  <c r="F29"/>
  <c r="E11" i="47"/>
  <c r="C25" i="44"/>
  <c r="F25"/>
  <c r="E10" i="47"/>
  <c r="X49" i="5"/>
  <c r="X51"/>
  <c r="X46"/>
  <c r="Y46"/>
  <c r="X45"/>
  <c r="Z45"/>
  <c r="C36" i="2"/>
  <c r="C36" i="17"/>
  <c r="X41" i="5"/>
  <c r="Z41"/>
  <c r="C33" i="2"/>
  <c r="X35" i="5"/>
  <c r="Z35"/>
  <c r="C27" i="2"/>
  <c r="C27" i="17" s="1"/>
  <c r="X34" i="5"/>
  <c r="Z34"/>
  <c r="C26" i="2"/>
  <c r="C26" i="17" s="1"/>
  <c r="X14" i="5"/>
  <c r="Z14"/>
  <c r="C14" i="2"/>
  <c r="X12" i="5"/>
  <c r="Z12"/>
  <c r="C12" i="2"/>
  <c r="X6" i="5"/>
  <c r="Z6"/>
  <c r="C6" i="2"/>
  <c r="X147" i="6"/>
  <c r="Z147"/>
  <c r="C35" i="10"/>
  <c r="X144" i="6"/>
  <c r="X172"/>
  <c r="C35" i="33"/>
  <c r="F35" i="10"/>
  <c r="C12" i="17"/>
  <c r="F12" i="2"/>
  <c r="F12" i="17" s="1"/>
  <c r="C33"/>
  <c r="F33" i="2"/>
  <c r="C12" i="33"/>
  <c r="F12" i="10"/>
  <c r="C17" i="33"/>
  <c r="C18" i="10"/>
  <c r="F17"/>
  <c r="D17" i="33"/>
  <c r="D18" i="10"/>
  <c r="D63" i="33"/>
  <c r="D64" i="10"/>
  <c r="D25" i="33"/>
  <c r="D30" i="10"/>
  <c r="D30" i="33" s="1"/>
  <c r="D56" i="17"/>
  <c r="F56" i="2"/>
  <c r="D57" i="17"/>
  <c r="F57" i="2"/>
  <c r="D58" i="17"/>
  <c r="F58" i="2"/>
  <c r="D65" i="17"/>
  <c r="D73" i="2"/>
  <c r="F65"/>
  <c r="C65" i="17"/>
  <c r="D67"/>
  <c r="D87"/>
  <c r="F87" i="2"/>
  <c r="D93" i="17"/>
  <c r="F93" i="2"/>
  <c r="D95" i="17"/>
  <c r="F95" i="2"/>
  <c r="E74" i="39"/>
  <c r="F74"/>
  <c r="F50"/>
  <c r="E142" i="6"/>
  <c r="X142"/>
  <c r="N230"/>
  <c r="X230"/>
  <c r="T230"/>
  <c r="P230"/>
  <c r="W267"/>
  <c r="U267"/>
  <c r="S267"/>
  <c r="Q267"/>
  <c r="O267"/>
  <c r="M267"/>
  <c r="K267"/>
  <c r="I267"/>
  <c r="G267"/>
  <c r="E267"/>
  <c r="Z121" i="5"/>
  <c r="N262"/>
  <c r="L262"/>
  <c r="J262"/>
  <c r="F262"/>
  <c r="C97" i="44"/>
  <c r="C68" i="43"/>
  <c r="D68"/>
  <c r="F24" i="41"/>
  <c r="F95" i="40"/>
  <c r="E98" i="39"/>
  <c r="C68" i="42"/>
  <c r="C67" i="40"/>
  <c r="E52" i="11"/>
  <c r="H52"/>
  <c r="F93"/>
  <c r="D93"/>
  <c r="C19" i="2"/>
  <c r="C19" i="17"/>
  <c r="C6"/>
  <c r="F6" i="2"/>
  <c r="F6" i="17" s="1"/>
  <c r="C14"/>
  <c r="F14" i="2"/>
  <c r="F14" i="17"/>
  <c r="F49" i="44"/>
  <c r="E15" i="47"/>
  <c r="C24" i="33"/>
  <c r="F24" i="10"/>
  <c r="C29" i="33"/>
  <c r="F29" i="10"/>
  <c r="F29" i="33" s="1"/>
  <c r="C28"/>
  <c r="F28" i="10"/>
  <c r="F28" i="33"/>
  <c r="C31"/>
  <c r="F31" i="10"/>
  <c r="D31" i="33"/>
  <c r="C19"/>
  <c r="F19" i="10"/>
  <c r="F19" i="33"/>
  <c r="C45"/>
  <c r="F45" i="10"/>
  <c r="C47"/>
  <c r="C63" i="33"/>
  <c r="F63" i="10"/>
  <c r="C64"/>
  <c r="C25" i="33"/>
  <c r="C30" i="10"/>
  <c r="F25"/>
  <c r="F25" i="33"/>
  <c r="Z187" i="5"/>
  <c r="D70" i="17"/>
  <c r="F70" i="2"/>
  <c r="D91" i="17"/>
  <c r="D96" i="2"/>
  <c r="F91"/>
  <c r="C91" i="17"/>
  <c r="C96" i="2"/>
  <c r="Y299" i="5"/>
  <c r="C66" i="43"/>
  <c r="C66" i="42"/>
  <c r="C96"/>
  <c r="F95"/>
  <c r="E74" i="41"/>
  <c r="F50"/>
  <c r="D68" i="51"/>
  <c r="C66" i="40"/>
  <c r="C96"/>
  <c r="C68"/>
  <c r="C93" i="11"/>
  <c r="H91"/>
  <c r="Z48" i="6"/>
  <c r="Z172"/>
  <c r="Y172"/>
  <c r="M230"/>
  <c r="K230"/>
  <c r="I230"/>
  <c r="G230"/>
  <c r="E230"/>
  <c r="W230"/>
  <c r="U230"/>
  <c r="S230"/>
  <c r="Q230"/>
  <c r="O230"/>
  <c r="L230"/>
  <c r="J230"/>
  <c r="H230"/>
  <c r="F230"/>
  <c r="D230"/>
  <c r="AA229"/>
  <c r="R230"/>
  <c r="R268"/>
  <c r="X268"/>
  <c r="T268"/>
  <c r="P268"/>
  <c r="N268"/>
  <c r="L268"/>
  <c r="J268"/>
  <c r="H268"/>
  <c r="F268"/>
  <c r="D268"/>
  <c r="Z51" i="5"/>
  <c r="T262"/>
  <c r="R262"/>
  <c r="R300"/>
  <c r="P262"/>
  <c r="W262"/>
  <c r="U262"/>
  <c r="S262"/>
  <c r="Q262"/>
  <c r="Q300"/>
  <c r="O262"/>
  <c r="M262"/>
  <c r="M300"/>
  <c r="K262"/>
  <c r="I262"/>
  <c r="I300"/>
  <c r="G262"/>
  <c r="E262"/>
  <c r="E300"/>
  <c r="H262"/>
  <c r="D262"/>
  <c r="D300"/>
  <c r="W300"/>
  <c r="U300"/>
  <c r="S300"/>
  <c r="P300"/>
  <c r="N300"/>
  <c r="L300"/>
  <c r="J300"/>
  <c r="H300"/>
  <c r="F300"/>
  <c r="T300"/>
  <c r="O300"/>
  <c r="K300"/>
  <c r="G300"/>
  <c r="Z299"/>
  <c r="F40" i="44"/>
  <c r="E13" i="47"/>
  <c r="D50" i="44"/>
  <c r="D74"/>
  <c r="D98"/>
  <c r="D122"/>
  <c r="F82"/>
  <c r="E48" i="47"/>
  <c r="D67" i="42"/>
  <c r="C74" i="41"/>
  <c r="C67" i="42"/>
  <c r="D74" i="41"/>
  <c r="D98"/>
  <c r="D122"/>
  <c r="C98"/>
  <c r="C122"/>
  <c r="E93" i="11"/>
  <c r="C33" i="32"/>
  <c r="C27" i="33"/>
  <c r="F27" i="10"/>
  <c r="F27" i="33"/>
  <c r="D86" i="17"/>
  <c r="F86" i="2"/>
  <c r="D85" i="17"/>
  <c r="F85" i="2"/>
  <c r="D84" i="17"/>
  <c r="F84" i="2"/>
  <c r="D83" i="17"/>
  <c r="F83" i="2"/>
  <c r="D81" i="17"/>
  <c r="F81" i="2"/>
  <c r="D80" i="17"/>
  <c r="F80" i="2"/>
  <c r="D79" i="17"/>
  <c r="F79" i="2"/>
  <c r="D78" i="17"/>
  <c r="F78" i="2"/>
  <c r="D77" i="17"/>
  <c r="F77" i="2"/>
  <c r="D76" i="17"/>
  <c r="F76" i="2"/>
  <c r="D75" i="17"/>
  <c r="D82" i="2"/>
  <c r="F75"/>
  <c r="D71" i="17"/>
  <c r="F71" i="2"/>
  <c r="D55" i="17"/>
  <c r="F55" i="2"/>
  <c r="D54" i="17"/>
  <c r="D59" i="2"/>
  <c r="D59" i="17" s="1"/>
  <c r="F54" i="2"/>
  <c r="D48" i="17"/>
  <c r="F48" i="2"/>
  <c r="F48" i="17" s="1"/>
  <c r="D47"/>
  <c r="F47" i="2"/>
  <c r="F47" i="17"/>
  <c r="D46"/>
  <c r="F46" i="2"/>
  <c r="F46" i="17" s="1"/>
  <c r="C44"/>
  <c r="C49" i="2"/>
  <c r="F44"/>
  <c r="C42" i="17"/>
  <c r="C43" i="2"/>
  <c r="D31" i="17"/>
  <c r="D32" i="2"/>
  <c r="F31"/>
  <c r="F31" i="17"/>
  <c r="D30"/>
  <c r="F30" i="2"/>
  <c r="F30" i="17" s="1"/>
  <c r="D26"/>
  <c r="F26" i="2"/>
  <c r="C22" i="17"/>
  <c r="C23" i="2"/>
  <c r="C13" i="17"/>
  <c r="F13" i="2"/>
  <c r="F13" i="17"/>
  <c r="D11"/>
  <c r="F11" i="2"/>
  <c r="F11" i="17" s="1"/>
  <c r="D10"/>
  <c r="F10" i="2"/>
  <c r="F10" i="17"/>
  <c r="D9"/>
  <c r="F9" i="2"/>
  <c r="F9" i="17" s="1"/>
  <c r="F94"/>
  <c r="E60" i="25"/>
  <c r="E56" i="52"/>
  <c r="F90" i="17"/>
  <c r="E56" i="25"/>
  <c r="E54" i="52"/>
  <c r="F88" i="17"/>
  <c r="E54" i="25"/>
  <c r="E34" i="52"/>
  <c r="F68" i="17"/>
  <c r="E34" i="25"/>
  <c r="E30" i="52"/>
  <c r="F64" i="17"/>
  <c r="E30" i="25"/>
  <c r="E28" i="52"/>
  <c r="F62" i="17"/>
  <c r="E28" i="25"/>
  <c r="E26" i="52"/>
  <c r="F60" i="17"/>
  <c r="E26" i="25"/>
  <c r="E18" i="52"/>
  <c r="F52" i="17"/>
  <c r="E18" i="25"/>
  <c r="E23" i="17"/>
  <c r="E59"/>
  <c r="D78" i="33"/>
  <c r="D82" i="10"/>
  <c r="C33" i="33"/>
  <c r="F33" i="10"/>
  <c r="C23" i="33"/>
  <c r="F23" i="10"/>
  <c r="C22" i="33"/>
  <c r="F22" i="10"/>
  <c r="F22" i="33" s="1"/>
  <c r="C20"/>
  <c r="F20" i="10"/>
  <c r="F20" i="33"/>
  <c r="C21" i="10"/>
  <c r="C11" i="33"/>
  <c r="F11" i="10"/>
  <c r="F11" i="33"/>
  <c r="E125" i="52"/>
  <c r="F61" i="33"/>
  <c r="E125" i="25"/>
  <c r="E123" i="52"/>
  <c r="F59" i="33"/>
  <c r="E123" i="25"/>
  <c r="E121" i="52"/>
  <c r="F57" i="33"/>
  <c r="E121" i="25"/>
  <c r="E119" i="52"/>
  <c r="F55" i="33"/>
  <c r="E119" i="25"/>
  <c r="E116" i="52"/>
  <c r="F52" i="33"/>
  <c r="E116" i="25"/>
  <c r="E110" i="52"/>
  <c r="F46" i="33"/>
  <c r="E110" i="25"/>
  <c r="F16" i="33"/>
  <c r="E87" i="25"/>
  <c r="E85" i="52"/>
  <c r="F14" i="33"/>
  <c r="E85" i="25"/>
  <c r="F54" i="33"/>
  <c r="E118" i="25"/>
  <c r="E113" i="52"/>
  <c r="F49" i="33"/>
  <c r="E113" i="25"/>
  <c r="Y250" i="6"/>
  <c r="Y228"/>
  <c r="Y204"/>
  <c r="Y144"/>
  <c r="Y112"/>
  <c r="Y48"/>
  <c r="Y12"/>
  <c r="C84"/>
  <c r="V84"/>
  <c r="AA84"/>
  <c r="C205"/>
  <c r="C229"/>
  <c r="V257"/>
  <c r="AA257"/>
  <c r="C257"/>
  <c r="V267"/>
  <c r="Y6" i="5"/>
  <c r="Y235"/>
  <c r="Y171"/>
  <c r="Y65"/>
  <c r="Y51"/>
  <c r="Y49"/>
  <c r="Y45"/>
  <c r="Y41"/>
  <c r="Y35"/>
  <c r="Y33"/>
  <c r="V128" i="6"/>
  <c r="AA128"/>
  <c r="C128"/>
  <c r="C25" i="5"/>
  <c r="X37"/>
  <c r="Z37"/>
  <c r="C29" i="2"/>
  <c r="C29" i="17"/>
  <c r="V121" i="5"/>
  <c r="AA121"/>
  <c r="V187"/>
  <c r="AA187"/>
  <c r="C261"/>
  <c r="F96" i="44"/>
  <c r="E62" i="47"/>
  <c r="E63"/>
  <c r="F78" i="44"/>
  <c r="E44" i="47"/>
  <c r="F44" i="44"/>
  <c r="F26"/>
  <c r="E24"/>
  <c r="F24"/>
  <c r="E40" i="17"/>
  <c r="C43" i="44"/>
  <c r="F43"/>
  <c r="E14" i="47"/>
  <c r="E49" i="17"/>
  <c r="E97" i="44"/>
  <c r="C88" i="43"/>
  <c r="E48"/>
  <c r="E88" i="33"/>
  <c r="D66" i="43"/>
  <c r="D96"/>
  <c r="F88" i="42"/>
  <c r="E107" i="26"/>
  <c r="E48" i="42"/>
  <c r="E65"/>
  <c r="D66"/>
  <c r="D96"/>
  <c r="F97" i="41"/>
  <c r="F49"/>
  <c r="E15" i="26"/>
  <c r="F43" i="41"/>
  <c r="E14" i="26"/>
  <c r="F23" i="41"/>
  <c r="E8" i="26"/>
  <c r="F19" i="41"/>
  <c r="E7" i="26"/>
  <c r="E98" i="41"/>
  <c r="E65" i="40"/>
  <c r="E63" i="46"/>
  <c r="Z171" i="5"/>
  <c r="C67" i="2"/>
  <c r="C67" i="17" s="1"/>
  <c r="C41"/>
  <c r="Z49" i="5"/>
  <c r="C39" i="2"/>
  <c r="Z46" i="5"/>
  <c r="C37" i="2"/>
  <c r="C37" i="17" s="1"/>
  <c r="V25" i="5"/>
  <c r="AA25"/>
  <c r="X20"/>
  <c r="Z20"/>
  <c r="F120" i="17"/>
  <c r="F118"/>
  <c r="F116"/>
  <c r="F113"/>
  <c r="F111"/>
  <c r="F108"/>
  <c r="F106"/>
  <c r="F104"/>
  <c r="F102"/>
  <c r="F100"/>
  <c r="AA204" i="6"/>
  <c r="Z144"/>
  <c r="C34" i="10"/>
  <c r="F94" i="33"/>
  <c r="F92"/>
  <c r="F90"/>
  <c r="F87"/>
  <c r="F85"/>
  <c r="F83"/>
  <c r="F80"/>
  <c r="F77"/>
  <c r="F75"/>
  <c r="F73"/>
  <c r="F71"/>
  <c r="F69"/>
  <c r="F47" i="42"/>
  <c r="E67" i="40"/>
  <c r="F67" s="1"/>
  <c r="C26" i="33"/>
  <c r="F26" i="10"/>
  <c r="F26" i="33"/>
  <c r="D25" i="17"/>
  <c r="F25" i="2"/>
  <c r="D110" i="17"/>
  <c r="F110" i="2"/>
  <c r="D114"/>
  <c r="C75" i="17"/>
  <c r="C82" i="2"/>
  <c r="C82" i="17"/>
  <c r="C72"/>
  <c r="F72" i="2"/>
  <c r="C54" i="17"/>
  <c r="C59" i="2"/>
  <c r="C59" i="17" s="1"/>
  <c r="D45"/>
  <c r="F45" i="2"/>
  <c r="F45" i="17"/>
  <c r="D42"/>
  <c r="D43" i="2"/>
  <c r="F42"/>
  <c r="F42" i="17"/>
  <c r="D41"/>
  <c r="F41" i="2"/>
  <c r="F41" i="17" s="1"/>
  <c r="D38"/>
  <c r="F38" i="2"/>
  <c r="F38" i="17"/>
  <c r="D37"/>
  <c r="F37" i="2"/>
  <c r="F37" i="17" s="1"/>
  <c r="D36"/>
  <c r="F36" i="2"/>
  <c r="F36" i="17"/>
  <c r="D35"/>
  <c r="F35" i="2"/>
  <c r="F35" i="17" s="1"/>
  <c r="D34"/>
  <c r="D40" i="2"/>
  <c r="F34"/>
  <c r="F34" i="17" s="1"/>
  <c r="C31"/>
  <c r="C32" i="2"/>
  <c r="C32" i="17"/>
  <c r="D28"/>
  <c r="F28" i="2"/>
  <c r="F28" i="17" s="1"/>
  <c r="D22"/>
  <c r="D23" i="2"/>
  <c r="F22"/>
  <c r="F22" i="17" s="1"/>
  <c r="D21"/>
  <c r="F21" i="2"/>
  <c r="F21" i="17"/>
  <c r="D20"/>
  <c r="F20" i="2"/>
  <c r="F20" i="17" s="1"/>
  <c r="D18"/>
  <c r="F18" i="2"/>
  <c r="F18" i="17"/>
  <c r="D17"/>
  <c r="F17" i="2"/>
  <c r="F17" i="17" s="1"/>
  <c r="D16"/>
  <c r="F16" i="2"/>
  <c r="F16" i="17"/>
  <c r="D15"/>
  <c r="F15" i="2"/>
  <c r="F15" i="17" s="1"/>
  <c r="D8"/>
  <c r="F8" i="2"/>
  <c r="F8" i="17"/>
  <c r="D7"/>
  <c r="F7" i="2"/>
  <c r="F7" i="17" s="1"/>
  <c r="E19"/>
  <c r="F92"/>
  <c r="E58" i="25"/>
  <c r="E55" i="52"/>
  <c r="F89" i="17"/>
  <c r="E55" i="25"/>
  <c r="E35" i="52"/>
  <c r="F69" i="17"/>
  <c r="E35" i="25"/>
  <c r="E32" i="52"/>
  <c r="F66" i="17"/>
  <c r="E32" i="25"/>
  <c r="E29" i="52"/>
  <c r="F63" i="17"/>
  <c r="E29" i="25"/>
  <c r="E27" i="52"/>
  <c r="F61" i="17"/>
  <c r="E27" i="25"/>
  <c r="E19" i="52"/>
  <c r="F53" i="17"/>
  <c r="E19" i="25"/>
  <c r="E17" i="52"/>
  <c r="F51" i="17"/>
  <c r="C6" i="33"/>
  <c r="F6" i="10"/>
  <c r="F6" i="33" s="1"/>
  <c r="C78"/>
  <c r="F78" i="10"/>
  <c r="C82"/>
  <c r="C42" i="33"/>
  <c r="F42" i="10"/>
  <c r="C41" i="33"/>
  <c r="F41" i="10"/>
  <c r="C40" i="33"/>
  <c r="F40" i="10"/>
  <c r="C39" i="33"/>
  <c r="F39" i="10"/>
  <c r="C38" i="33"/>
  <c r="F38" i="10"/>
  <c r="C37" i="33"/>
  <c r="F37" i="10"/>
  <c r="C36" i="33"/>
  <c r="F36" i="10"/>
  <c r="D33" i="33"/>
  <c r="D43" i="10"/>
  <c r="D20" i="33"/>
  <c r="D21" i="10"/>
  <c r="D21" i="33" s="1"/>
  <c r="C10"/>
  <c r="F10" i="10"/>
  <c r="C9" i="33"/>
  <c r="F9" i="10"/>
  <c r="F9" i="33"/>
  <c r="C8"/>
  <c r="F8" i="10"/>
  <c r="F8" i="33" s="1"/>
  <c r="C7"/>
  <c r="F7" i="10"/>
  <c r="F7" i="33"/>
  <c r="F62"/>
  <c r="E126" i="52"/>
  <c r="E126" i="25"/>
  <c r="F60" i="33"/>
  <c r="E124" i="52"/>
  <c r="E124" i="25"/>
  <c r="F58" i="33"/>
  <c r="E122" i="52"/>
  <c r="E122" i="25"/>
  <c r="F56" i="33"/>
  <c r="E120" i="52"/>
  <c r="E120" i="25"/>
  <c r="F53" i="33"/>
  <c r="E117" i="52"/>
  <c r="E117" i="25"/>
  <c r="F51" i="33"/>
  <c r="E115" i="52"/>
  <c r="E115" i="25"/>
  <c r="F44" i="33"/>
  <c r="E108" i="52"/>
  <c r="E108" i="25"/>
  <c r="F15" i="33"/>
  <c r="E86" i="52"/>
  <c r="E86" i="25"/>
  <c r="F13" i="33"/>
  <c r="E84" i="52"/>
  <c r="E84" i="25"/>
  <c r="F50" i="33"/>
  <c r="E114" i="25"/>
  <c r="D27" i="17"/>
  <c r="F27" i="2"/>
  <c r="F27" i="17"/>
  <c r="C267" i="6"/>
  <c r="Y34" i="5"/>
  <c r="Y20"/>
  <c r="Y14"/>
  <c r="Y12"/>
  <c r="C66"/>
  <c r="V261"/>
  <c r="F33" i="44"/>
  <c r="E9" i="47"/>
  <c r="E32" i="44"/>
  <c r="F68" i="51"/>
  <c r="E16" i="46"/>
  <c r="E40" s="1"/>
  <c r="E131" s="1"/>
  <c r="C78" i="17"/>
  <c r="V66" i="5"/>
  <c r="AA66"/>
  <c r="C46" i="17"/>
  <c r="F119"/>
  <c r="F117"/>
  <c r="F115"/>
  <c r="F112"/>
  <c r="F109"/>
  <c r="F107"/>
  <c r="F105"/>
  <c r="F103"/>
  <c r="F101"/>
  <c r="F99"/>
  <c r="E24" i="2"/>
  <c r="F93" i="33"/>
  <c r="F91"/>
  <c r="F89"/>
  <c r="F86"/>
  <c r="F84"/>
  <c r="F81"/>
  <c r="F79"/>
  <c r="F76"/>
  <c r="F74"/>
  <c r="F72"/>
  <c r="F70"/>
  <c r="F64" i="42"/>
  <c r="E68" i="43"/>
  <c r="F68" s="1"/>
  <c r="H90" i="11"/>
  <c r="E17" i="25"/>
  <c r="AA37" i="5"/>
  <c r="D29" i="2"/>
  <c r="D6" i="17"/>
  <c r="D19" i="2"/>
  <c r="D19" i="17" s="1"/>
  <c r="D49" i="2"/>
  <c r="D50" s="1"/>
  <c r="D18" i="51"/>
  <c r="F18"/>
  <c r="F12"/>
  <c r="E27" i="23"/>
  <c r="E16" i="52"/>
  <c r="D48" i="51"/>
  <c r="E50" i="50"/>
  <c r="D50"/>
  <c r="D74"/>
  <c r="E95" i="51"/>
  <c r="E48"/>
  <c r="F10"/>
  <c r="F25" i="23"/>
  <c r="F27"/>
  <c r="D98" i="50"/>
  <c r="D122"/>
  <c r="E9" i="52"/>
  <c r="D10" i="33"/>
  <c r="E40" i="52"/>
  <c r="E64"/>
  <c r="E81" s="1"/>
  <c r="E16" i="26"/>
  <c r="C68" i="33"/>
  <c r="F95" i="51"/>
  <c r="D67"/>
  <c r="D66"/>
  <c r="D96"/>
  <c r="D49" i="17"/>
  <c r="F49" i="2"/>
  <c r="C190" i="20"/>
  <c r="E190"/>
  <c r="G190"/>
  <c r="I190"/>
  <c r="K190"/>
  <c r="M190"/>
  <c r="D190"/>
  <c r="F190"/>
  <c r="H190"/>
  <c r="J190"/>
  <c r="L190"/>
  <c r="N190"/>
  <c r="H72" i="33"/>
  <c r="C73" i="37" s="1"/>
  <c r="D73" s="1"/>
  <c r="E73" s="1"/>
  <c r="F73" s="1"/>
  <c r="C194" i="20"/>
  <c r="E194"/>
  <c r="G194"/>
  <c r="I194"/>
  <c r="K194"/>
  <c r="M194"/>
  <c r="D194"/>
  <c r="F194"/>
  <c r="H194"/>
  <c r="J194"/>
  <c r="L194"/>
  <c r="N194"/>
  <c r="H76" i="33"/>
  <c r="C77" i="37"/>
  <c r="D77" s="1"/>
  <c r="E77" s="1"/>
  <c r="F77" s="1"/>
  <c r="D199" i="20"/>
  <c r="F199"/>
  <c r="H199"/>
  <c r="J199"/>
  <c r="L199"/>
  <c r="N199"/>
  <c r="C199"/>
  <c r="E199"/>
  <c r="G199"/>
  <c r="I199"/>
  <c r="K199"/>
  <c r="M199"/>
  <c r="H81" i="33"/>
  <c r="C82" i="37" s="1"/>
  <c r="D82" s="1"/>
  <c r="E82" s="1"/>
  <c r="F82" s="1"/>
  <c r="C204" i="20"/>
  <c r="E204"/>
  <c r="G204"/>
  <c r="I204"/>
  <c r="K204"/>
  <c r="M204"/>
  <c r="D204"/>
  <c r="F204"/>
  <c r="H204"/>
  <c r="J204"/>
  <c r="L204"/>
  <c r="N204"/>
  <c r="H86" i="33"/>
  <c r="C87" i="37"/>
  <c r="D87" s="1"/>
  <c r="E87" s="1"/>
  <c r="F87" s="1"/>
  <c r="D209" i="20"/>
  <c r="F209"/>
  <c r="H209"/>
  <c r="J209"/>
  <c r="L209"/>
  <c r="N209"/>
  <c r="C209"/>
  <c r="E209"/>
  <c r="G209"/>
  <c r="I209"/>
  <c r="K209"/>
  <c r="M209"/>
  <c r="H91" i="33"/>
  <c r="C92" i="37" s="1"/>
  <c r="D92" s="1"/>
  <c r="E92" s="1"/>
  <c r="F92" s="1"/>
  <c r="C99" i="20"/>
  <c r="E99"/>
  <c r="G99"/>
  <c r="I99"/>
  <c r="K99"/>
  <c r="M99"/>
  <c r="D99"/>
  <c r="F99"/>
  <c r="H99"/>
  <c r="J99"/>
  <c r="L99"/>
  <c r="N99"/>
  <c r="H99" i="17"/>
  <c r="C100" i="36"/>
  <c r="D100" s="1"/>
  <c r="E100" s="1"/>
  <c r="F100" s="1"/>
  <c r="C103" i="20"/>
  <c r="E103"/>
  <c r="G103"/>
  <c r="I103"/>
  <c r="K103"/>
  <c r="M103"/>
  <c r="D103"/>
  <c r="F103"/>
  <c r="H103"/>
  <c r="J103"/>
  <c r="L103"/>
  <c r="N103"/>
  <c r="H103" i="17"/>
  <c r="C104" i="36" s="1"/>
  <c r="D104" s="1"/>
  <c r="E104" s="1"/>
  <c r="F104" s="1"/>
  <c r="C107" i="20"/>
  <c r="E107"/>
  <c r="G107"/>
  <c r="I107"/>
  <c r="K107"/>
  <c r="M107"/>
  <c r="D107"/>
  <c r="F107"/>
  <c r="H107"/>
  <c r="J107"/>
  <c r="L107"/>
  <c r="N107"/>
  <c r="H107" i="17"/>
  <c r="C108" i="36"/>
  <c r="D108" s="1"/>
  <c r="E108" s="1"/>
  <c r="F108" s="1"/>
  <c r="C112" i="20"/>
  <c r="E112"/>
  <c r="G112"/>
  <c r="I112"/>
  <c r="K112"/>
  <c r="M112"/>
  <c r="D112"/>
  <c r="F112"/>
  <c r="H112"/>
  <c r="J112"/>
  <c r="L112"/>
  <c r="N112"/>
  <c r="H112" i="17"/>
  <c r="C113" i="36"/>
  <c r="D113"/>
  <c r="E113" s="1"/>
  <c r="F113" s="1"/>
  <c r="C117" i="20"/>
  <c r="E117"/>
  <c r="G117"/>
  <c r="I117"/>
  <c r="K117"/>
  <c r="M117"/>
  <c r="D117"/>
  <c r="F117"/>
  <c r="H117"/>
  <c r="J117"/>
  <c r="L117"/>
  <c r="N117"/>
  <c r="H117" i="17"/>
  <c r="C118" i="36" s="1"/>
  <c r="D118" s="1"/>
  <c r="E118" s="1"/>
  <c r="F118" s="1"/>
  <c r="E32" i="17"/>
  <c r="F32" i="44"/>
  <c r="E12" i="47"/>
  <c r="E16" s="1"/>
  <c r="E40" s="1"/>
  <c r="E64" s="1"/>
  <c r="E81" s="1"/>
  <c r="V262" i="5"/>
  <c r="AA261"/>
  <c r="Z267" i="6"/>
  <c r="Y267"/>
  <c r="C168" i="20"/>
  <c r="E168"/>
  <c r="G168"/>
  <c r="I168"/>
  <c r="K168"/>
  <c r="M168"/>
  <c r="D168"/>
  <c r="F168"/>
  <c r="H168"/>
  <c r="J168"/>
  <c r="L168"/>
  <c r="N168"/>
  <c r="H50" i="33"/>
  <c r="D133" i="20"/>
  <c r="F133"/>
  <c r="H133"/>
  <c r="J133"/>
  <c r="L133"/>
  <c r="N133"/>
  <c r="C133"/>
  <c r="E133"/>
  <c r="G133"/>
  <c r="I133"/>
  <c r="K133"/>
  <c r="M133"/>
  <c r="H15" i="33"/>
  <c r="C169" i="20"/>
  <c r="E169"/>
  <c r="G169"/>
  <c r="I169"/>
  <c r="K169"/>
  <c r="M169"/>
  <c r="D169"/>
  <c r="F169"/>
  <c r="H169"/>
  <c r="J169"/>
  <c r="L169"/>
  <c r="N169"/>
  <c r="H51" i="33"/>
  <c r="C174" i="20"/>
  <c r="E174"/>
  <c r="G174"/>
  <c r="I174"/>
  <c r="K174"/>
  <c r="M174"/>
  <c r="D174"/>
  <c r="F174"/>
  <c r="H174"/>
  <c r="J174"/>
  <c r="L174"/>
  <c r="N174"/>
  <c r="H56" i="33"/>
  <c r="C178" i="20"/>
  <c r="E178"/>
  <c r="G178"/>
  <c r="I178"/>
  <c r="K178"/>
  <c r="M178"/>
  <c r="D178"/>
  <c r="F178"/>
  <c r="H178"/>
  <c r="J178"/>
  <c r="L178"/>
  <c r="N178"/>
  <c r="H60" i="33"/>
  <c r="C125" i="20"/>
  <c r="E125"/>
  <c r="G125"/>
  <c r="I125"/>
  <c r="K125"/>
  <c r="M125"/>
  <c r="D125"/>
  <c r="F125"/>
  <c r="H125"/>
  <c r="J125"/>
  <c r="L125"/>
  <c r="N125"/>
  <c r="H7" i="33"/>
  <c r="C8" i="37"/>
  <c r="D8"/>
  <c r="E8" s="1"/>
  <c r="F8" s="1"/>
  <c r="C127" i="20"/>
  <c r="E127"/>
  <c r="G127"/>
  <c r="I127"/>
  <c r="K127"/>
  <c r="M127"/>
  <c r="D127"/>
  <c r="F127"/>
  <c r="H127"/>
  <c r="J127"/>
  <c r="L127"/>
  <c r="N127"/>
  <c r="H9" i="33"/>
  <c r="C10" i="37" s="1"/>
  <c r="D10" s="1"/>
  <c r="E10" s="1"/>
  <c r="F10" s="1"/>
  <c r="D43" i="33"/>
  <c r="F36"/>
  <c r="E100" i="52"/>
  <c r="E100" i="25"/>
  <c r="E101" i="52"/>
  <c r="F37" i="33"/>
  <c r="E101" i="25"/>
  <c r="F38" i="33"/>
  <c r="E102" i="25"/>
  <c r="F39" i="33"/>
  <c r="E103" i="52"/>
  <c r="E103" i="25"/>
  <c r="E104" i="52"/>
  <c r="F40" i="33"/>
  <c r="E104" i="25"/>
  <c r="F41" i="33"/>
  <c r="E105" i="52"/>
  <c r="E105" i="25"/>
  <c r="E106" i="52"/>
  <c r="F42" i="33"/>
  <c r="E106" i="25"/>
  <c r="C82" i="33"/>
  <c r="C88" i="10"/>
  <c r="F82"/>
  <c r="F82" i="33" s="1"/>
  <c r="C53" i="20"/>
  <c r="E53"/>
  <c r="G53"/>
  <c r="I53"/>
  <c r="K53"/>
  <c r="M53"/>
  <c r="D53"/>
  <c r="F53"/>
  <c r="H53"/>
  <c r="J53"/>
  <c r="L53"/>
  <c r="N53"/>
  <c r="H53" i="17"/>
  <c r="C63" i="20"/>
  <c r="E63"/>
  <c r="G63"/>
  <c r="I63"/>
  <c r="K63"/>
  <c r="M63"/>
  <c r="D63"/>
  <c r="F63"/>
  <c r="H63"/>
  <c r="J63"/>
  <c r="L63"/>
  <c r="N63"/>
  <c r="H63" i="17"/>
  <c r="C69" i="20"/>
  <c r="E69"/>
  <c r="G69"/>
  <c r="I69"/>
  <c r="K69"/>
  <c r="M69"/>
  <c r="D69"/>
  <c r="F69"/>
  <c r="H69"/>
  <c r="J69"/>
  <c r="L69"/>
  <c r="N69"/>
  <c r="H69" i="17"/>
  <c r="D92" i="20"/>
  <c r="F92"/>
  <c r="H92"/>
  <c r="J92"/>
  <c r="L92"/>
  <c r="N92"/>
  <c r="C92"/>
  <c r="E92"/>
  <c r="G92"/>
  <c r="I92"/>
  <c r="K92"/>
  <c r="M92"/>
  <c r="H92" i="17"/>
  <c r="D23"/>
  <c r="D24" i="2"/>
  <c r="D24" i="17"/>
  <c r="D43"/>
  <c r="F43" i="2"/>
  <c r="D45" i="20"/>
  <c r="F45"/>
  <c r="H45"/>
  <c r="J45"/>
  <c r="L45"/>
  <c r="N45"/>
  <c r="C45"/>
  <c r="E45"/>
  <c r="G45"/>
  <c r="I45"/>
  <c r="K45"/>
  <c r="M45"/>
  <c r="H45" i="17"/>
  <c r="C46" i="36" s="1"/>
  <c r="D46" s="1"/>
  <c r="E46" s="1"/>
  <c r="F46" s="1"/>
  <c r="F72" i="17"/>
  <c r="E38" i="25"/>
  <c r="D114" i="17"/>
  <c r="D121" i="2"/>
  <c r="C189" i="20"/>
  <c r="E189"/>
  <c r="G189"/>
  <c r="I189"/>
  <c r="K189"/>
  <c r="M189"/>
  <c r="D189"/>
  <c r="F189"/>
  <c r="H189"/>
  <c r="J189"/>
  <c r="L189"/>
  <c r="N189"/>
  <c r="H71" i="33"/>
  <c r="C72" i="37" s="1"/>
  <c r="D72" s="1"/>
  <c r="E72" s="1"/>
  <c r="F72" s="1"/>
  <c r="C193" i="20"/>
  <c r="E193"/>
  <c r="G193"/>
  <c r="I193"/>
  <c r="K193"/>
  <c r="M193"/>
  <c r="D193"/>
  <c r="F193"/>
  <c r="H193"/>
  <c r="J193"/>
  <c r="L193"/>
  <c r="N193"/>
  <c r="H75" i="33"/>
  <c r="C76" i="37"/>
  <c r="D76" s="1"/>
  <c r="E76" s="1"/>
  <c r="F76" s="1"/>
  <c r="D198" i="20"/>
  <c r="F198"/>
  <c r="H198"/>
  <c r="J198"/>
  <c r="L198"/>
  <c r="N198"/>
  <c r="C198"/>
  <c r="E198"/>
  <c r="G198"/>
  <c r="I198"/>
  <c r="K198"/>
  <c r="M198"/>
  <c r="H80" i="33"/>
  <c r="C81" i="37" s="1"/>
  <c r="D81" s="1"/>
  <c r="E81" s="1"/>
  <c r="F81" s="1"/>
  <c r="C203" i="20"/>
  <c r="E203"/>
  <c r="G203"/>
  <c r="I203"/>
  <c r="K203"/>
  <c r="M203"/>
  <c r="D203"/>
  <c r="F203"/>
  <c r="H203"/>
  <c r="J203"/>
  <c r="L203"/>
  <c r="N203"/>
  <c r="G85" i="33"/>
  <c r="G96"/>
  <c r="D208" i="20"/>
  <c r="F208"/>
  <c r="H208"/>
  <c r="J208"/>
  <c r="L208"/>
  <c r="N208"/>
  <c r="C208"/>
  <c r="E208"/>
  <c r="G208"/>
  <c r="I208"/>
  <c r="K208"/>
  <c r="M208"/>
  <c r="H90" i="33"/>
  <c r="C91" i="37"/>
  <c r="D91" s="1"/>
  <c r="E91" s="1"/>
  <c r="F91" s="1"/>
  <c r="D212" i="20"/>
  <c r="F212"/>
  <c r="H212"/>
  <c r="J212"/>
  <c r="L212"/>
  <c r="N212"/>
  <c r="C212"/>
  <c r="E212"/>
  <c r="G212"/>
  <c r="I212"/>
  <c r="K212"/>
  <c r="M212"/>
  <c r="H94" i="33"/>
  <c r="C95" i="37"/>
  <c r="D95"/>
  <c r="E95" s="1"/>
  <c r="F95" s="1"/>
  <c r="D102" i="20"/>
  <c r="F102"/>
  <c r="H102"/>
  <c r="J102"/>
  <c r="L102"/>
  <c r="N102"/>
  <c r="C102"/>
  <c r="E102"/>
  <c r="G102"/>
  <c r="I102"/>
  <c r="K102"/>
  <c r="M102"/>
  <c r="H102" i="17"/>
  <c r="C103" i="36" s="1"/>
  <c r="D103" s="1"/>
  <c r="E103" s="1"/>
  <c r="F103" s="1"/>
  <c r="D106" i="20"/>
  <c r="F106"/>
  <c r="H106"/>
  <c r="J106"/>
  <c r="L106"/>
  <c r="N106"/>
  <c r="C106"/>
  <c r="E106"/>
  <c r="G106"/>
  <c r="I106"/>
  <c r="K106"/>
  <c r="M106"/>
  <c r="H106" i="17"/>
  <c r="C107" i="36" s="1"/>
  <c r="D107" s="1"/>
  <c r="E107" s="1"/>
  <c r="F107" s="1"/>
  <c r="D111" i="20"/>
  <c r="F111"/>
  <c r="H111"/>
  <c r="J111"/>
  <c r="L111"/>
  <c r="N111"/>
  <c r="C111"/>
  <c r="E111"/>
  <c r="G111"/>
  <c r="I111"/>
  <c r="K111"/>
  <c r="M111"/>
  <c r="H111" i="17"/>
  <c r="C112" i="36"/>
  <c r="D112" s="1"/>
  <c r="E112" s="1"/>
  <c r="F112" s="1"/>
  <c r="D116" i="20"/>
  <c r="F116"/>
  <c r="H116"/>
  <c r="J116"/>
  <c r="L116"/>
  <c r="N116"/>
  <c r="C116"/>
  <c r="E116"/>
  <c r="G116"/>
  <c r="I116"/>
  <c r="K116"/>
  <c r="M116"/>
  <c r="H116" i="17"/>
  <c r="C117" i="36" s="1"/>
  <c r="D117" s="1"/>
  <c r="E117" s="1"/>
  <c r="F117" s="1"/>
  <c r="D120" i="20"/>
  <c r="F120"/>
  <c r="H120"/>
  <c r="J120"/>
  <c r="L120"/>
  <c r="N120"/>
  <c r="C120"/>
  <c r="E120"/>
  <c r="G120"/>
  <c r="I120"/>
  <c r="K120"/>
  <c r="M120"/>
  <c r="H120" i="17"/>
  <c r="C121" i="36"/>
  <c r="D121"/>
  <c r="E121" s="1"/>
  <c r="F121" s="1"/>
  <c r="C39" i="17"/>
  <c r="F39" i="2"/>
  <c r="F39" i="17"/>
  <c r="E68" i="40"/>
  <c r="F68"/>
  <c r="F65"/>
  <c r="E96"/>
  <c r="F96"/>
  <c r="E66"/>
  <c r="F66"/>
  <c r="E122" i="41"/>
  <c r="F122"/>
  <c r="F98"/>
  <c r="E68" i="42"/>
  <c r="F68"/>
  <c r="E66"/>
  <c r="F65"/>
  <c r="C95" i="43"/>
  <c r="F88"/>
  <c r="E132" i="47"/>
  <c r="Z261" i="5"/>
  <c r="C262"/>
  <c r="Y261"/>
  <c r="AA267" i="6"/>
  <c r="Y205"/>
  <c r="Z205"/>
  <c r="Z84"/>
  <c r="Y84"/>
  <c r="C172" i="20"/>
  <c r="E172"/>
  <c r="G172"/>
  <c r="I172"/>
  <c r="K172"/>
  <c r="M172"/>
  <c r="D172"/>
  <c r="F172"/>
  <c r="H172"/>
  <c r="J172"/>
  <c r="L172"/>
  <c r="N172"/>
  <c r="H54" i="33"/>
  <c r="D132" i="20"/>
  <c r="F132"/>
  <c r="H132"/>
  <c r="J132"/>
  <c r="L132"/>
  <c r="N132"/>
  <c r="C132"/>
  <c r="E132"/>
  <c r="G132"/>
  <c r="I132"/>
  <c r="K132"/>
  <c r="M132"/>
  <c r="H14" i="33"/>
  <c r="C170" i="20"/>
  <c r="E170"/>
  <c r="G170"/>
  <c r="I170"/>
  <c r="K170"/>
  <c r="M170"/>
  <c r="D170"/>
  <c r="F170"/>
  <c r="H170"/>
  <c r="J170"/>
  <c r="L170"/>
  <c r="N170"/>
  <c r="H52" i="33"/>
  <c r="C175" i="20"/>
  <c r="E175"/>
  <c r="G175"/>
  <c r="I175"/>
  <c r="K175"/>
  <c r="M175"/>
  <c r="D175"/>
  <c r="F175"/>
  <c r="H175"/>
  <c r="J175"/>
  <c r="L175"/>
  <c r="N175"/>
  <c r="H57" i="33"/>
  <c r="C179" i="20"/>
  <c r="E179"/>
  <c r="G179"/>
  <c r="I179"/>
  <c r="K179"/>
  <c r="M179"/>
  <c r="D179"/>
  <c r="F179"/>
  <c r="H179"/>
  <c r="J179"/>
  <c r="L179"/>
  <c r="N179"/>
  <c r="H61" i="33"/>
  <c r="C129" i="20"/>
  <c r="E129"/>
  <c r="G129"/>
  <c r="I129"/>
  <c r="K129"/>
  <c r="M129"/>
  <c r="D129"/>
  <c r="F129"/>
  <c r="H129"/>
  <c r="J129"/>
  <c r="L129"/>
  <c r="N129"/>
  <c r="H11" i="33"/>
  <c r="C12" i="37"/>
  <c r="D12" s="1"/>
  <c r="E12" s="1"/>
  <c r="F12" s="1"/>
  <c r="C21" i="33"/>
  <c r="F21" i="10"/>
  <c r="F33" i="33"/>
  <c r="E97" i="25"/>
  <c r="D82" i="33"/>
  <c r="D88" i="10"/>
  <c r="D60" i="20"/>
  <c r="F60"/>
  <c r="H60"/>
  <c r="J60"/>
  <c r="L60"/>
  <c r="N60"/>
  <c r="C60"/>
  <c r="E60"/>
  <c r="G60"/>
  <c r="I60"/>
  <c r="K60"/>
  <c r="M60"/>
  <c r="H60" i="17"/>
  <c r="D64" i="20"/>
  <c r="F64"/>
  <c r="H64"/>
  <c r="J64"/>
  <c r="L64"/>
  <c r="N64"/>
  <c r="C64"/>
  <c r="E64"/>
  <c r="G64"/>
  <c r="I64"/>
  <c r="K64"/>
  <c r="M64"/>
  <c r="H64" i="17"/>
  <c r="C88" i="20"/>
  <c r="E88"/>
  <c r="G88"/>
  <c r="I88"/>
  <c r="K88"/>
  <c r="M88"/>
  <c r="D88"/>
  <c r="F88"/>
  <c r="H88"/>
  <c r="J88"/>
  <c r="L88"/>
  <c r="N88"/>
  <c r="H88" i="17"/>
  <c r="C94" i="20"/>
  <c r="E94"/>
  <c r="G94"/>
  <c r="I94"/>
  <c r="K94"/>
  <c r="M94"/>
  <c r="D94"/>
  <c r="F94"/>
  <c r="H94"/>
  <c r="J94"/>
  <c r="L94"/>
  <c r="N94"/>
  <c r="H94" i="17"/>
  <c r="D32"/>
  <c r="F32" i="2"/>
  <c r="F55" i="17"/>
  <c r="E21" i="25"/>
  <c r="F71" i="17"/>
  <c r="E37" i="25"/>
  <c r="F75" i="17"/>
  <c r="E41" i="25"/>
  <c r="C96" i="17"/>
  <c r="C97" i="2"/>
  <c r="F91" i="17"/>
  <c r="E57" i="25"/>
  <c r="C30" i="33"/>
  <c r="F30" i="10"/>
  <c r="C64" i="33"/>
  <c r="C65" i="10"/>
  <c r="F64"/>
  <c r="F45" i="33"/>
  <c r="E109" i="25"/>
  <c r="C137" i="20"/>
  <c r="E137"/>
  <c r="G137"/>
  <c r="I137"/>
  <c r="K137"/>
  <c r="M137"/>
  <c r="D137"/>
  <c r="F137"/>
  <c r="H137"/>
  <c r="J137"/>
  <c r="L137"/>
  <c r="N137"/>
  <c r="H19" i="33"/>
  <c r="C20" i="37"/>
  <c r="D20" s="1"/>
  <c r="E20" s="1"/>
  <c r="F20" s="1"/>
  <c r="F31" i="33"/>
  <c r="E95" i="25"/>
  <c r="E122" i="39"/>
  <c r="F122"/>
  <c r="F98"/>
  <c r="F95" i="17"/>
  <c r="E61" i="25"/>
  <c r="F93" i="17"/>
  <c r="E59" i="25"/>
  <c r="F87" i="17"/>
  <c r="E53" i="25"/>
  <c r="E31" i="52"/>
  <c r="F65" i="17"/>
  <c r="E31" i="25"/>
  <c r="C18" i="33"/>
  <c r="F18" i="10"/>
  <c r="F18" i="33"/>
  <c r="F12"/>
  <c r="E83" i="25"/>
  <c r="E89" i="52"/>
  <c r="F10" i="33"/>
  <c r="F19" i="2"/>
  <c r="E9" i="26"/>
  <c r="E40" s="1"/>
  <c r="E65" i="33"/>
  <c r="E50" i="44"/>
  <c r="F59" i="2"/>
  <c r="F23"/>
  <c r="C43" i="17"/>
  <c r="F44"/>
  <c r="H93" i="11"/>
  <c r="D32" i="10"/>
  <c r="D32" i="33"/>
  <c r="D67" i="43"/>
  <c r="D67" i="33"/>
  <c r="X25" i="5"/>
  <c r="Y25"/>
  <c r="E268" i="6"/>
  <c r="I268"/>
  <c r="M268"/>
  <c r="Q268"/>
  <c r="U268"/>
  <c r="F67" i="2"/>
  <c r="F33" i="17"/>
  <c r="F48" i="51"/>
  <c r="E66"/>
  <c r="F66"/>
  <c r="E67"/>
  <c r="F67"/>
  <c r="E74" i="50"/>
  <c r="F50"/>
  <c r="D29" i="17"/>
  <c r="F29" i="2"/>
  <c r="C188" i="20"/>
  <c r="E188"/>
  <c r="G188"/>
  <c r="I188"/>
  <c r="K188"/>
  <c r="M188"/>
  <c r="D188"/>
  <c r="F188"/>
  <c r="H188"/>
  <c r="J188"/>
  <c r="L188"/>
  <c r="N188"/>
  <c r="H70" i="33"/>
  <c r="C71" i="37"/>
  <c r="D71" s="1"/>
  <c r="E71" s="1"/>
  <c r="F71" s="1"/>
  <c r="C192" i="20"/>
  <c r="E192"/>
  <c r="G192"/>
  <c r="I192"/>
  <c r="K192"/>
  <c r="M192"/>
  <c r="D192"/>
  <c r="F192"/>
  <c r="H192"/>
  <c r="J192"/>
  <c r="L192"/>
  <c r="N192"/>
  <c r="H74" i="33"/>
  <c r="C75" i="37" s="1"/>
  <c r="D75" s="1"/>
  <c r="E75" s="1"/>
  <c r="F75" s="1"/>
  <c r="D197" i="20"/>
  <c r="F197"/>
  <c r="H197"/>
  <c r="J197"/>
  <c r="L197"/>
  <c r="N197"/>
  <c r="C197"/>
  <c r="E197"/>
  <c r="G197"/>
  <c r="I197"/>
  <c r="K197"/>
  <c r="M197"/>
  <c r="H79" i="33"/>
  <c r="C80" i="37"/>
  <c r="D80" s="1"/>
  <c r="E80" s="1"/>
  <c r="F80" s="1"/>
  <c r="C202" i="20"/>
  <c r="E202"/>
  <c r="G202"/>
  <c r="I202"/>
  <c r="K202"/>
  <c r="M202"/>
  <c r="D202"/>
  <c r="F202"/>
  <c r="H202"/>
  <c r="J202"/>
  <c r="L202"/>
  <c r="N202"/>
  <c r="H84" i="33"/>
  <c r="C85" i="37" s="1"/>
  <c r="D85" s="1"/>
  <c r="E85" s="1"/>
  <c r="F85" s="1"/>
  <c r="D207" i="20"/>
  <c r="F207"/>
  <c r="H207"/>
  <c r="J207"/>
  <c r="L207"/>
  <c r="N207"/>
  <c r="C207"/>
  <c r="E207"/>
  <c r="G207"/>
  <c r="I207"/>
  <c r="K207"/>
  <c r="M207"/>
  <c r="H89" i="33"/>
  <c r="C90" i="37"/>
  <c r="D90" s="1"/>
  <c r="E90" s="1"/>
  <c r="F90" s="1"/>
  <c r="D211" i="20"/>
  <c r="F211"/>
  <c r="H211"/>
  <c r="J211"/>
  <c r="L211"/>
  <c r="N211"/>
  <c r="C211"/>
  <c r="E211"/>
  <c r="G211"/>
  <c r="I211"/>
  <c r="K211"/>
  <c r="M211"/>
  <c r="H93" i="33"/>
  <c r="C94" i="37" s="1"/>
  <c r="D94" s="1"/>
  <c r="E94" s="1"/>
  <c r="F94" s="1"/>
  <c r="E24" i="17"/>
  <c r="C101" i="20"/>
  <c r="E101"/>
  <c r="G101"/>
  <c r="I101"/>
  <c r="K101"/>
  <c r="M101"/>
  <c r="D101"/>
  <c r="F101"/>
  <c r="H101"/>
  <c r="J101"/>
  <c r="L101"/>
  <c r="N101"/>
  <c r="H101" i="17"/>
  <c r="C102" i="36" s="1"/>
  <c r="D102" s="1"/>
  <c r="E102" s="1"/>
  <c r="F102" s="1"/>
  <c r="C105" i="20"/>
  <c r="E105"/>
  <c r="G105"/>
  <c r="I105"/>
  <c r="K105"/>
  <c r="M105"/>
  <c r="D105"/>
  <c r="F105"/>
  <c r="H105"/>
  <c r="J105"/>
  <c r="L105"/>
  <c r="N105"/>
  <c r="H105" i="17"/>
  <c r="C106" i="36"/>
  <c r="D106" s="1"/>
  <c r="E106" s="1"/>
  <c r="F106" s="1"/>
  <c r="C109" i="20"/>
  <c r="E109"/>
  <c r="G109"/>
  <c r="I109"/>
  <c r="K109"/>
  <c r="M109"/>
  <c r="D109"/>
  <c r="F109"/>
  <c r="H109"/>
  <c r="J109"/>
  <c r="L109"/>
  <c r="N109"/>
  <c r="H109" i="17"/>
  <c r="C110" i="36" s="1"/>
  <c r="D110" s="1"/>
  <c r="E110" s="1"/>
  <c r="F110" s="1"/>
  <c r="C115" i="20"/>
  <c r="E115"/>
  <c r="G115"/>
  <c r="I115"/>
  <c r="K115"/>
  <c r="M115"/>
  <c r="D115"/>
  <c r="F115"/>
  <c r="H115"/>
  <c r="J115"/>
  <c r="L115"/>
  <c r="N115"/>
  <c r="H115" i="17"/>
  <c r="C116" i="36"/>
  <c r="D116" s="1"/>
  <c r="E116" s="1"/>
  <c r="F116" s="1"/>
  <c r="C119" i="20"/>
  <c r="E119"/>
  <c r="G119"/>
  <c r="I119"/>
  <c r="K119"/>
  <c r="M119"/>
  <c r="D119"/>
  <c r="F119"/>
  <c r="H119"/>
  <c r="J119"/>
  <c r="L119"/>
  <c r="N119"/>
  <c r="H119" i="17"/>
  <c r="C120" i="36" s="1"/>
  <c r="D120" s="1"/>
  <c r="E120" s="1"/>
  <c r="F120" s="1"/>
  <c r="D27" i="20"/>
  <c r="F27"/>
  <c r="H27"/>
  <c r="J27"/>
  <c r="L27"/>
  <c r="N27"/>
  <c r="C27"/>
  <c r="E27"/>
  <c r="G27"/>
  <c r="I27"/>
  <c r="K27"/>
  <c r="M27"/>
  <c r="H27" i="17"/>
  <c r="C28" i="36"/>
  <c r="D28" s="1"/>
  <c r="E28" s="1"/>
  <c r="F28" s="1"/>
  <c r="D131" i="20"/>
  <c r="F131"/>
  <c r="H131"/>
  <c r="J131"/>
  <c r="L131"/>
  <c r="N131"/>
  <c r="C131"/>
  <c r="E131"/>
  <c r="G131"/>
  <c r="I131"/>
  <c r="K131"/>
  <c r="M131"/>
  <c r="H13" i="33"/>
  <c r="C162" i="20"/>
  <c r="E162"/>
  <c r="G162"/>
  <c r="I162"/>
  <c r="K162"/>
  <c r="M162"/>
  <c r="D162"/>
  <c r="F162"/>
  <c r="H162"/>
  <c r="J162"/>
  <c r="L162"/>
  <c r="N162"/>
  <c r="H44" i="33"/>
  <c r="C171" i="20"/>
  <c r="E171"/>
  <c r="G171"/>
  <c r="I171"/>
  <c r="K171"/>
  <c r="M171"/>
  <c r="D171"/>
  <c r="F171"/>
  <c r="H171"/>
  <c r="J171"/>
  <c r="L171"/>
  <c r="N171"/>
  <c r="H53" i="33"/>
  <c r="C176" i="20"/>
  <c r="E176"/>
  <c r="G176"/>
  <c r="I176"/>
  <c r="K176"/>
  <c r="M176"/>
  <c r="D176"/>
  <c r="F176"/>
  <c r="H176"/>
  <c r="J176"/>
  <c r="L176"/>
  <c r="N176"/>
  <c r="H58" i="33"/>
  <c r="C180" i="20"/>
  <c r="E180"/>
  <c r="G180"/>
  <c r="I180"/>
  <c r="K180"/>
  <c r="M180"/>
  <c r="D180"/>
  <c r="F180"/>
  <c r="H180"/>
  <c r="J180"/>
  <c r="L180"/>
  <c r="N180"/>
  <c r="H62" i="33"/>
  <c r="F78"/>
  <c r="E135" i="25"/>
  <c r="E145"/>
  <c r="E152" s="1"/>
  <c r="C51" i="20"/>
  <c r="E51"/>
  <c r="G51"/>
  <c r="I51"/>
  <c r="K51"/>
  <c r="M51"/>
  <c r="D51"/>
  <c r="F51"/>
  <c r="H51"/>
  <c r="J51"/>
  <c r="L51"/>
  <c r="N51"/>
  <c r="H51" i="17"/>
  <c r="C61" i="20"/>
  <c r="E61"/>
  <c r="G61"/>
  <c r="I61"/>
  <c r="K61"/>
  <c r="M61"/>
  <c r="D61"/>
  <c r="F61"/>
  <c r="H61"/>
  <c r="J61"/>
  <c r="L61"/>
  <c r="N61"/>
  <c r="H61" i="17"/>
  <c r="C66" i="20"/>
  <c r="E66"/>
  <c r="G66"/>
  <c r="I66"/>
  <c r="K66"/>
  <c r="M66"/>
  <c r="D66"/>
  <c r="F66"/>
  <c r="H66"/>
  <c r="J66"/>
  <c r="L66"/>
  <c r="N66"/>
  <c r="H66" i="17"/>
  <c r="D89" i="20"/>
  <c r="F89"/>
  <c r="H89"/>
  <c r="J89"/>
  <c r="L89"/>
  <c r="N89"/>
  <c r="C89"/>
  <c r="E89"/>
  <c r="G89"/>
  <c r="I89"/>
  <c r="K89"/>
  <c r="M89"/>
  <c r="H89" i="17"/>
  <c r="D8" i="20"/>
  <c r="F8"/>
  <c r="H8"/>
  <c r="J8"/>
  <c r="L8"/>
  <c r="N8"/>
  <c r="C8"/>
  <c r="G8"/>
  <c r="K8"/>
  <c r="E8"/>
  <c r="I8"/>
  <c r="M8"/>
  <c r="H8" i="17"/>
  <c r="C9" i="36"/>
  <c r="D9" s="1"/>
  <c r="E9" s="1"/>
  <c r="F9" s="1"/>
  <c r="C16" i="20"/>
  <c r="E16"/>
  <c r="G16"/>
  <c r="I16"/>
  <c r="K16"/>
  <c r="M16"/>
  <c r="D16"/>
  <c r="F16"/>
  <c r="H16"/>
  <c r="J16"/>
  <c r="L16"/>
  <c r="N16"/>
  <c r="H16" i="17"/>
  <c r="C17" i="36"/>
  <c r="D17"/>
  <c r="E17" s="1"/>
  <c r="F17" s="1"/>
  <c r="C18" i="20"/>
  <c r="E18"/>
  <c r="G18"/>
  <c r="I18"/>
  <c r="K18"/>
  <c r="M18"/>
  <c r="D18"/>
  <c r="F18"/>
  <c r="H18"/>
  <c r="J18"/>
  <c r="L18"/>
  <c r="N18"/>
  <c r="H18" i="17"/>
  <c r="C19" i="36" s="1"/>
  <c r="D19" s="1"/>
  <c r="E19" s="1"/>
  <c r="F19" s="1"/>
  <c r="D21" i="20"/>
  <c r="F21"/>
  <c r="H21"/>
  <c r="J21"/>
  <c r="L21"/>
  <c r="N21"/>
  <c r="C21"/>
  <c r="E21"/>
  <c r="G21"/>
  <c r="I21"/>
  <c r="K21"/>
  <c r="M21"/>
  <c r="H21" i="17"/>
  <c r="C22" i="36"/>
  <c r="D22" s="1"/>
  <c r="E22" s="1"/>
  <c r="F22" s="1"/>
  <c r="D40" i="17"/>
  <c r="D36" i="20"/>
  <c r="F36"/>
  <c r="H36"/>
  <c r="J36"/>
  <c r="L36"/>
  <c r="N36"/>
  <c r="C36"/>
  <c r="E36"/>
  <c r="G36"/>
  <c r="I36"/>
  <c r="K36"/>
  <c r="M36"/>
  <c r="H36" i="17"/>
  <c r="C37" i="36" s="1"/>
  <c r="D37" s="1"/>
  <c r="E37" s="1"/>
  <c r="F37" s="1"/>
  <c r="D38" i="20"/>
  <c r="F38"/>
  <c r="H38"/>
  <c r="J38"/>
  <c r="L38"/>
  <c r="N38"/>
  <c r="C38"/>
  <c r="E38"/>
  <c r="G38"/>
  <c r="I38"/>
  <c r="K38"/>
  <c r="M38"/>
  <c r="H38" i="17"/>
  <c r="C39" i="36" s="1"/>
  <c r="D39" s="1"/>
  <c r="E39" s="1"/>
  <c r="F39" s="1"/>
  <c r="D42" i="20"/>
  <c r="F42"/>
  <c r="H42"/>
  <c r="J42"/>
  <c r="L42"/>
  <c r="N42"/>
  <c r="C42"/>
  <c r="E42"/>
  <c r="G42"/>
  <c r="I42"/>
  <c r="K42"/>
  <c r="M42"/>
  <c r="H42" i="17"/>
  <c r="C43" i="36" s="1"/>
  <c r="D43" s="1"/>
  <c r="E43" s="1"/>
  <c r="F43" s="1"/>
  <c r="F110" i="17"/>
  <c r="E69" i="25"/>
  <c r="E73"/>
  <c r="E80" s="1"/>
  <c r="F25" i="17"/>
  <c r="E10" i="25"/>
  <c r="D144" i="20"/>
  <c r="F144"/>
  <c r="H144"/>
  <c r="J144"/>
  <c r="L144"/>
  <c r="N144"/>
  <c r="C144"/>
  <c r="E144"/>
  <c r="G144"/>
  <c r="I144"/>
  <c r="K144"/>
  <c r="M144"/>
  <c r="H26" i="33"/>
  <c r="C27" i="37" s="1"/>
  <c r="D27" s="1"/>
  <c r="E27" s="1"/>
  <c r="F27" s="1"/>
  <c r="C187" i="20"/>
  <c r="E187"/>
  <c r="G187"/>
  <c r="I187"/>
  <c r="K187"/>
  <c r="M187"/>
  <c r="D187"/>
  <c r="F187"/>
  <c r="H187"/>
  <c r="J187"/>
  <c r="L187"/>
  <c r="N187"/>
  <c r="H69" i="33"/>
  <c r="C70" i="37"/>
  <c r="D70"/>
  <c r="E70" s="1"/>
  <c r="F70" s="1"/>
  <c r="C191" i="20"/>
  <c r="E191"/>
  <c r="G191"/>
  <c r="I191"/>
  <c r="K191"/>
  <c r="M191"/>
  <c r="D191"/>
  <c r="F191"/>
  <c r="H191"/>
  <c r="J191"/>
  <c r="L191"/>
  <c r="N191"/>
  <c r="H73" i="33"/>
  <c r="C74" i="37"/>
  <c r="D74" s="1"/>
  <c r="E74" s="1"/>
  <c r="F74" s="1"/>
  <c r="C195" i="20"/>
  <c r="E195"/>
  <c r="G195"/>
  <c r="I195"/>
  <c r="K195"/>
  <c r="M195"/>
  <c r="D195"/>
  <c r="F195"/>
  <c r="H195"/>
  <c r="J195"/>
  <c r="L195"/>
  <c r="N195"/>
  <c r="H77" i="33"/>
  <c r="C78" i="37" s="1"/>
  <c r="D78" s="1"/>
  <c r="E78" s="1"/>
  <c r="F78" s="1"/>
  <c r="C201" i="20"/>
  <c r="E201"/>
  <c r="G201"/>
  <c r="I201"/>
  <c r="K201"/>
  <c r="M201"/>
  <c r="D201"/>
  <c r="F201"/>
  <c r="H201"/>
  <c r="J201"/>
  <c r="L201"/>
  <c r="N201"/>
  <c r="H83" i="33"/>
  <c r="C84" i="37"/>
  <c r="D84" s="1"/>
  <c r="E84" s="1"/>
  <c r="F84" s="1"/>
  <c r="C205" i="20"/>
  <c r="E205"/>
  <c r="G205"/>
  <c r="I205"/>
  <c r="K205"/>
  <c r="M205"/>
  <c r="D205"/>
  <c r="F205"/>
  <c r="H205"/>
  <c r="J205"/>
  <c r="L205"/>
  <c r="N205"/>
  <c r="H87" i="33"/>
  <c r="C88" i="37" s="1"/>
  <c r="D88" s="1"/>
  <c r="E88" s="1"/>
  <c r="F88" s="1"/>
  <c r="D210" i="20"/>
  <c r="F210"/>
  <c r="H210"/>
  <c r="J210"/>
  <c r="L210"/>
  <c r="N210"/>
  <c r="C210"/>
  <c r="E210"/>
  <c r="G210"/>
  <c r="I210"/>
  <c r="K210"/>
  <c r="M210"/>
  <c r="H92" i="33"/>
  <c r="C93" i="37"/>
  <c r="D93" s="1"/>
  <c r="E93"/>
  <c r="F93" s="1"/>
  <c r="C34" i="33"/>
  <c r="F34" i="10"/>
  <c r="D100" i="20"/>
  <c r="F100"/>
  <c r="H100"/>
  <c r="J100"/>
  <c r="L100"/>
  <c r="N100"/>
  <c r="C100"/>
  <c r="E100"/>
  <c r="G100"/>
  <c r="I100"/>
  <c r="K100"/>
  <c r="M100"/>
  <c r="H100" i="17"/>
  <c r="C101" i="36"/>
  <c r="D101" s="1"/>
  <c r="E101" s="1"/>
  <c r="F101" s="1"/>
  <c r="D104" i="20"/>
  <c r="F104"/>
  <c r="H104"/>
  <c r="J104"/>
  <c r="L104"/>
  <c r="N104"/>
  <c r="C104"/>
  <c r="E104"/>
  <c r="G104"/>
  <c r="I104"/>
  <c r="K104"/>
  <c r="M104"/>
  <c r="H104" i="17"/>
  <c r="C105" i="36" s="1"/>
  <c r="D105" s="1"/>
  <c r="E105" s="1"/>
  <c r="F105" s="1"/>
  <c r="D108" i="20"/>
  <c r="F108"/>
  <c r="H108"/>
  <c r="J108"/>
  <c r="L108"/>
  <c r="N108"/>
  <c r="C108"/>
  <c r="E108"/>
  <c r="G108"/>
  <c r="I108"/>
  <c r="K108"/>
  <c r="M108"/>
  <c r="H108" i="17"/>
  <c r="C109" i="36"/>
  <c r="D109" s="1"/>
  <c r="E109" s="1"/>
  <c r="F109" s="1"/>
  <c r="D113" i="20"/>
  <c r="F113"/>
  <c r="H113"/>
  <c r="J113"/>
  <c r="L113"/>
  <c r="N113"/>
  <c r="C113"/>
  <c r="E113"/>
  <c r="G113"/>
  <c r="I113"/>
  <c r="K113"/>
  <c r="M113"/>
  <c r="H113" i="17"/>
  <c r="C114" i="36" s="1"/>
  <c r="D114" s="1"/>
  <c r="E114" s="1"/>
  <c r="F114" s="1"/>
  <c r="D118" i="20"/>
  <c r="F118"/>
  <c r="H118"/>
  <c r="J118"/>
  <c r="L118"/>
  <c r="N118"/>
  <c r="C118"/>
  <c r="E118"/>
  <c r="G118"/>
  <c r="I118"/>
  <c r="K118"/>
  <c r="M118"/>
  <c r="H118" i="17"/>
  <c r="C119" i="36"/>
  <c r="D119" s="1"/>
  <c r="E119" s="1"/>
  <c r="F119" s="1"/>
  <c r="E67" i="42"/>
  <c r="F67" s="1"/>
  <c r="F48"/>
  <c r="E48" i="33"/>
  <c r="E66" i="43"/>
  <c r="F48"/>
  <c r="E97" i="17"/>
  <c r="F97" i="44"/>
  <c r="C142" i="6"/>
  <c r="Z128"/>
  <c r="Y128"/>
  <c r="Z257"/>
  <c r="Y257"/>
  <c r="Y229"/>
  <c r="Z229"/>
  <c r="C167" i="20"/>
  <c r="E167"/>
  <c r="G167"/>
  <c r="I167"/>
  <c r="K167"/>
  <c r="M167"/>
  <c r="D167"/>
  <c r="F167"/>
  <c r="H167"/>
  <c r="J167"/>
  <c r="L167"/>
  <c r="N167"/>
  <c r="H49" i="33"/>
  <c r="D134" i="20"/>
  <c r="F134"/>
  <c r="H134"/>
  <c r="J134"/>
  <c r="L134"/>
  <c r="N134"/>
  <c r="C134"/>
  <c r="E134"/>
  <c r="G134"/>
  <c r="I134"/>
  <c r="K134"/>
  <c r="M134"/>
  <c r="H16" i="33"/>
  <c r="D164" i="20"/>
  <c r="F164"/>
  <c r="H164"/>
  <c r="J164"/>
  <c r="L164"/>
  <c r="N164"/>
  <c r="C164"/>
  <c r="E164"/>
  <c r="G164"/>
  <c r="I164"/>
  <c r="K164"/>
  <c r="M164"/>
  <c r="H46" i="33"/>
  <c r="C173" i="20"/>
  <c r="E173"/>
  <c r="G173"/>
  <c r="I173"/>
  <c r="K173"/>
  <c r="M173"/>
  <c r="D173"/>
  <c r="F173"/>
  <c r="H173"/>
  <c r="J173"/>
  <c r="L173"/>
  <c r="N173"/>
  <c r="H55" i="33"/>
  <c r="C177" i="20"/>
  <c r="E177"/>
  <c r="G177"/>
  <c r="I177"/>
  <c r="K177"/>
  <c r="M177"/>
  <c r="D177"/>
  <c r="F177"/>
  <c r="H177"/>
  <c r="J177"/>
  <c r="L177"/>
  <c r="N177"/>
  <c r="H59" i="33"/>
  <c r="D138" i="20"/>
  <c r="F138"/>
  <c r="H138"/>
  <c r="J138"/>
  <c r="L138"/>
  <c r="N138"/>
  <c r="C138"/>
  <c r="E138"/>
  <c r="G138"/>
  <c r="I138"/>
  <c r="K138"/>
  <c r="M138"/>
  <c r="H20" i="33"/>
  <c r="C21" i="37" s="1"/>
  <c r="D21" s="1"/>
  <c r="E21" s="1"/>
  <c r="F21" s="1"/>
  <c r="D140" i="20"/>
  <c r="F140"/>
  <c r="H140"/>
  <c r="J140"/>
  <c r="L140"/>
  <c r="N140"/>
  <c r="C140"/>
  <c r="E140"/>
  <c r="G140"/>
  <c r="I140"/>
  <c r="K140"/>
  <c r="M140"/>
  <c r="H22" i="33"/>
  <c r="F23"/>
  <c r="E92" i="52"/>
  <c r="E92" i="25"/>
  <c r="D52" i="20"/>
  <c r="F52"/>
  <c r="H52"/>
  <c r="J52"/>
  <c r="L52"/>
  <c r="N52"/>
  <c r="C52"/>
  <c r="E52"/>
  <c r="G52"/>
  <c r="I52"/>
  <c r="K52"/>
  <c r="M52"/>
  <c r="H52" i="17"/>
  <c r="D62" i="20"/>
  <c r="F62"/>
  <c r="H62"/>
  <c r="J62"/>
  <c r="L62"/>
  <c r="N62"/>
  <c r="C62"/>
  <c r="E62"/>
  <c r="G62"/>
  <c r="I62"/>
  <c r="K62"/>
  <c r="M62"/>
  <c r="H62" i="17"/>
  <c r="D68" i="20"/>
  <c r="F68"/>
  <c r="H68"/>
  <c r="J68"/>
  <c r="L68"/>
  <c r="N68"/>
  <c r="C68"/>
  <c r="E68"/>
  <c r="G68"/>
  <c r="I68"/>
  <c r="K68"/>
  <c r="M68"/>
  <c r="H68" i="17"/>
  <c r="C90" i="20"/>
  <c r="E90"/>
  <c r="G90"/>
  <c r="I90"/>
  <c r="K90"/>
  <c r="M90"/>
  <c r="D90"/>
  <c r="F90"/>
  <c r="H90"/>
  <c r="J90"/>
  <c r="L90"/>
  <c r="N90"/>
  <c r="H90" i="17"/>
  <c r="C9" i="20"/>
  <c r="E9"/>
  <c r="G9"/>
  <c r="I9"/>
  <c r="K9"/>
  <c r="M9"/>
  <c r="D9"/>
  <c r="F9"/>
  <c r="H9"/>
  <c r="J9"/>
  <c r="L9"/>
  <c r="N9"/>
  <c r="H9" i="17"/>
  <c r="C10" i="36"/>
  <c r="D10" s="1"/>
  <c r="E10" s="1"/>
  <c r="F10" s="1"/>
  <c r="C10" i="20"/>
  <c r="E10"/>
  <c r="G10"/>
  <c r="I10"/>
  <c r="K10"/>
  <c r="M10"/>
  <c r="D10"/>
  <c r="F10"/>
  <c r="H10"/>
  <c r="J10"/>
  <c r="L10"/>
  <c r="N10"/>
  <c r="H10" i="17"/>
  <c r="C11" i="36" s="1"/>
  <c r="D11" s="1"/>
  <c r="E11" s="1"/>
  <c r="F11" s="1"/>
  <c r="C11" i="20"/>
  <c r="E11"/>
  <c r="G11"/>
  <c r="I11"/>
  <c r="K11"/>
  <c r="M11"/>
  <c r="D11"/>
  <c r="F11"/>
  <c r="H11"/>
  <c r="J11"/>
  <c r="L11"/>
  <c r="N11"/>
  <c r="H11" i="17"/>
  <c r="C12" i="36"/>
  <c r="D12" s="1"/>
  <c r="E12" s="1"/>
  <c r="F12" s="1"/>
  <c r="C13" i="20"/>
  <c r="E13"/>
  <c r="G13"/>
  <c r="I13"/>
  <c r="K13"/>
  <c r="M13"/>
  <c r="D13"/>
  <c r="F13"/>
  <c r="H13"/>
  <c r="J13"/>
  <c r="L13"/>
  <c r="N13"/>
  <c r="H13" i="17"/>
  <c r="C14" i="36" s="1"/>
  <c r="D14" s="1"/>
  <c r="E14" s="1"/>
  <c r="F14" s="1"/>
  <c r="C24" i="2"/>
  <c r="C24" i="17"/>
  <c r="C23"/>
  <c r="D30" i="20"/>
  <c r="F30"/>
  <c r="H30"/>
  <c r="J30"/>
  <c r="L30"/>
  <c r="N30"/>
  <c r="C30"/>
  <c r="E30"/>
  <c r="G30"/>
  <c r="I30"/>
  <c r="K30"/>
  <c r="M30"/>
  <c r="H30" i="17"/>
  <c r="C31" i="36" s="1"/>
  <c r="D31" s="1"/>
  <c r="E31" s="1"/>
  <c r="F31" s="1"/>
  <c r="D31" i="20"/>
  <c r="F31"/>
  <c r="H31"/>
  <c r="J31"/>
  <c r="L31"/>
  <c r="N31"/>
  <c r="C31"/>
  <c r="E31"/>
  <c r="G31"/>
  <c r="I31"/>
  <c r="K31"/>
  <c r="M31"/>
  <c r="H31" i="17"/>
  <c r="C32" i="36"/>
  <c r="D32" s="1"/>
  <c r="E32" s="1"/>
  <c r="F32" s="1"/>
  <c r="C49" i="17"/>
  <c r="D46" i="20"/>
  <c r="F46"/>
  <c r="H46"/>
  <c r="J46"/>
  <c r="L46"/>
  <c r="N46"/>
  <c r="C46"/>
  <c r="E46"/>
  <c r="G46"/>
  <c r="I46"/>
  <c r="K46"/>
  <c r="M46"/>
  <c r="H46" i="17"/>
  <c r="C47" i="36"/>
  <c r="D47" s="1"/>
  <c r="E47" s="1"/>
  <c r="F47" s="1"/>
  <c r="D47" i="20"/>
  <c r="F47"/>
  <c r="H47"/>
  <c r="J47"/>
  <c r="L47"/>
  <c r="N47"/>
  <c r="C47"/>
  <c r="E47"/>
  <c r="G47"/>
  <c r="I47"/>
  <c r="K47"/>
  <c r="M47"/>
  <c r="H47" i="17"/>
  <c r="C48" i="36" s="1"/>
  <c r="D48" s="1"/>
  <c r="E48" s="1"/>
  <c r="F48" s="1"/>
  <c r="D48" i="20"/>
  <c r="F48"/>
  <c r="H48"/>
  <c r="J48"/>
  <c r="L48"/>
  <c r="N48"/>
  <c r="C48"/>
  <c r="E48"/>
  <c r="G48"/>
  <c r="I48"/>
  <c r="K48"/>
  <c r="M48"/>
  <c r="H48" i="17"/>
  <c r="C49" i="36"/>
  <c r="D49" s="1"/>
  <c r="E49" s="1"/>
  <c r="F49" s="1"/>
  <c r="F54" i="17"/>
  <c r="E20" i="25"/>
  <c r="D82" i="17"/>
  <c r="F82" i="2"/>
  <c r="F76" i="17"/>
  <c r="E42" i="25"/>
  <c r="F77" i="17"/>
  <c r="E43" i="25"/>
  <c r="F78" i="17"/>
  <c r="E44" i="25"/>
  <c r="F79" i="17"/>
  <c r="E45" i="25"/>
  <c r="F80" i="17"/>
  <c r="E46" i="25"/>
  <c r="F81" i="17"/>
  <c r="E47" i="25"/>
  <c r="F83" i="17"/>
  <c r="E49" i="25"/>
  <c r="F84" i="17"/>
  <c r="E50" i="25"/>
  <c r="F85" i="17"/>
  <c r="E51" i="25"/>
  <c r="F86" i="17"/>
  <c r="E52" i="25"/>
  <c r="C145" i="20"/>
  <c r="E145"/>
  <c r="G145"/>
  <c r="I145"/>
  <c r="K145"/>
  <c r="M145"/>
  <c r="D145"/>
  <c r="F145"/>
  <c r="H145"/>
  <c r="J145"/>
  <c r="L145"/>
  <c r="N145"/>
  <c r="H27" i="33"/>
  <c r="C28" i="37" s="1"/>
  <c r="D28" s="1"/>
  <c r="E28" s="1"/>
  <c r="F28" s="1"/>
  <c r="D96" i="17"/>
  <c r="D97" i="2"/>
  <c r="F96"/>
  <c r="F70" i="17"/>
  <c r="E36" i="25"/>
  <c r="C143" i="20"/>
  <c r="E143"/>
  <c r="G143"/>
  <c r="I143"/>
  <c r="K143"/>
  <c r="M143"/>
  <c r="D143"/>
  <c r="F143"/>
  <c r="H143"/>
  <c r="J143"/>
  <c r="L143"/>
  <c r="N143"/>
  <c r="H25" i="33"/>
  <c r="C26" i="37" s="1"/>
  <c r="D26" s="1"/>
  <c r="E26" s="1"/>
  <c r="F26" s="1"/>
  <c r="F63" i="33"/>
  <c r="E127" i="25"/>
  <c r="C47" i="33"/>
  <c r="F47" i="10"/>
  <c r="D146" i="20"/>
  <c r="F146"/>
  <c r="H146"/>
  <c r="J146"/>
  <c r="L146"/>
  <c r="N146"/>
  <c r="C146"/>
  <c r="E146"/>
  <c r="G146"/>
  <c r="I146"/>
  <c r="K146"/>
  <c r="M146"/>
  <c r="H28" i="33"/>
  <c r="C29" i="37"/>
  <c r="D29" s="1"/>
  <c r="E29" s="1"/>
  <c r="F29" s="1"/>
  <c r="C147" i="20"/>
  <c r="E147"/>
  <c r="G147"/>
  <c r="I147"/>
  <c r="K147"/>
  <c r="M147"/>
  <c r="D147"/>
  <c r="F147"/>
  <c r="H147"/>
  <c r="J147"/>
  <c r="L147"/>
  <c r="N147"/>
  <c r="H29" i="33"/>
  <c r="C30" i="37" s="1"/>
  <c r="D30" s="1"/>
  <c r="E30" s="1"/>
  <c r="F30" s="1"/>
  <c r="F24" i="33"/>
  <c r="E93" i="25"/>
  <c r="C14" i="20"/>
  <c r="E14"/>
  <c r="G14"/>
  <c r="I14"/>
  <c r="K14"/>
  <c r="M14"/>
  <c r="D14"/>
  <c r="F14"/>
  <c r="H14"/>
  <c r="J14"/>
  <c r="L14"/>
  <c r="N14"/>
  <c r="H14" i="17"/>
  <c r="C15" i="36"/>
  <c r="D15" s="1"/>
  <c r="E15" s="1"/>
  <c r="F15" s="1"/>
  <c r="D6" i="20"/>
  <c r="F6"/>
  <c r="H6"/>
  <c r="J6"/>
  <c r="L6"/>
  <c r="N6"/>
  <c r="C6"/>
  <c r="E6"/>
  <c r="G6"/>
  <c r="I6"/>
  <c r="K6"/>
  <c r="M6"/>
  <c r="H6" i="17"/>
  <c r="C7" i="36" s="1"/>
  <c r="D7" s="1"/>
  <c r="E7" s="1"/>
  <c r="F7" s="1"/>
  <c r="D73" i="17"/>
  <c r="D74" i="2"/>
  <c r="F58" i="17"/>
  <c r="E24" i="25"/>
  <c r="F57" i="17"/>
  <c r="E23" i="25"/>
  <c r="F56" i="17"/>
  <c r="E22" i="25"/>
  <c r="D64" i="33"/>
  <c r="D65" i="10"/>
  <c r="F17" i="33"/>
  <c r="E88" i="25"/>
  <c r="C12" i="20"/>
  <c r="E12"/>
  <c r="O12" s="1"/>
  <c r="G12"/>
  <c r="I12"/>
  <c r="K12"/>
  <c r="M12"/>
  <c r="D12"/>
  <c r="F12"/>
  <c r="H12"/>
  <c r="J12"/>
  <c r="L12"/>
  <c r="N12"/>
  <c r="H12" i="17"/>
  <c r="C13" i="36"/>
  <c r="D13" s="1"/>
  <c r="E13" s="1"/>
  <c r="F13" s="1"/>
  <c r="F35" i="33"/>
  <c r="E99" i="25"/>
  <c r="E95" i="33"/>
  <c r="E64" i="46"/>
  <c r="E81"/>
  <c r="Y37" i="5"/>
  <c r="Y121"/>
  <c r="V142" i="6"/>
  <c r="E132" i="46"/>
  <c r="C43" i="10"/>
  <c r="C48"/>
  <c r="C48" i="33" s="1"/>
  <c r="F26" i="17"/>
  <c r="X66" i="5"/>
  <c r="X262"/>
  <c r="X300"/>
  <c r="F74" i="41"/>
  <c r="Y187" i="5"/>
  <c r="C32" i="10"/>
  <c r="C50" i="44"/>
  <c r="C74"/>
  <c r="C67" i="43"/>
  <c r="C67" i="33" s="1"/>
  <c r="D68"/>
  <c r="C98" i="44"/>
  <c r="C122"/>
  <c r="G268" i="6"/>
  <c r="K268"/>
  <c r="O268"/>
  <c r="S268"/>
  <c r="W268"/>
  <c r="C73" i="2"/>
  <c r="F73" s="1"/>
  <c r="D18" i="33"/>
  <c r="C40" i="2"/>
  <c r="C40" i="17"/>
  <c r="E64" i="26"/>
  <c r="E81" s="1"/>
  <c r="E131"/>
  <c r="C32" i="33"/>
  <c r="F32" i="10"/>
  <c r="F32" i="33" s="1"/>
  <c r="C26" i="20"/>
  <c r="E26"/>
  <c r="G26"/>
  <c r="I26"/>
  <c r="K26"/>
  <c r="M26"/>
  <c r="D26"/>
  <c r="F26"/>
  <c r="H26"/>
  <c r="J26"/>
  <c r="L26"/>
  <c r="N26"/>
  <c r="H26" i="17"/>
  <c r="C27" i="36" s="1"/>
  <c r="D27" s="1"/>
  <c r="E27" s="1"/>
  <c r="F27" s="1"/>
  <c r="C135" i="20"/>
  <c r="E135"/>
  <c r="G135"/>
  <c r="I135"/>
  <c r="K135"/>
  <c r="M135"/>
  <c r="D135"/>
  <c r="F135"/>
  <c r="H135"/>
  <c r="J135"/>
  <c r="L135"/>
  <c r="N135"/>
  <c r="H17" i="33"/>
  <c r="C56" i="20"/>
  <c r="E56"/>
  <c r="G56"/>
  <c r="I56"/>
  <c r="K56"/>
  <c r="M56"/>
  <c r="D56"/>
  <c r="F56"/>
  <c r="H56"/>
  <c r="J56"/>
  <c r="L56"/>
  <c r="N56"/>
  <c r="H56" i="17"/>
  <c r="C57" i="20"/>
  <c r="E57"/>
  <c r="G57"/>
  <c r="I57"/>
  <c r="K57"/>
  <c r="M57"/>
  <c r="D57"/>
  <c r="F57"/>
  <c r="H57"/>
  <c r="J57"/>
  <c r="L57"/>
  <c r="N57"/>
  <c r="H57" i="17"/>
  <c r="C58" i="20"/>
  <c r="E58"/>
  <c r="G58"/>
  <c r="I58"/>
  <c r="K58"/>
  <c r="M58"/>
  <c r="D58"/>
  <c r="F58"/>
  <c r="H58"/>
  <c r="J58"/>
  <c r="L58"/>
  <c r="N58"/>
  <c r="H58" i="17"/>
  <c r="D181" i="20"/>
  <c r="F181"/>
  <c r="H181"/>
  <c r="J181"/>
  <c r="L181"/>
  <c r="N181"/>
  <c r="C181"/>
  <c r="E181"/>
  <c r="G181"/>
  <c r="I181"/>
  <c r="K181"/>
  <c r="M181"/>
  <c r="H63" i="33"/>
  <c r="F96" i="17"/>
  <c r="E62" i="25"/>
  <c r="F82" i="17"/>
  <c r="E48" i="25"/>
  <c r="C69" i="36"/>
  <c r="D69" s="1"/>
  <c r="E69" s="1"/>
  <c r="F69" s="1"/>
  <c r="E34" i="19"/>
  <c r="C53" i="36"/>
  <c r="D53"/>
  <c r="E53" s="1"/>
  <c r="F53" s="1"/>
  <c r="E18" i="19"/>
  <c r="C23" i="37"/>
  <c r="D23" s="1"/>
  <c r="E23" s="1"/>
  <c r="F23" s="1"/>
  <c r="E91" i="19"/>
  <c r="C60" i="37"/>
  <c r="D60"/>
  <c r="E60" s="1"/>
  <c r="F60" s="1"/>
  <c r="E123" i="19"/>
  <c r="C47" i="37"/>
  <c r="D47" s="1"/>
  <c r="E47" s="1"/>
  <c r="F47" s="1"/>
  <c r="E110" i="19"/>
  <c r="C50" i="37"/>
  <c r="D50"/>
  <c r="E50" s="1"/>
  <c r="F50" s="1"/>
  <c r="E113" i="19"/>
  <c r="Z142" i="6"/>
  <c r="Y142"/>
  <c r="F66" i="43"/>
  <c r="E96"/>
  <c r="E66" i="33"/>
  <c r="C67" i="36"/>
  <c r="D67"/>
  <c r="E67" s="1"/>
  <c r="F67" s="1"/>
  <c r="E32" i="19"/>
  <c r="C52" i="36"/>
  <c r="D52" s="1"/>
  <c r="E52" s="1"/>
  <c r="F52" s="1"/>
  <c r="E17" i="19"/>
  <c r="C63" i="37"/>
  <c r="D63"/>
  <c r="E63" s="1"/>
  <c r="F63" s="1"/>
  <c r="E126" i="19"/>
  <c r="C54" i="37"/>
  <c r="D54" s="1"/>
  <c r="E54" s="1"/>
  <c r="F54" s="1"/>
  <c r="E117" i="19"/>
  <c r="C14" i="37"/>
  <c r="D14"/>
  <c r="E14" s="1"/>
  <c r="F14" s="1"/>
  <c r="E84" i="19"/>
  <c r="E98" i="50"/>
  <c r="F74"/>
  <c r="D33" i="20"/>
  <c r="F33"/>
  <c r="H33"/>
  <c r="J33"/>
  <c r="L33"/>
  <c r="N33"/>
  <c r="C33"/>
  <c r="E33"/>
  <c r="G33"/>
  <c r="I33"/>
  <c r="K33"/>
  <c r="M33"/>
  <c r="H33" i="17"/>
  <c r="C34" i="36" s="1"/>
  <c r="D34" s="1"/>
  <c r="E34" s="1"/>
  <c r="F34" s="1"/>
  <c r="F59" i="17"/>
  <c r="E25" i="25"/>
  <c r="D128" i="20"/>
  <c r="F128"/>
  <c r="H128"/>
  <c r="J128"/>
  <c r="L128"/>
  <c r="N128"/>
  <c r="C128"/>
  <c r="E128"/>
  <c r="G128"/>
  <c r="I128"/>
  <c r="K128"/>
  <c r="M128"/>
  <c r="H10" i="33"/>
  <c r="C11" i="37"/>
  <c r="D11" s="1"/>
  <c r="E11" s="1"/>
  <c r="F11" s="1"/>
  <c r="D136" i="20"/>
  <c r="F136"/>
  <c r="H136"/>
  <c r="J136"/>
  <c r="L136"/>
  <c r="N136"/>
  <c r="C136"/>
  <c r="E136"/>
  <c r="G136"/>
  <c r="I136"/>
  <c r="K136"/>
  <c r="M136"/>
  <c r="H18" i="33"/>
  <c r="C19" i="37" s="1"/>
  <c r="D19" s="1"/>
  <c r="E19" s="1"/>
  <c r="F19" s="1"/>
  <c r="D87" i="20"/>
  <c r="F87"/>
  <c r="H87"/>
  <c r="J87"/>
  <c r="L87"/>
  <c r="N87"/>
  <c r="C87"/>
  <c r="E87"/>
  <c r="G87"/>
  <c r="I87"/>
  <c r="K87"/>
  <c r="M87"/>
  <c r="H87" i="17"/>
  <c r="D93" i="20"/>
  <c r="F93"/>
  <c r="H93"/>
  <c r="J93"/>
  <c r="L93"/>
  <c r="N93"/>
  <c r="C93"/>
  <c r="E93"/>
  <c r="G93"/>
  <c r="I93"/>
  <c r="K93"/>
  <c r="M93"/>
  <c r="H93" i="17"/>
  <c r="C95" i="20"/>
  <c r="E95"/>
  <c r="G95"/>
  <c r="I95"/>
  <c r="K95"/>
  <c r="M95"/>
  <c r="D95"/>
  <c r="F95"/>
  <c r="H95"/>
  <c r="J95"/>
  <c r="L95"/>
  <c r="N95"/>
  <c r="H95" i="17"/>
  <c r="C149" i="20"/>
  <c r="E149"/>
  <c r="G149"/>
  <c r="I149"/>
  <c r="K149"/>
  <c r="M149"/>
  <c r="D149"/>
  <c r="F149"/>
  <c r="H149"/>
  <c r="J149"/>
  <c r="L149"/>
  <c r="N149"/>
  <c r="H31" i="33"/>
  <c r="F64"/>
  <c r="E128" i="25"/>
  <c r="E129" s="1"/>
  <c r="C91" i="20"/>
  <c r="E91"/>
  <c r="G91"/>
  <c r="I91"/>
  <c r="K91"/>
  <c r="M91"/>
  <c r="D91"/>
  <c r="F91"/>
  <c r="H91"/>
  <c r="J91"/>
  <c r="L91"/>
  <c r="N91"/>
  <c r="H91" i="17"/>
  <c r="D75" i="20"/>
  <c r="F75"/>
  <c r="H75"/>
  <c r="J75"/>
  <c r="L75"/>
  <c r="N75"/>
  <c r="C75"/>
  <c r="E75"/>
  <c r="G75"/>
  <c r="I75"/>
  <c r="K75"/>
  <c r="M75"/>
  <c r="H75" i="17"/>
  <c r="D71" i="20"/>
  <c r="F71"/>
  <c r="H71"/>
  <c r="J71"/>
  <c r="L71"/>
  <c r="N71"/>
  <c r="C71"/>
  <c r="E71"/>
  <c r="G71"/>
  <c r="I71"/>
  <c r="K71"/>
  <c r="M71"/>
  <c r="H71" i="17"/>
  <c r="C55" i="20"/>
  <c r="E55"/>
  <c r="G55"/>
  <c r="I55"/>
  <c r="K55"/>
  <c r="M55"/>
  <c r="D55"/>
  <c r="F55"/>
  <c r="H55"/>
  <c r="J55"/>
  <c r="L55"/>
  <c r="N55"/>
  <c r="H55" i="17"/>
  <c r="C89" i="36"/>
  <c r="D89" s="1"/>
  <c r="E89" s="1"/>
  <c r="F89" s="1"/>
  <c r="E54" i="19"/>
  <c r="C61" i="36"/>
  <c r="D61"/>
  <c r="E61" s="1"/>
  <c r="F61" s="1"/>
  <c r="E26" i="19"/>
  <c r="C151" i="20"/>
  <c r="E151"/>
  <c r="G151"/>
  <c r="I151"/>
  <c r="K151"/>
  <c r="M151"/>
  <c r="D151"/>
  <c r="F151"/>
  <c r="H151"/>
  <c r="J151"/>
  <c r="L151"/>
  <c r="N151"/>
  <c r="H33" i="33"/>
  <c r="C62" i="37"/>
  <c r="D62"/>
  <c r="E62" s="1"/>
  <c r="F62" s="1"/>
  <c r="E125" i="19"/>
  <c r="C53" i="37"/>
  <c r="D53" s="1"/>
  <c r="E53" s="1"/>
  <c r="F53" s="1"/>
  <c r="E116" i="19"/>
  <c r="C55" i="37"/>
  <c r="D55"/>
  <c r="E55" s="1"/>
  <c r="F55" s="1"/>
  <c r="E118" i="19"/>
  <c r="Y262" i="5"/>
  <c r="Z262"/>
  <c r="C300"/>
  <c r="C70" i="36"/>
  <c r="D70"/>
  <c r="E70" s="1"/>
  <c r="F70" s="1"/>
  <c r="E35" i="19"/>
  <c r="C54" i="36"/>
  <c r="D54" s="1"/>
  <c r="E54" s="1"/>
  <c r="F54" s="1"/>
  <c r="E19" i="19"/>
  <c r="C88" i="33"/>
  <c r="F88" i="10"/>
  <c r="F88" i="33" s="1"/>
  <c r="C95" i="10"/>
  <c r="C57" i="37"/>
  <c r="D57"/>
  <c r="E57" s="1"/>
  <c r="F57" s="1"/>
  <c r="E120" i="19"/>
  <c r="C16" i="37"/>
  <c r="D16" s="1"/>
  <c r="E16" s="1"/>
  <c r="F16" s="1"/>
  <c r="E86" i="19"/>
  <c r="AA262" i="5"/>
  <c r="V300"/>
  <c r="AA300"/>
  <c r="D50" i="17"/>
  <c r="O6" i="20"/>
  <c r="O147"/>
  <c r="O48"/>
  <c r="O46"/>
  <c r="O30"/>
  <c r="O11"/>
  <c r="O9"/>
  <c r="O68"/>
  <c r="O52"/>
  <c r="O140"/>
  <c r="O177"/>
  <c r="O164"/>
  <c r="O167"/>
  <c r="O118"/>
  <c r="O108"/>
  <c r="O100"/>
  <c r="O205"/>
  <c r="O195"/>
  <c r="O187"/>
  <c r="O42"/>
  <c r="O38"/>
  <c r="O36"/>
  <c r="F40" i="2"/>
  <c r="O66" i="20"/>
  <c r="O51"/>
  <c r="O180"/>
  <c r="O171"/>
  <c r="O131"/>
  <c r="Z66" i="5"/>
  <c r="O119" i="20"/>
  <c r="O109"/>
  <c r="O101"/>
  <c r="F24" i="2"/>
  <c r="F24" i="17" s="1"/>
  <c r="O207" i="20"/>
  <c r="O197"/>
  <c r="O188"/>
  <c r="E89" i="25"/>
  <c r="O88" i="20"/>
  <c r="O60"/>
  <c r="O179"/>
  <c r="O170"/>
  <c r="O172"/>
  <c r="Z25" i="5"/>
  <c r="O116" i="20"/>
  <c r="O106"/>
  <c r="O212"/>
  <c r="O198"/>
  <c r="O189"/>
  <c r="O45"/>
  <c r="O69"/>
  <c r="O53"/>
  <c r="D48" i="10"/>
  <c r="D48" i="33"/>
  <c r="O127" i="20"/>
  <c r="O125"/>
  <c r="O174"/>
  <c r="O133"/>
  <c r="O112"/>
  <c r="O103"/>
  <c r="O209"/>
  <c r="O199"/>
  <c r="O190"/>
  <c r="E68" i="33"/>
  <c r="E96" i="51"/>
  <c r="F96"/>
  <c r="C73" i="17"/>
  <c r="C43" i="33"/>
  <c r="F43" i="10"/>
  <c r="AA142" i="6"/>
  <c r="V230"/>
  <c r="D153" i="20"/>
  <c r="F153"/>
  <c r="H153"/>
  <c r="J153"/>
  <c r="L153"/>
  <c r="N153"/>
  <c r="C153"/>
  <c r="E153"/>
  <c r="G153"/>
  <c r="I153"/>
  <c r="K153"/>
  <c r="M153"/>
  <c r="H35" i="33"/>
  <c r="D65"/>
  <c r="D74" i="17"/>
  <c r="D142" i="20"/>
  <c r="F142"/>
  <c r="H142"/>
  <c r="J142"/>
  <c r="L142"/>
  <c r="N142"/>
  <c r="C142"/>
  <c r="E142"/>
  <c r="G142"/>
  <c r="I142"/>
  <c r="K142"/>
  <c r="M142"/>
  <c r="H24" i="33"/>
  <c r="F47"/>
  <c r="E111" i="25"/>
  <c r="C70" i="20"/>
  <c r="E70"/>
  <c r="G70"/>
  <c r="I70"/>
  <c r="K70"/>
  <c r="M70"/>
  <c r="D70"/>
  <c r="F70"/>
  <c r="H70"/>
  <c r="J70"/>
  <c r="L70"/>
  <c r="N70"/>
  <c r="H70" i="17"/>
  <c r="D97"/>
  <c r="F97" i="2"/>
  <c r="F97" i="17" s="1"/>
  <c r="D98" i="2"/>
  <c r="D86" i="20"/>
  <c r="F86"/>
  <c r="H86"/>
  <c r="J86"/>
  <c r="L86"/>
  <c r="N86"/>
  <c r="C86"/>
  <c r="E86"/>
  <c r="G86"/>
  <c r="I86"/>
  <c r="K86"/>
  <c r="M86"/>
  <c r="H86" i="17"/>
  <c r="D85" i="20"/>
  <c r="F85"/>
  <c r="H85"/>
  <c r="J85"/>
  <c r="L85"/>
  <c r="N85"/>
  <c r="C85"/>
  <c r="E85"/>
  <c r="G85"/>
  <c r="I85"/>
  <c r="K85"/>
  <c r="M85"/>
  <c r="H85" i="17"/>
  <c r="D84" i="20"/>
  <c r="F84"/>
  <c r="H84"/>
  <c r="J84"/>
  <c r="L84"/>
  <c r="N84"/>
  <c r="C84"/>
  <c r="E84"/>
  <c r="G84"/>
  <c r="I84"/>
  <c r="K84"/>
  <c r="M84"/>
  <c r="H84" i="17"/>
  <c r="D83" i="20"/>
  <c r="F83"/>
  <c r="H83"/>
  <c r="J83"/>
  <c r="L83"/>
  <c r="N83"/>
  <c r="C83"/>
  <c r="E83"/>
  <c r="G83"/>
  <c r="I83"/>
  <c r="K83"/>
  <c r="M83"/>
  <c r="H83" i="17"/>
  <c r="D81" i="20"/>
  <c r="F81"/>
  <c r="H81"/>
  <c r="J81"/>
  <c r="L81"/>
  <c r="N81"/>
  <c r="C81"/>
  <c r="E81"/>
  <c r="G81"/>
  <c r="I81"/>
  <c r="K81"/>
  <c r="M81"/>
  <c r="H81" i="17"/>
  <c r="D80" i="20"/>
  <c r="F80"/>
  <c r="H80"/>
  <c r="J80"/>
  <c r="L80"/>
  <c r="N80"/>
  <c r="C80"/>
  <c r="E80"/>
  <c r="G80"/>
  <c r="I80"/>
  <c r="K80"/>
  <c r="M80"/>
  <c r="H80" i="17"/>
  <c r="D79" i="20"/>
  <c r="F79"/>
  <c r="H79"/>
  <c r="J79"/>
  <c r="L79"/>
  <c r="N79"/>
  <c r="C79"/>
  <c r="E79"/>
  <c r="G79"/>
  <c r="I79"/>
  <c r="K79"/>
  <c r="M79"/>
  <c r="H79" i="17"/>
  <c r="D78" i="20"/>
  <c r="F78"/>
  <c r="H78"/>
  <c r="J78"/>
  <c r="L78"/>
  <c r="N78"/>
  <c r="C78"/>
  <c r="E78"/>
  <c r="G78"/>
  <c r="I78"/>
  <c r="K78"/>
  <c r="M78"/>
  <c r="H78" i="17"/>
  <c r="D77" i="20"/>
  <c r="F77"/>
  <c r="H77"/>
  <c r="J77"/>
  <c r="L77"/>
  <c r="N77"/>
  <c r="C77"/>
  <c r="E77"/>
  <c r="G77"/>
  <c r="I77"/>
  <c r="K77"/>
  <c r="M77"/>
  <c r="H77" i="17"/>
  <c r="D76" i="20"/>
  <c r="F76"/>
  <c r="H76"/>
  <c r="J76"/>
  <c r="L76"/>
  <c r="N76"/>
  <c r="C76"/>
  <c r="E76"/>
  <c r="G76"/>
  <c r="I76"/>
  <c r="K76"/>
  <c r="M76"/>
  <c r="H76" i="17"/>
  <c r="C54" i="20"/>
  <c r="E54"/>
  <c r="G54"/>
  <c r="I54"/>
  <c r="K54"/>
  <c r="M54"/>
  <c r="D54"/>
  <c r="F54"/>
  <c r="H54"/>
  <c r="J54"/>
  <c r="L54"/>
  <c r="N54"/>
  <c r="H54" i="17"/>
  <c r="C91" i="36"/>
  <c r="D91" s="1"/>
  <c r="E91" s="1"/>
  <c r="F91" s="1"/>
  <c r="E56" i="19"/>
  <c r="C63" i="36"/>
  <c r="D63"/>
  <c r="E63" s="1"/>
  <c r="F63" s="1"/>
  <c r="E28" i="19"/>
  <c r="C141" i="20"/>
  <c r="E141"/>
  <c r="G141"/>
  <c r="I141"/>
  <c r="K141"/>
  <c r="M141"/>
  <c r="D141"/>
  <c r="F141"/>
  <c r="H141"/>
  <c r="J141"/>
  <c r="L141"/>
  <c r="N141"/>
  <c r="H23" i="33"/>
  <c r="C56" i="37"/>
  <c r="D56"/>
  <c r="E56" s="1"/>
  <c r="F56" s="1"/>
  <c r="E119" i="19"/>
  <c r="C17" i="37"/>
  <c r="D17" s="1"/>
  <c r="E17" s="1"/>
  <c r="F17" s="1"/>
  <c r="E87" i="19"/>
  <c r="F34" i="33"/>
  <c r="E98" i="25"/>
  <c r="C25" i="20"/>
  <c r="E25"/>
  <c r="G25"/>
  <c r="I25"/>
  <c r="K25"/>
  <c r="M25"/>
  <c r="D25"/>
  <c r="F25"/>
  <c r="H25"/>
  <c r="J25"/>
  <c r="L25"/>
  <c r="N25"/>
  <c r="H25" i="17"/>
  <c r="C110" i="20"/>
  <c r="E110"/>
  <c r="G110"/>
  <c r="I110"/>
  <c r="K110"/>
  <c r="M110"/>
  <c r="D110"/>
  <c r="F110"/>
  <c r="H110"/>
  <c r="J110"/>
  <c r="L110"/>
  <c r="N110"/>
  <c r="G110" i="17"/>
  <c r="H110" s="1"/>
  <c r="C111" i="36" s="1"/>
  <c r="D111" s="1"/>
  <c r="E111" s="1"/>
  <c r="F111" s="1"/>
  <c r="C90"/>
  <c r="D90" s="1"/>
  <c r="E90" s="1"/>
  <c r="F90" s="1"/>
  <c r="E55" i="19"/>
  <c r="C62" i="36"/>
  <c r="D62"/>
  <c r="E62" s="1"/>
  <c r="F62" s="1"/>
  <c r="E27" i="19"/>
  <c r="D196" i="20"/>
  <c r="F196"/>
  <c r="H196"/>
  <c r="J196"/>
  <c r="L196"/>
  <c r="N196"/>
  <c r="C196"/>
  <c r="E196"/>
  <c r="G196"/>
  <c r="I196"/>
  <c r="K196"/>
  <c r="M196"/>
  <c r="H78" i="33"/>
  <c r="C59" i="37"/>
  <c r="D59"/>
  <c r="E59" s="1"/>
  <c r="F59" s="1"/>
  <c r="E122" i="19"/>
  <c r="C45" i="37"/>
  <c r="D45" s="1"/>
  <c r="E45" s="1"/>
  <c r="F45" s="1"/>
  <c r="E108" i="19"/>
  <c r="F29" i="17"/>
  <c r="E11" i="25"/>
  <c r="F67" i="17"/>
  <c r="E33" i="25"/>
  <c r="D44" i="20"/>
  <c r="F44"/>
  <c r="H44"/>
  <c r="J44"/>
  <c r="L44"/>
  <c r="N44"/>
  <c r="C44"/>
  <c r="E44"/>
  <c r="G44"/>
  <c r="I44"/>
  <c r="K44"/>
  <c r="M44"/>
  <c r="H44" i="17"/>
  <c r="C45" i="36"/>
  <c r="D45" s="1"/>
  <c r="E45" s="1"/>
  <c r="F45" s="1"/>
  <c r="F23" i="17"/>
  <c r="E8" i="25"/>
  <c r="E9"/>
  <c r="E50" i="17"/>
  <c r="E74" i="44"/>
  <c r="F50"/>
  <c r="F19" i="17"/>
  <c r="E7" i="25"/>
  <c r="D130" i="20"/>
  <c r="F130"/>
  <c r="H130"/>
  <c r="J130"/>
  <c r="L130"/>
  <c r="N130"/>
  <c r="C130"/>
  <c r="E130"/>
  <c r="G130"/>
  <c r="I130"/>
  <c r="K130"/>
  <c r="M130"/>
  <c r="H12" i="33"/>
  <c r="D65" i="20"/>
  <c r="F65"/>
  <c r="H65"/>
  <c r="J65"/>
  <c r="L65"/>
  <c r="N65"/>
  <c r="C65"/>
  <c r="E65"/>
  <c r="G65"/>
  <c r="I65"/>
  <c r="K65"/>
  <c r="M65"/>
  <c r="H65" i="17"/>
  <c r="D163" i="20"/>
  <c r="F163"/>
  <c r="H163"/>
  <c r="J163"/>
  <c r="L163"/>
  <c r="N163"/>
  <c r="C163"/>
  <c r="E163"/>
  <c r="G163"/>
  <c r="I163"/>
  <c r="K163"/>
  <c r="M163"/>
  <c r="H45" i="33"/>
  <c r="C65"/>
  <c r="F65" i="10"/>
  <c r="F65" i="33" s="1"/>
  <c r="C66" i="10"/>
  <c r="F30" i="33"/>
  <c r="E94" i="25"/>
  <c r="C97" i="17"/>
  <c r="F32"/>
  <c r="E12" i="25"/>
  <c r="C95" i="36"/>
  <c r="D95" s="1"/>
  <c r="E95" s="1"/>
  <c r="F95" s="1"/>
  <c r="E60" i="19"/>
  <c r="C65" i="36"/>
  <c r="D65"/>
  <c r="E65" s="1"/>
  <c r="F65" s="1"/>
  <c r="E30" i="19"/>
  <c r="D88" i="33"/>
  <c r="D95" i="10"/>
  <c r="E91" i="52"/>
  <c r="F21" i="33"/>
  <c r="E90" i="52"/>
  <c r="E96" s="1"/>
  <c r="E112" s="1"/>
  <c r="E90" i="25"/>
  <c r="E91"/>
  <c r="C58" i="37"/>
  <c r="D58"/>
  <c r="E58" s="1"/>
  <c r="F58" s="1"/>
  <c r="E121" i="19"/>
  <c r="C15" i="37"/>
  <c r="D15" s="1"/>
  <c r="E15" s="1"/>
  <c r="F15" s="1"/>
  <c r="E85" i="19"/>
  <c r="F95" i="43"/>
  <c r="C96"/>
  <c r="F66" i="42"/>
  <c r="E96"/>
  <c r="F96"/>
  <c r="D39" i="20"/>
  <c r="F39"/>
  <c r="H39"/>
  <c r="J39"/>
  <c r="L39"/>
  <c r="N39"/>
  <c r="C39"/>
  <c r="E39"/>
  <c r="G39"/>
  <c r="I39"/>
  <c r="K39"/>
  <c r="M39"/>
  <c r="H39" i="17"/>
  <c r="C40" i="36" s="1"/>
  <c r="D40" s="1"/>
  <c r="E40" s="1"/>
  <c r="F40" s="1"/>
  <c r="D121" i="17"/>
  <c r="D122" i="2"/>
  <c r="D122" i="17" s="1"/>
  <c r="D72" i="20"/>
  <c r="F72"/>
  <c r="H72"/>
  <c r="J72"/>
  <c r="L72"/>
  <c r="N72"/>
  <c r="C72"/>
  <c r="E72"/>
  <c r="G72"/>
  <c r="I72"/>
  <c r="K72"/>
  <c r="M72"/>
  <c r="H72" i="17"/>
  <c r="F43"/>
  <c r="E14" i="25"/>
  <c r="C93" i="36"/>
  <c r="D93"/>
  <c r="E93" s="1"/>
  <c r="F93" s="1"/>
  <c r="E58" i="19"/>
  <c r="C64" i="36"/>
  <c r="D64" s="1"/>
  <c r="E64" s="1"/>
  <c r="F64" s="1"/>
  <c r="E29" i="19"/>
  <c r="C200" i="20"/>
  <c r="E200"/>
  <c r="G200"/>
  <c r="I200"/>
  <c r="K200"/>
  <c r="M200"/>
  <c r="D200"/>
  <c r="F200"/>
  <c r="H200"/>
  <c r="J200"/>
  <c r="L200"/>
  <c r="N200"/>
  <c r="H82" i="33"/>
  <c r="C83" i="37"/>
  <c r="D83" s="1"/>
  <c r="E83" s="1"/>
  <c r="F83" s="1"/>
  <c r="D160" i="20"/>
  <c r="F160"/>
  <c r="H160"/>
  <c r="J160"/>
  <c r="L160"/>
  <c r="N160"/>
  <c r="C160"/>
  <c r="E160"/>
  <c r="G160"/>
  <c r="I160"/>
  <c r="K160"/>
  <c r="M160"/>
  <c r="H42" i="33"/>
  <c r="C159" i="20"/>
  <c r="E159"/>
  <c r="G159"/>
  <c r="I159"/>
  <c r="K159"/>
  <c r="M159"/>
  <c r="D159"/>
  <c r="F159"/>
  <c r="H159"/>
  <c r="J159"/>
  <c r="L159"/>
  <c r="N159"/>
  <c r="H41" i="33"/>
  <c r="D158" i="20"/>
  <c r="F158"/>
  <c r="H158"/>
  <c r="J158"/>
  <c r="L158"/>
  <c r="N158"/>
  <c r="C158"/>
  <c r="E158"/>
  <c r="G158"/>
  <c r="I158"/>
  <c r="K158"/>
  <c r="M158"/>
  <c r="H40" i="33"/>
  <c r="C157" i="20"/>
  <c r="E157"/>
  <c r="G157"/>
  <c r="I157"/>
  <c r="K157"/>
  <c r="M157"/>
  <c r="D157"/>
  <c r="F157"/>
  <c r="H157"/>
  <c r="J157"/>
  <c r="L157"/>
  <c r="N157"/>
  <c r="H39" i="33"/>
  <c r="D156" i="20"/>
  <c r="F156"/>
  <c r="H156"/>
  <c r="J156"/>
  <c r="L156"/>
  <c r="N156"/>
  <c r="C156"/>
  <c r="E156"/>
  <c r="G156"/>
  <c r="I156"/>
  <c r="K156"/>
  <c r="M156"/>
  <c r="H38" i="33"/>
  <c r="D155" i="20"/>
  <c r="F155"/>
  <c r="H155"/>
  <c r="J155"/>
  <c r="L155"/>
  <c r="C155"/>
  <c r="E155"/>
  <c r="G155"/>
  <c r="I155"/>
  <c r="K155"/>
  <c r="M155"/>
  <c r="N155"/>
  <c r="H37" i="33"/>
  <c r="C154" i="20"/>
  <c r="E154"/>
  <c r="G154"/>
  <c r="I154"/>
  <c r="K154"/>
  <c r="M154"/>
  <c r="D154"/>
  <c r="F154"/>
  <c r="H154"/>
  <c r="J154"/>
  <c r="L154"/>
  <c r="N154"/>
  <c r="H36" i="33"/>
  <c r="C61" i="37"/>
  <c r="D61"/>
  <c r="E61" s="1"/>
  <c r="F61" s="1"/>
  <c r="E124" i="19"/>
  <c r="C52" i="37"/>
  <c r="D52" s="1"/>
  <c r="E52" s="1"/>
  <c r="F52" s="1"/>
  <c r="E115" i="19"/>
  <c r="C51" i="37"/>
  <c r="D51"/>
  <c r="E51" s="1"/>
  <c r="F51" s="1"/>
  <c r="E114" i="19"/>
  <c r="F49" i="17"/>
  <c r="F49" i="20" s="1"/>
  <c r="E15" i="25"/>
  <c r="O14" i="20"/>
  <c r="O146"/>
  <c r="O143"/>
  <c r="O145"/>
  <c r="O47"/>
  <c r="C50" i="2"/>
  <c r="C50" i="17"/>
  <c r="O31" i="20"/>
  <c r="O13"/>
  <c r="O10"/>
  <c r="O90"/>
  <c r="O62"/>
  <c r="O138"/>
  <c r="O173"/>
  <c r="O134"/>
  <c r="C230" i="6"/>
  <c r="O113" i="20"/>
  <c r="O104"/>
  <c r="O210"/>
  <c r="O201"/>
  <c r="O191"/>
  <c r="O144"/>
  <c r="O21"/>
  <c r="O18"/>
  <c r="O16"/>
  <c r="O8"/>
  <c r="O89"/>
  <c r="O61"/>
  <c r="O176"/>
  <c r="O162"/>
  <c r="O27"/>
  <c r="Y66" i="5"/>
  <c r="O115" i="20"/>
  <c r="O105"/>
  <c r="O211"/>
  <c r="O202"/>
  <c r="O192"/>
  <c r="O137"/>
  <c r="O94"/>
  <c r="O64"/>
  <c r="O129"/>
  <c r="O175"/>
  <c r="O132"/>
  <c r="O120"/>
  <c r="O111"/>
  <c r="O102"/>
  <c r="O208"/>
  <c r="H85" i="33"/>
  <c r="C86" i="37" s="1"/>
  <c r="D86" s="1"/>
  <c r="E86" s="1"/>
  <c r="F86" s="1"/>
  <c r="O203" i="20"/>
  <c r="O193"/>
  <c r="O92"/>
  <c r="O63"/>
  <c r="O178"/>
  <c r="O169"/>
  <c r="O168"/>
  <c r="O117"/>
  <c r="O107"/>
  <c r="O99"/>
  <c r="O204"/>
  <c r="O194"/>
  <c r="F68" i="33"/>
  <c r="D66" i="10"/>
  <c r="D66" i="33" s="1"/>
  <c r="C186" i="20"/>
  <c r="E186"/>
  <c r="G186"/>
  <c r="I186"/>
  <c r="K186"/>
  <c r="M186"/>
  <c r="D186"/>
  <c r="F186"/>
  <c r="H186"/>
  <c r="J186"/>
  <c r="L186"/>
  <c r="N186"/>
  <c r="H68" i="33"/>
  <c r="C69" i="37" s="1"/>
  <c r="D69" s="1"/>
  <c r="E69" s="1"/>
  <c r="F69" s="1"/>
  <c r="Z230" i="6"/>
  <c r="Y230"/>
  <c r="C268"/>
  <c r="D49" i="20"/>
  <c r="H49"/>
  <c r="L49"/>
  <c r="C49"/>
  <c r="G49"/>
  <c r="K49"/>
  <c r="H49" i="17"/>
  <c r="C38" i="37"/>
  <c r="D38"/>
  <c r="E38" s="1"/>
  <c r="F38" s="1"/>
  <c r="E101" i="19"/>
  <c r="C40" i="37"/>
  <c r="D40" s="1"/>
  <c r="E40" s="1"/>
  <c r="F40" s="1"/>
  <c r="E103" i="19"/>
  <c r="C42" i="37"/>
  <c r="D42"/>
  <c r="E42" s="1"/>
  <c r="F42" s="1"/>
  <c r="E105" i="19"/>
  <c r="D43" i="20"/>
  <c r="F43"/>
  <c r="H43"/>
  <c r="J43"/>
  <c r="L43"/>
  <c r="N43"/>
  <c r="C43"/>
  <c r="E43"/>
  <c r="G43"/>
  <c r="I43"/>
  <c r="K43"/>
  <c r="M43"/>
  <c r="H43" i="17"/>
  <c r="D32" i="20"/>
  <c r="F32"/>
  <c r="H32"/>
  <c r="J32"/>
  <c r="L32"/>
  <c r="N32"/>
  <c r="C32"/>
  <c r="E32"/>
  <c r="G32"/>
  <c r="I32"/>
  <c r="K32"/>
  <c r="M32"/>
  <c r="H32" i="17"/>
  <c r="D148" i="20"/>
  <c r="F148"/>
  <c r="H148"/>
  <c r="J148"/>
  <c r="L148"/>
  <c r="N148"/>
  <c r="C148"/>
  <c r="E148"/>
  <c r="G148"/>
  <c r="I148"/>
  <c r="K148"/>
  <c r="M148"/>
  <c r="H30" i="33"/>
  <c r="C46" i="37"/>
  <c r="D46"/>
  <c r="E46" s="1"/>
  <c r="F46" s="1"/>
  <c r="E109" i="19"/>
  <c r="C13" i="37"/>
  <c r="D13" s="1"/>
  <c r="E13" s="1"/>
  <c r="F13" s="1"/>
  <c r="E83" i="19"/>
  <c r="D19" i="20"/>
  <c r="F19"/>
  <c r="H19"/>
  <c r="J19"/>
  <c r="L19"/>
  <c r="N19"/>
  <c r="C19"/>
  <c r="E19"/>
  <c r="G19"/>
  <c r="I19"/>
  <c r="K19"/>
  <c r="M19"/>
  <c r="H19" i="17"/>
  <c r="E74"/>
  <c r="F74" i="44"/>
  <c r="E67" i="43"/>
  <c r="E98" i="44"/>
  <c r="C67" i="20"/>
  <c r="E67"/>
  <c r="G67"/>
  <c r="I67"/>
  <c r="K67"/>
  <c r="M67"/>
  <c r="D67"/>
  <c r="F67"/>
  <c r="H67"/>
  <c r="J67"/>
  <c r="L67"/>
  <c r="N67"/>
  <c r="H67" i="17"/>
  <c r="D29" i="20"/>
  <c r="F29"/>
  <c r="H29"/>
  <c r="J29"/>
  <c r="L29"/>
  <c r="N29"/>
  <c r="C29"/>
  <c r="E29"/>
  <c r="G29"/>
  <c r="I29"/>
  <c r="K29"/>
  <c r="M29"/>
  <c r="H29" i="17"/>
  <c r="C26" i="36"/>
  <c r="D26" s="1"/>
  <c r="E26" s="1"/>
  <c r="F26" s="1"/>
  <c r="E10" i="19"/>
  <c r="C152" i="20"/>
  <c r="E152"/>
  <c r="G152"/>
  <c r="I152"/>
  <c r="K152"/>
  <c r="M152"/>
  <c r="D152"/>
  <c r="F152"/>
  <c r="H152"/>
  <c r="J152"/>
  <c r="L152"/>
  <c r="N152"/>
  <c r="H34" i="33"/>
  <c r="C55" i="36"/>
  <c r="D55" s="1"/>
  <c r="E55" s="1"/>
  <c r="F55" s="1"/>
  <c r="E20" i="19"/>
  <c r="C78" i="36"/>
  <c r="D78"/>
  <c r="E78" s="1"/>
  <c r="F78" s="1"/>
  <c r="E43" i="19"/>
  <c r="C80" i="36"/>
  <c r="D80" s="1"/>
  <c r="E80" s="1"/>
  <c r="F80" s="1"/>
  <c r="E45" i="19"/>
  <c r="C82" i="36"/>
  <c r="D82"/>
  <c r="E82" s="1"/>
  <c r="F82" s="1"/>
  <c r="E47" i="19"/>
  <c r="C85" i="36"/>
  <c r="D85" s="1"/>
  <c r="E85" s="1"/>
  <c r="F85" s="1"/>
  <c r="E50" i="19"/>
  <c r="C87" i="36"/>
  <c r="D87"/>
  <c r="E87" s="1"/>
  <c r="F87" s="1"/>
  <c r="E52" i="19"/>
  <c r="C71" i="36"/>
  <c r="D71"/>
  <c r="E71" s="1"/>
  <c r="F71" s="1"/>
  <c r="E36" i="19"/>
  <c r="D165" i="20"/>
  <c r="F165"/>
  <c r="H165"/>
  <c r="J165"/>
  <c r="L165"/>
  <c r="N165"/>
  <c r="C165"/>
  <c r="E165"/>
  <c r="G165"/>
  <c r="I165"/>
  <c r="K165"/>
  <c r="M165"/>
  <c r="H47" i="33"/>
  <c r="C36" i="37"/>
  <c r="D36"/>
  <c r="E36" s="1"/>
  <c r="F36"/>
  <c r="E99" i="19"/>
  <c r="C24" i="20"/>
  <c r="G24"/>
  <c r="K24"/>
  <c r="D24"/>
  <c r="H24"/>
  <c r="L24"/>
  <c r="H24" i="17"/>
  <c r="C95" i="33"/>
  <c r="C96" i="10"/>
  <c r="F95"/>
  <c r="F95" i="33"/>
  <c r="C34" i="37"/>
  <c r="D34"/>
  <c r="E34" s="1"/>
  <c r="F34" s="1"/>
  <c r="E97" i="19"/>
  <c r="C72" i="36"/>
  <c r="D72" s="1"/>
  <c r="E72" s="1"/>
  <c r="F72" s="1"/>
  <c r="E37" i="19"/>
  <c r="C92" i="36"/>
  <c r="D92"/>
  <c r="E92" s="1"/>
  <c r="F92" s="1"/>
  <c r="E57" i="19"/>
  <c r="C182" i="20"/>
  <c r="E182"/>
  <c r="G182"/>
  <c r="I182"/>
  <c r="K182"/>
  <c r="M182"/>
  <c r="D182"/>
  <c r="F182"/>
  <c r="H182"/>
  <c r="J182"/>
  <c r="L182"/>
  <c r="N182"/>
  <c r="H64" i="33"/>
  <c r="C96" i="36"/>
  <c r="D96"/>
  <c r="E96" s="1"/>
  <c r="F96"/>
  <c r="E61" i="19"/>
  <c r="C88" i="36"/>
  <c r="D88" s="1"/>
  <c r="E88" s="1"/>
  <c r="F88" s="1"/>
  <c r="E53" i="19"/>
  <c r="C59" i="20"/>
  <c r="E59"/>
  <c r="G59"/>
  <c r="I59"/>
  <c r="K59"/>
  <c r="M59"/>
  <c r="D59"/>
  <c r="F59"/>
  <c r="H59"/>
  <c r="J59"/>
  <c r="L59"/>
  <c r="N59"/>
  <c r="H59" i="17"/>
  <c r="D82" i="20"/>
  <c r="F82"/>
  <c r="H82"/>
  <c r="J82"/>
  <c r="L82"/>
  <c r="N82"/>
  <c r="C82"/>
  <c r="E82"/>
  <c r="G82"/>
  <c r="I82"/>
  <c r="K82"/>
  <c r="M82"/>
  <c r="H82" i="17"/>
  <c r="C96" i="20"/>
  <c r="E96"/>
  <c r="G96"/>
  <c r="I96"/>
  <c r="K96"/>
  <c r="M96"/>
  <c r="D96"/>
  <c r="F96"/>
  <c r="H96"/>
  <c r="J96"/>
  <c r="L96"/>
  <c r="N96"/>
  <c r="H96" i="17"/>
  <c r="C59" i="36"/>
  <c r="D59" s="1"/>
  <c r="E59" s="1"/>
  <c r="F59" s="1"/>
  <c r="E24" i="19"/>
  <c r="C57" i="36"/>
  <c r="D57"/>
  <c r="E57" s="1"/>
  <c r="F57" s="1"/>
  <c r="E22" i="19"/>
  <c r="O157" i="20"/>
  <c r="O159"/>
  <c r="O200"/>
  <c r="O163"/>
  <c r="O130"/>
  <c r="O44"/>
  <c r="O25"/>
  <c r="O54"/>
  <c r="O77"/>
  <c r="O79"/>
  <c r="O81"/>
  <c r="O84"/>
  <c r="O86"/>
  <c r="O70"/>
  <c r="O153"/>
  <c r="C74" i="2"/>
  <c r="F50"/>
  <c r="F50" i="17"/>
  <c r="O151" i="20"/>
  <c r="O71"/>
  <c r="O91"/>
  <c r="O95"/>
  <c r="O87"/>
  <c r="O128"/>
  <c r="O58"/>
  <c r="O56"/>
  <c r="O26"/>
  <c r="C37" i="37"/>
  <c r="D37" s="1"/>
  <c r="E37" s="1"/>
  <c r="F37" s="1"/>
  <c r="E100" i="19"/>
  <c r="C39" i="37"/>
  <c r="D39"/>
  <c r="E39" s="1"/>
  <c r="F39" s="1"/>
  <c r="E102" i="19"/>
  <c r="C41" i="37"/>
  <c r="D41" s="1"/>
  <c r="E41"/>
  <c r="F41" s="1"/>
  <c r="E104" i="19"/>
  <c r="C43" i="37"/>
  <c r="D43"/>
  <c r="E43" s="1"/>
  <c r="F43"/>
  <c r="E106" i="19"/>
  <c r="C73" i="36"/>
  <c r="D73" s="1"/>
  <c r="E73" s="1"/>
  <c r="F73" s="1"/>
  <c r="E38" i="19"/>
  <c r="C139" i="20"/>
  <c r="E139"/>
  <c r="G139"/>
  <c r="I139"/>
  <c r="K139"/>
  <c r="M139"/>
  <c r="D139"/>
  <c r="F139"/>
  <c r="H139"/>
  <c r="J139"/>
  <c r="L139"/>
  <c r="N139"/>
  <c r="H21" i="33"/>
  <c r="D95"/>
  <c r="D96" i="10"/>
  <c r="D96" i="33"/>
  <c r="C66"/>
  <c r="F66" i="10"/>
  <c r="F66" i="33" s="1"/>
  <c r="C66" i="36"/>
  <c r="D66" s="1"/>
  <c r="E66"/>
  <c r="F66" s="1"/>
  <c r="E31" i="19"/>
  <c r="D23" i="20"/>
  <c r="F23"/>
  <c r="H23"/>
  <c r="J23"/>
  <c r="L23"/>
  <c r="N23"/>
  <c r="C23"/>
  <c r="E23"/>
  <c r="G23"/>
  <c r="I23"/>
  <c r="K23"/>
  <c r="M23"/>
  <c r="H23" i="17"/>
  <c r="C79" i="37"/>
  <c r="D79" s="1"/>
  <c r="E79"/>
  <c r="F79" s="1"/>
  <c r="E135" i="19"/>
  <c r="E139" s="1"/>
  <c r="E145"/>
  <c r="E152" s="1"/>
  <c r="C24" i="37"/>
  <c r="D24" s="1"/>
  <c r="E24"/>
  <c r="F24" s="1"/>
  <c r="E92" i="19"/>
  <c r="C77" i="36"/>
  <c r="D77"/>
  <c r="E77" s="1"/>
  <c r="F77"/>
  <c r="E42" i="19"/>
  <c r="C79" i="36"/>
  <c r="D79" s="1"/>
  <c r="E79" s="1"/>
  <c r="F79" s="1"/>
  <c r="E44" i="19"/>
  <c r="C81" i="36"/>
  <c r="D81"/>
  <c r="E81" s="1"/>
  <c r="F81" s="1"/>
  <c r="E46" i="19"/>
  <c r="C84" i="36"/>
  <c r="D84" s="1"/>
  <c r="E84"/>
  <c r="F84" s="1"/>
  <c r="E49" i="19"/>
  <c r="C86" i="36"/>
  <c r="D86"/>
  <c r="E86" s="1"/>
  <c r="F86"/>
  <c r="E51" i="19"/>
  <c r="D98" i="17"/>
  <c r="C25" i="37"/>
  <c r="D25"/>
  <c r="E25" s="1"/>
  <c r="F25" s="1"/>
  <c r="E93" i="19"/>
  <c r="AA230" i="6"/>
  <c r="V268"/>
  <c r="AA268"/>
  <c r="F43" i="33"/>
  <c r="E107" i="25"/>
  <c r="F40" i="17"/>
  <c r="E13" i="25"/>
  <c r="D206" i="20"/>
  <c r="H206"/>
  <c r="L206"/>
  <c r="C206"/>
  <c r="G206"/>
  <c r="K206"/>
  <c r="M206"/>
  <c r="H88" i="33"/>
  <c r="C89" i="37" s="1"/>
  <c r="D89" s="1"/>
  <c r="E89" s="1"/>
  <c r="F89" s="1"/>
  <c r="Y300" i="5"/>
  <c r="Z300"/>
  <c r="C56" i="36"/>
  <c r="D56"/>
  <c r="E56" s="1"/>
  <c r="F56" s="1"/>
  <c r="E21" i="19"/>
  <c r="C76" i="36"/>
  <c r="D76" s="1"/>
  <c r="E76" s="1"/>
  <c r="F76" s="1"/>
  <c r="E41" i="19"/>
  <c r="C32" i="37"/>
  <c r="D32"/>
  <c r="E32" s="1"/>
  <c r="F32" s="1"/>
  <c r="E95" i="19"/>
  <c r="C94" i="36"/>
  <c r="D94" s="1"/>
  <c r="E94" s="1"/>
  <c r="F94" s="1"/>
  <c r="E59" i="19"/>
  <c r="F98" i="50"/>
  <c r="E122"/>
  <c r="F122"/>
  <c r="E96" i="33"/>
  <c r="F96" i="43"/>
  <c r="C64" i="37"/>
  <c r="D64" s="1"/>
  <c r="E64" s="1"/>
  <c r="F64" s="1"/>
  <c r="E127" i="19"/>
  <c r="C58" i="36"/>
  <c r="D58"/>
  <c r="E58" s="1"/>
  <c r="F58" s="1"/>
  <c r="E23" i="19"/>
  <c r="C18" i="37"/>
  <c r="D18" s="1"/>
  <c r="E18" s="1"/>
  <c r="F18" s="1"/>
  <c r="E88" i="19"/>
  <c r="D150" i="20"/>
  <c r="F150"/>
  <c r="H150"/>
  <c r="J150"/>
  <c r="L150"/>
  <c r="N150"/>
  <c r="C150"/>
  <c r="E150"/>
  <c r="G150"/>
  <c r="I150"/>
  <c r="K150"/>
  <c r="M150"/>
  <c r="H32" i="33"/>
  <c r="C33" i="37"/>
  <c r="D33" s="1"/>
  <c r="E33" s="1"/>
  <c r="F33" s="1"/>
  <c r="O154" i="20"/>
  <c r="O155"/>
  <c r="O156"/>
  <c r="O158"/>
  <c r="O160"/>
  <c r="O72"/>
  <c r="O39"/>
  <c r="E96" i="25"/>
  <c r="O65" i="20"/>
  <c r="E16" i="25"/>
  <c r="O196" i="20"/>
  <c r="O110"/>
  <c r="O141"/>
  <c r="O76"/>
  <c r="O78"/>
  <c r="O80"/>
  <c r="O83"/>
  <c r="O85"/>
  <c r="O142"/>
  <c r="O55"/>
  <c r="O75"/>
  <c r="O149"/>
  <c r="O93"/>
  <c r="O136"/>
  <c r="O33"/>
  <c r="E63" i="25"/>
  <c r="O181" i="20"/>
  <c r="O57"/>
  <c r="O135"/>
  <c r="F48" i="10"/>
  <c r="F48" i="33"/>
  <c r="E89" i="19"/>
  <c r="C24" i="36"/>
  <c r="D24"/>
  <c r="E24" s="1"/>
  <c r="F24" s="1"/>
  <c r="E8" i="19"/>
  <c r="C74" i="17"/>
  <c r="F74" i="2"/>
  <c r="F74" i="17"/>
  <c r="C98" i="2"/>
  <c r="C83" i="36"/>
  <c r="D83"/>
  <c r="E83" s="1"/>
  <c r="F83" s="1"/>
  <c r="E48" i="19"/>
  <c r="C65" i="37"/>
  <c r="D65" s="1"/>
  <c r="E65" s="1"/>
  <c r="F65" s="1"/>
  <c r="E128" i="19"/>
  <c r="E129" s="1"/>
  <c r="C96" i="33"/>
  <c r="F96" i="10"/>
  <c r="F96" i="33"/>
  <c r="C25" i="36"/>
  <c r="D25"/>
  <c r="E25" s="1"/>
  <c r="F25" s="1"/>
  <c r="E9" i="19"/>
  <c r="C30" i="36"/>
  <c r="D30" s="1"/>
  <c r="E30" s="1"/>
  <c r="F30" s="1"/>
  <c r="E11" i="19"/>
  <c r="E98" i="17"/>
  <c r="F98" i="44"/>
  <c r="E122"/>
  <c r="C20" i="36"/>
  <c r="D20" s="1"/>
  <c r="E20" s="1"/>
  <c r="F20" s="1"/>
  <c r="E7" i="19"/>
  <c r="C31" i="37"/>
  <c r="D31"/>
  <c r="E31" s="1"/>
  <c r="F31" s="1"/>
  <c r="E94" i="19"/>
  <c r="C50" i="36"/>
  <c r="D50" s="1"/>
  <c r="E50" s="1"/>
  <c r="F50" s="1"/>
  <c r="E15" i="19"/>
  <c r="O150" i="20"/>
  <c r="O23"/>
  <c r="O82"/>
  <c r="O182"/>
  <c r="O29"/>
  <c r="O19"/>
  <c r="O148"/>
  <c r="O186"/>
  <c r="C166"/>
  <c r="E166"/>
  <c r="G166"/>
  <c r="I166"/>
  <c r="K166"/>
  <c r="M166"/>
  <c r="D166"/>
  <c r="F166"/>
  <c r="H166"/>
  <c r="J166"/>
  <c r="L166"/>
  <c r="N166"/>
  <c r="H48" i="33"/>
  <c r="C49" i="37" s="1"/>
  <c r="D49" s="1"/>
  <c r="E49" s="1"/>
  <c r="F49" s="1"/>
  <c r="D40" i="20"/>
  <c r="F40"/>
  <c r="H40"/>
  <c r="J40"/>
  <c r="L40"/>
  <c r="N40"/>
  <c r="C40"/>
  <c r="E40"/>
  <c r="G40"/>
  <c r="I40"/>
  <c r="K40"/>
  <c r="M40"/>
  <c r="H40" i="17"/>
  <c r="C161" i="20"/>
  <c r="E161"/>
  <c r="G161"/>
  <c r="I161"/>
  <c r="K161"/>
  <c r="M161"/>
  <c r="D161"/>
  <c r="F161"/>
  <c r="H161"/>
  <c r="J161"/>
  <c r="L161"/>
  <c r="N161"/>
  <c r="H43" i="33"/>
  <c r="C184" i="20"/>
  <c r="E184"/>
  <c r="G184"/>
  <c r="I184"/>
  <c r="K184"/>
  <c r="M184"/>
  <c r="D184"/>
  <c r="F184"/>
  <c r="H184"/>
  <c r="J184"/>
  <c r="L184"/>
  <c r="N184"/>
  <c r="H66" i="33"/>
  <c r="C67" i="37"/>
  <c r="D67" s="1"/>
  <c r="E67" s="1"/>
  <c r="F67" s="1"/>
  <c r="C22"/>
  <c r="D22" s="1"/>
  <c r="E22" s="1"/>
  <c r="F22" s="1"/>
  <c r="E90" i="19"/>
  <c r="D50" i="20"/>
  <c r="F50"/>
  <c r="H50"/>
  <c r="J50"/>
  <c r="L50"/>
  <c r="N50"/>
  <c r="C50"/>
  <c r="E50"/>
  <c r="G50"/>
  <c r="I50"/>
  <c r="K50"/>
  <c r="M50"/>
  <c r="H50" i="17"/>
  <c r="C97" i="36"/>
  <c r="D97" s="1"/>
  <c r="E97" s="1"/>
  <c r="F97" s="1"/>
  <c r="E62" i="19"/>
  <c r="E63" s="1"/>
  <c r="C60" i="36"/>
  <c r="D60" s="1"/>
  <c r="E60" s="1"/>
  <c r="F60" s="1"/>
  <c r="E25" i="19"/>
  <c r="C213" i="20"/>
  <c r="E213"/>
  <c r="G213"/>
  <c r="I213"/>
  <c r="K213"/>
  <c r="M213"/>
  <c r="D213"/>
  <c r="F213"/>
  <c r="H213"/>
  <c r="J213"/>
  <c r="L213"/>
  <c r="N213"/>
  <c r="H95" i="33"/>
  <c r="C96" i="37"/>
  <c r="D96" s="1"/>
  <c r="E96" s="1"/>
  <c r="F96" s="1"/>
  <c r="C48"/>
  <c r="D48" s="1"/>
  <c r="E48" s="1"/>
  <c r="F48" s="1"/>
  <c r="E111" i="19"/>
  <c r="C35" i="37"/>
  <c r="D35"/>
  <c r="E35" s="1"/>
  <c r="F35" s="1"/>
  <c r="E98" i="19"/>
  <c r="C68" i="36"/>
  <c r="D68" s="1"/>
  <c r="E68" s="1"/>
  <c r="F68" s="1"/>
  <c r="E33" i="19"/>
  <c r="E67" i="33"/>
  <c r="F67" i="43"/>
  <c r="F67" i="33" s="1"/>
  <c r="C33" i="36"/>
  <c r="D33" s="1"/>
  <c r="E33" s="1"/>
  <c r="F33" s="1"/>
  <c r="E12" i="19"/>
  <c r="C44" i="36"/>
  <c r="D44"/>
  <c r="E44" s="1"/>
  <c r="F44" s="1"/>
  <c r="E14" i="19"/>
  <c r="Z268" i="6"/>
  <c r="Y268"/>
  <c r="E132" i="25"/>
  <c r="O139" i="20"/>
  <c r="O96"/>
  <c r="O59"/>
  <c r="O165"/>
  <c r="O152"/>
  <c r="O67"/>
  <c r="O32"/>
  <c r="O43"/>
  <c r="E96" i="19"/>
  <c r="C51" i="36"/>
  <c r="D51"/>
  <c r="E51" s="1"/>
  <c r="F51" s="1"/>
  <c r="E16" i="19"/>
  <c r="C44" i="37"/>
  <c r="D44"/>
  <c r="E44" s="1"/>
  <c r="F44" s="1"/>
  <c r="E107" i="19"/>
  <c r="D214" i="20"/>
  <c r="F214"/>
  <c r="H214"/>
  <c r="J214"/>
  <c r="L214"/>
  <c r="N214"/>
  <c r="C214"/>
  <c r="E214"/>
  <c r="G214"/>
  <c r="I214"/>
  <c r="K214"/>
  <c r="M214"/>
  <c r="H96" i="33"/>
  <c r="C97" i="37" s="1"/>
  <c r="D97" s="1"/>
  <c r="E97" s="1"/>
  <c r="F97" s="1"/>
  <c r="C98" i="17"/>
  <c r="F98" i="2"/>
  <c r="F98" i="17" s="1"/>
  <c r="O50" i="20"/>
  <c r="O161"/>
  <c r="O166"/>
  <c r="C41" i="36"/>
  <c r="D41" s="1"/>
  <c r="E41" s="1"/>
  <c r="F41" s="1"/>
  <c r="E13" i="19"/>
  <c r="E122" i="17"/>
  <c r="F122" i="44"/>
  <c r="D74" i="20"/>
  <c r="F74"/>
  <c r="H74"/>
  <c r="J74"/>
  <c r="L74"/>
  <c r="N74"/>
  <c r="C74"/>
  <c r="E74"/>
  <c r="G74"/>
  <c r="I74"/>
  <c r="K74"/>
  <c r="M74"/>
  <c r="H74" i="17"/>
  <c r="C75" i="36"/>
  <c r="D75" s="1"/>
  <c r="E75" s="1"/>
  <c r="F75" s="1"/>
  <c r="E112" i="19"/>
  <c r="O213" i="20"/>
  <c r="O184"/>
  <c r="O40"/>
  <c r="O74"/>
  <c r="O214"/>
  <c r="D98" l="1"/>
  <c r="L98"/>
  <c r="G98"/>
  <c r="H98" i="17"/>
  <c r="C99" i="36" s="1"/>
  <c r="D99" s="1"/>
  <c r="E99" s="1"/>
  <c r="F99" s="1"/>
  <c r="F98" i="20"/>
  <c r="J98"/>
  <c r="N98"/>
  <c r="E98"/>
  <c r="I98"/>
  <c r="M98"/>
  <c r="H98"/>
  <c r="C98"/>
  <c r="O98" s="1"/>
  <c r="K98"/>
  <c r="F185"/>
  <c r="J185"/>
  <c r="N185"/>
  <c r="E185"/>
  <c r="I185"/>
  <c r="M185"/>
  <c r="D185"/>
  <c r="H185"/>
  <c r="L185"/>
  <c r="C185"/>
  <c r="G185"/>
  <c r="K185"/>
  <c r="H67" i="33"/>
  <c r="C68" i="37" s="1"/>
  <c r="D68" s="1"/>
  <c r="E68" s="1"/>
  <c r="F68" s="1"/>
  <c r="E132" i="19"/>
  <c r="E130"/>
  <c r="E153" s="1"/>
  <c r="E130" i="52"/>
  <c r="E153" s="1"/>
  <c r="E131"/>
  <c r="D183" i="20"/>
  <c r="H183"/>
  <c r="L183"/>
  <c r="C183"/>
  <c r="G183"/>
  <c r="K183"/>
  <c r="H65" i="33"/>
  <c r="C66" i="37" s="1"/>
  <c r="D66" s="1"/>
  <c r="E66" s="1"/>
  <c r="F66" s="1"/>
  <c r="F183" i="20"/>
  <c r="J183"/>
  <c r="N183"/>
  <c r="E183"/>
  <c r="I183"/>
  <c r="M183"/>
  <c r="F206"/>
  <c r="J206"/>
  <c r="N206"/>
  <c r="E206"/>
  <c r="O206" s="1"/>
  <c r="I206"/>
  <c r="E39" i="25"/>
  <c r="E40" s="1"/>
  <c r="E64" s="1"/>
  <c r="E81" s="1"/>
  <c r="F73" i="17"/>
  <c r="E112" i="25"/>
  <c r="D97" i="20"/>
  <c r="H97"/>
  <c r="L97"/>
  <c r="C97"/>
  <c r="G97"/>
  <c r="K97"/>
  <c r="H97" i="17"/>
  <c r="C98" i="36" s="1"/>
  <c r="D98" s="1"/>
  <c r="E98" s="1"/>
  <c r="F98" s="1"/>
  <c r="F97" i="20"/>
  <c r="J97"/>
  <c r="N97"/>
  <c r="E97"/>
  <c r="I97"/>
  <c r="M97"/>
  <c r="E24"/>
  <c r="I24"/>
  <c r="M24"/>
  <c r="F24"/>
  <c r="J24"/>
  <c r="N24"/>
  <c r="D7"/>
  <c r="H7"/>
  <c r="L7"/>
  <c r="E7"/>
  <c r="M7"/>
  <c r="G7"/>
  <c r="H7" i="17"/>
  <c r="C8" i="36" s="1"/>
  <c r="D8" s="1"/>
  <c r="E8" s="1"/>
  <c r="F8" s="1"/>
  <c r="F7" i="20"/>
  <c r="J7"/>
  <c r="N7"/>
  <c r="I7"/>
  <c r="C7"/>
  <c r="K7"/>
  <c r="C17"/>
  <c r="G17"/>
  <c r="K17"/>
  <c r="D17"/>
  <c r="H17"/>
  <c r="L17"/>
  <c r="H17" i="17"/>
  <c r="C18" i="36" s="1"/>
  <c r="D18" s="1"/>
  <c r="E18" s="1"/>
  <c r="F18" s="1"/>
  <c r="E17" i="20"/>
  <c r="I17"/>
  <c r="M17"/>
  <c r="F17"/>
  <c r="J17"/>
  <c r="N17"/>
  <c r="D22"/>
  <c r="H22"/>
  <c r="L22"/>
  <c r="C22"/>
  <c r="G22"/>
  <c r="K22"/>
  <c r="H22" i="17"/>
  <c r="C23" i="36" s="1"/>
  <c r="D23" s="1"/>
  <c r="E23" s="1"/>
  <c r="F23" s="1"/>
  <c r="F22" i="20"/>
  <c r="J22"/>
  <c r="N22"/>
  <c r="E22"/>
  <c r="I22"/>
  <c r="M22"/>
  <c r="D34"/>
  <c r="H34"/>
  <c r="L34"/>
  <c r="C34"/>
  <c r="G34"/>
  <c r="K34"/>
  <c r="H34" i="17"/>
  <c r="C35" i="36" s="1"/>
  <c r="D35" s="1"/>
  <c r="E35" s="1"/>
  <c r="F35" s="1"/>
  <c r="F34" i="20"/>
  <c r="J34"/>
  <c r="N34"/>
  <c r="E34"/>
  <c r="I34"/>
  <c r="M34"/>
  <c r="D37"/>
  <c r="H37"/>
  <c r="L37"/>
  <c r="C37"/>
  <c r="G37"/>
  <c r="K37"/>
  <c r="H37" i="17"/>
  <c r="C38" i="36" s="1"/>
  <c r="D38" s="1"/>
  <c r="E38" s="1"/>
  <c r="F38" s="1"/>
  <c r="F37" i="20"/>
  <c r="J37"/>
  <c r="N37"/>
  <c r="E37"/>
  <c r="I37"/>
  <c r="M37"/>
  <c r="E130" i="47"/>
  <c r="E153" s="1"/>
  <c r="E131"/>
  <c r="M49" i="20"/>
  <c r="I49"/>
  <c r="E49"/>
  <c r="N49"/>
  <c r="J49"/>
  <c r="F126"/>
  <c r="J126"/>
  <c r="N126"/>
  <c r="E126"/>
  <c r="I126"/>
  <c r="M126"/>
  <c r="D126"/>
  <c r="H126"/>
  <c r="L126"/>
  <c r="C126"/>
  <c r="G126"/>
  <c r="K126"/>
  <c r="H8" i="33"/>
  <c r="C9" i="37" s="1"/>
  <c r="D9" s="1"/>
  <c r="E9" s="1"/>
  <c r="F9" s="1"/>
  <c r="E124" i="20"/>
  <c r="I124"/>
  <c r="M124"/>
  <c r="F124"/>
  <c r="J124"/>
  <c r="N124"/>
  <c r="C124"/>
  <c r="G124"/>
  <c r="K124"/>
  <c r="D124"/>
  <c r="H124"/>
  <c r="L124"/>
  <c r="H6" i="33"/>
  <c r="C7" i="37" s="1"/>
  <c r="D7" s="1"/>
  <c r="E7" s="1"/>
  <c r="F7" s="1"/>
  <c r="C15" i="20"/>
  <c r="G15"/>
  <c r="K15"/>
  <c r="D15"/>
  <c r="H15"/>
  <c r="L15"/>
  <c r="H15" i="17"/>
  <c r="C16" i="36" s="1"/>
  <c r="D16" s="1"/>
  <c r="E16" s="1"/>
  <c r="F16" s="1"/>
  <c r="E15" i="20"/>
  <c r="I15"/>
  <c r="M15"/>
  <c r="F15"/>
  <c r="J15"/>
  <c r="N15"/>
  <c r="D20"/>
  <c r="H20"/>
  <c r="L20"/>
  <c r="C20"/>
  <c r="G20"/>
  <c r="K20"/>
  <c r="H20" i="17"/>
  <c r="C21" i="36" s="1"/>
  <c r="D21" s="1"/>
  <c r="E21" s="1"/>
  <c r="F21" s="1"/>
  <c r="F20" i="20"/>
  <c r="J20"/>
  <c r="N20"/>
  <c r="E20"/>
  <c r="I20"/>
  <c r="M20"/>
  <c r="F28"/>
  <c r="J28"/>
  <c r="N28"/>
  <c r="E28"/>
  <c r="I28"/>
  <c r="M28"/>
  <c r="D28"/>
  <c r="H28"/>
  <c r="L28"/>
  <c r="C28"/>
  <c r="G28"/>
  <c r="K28"/>
  <c r="H28" i="17"/>
  <c r="C29" i="36" s="1"/>
  <c r="D29" s="1"/>
  <c r="E29" s="1"/>
  <c r="F29" s="1"/>
  <c r="D35" i="20"/>
  <c r="H35"/>
  <c r="L35"/>
  <c r="C35"/>
  <c r="G35"/>
  <c r="K35"/>
  <c r="H35" i="17"/>
  <c r="C36" i="36" s="1"/>
  <c r="D36" s="1"/>
  <c r="E36" s="1"/>
  <c r="F36" s="1"/>
  <c r="F35" i="20"/>
  <c r="J35"/>
  <c r="N35"/>
  <c r="E35"/>
  <c r="I35"/>
  <c r="M35"/>
  <c r="D41"/>
  <c r="H41"/>
  <c r="L41"/>
  <c r="C41"/>
  <c r="G41"/>
  <c r="K41"/>
  <c r="H41" i="17"/>
  <c r="C42" i="36" s="1"/>
  <c r="D42" s="1"/>
  <c r="E42" s="1"/>
  <c r="F42" s="1"/>
  <c r="F41" i="20"/>
  <c r="J41"/>
  <c r="N41"/>
  <c r="E41"/>
  <c r="I41"/>
  <c r="M41"/>
  <c r="E132" i="26"/>
  <c r="E130"/>
  <c r="E153" s="1"/>
  <c r="F114" i="2"/>
  <c r="F114" i="17" s="1"/>
  <c r="C121" i="2"/>
  <c r="C114" i="17"/>
  <c r="C121" l="1"/>
  <c r="F121" i="2"/>
  <c r="F121" i="17" s="1"/>
  <c r="C122" i="2"/>
  <c r="E73" i="20"/>
  <c r="I73"/>
  <c r="M73"/>
  <c r="F73"/>
  <c r="J73"/>
  <c r="N73"/>
  <c r="C73"/>
  <c r="K73"/>
  <c r="H73"/>
  <c r="H73" i="17"/>
  <c r="G73" i="20"/>
  <c r="D73"/>
  <c r="L73"/>
  <c r="O41"/>
  <c r="O35"/>
  <c r="O20"/>
  <c r="O15"/>
  <c r="O49"/>
  <c r="O37"/>
  <c r="O22"/>
  <c r="O17"/>
  <c r="O7"/>
  <c r="O183"/>
  <c r="O185"/>
  <c r="F114"/>
  <c r="J114"/>
  <c r="N114"/>
  <c r="E114"/>
  <c r="I114"/>
  <c r="M114"/>
  <c r="D114"/>
  <c r="H114"/>
  <c r="L114"/>
  <c r="C114"/>
  <c r="G114"/>
  <c r="K114"/>
  <c r="G114" i="17"/>
  <c r="G121" s="1"/>
  <c r="G122" s="1"/>
  <c r="E130" i="25"/>
  <c r="E153" s="1"/>
  <c r="E131"/>
  <c r="O28" i="20"/>
  <c r="O124"/>
  <c r="O126"/>
  <c r="O34"/>
  <c r="O24"/>
  <c r="O97"/>
  <c r="C74" i="36" l="1"/>
  <c r="D74" s="1"/>
  <c r="E74" s="1"/>
  <c r="F74" s="1"/>
  <c r="E39" i="19"/>
  <c r="E40" s="1"/>
  <c r="C122" i="17"/>
  <c r="F122" i="2"/>
  <c r="F122" i="17" s="1"/>
  <c r="H114"/>
  <c r="C115" i="36" s="1"/>
  <c r="D115" s="1"/>
  <c r="E115" s="1"/>
  <c r="F115" s="1"/>
  <c r="O114" i="20"/>
  <c r="D121"/>
  <c r="H121"/>
  <c r="L121"/>
  <c r="C121"/>
  <c r="G121"/>
  <c r="K121"/>
  <c r="H121" i="17"/>
  <c r="C122" i="36" s="1"/>
  <c r="D122" s="1"/>
  <c r="E122" s="1"/>
  <c r="F122" s="1"/>
  <c r="F121" i="20"/>
  <c r="J121"/>
  <c r="N121"/>
  <c r="E121"/>
  <c r="I121"/>
  <c r="M121"/>
  <c r="O73"/>
  <c r="L122" l="1"/>
  <c r="G122"/>
  <c r="H122" i="17"/>
  <c r="C123" i="36" s="1"/>
  <c r="D123" s="1"/>
  <c r="E123" s="1"/>
  <c r="F123" s="1"/>
  <c r="F122" i="20"/>
  <c r="J122"/>
  <c r="N122"/>
  <c r="E122"/>
  <c r="I122"/>
  <c r="M122"/>
  <c r="D122"/>
  <c r="H122"/>
  <c r="C122"/>
  <c r="K122"/>
  <c r="E131" i="19"/>
  <c r="E64"/>
  <c r="E81" s="1"/>
  <c r="O121" i="20"/>
  <c r="O122" l="1"/>
</calcChain>
</file>

<file path=xl/sharedStrings.xml><?xml version="1.0" encoding="utf-8"?>
<sst xmlns="http://schemas.openxmlformats.org/spreadsheetml/2006/main" count="7431" uniqueCount="953">
  <si>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</si>
  <si>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</si>
  <si>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</si>
  <si>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</si>
  <si>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</si>
  <si>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</si>
  <si>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</si>
  <si>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</si>
  <si>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</si>
  <si>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</si>
  <si>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</si>
  <si>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</si>
  <si>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</si>
  <si>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 xml:space="preserve">Nemzetközi kötelezettségek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</si>
  <si>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</si>
  <si>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</si>
  <si>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</si>
  <si>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garancia- és kezességvállalásból származó kifizetés államháztartáson kívülre 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</si>
  <si>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</si>
  <si>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</si>
  <si>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</si>
  <si>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</si>
  <si>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</si>
  <si>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</si>
  <si>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</si>
  <si>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>Költségvetési kiadások</t>
  </si>
  <si>
    <t xml:space="preserve">Felhalmozási célú visszatérítendő támogatások, kölcsönök nyújtása államháztartáson kívülre </t>
  </si>
  <si>
    <t xml:space="preserve">Felhalmozási célú garancia- és kezességvállalásból származó kifizetés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</si>
  <si>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</si>
  <si>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</si>
  <si>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</si>
  <si>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</si>
  <si>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</si>
  <si>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</si>
  <si>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</si>
  <si>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</si>
  <si>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</si>
  <si>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</si>
  <si>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</si>
  <si>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</si>
  <si>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</si>
  <si>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</si>
  <si>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Finanszírozási kiadások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</si>
  <si>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</si>
  <si>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</si>
  <si>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</si>
  <si>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</si>
  <si>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</si>
  <si>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</si>
  <si>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</si>
  <si>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</si>
  <si>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</si>
  <si>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</si>
  <si>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</si>
  <si>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</si>
  <si>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</si>
  <si>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</si>
  <si>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</si>
  <si>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</si>
  <si>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</si>
  <si>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</si>
  <si>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</si>
  <si>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</si>
  <si>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</si>
  <si>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</si>
  <si>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</si>
  <si>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</si>
  <si>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</si>
  <si>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</si>
  <si>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</si>
  <si>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</si>
  <si>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</si>
  <si>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</si>
  <si>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</si>
  <si>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</si>
  <si>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</si>
  <si>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>045230 Komp- és révközlekedés</t>
  </si>
  <si>
    <t>096010 Óvodai intézvényi étkeztetés</t>
  </si>
  <si>
    <t>096020 Iskolai intézményi étkezés</t>
  </si>
  <si>
    <t>011220 Adó- vám- és jövedéki igazgatás</t>
  </si>
  <si>
    <t>107051 Szociális étkeztetés</t>
  </si>
  <si>
    <t>041233 Hosszabb időtartamú közfoglalkoztatás</t>
  </si>
  <si>
    <t>064010 Közvilágítás</t>
  </si>
  <si>
    <t>900080 Konyha szabad kapac. kihaszn.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</si>
  <si>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</si>
  <si>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</si>
  <si>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</si>
  <si>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</si>
  <si>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</si>
  <si>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</si>
  <si>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</si>
  <si>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</si>
  <si>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</si>
  <si>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</si>
  <si>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</si>
  <si>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</si>
  <si>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</si>
  <si>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</si>
  <si>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</si>
  <si>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</si>
  <si>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</si>
  <si>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</si>
  <si>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</si>
  <si>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</si>
  <si>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</si>
  <si>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</si>
  <si>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</si>
  <si>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</si>
  <si>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</si>
  <si>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</si>
  <si>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</si>
  <si>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</si>
  <si>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</si>
  <si>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</si>
  <si>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>Rovat
száma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</si>
  <si>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</si>
  <si>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</si>
  <si>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</si>
  <si>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</si>
  <si>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</si>
  <si>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</si>
  <si>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</si>
  <si>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</si>
  <si>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</si>
  <si>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</si>
  <si>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</si>
  <si>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</si>
  <si>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</si>
  <si>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</si>
  <si>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</si>
  <si>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</si>
  <si>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</si>
  <si>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</si>
  <si>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</si>
  <si>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</si>
  <si>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</si>
  <si>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</si>
  <si>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</si>
  <si>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</si>
  <si>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</si>
  <si>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</si>
  <si>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</si>
  <si>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Működési célú támogatások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</si>
  <si>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</si>
  <si>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</si>
  <si>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</si>
  <si>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Magánszemélyek jövedelemadói </t>
  </si>
  <si>
    <t xml:space="preserve">Bérhez és foglalkoztatáshoz kapcsolódó adók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</si>
  <si>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</si>
  <si>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</si>
  <si>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</si>
  <si>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</si>
  <si>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>luxusadó</t>
  </si>
  <si>
    <t>cégautóadó</t>
  </si>
  <si>
    <t>közművezetékek adója</t>
  </si>
  <si>
    <t>öröklési és ajándékozási illeték</t>
  </si>
  <si>
    <t xml:space="preserve">Egyéb áruhasználati és szolgáltatási adók  </t>
  </si>
  <si>
    <t>eljárási illetékek</t>
  </si>
  <si>
    <t>cégnyílvántartás bevételei</t>
  </si>
  <si>
    <t>igazgatási szolgáltatási díjak</t>
  </si>
  <si>
    <t>felügyeleti díjak</t>
  </si>
  <si>
    <t>ebrendészeti hozzájárulás</t>
  </si>
  <si>
    <t>mezőgazdasági termelést érintő időjárási és más természeti kockázatok kezeléséről szóló törvény szerinti kárenyhítési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</si>
  <si>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</si>
  <si>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</si>
  <si>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</si>
  <si>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</si>
  <si>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</si>
  <si>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</si>
  <si>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Tulajdonosi bevételek </t>
  </si>
  <si>
    <t xml:space="preserve">Kamatbevételek </t>
  </si>
  <si>
    <t>ebből: fedezeti ügyletek kamatbevételei</t>
  </si>
  <si>
    <t xml:space="preserve">Egyéb pénzügyi műveletek bevételei </t>
  </si>
  <si>
    <t xml:space="preserve">Egyéb működési bevételek </t>
  </si>
  <si>
    <t>Működési bevételek</t>
  </si>
  <si>
    <t xml:space="preserve">Immateriális javak értékesítése </t>
  </si>
  <si>
    <t xml:space="preserve">Ingatlanok értékesítése </t>
  </si>
  <si>
    <t xml:space="preserve">Részesedések értékesítése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</si>
  <si>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</si>
  <si>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</si>
  <si>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</si>
  <si>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</si>
  <si>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</si>
  <si>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</si>
  <si>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</si>
  <si>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</si>
  <si>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</si>
  <si>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</si>
  <si>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Kiadások kormányzati funkciónként (E Ft)</t>
  </si>
  <si>
    <t>Bevételek kormányzati funkciónként (E Ft)</t>
  </si>
  <si>
    <t>052020 Szennyvíz gyűjtése, tisztítása, elhelyezése</t>
  </si>
  <si>
    <t>051020 Nem veszélyes (települési) hulladék összetevőinek válogatása, elküllönített begyűjtése, szállítása, átrakása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</si>
  <si>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</si>
  <si>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</si>
  <si>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</si>
  <si>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</si>
  <si>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r>
      <t xml:space="preserve">Költségvetési engedélyezett létszámkeret (álláshely) (fő) </t>
    </r>
    <r>
      <rPr>
        <b/>
        <sz val="10"/>
        <rFont val="Bookman Old Style"/>
        <family val="1"/>
        <charset val="238"/>
      </rPr>
      <t>Szigetmonostori Bölcsőde</t>
    </r>
  </si>
  <si>
    <t>-</t>
  </si>
  <si>
    <t>Szigetmonostori Bölcsőde egységes rovatrend szerinti költségvetési mérlege közgazdasági tagolásban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</si>
  <si>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</si>
  <si>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</si>
  <si>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</si>
  <si>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</si>
  <si>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</si>
  <si>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</si>
  <si>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</si>
  <si>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</si>
  <si>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</si>
  <si>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</si>
  <si>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</si>
  <si>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</si>
  <si>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</si>
  <si>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</si>
  <si>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</si>
  <si>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</si>
  <si>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</si>
  <si>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</si>
  <si>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</si>
  <si>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</si>
  <si>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</si>
  <si>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</si>
  <si>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</si>
  <si>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</si>
  <si>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</si>
  <si>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</si>
  <si>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</si>
  <si>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</si>
  <si>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</si>
  <si>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</si>
  <si>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</si>
  <si>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</si>
  <si>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</si>
  <si>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</si>
  <si>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</si>
  <si>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</si>
  <si>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</si>
  <si>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</si>
  <si>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</si>
  <si>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</si>
  <si>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</si>
  <si>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</si>
  <si>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</si>
  <si>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</si>
  <si>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</si>
  <si>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</si>
  <si>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</si>
  <si>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</si>
  <si>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</si>
  <si>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</si>
  <si>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</si>
  <si>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Általános tartalékok</t>
  </si>
  <si>
    <t>Megnevezés</t>
  </si>
  <si>
    <t>adósságot keletkeztető ügylet kezdő időpontja</t>
  </si>
  <si>
    <t>adósságot keletkeztető ügylet lejárati időpontja</t>
  </si>
  <si>
    <t xml:space="preserve">adósságot keletkeztető ügyletekből és kezességvállalásokból fennálló kötelezettségek </t>
  </si>
  <si>
    <t>saját bevételek 2015.</t>
  </si>
  <si>
    <t>saját bevételek 2016.</t>
  </si>
  <si>
    <t xml:space="preserve">Központi költségvetés sajátos finanszírozási bevételei </t>
  </si>
  <si>
    <t>ÖNKORMÁNYZATI ELŐIRÁNYZATOK</t>
  </si>
  <si>
    <t>MINDÖSSZESEN</t>
  </si>
  <si>
    <t>KÖLTSÉGVETÉSI SZERV ELŐIRÁNYZATAI</t>
  </si>
  <si>
    <t>ÖNKORMÁNYZAT ÉS KÖLTSÉGVETÉSI SZERVEI ELŐIRÁNYZATA 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</si>
  <si>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</si>
  <si>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</si>
  <si>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</si>
  <si>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</si>
  <si>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</si>
  <si>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</si>
  <si>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</si>
  <si>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</si>
  <si>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</si>
  <si>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</si>
  <si>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</si>
  <si>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</si>
  <si>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</si>
  <si>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</si>
  <si>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</si>
  <si>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</si>
  <si>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</si>
  <si>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</si>
  <si>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</si>
  <si>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</si>
  <si>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</si>
  <si>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 xml:space="preserve"> A költségvetés előterjesztésekor a képviselő-testület részére tájékoztatásul  kell - szöveges indokolással együtt - bemutatni:</t>
  </si>
  <si>
    <t>a költségvetési évet követő három évre várható összegét.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</si>
  <si>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</si>
  <si>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</si>
  <si>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</si>
  <si>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</si>
  <si>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</si>
  <si>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</si>
  <si>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</si>
  <si>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</si>
  <si>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</si>
  <si>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</si>
  <si>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Általános- és céltartalékok (E Ft)</t>
  </si>
  <si>
    <t>A helyi önkormányzat költségvetési mérlege közgazdasági tagolásban (E Ft)</t>
  </si>
  <si>
    <t>Előirányzat felhasználási terv (E Ft)</t>
  </si>
  <si>
    <t>A többéves kihatással járó döntések számszerűsítése évenkénti bontásban és összesítve (E Ft)</t>
  </si>
  <si>
    <t>A közvetett támogatások (E Ft)</t>
  </si>
  <si>
    <t>Központi, irányító szervi támogatások folyósítása működési célra</t>
  </si>
  <si>
    <t>Központi, irányító szervi támogatások folyósítása felhalmozási célra</t>
  </si>
  <si>
    <t>ÖSSZESEN</t>
  </si>
  <si>
    <t>Irányító szervi támogatások folyósítása (E Ft)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</si>
  <si>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</si>
  <si>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</si>
  <si>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</si>
  <si>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Egyéb felhalmozási célú támogatások államháztartáson kívülre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</si>
  <si>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</si>
  <si>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</si>
  <si>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</si>
  <si>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</si>
  <si>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</si>
  <si>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</si>
  <si>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</si>
  <si>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</si>
  <si>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</si>
  <si>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</si>
  <si>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</si>
  <si>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</si>
  <si>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</si>
  <si>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</si>
  <si>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</si>
  <si>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</si>
  <si>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</si>
  <si>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</si>
  <si>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</si>
  <si>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2016. évi kifizetés</t>
  </si>
  <si>
    <t>2017. évi kifizetés</t>
  </si>
  <si>
    <t>2012. évi tény  (teljesítés)</t>
  </si>
  <si>
    <t>2013. évi várható (teljesítés)</t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</si>
  <si>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</si>
  <si>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</si>
  <si>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</si>
  <si>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</si>
  <si>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</si>
  <si>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</si>
  <si>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</si>
  <si>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</si>
  <si>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2017.</t>
  </si>
  <si>
    <t>2016.</t>
  </si>
  <si>
    <t>2015.</t>
  </si>
  <si>
    <t>ÖSSZEVONT ELŐIRÁNYZATOK (ÖNKORMÁNYZAT ÉS KÖLTSÉGVETÉSI SZERVEI ÖSSZESEN)</t>
  </si>
  <si>
    <t>Önkormányzat 2015. évi költségvetése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</si>
  <si>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</si>
  <si>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</si>
  <si>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</si>
  <si>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</si>
  <si>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</si>
  <si>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</si>
  <si>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</si>
  <si>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</si>
  <si>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</si>
  <si>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</si>
  <si>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</si>
  <si>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</si>
  <si>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</si>
  <si>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</si>
  <si>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</si>
  <si>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</si>
  <si>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</si>
  <si>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</si>
  <si>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</si>
  <si>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t>Összsesen</t>
  </si>
  <si>
    <t>Szigetmonostor Község Önkormányzata</t>
  </si>
  <si>
    <t>Szigetmonostor Faluház</t>
  </si>
  <si>
    <t>Szigetmonostori Polgármesteri Hivatal</t>
  </si>
  <si>
    <t xml:space="preserve">Szigetmonostori Polgármesteri Hivatal </t>
  </si>
  <si>
    <t>Nyitnikék Óvoda</t>
  </si>
  <si>
    <t xml:space="preserve">Kötelező </t>
  </si>
  <si>
    <t>Önként vállalt</t>
  </si>
  <si>
    <t>kötelező</t>
  </si>
  <si>
    <t>Önként</t>
  </si>
  <si>
    <t>Szigetmonostori Bölcsőde egységes rovatrend szerinti kiadásainak bemutatása</t>
  </si>
  <si>
    <t>Szigetmonostori Bölcsőde egységes rovatrend szerinti bevételeinek bemutatása</t>
  </si>
  <si>
    <t>Szigetmonostori Bölcsőde</t>
  </si>
  <si>
    <t>SZIGETMONOSTOR KÖZSÉG ÖNKORMÁNYZATA ÉS KÖLTSÉGVETÉSI SZERVEI ELŐIRÁNYZATA MINDÖSSZESEN</t>
  </si>
  <si>
    <t>Konszolidásciós különbözet</t>
  </si>
  <si>
    <t>Mindösszesen</t>
  </si>
  <si>
    <t>Melléklet száma</t>
  </si>
  <si>
    <t>Melléklet címe</t>
  </si>
  <si>
    <t>Szigetmonostor Község Önkormányzatának egységes rovatrend szerinti kiadásainak bemutatása</t>
  </si>
  <si>
    <t>Szigetmonostor Faluház egységes rovatrend szerinti kiadásainak bemutatása</t>
  </si>
  <si>
    <t>Nyitnikék Óvoda egységes rovatrend szerinti kiadásainak bemutatása</t>
  </si>
  <si>
    <t>Szigetmonostori Polgármesteri Hivatal egységes rovatrend szerinti kiadásainak bemutatása</t>
  </si>
  <si>
    <t>Szigetmonostor Község Önkormányzatának egységes rovatrend szerinti bevételeinek bemutatása</t>
  </si>
  <si>
    <t>Szigetmonostor Faluház egységes rovatrend szerinti bevételeinek bemutatása</t>
  </si>
  <si>
    <t>Nyitnikék Óvoda egységes rovatrend szerinti bevételek bemutatása</t>
  </si>
  <si>
    <t>Szigetmonostori Polgármesteri Hivatal egységes rovatrend szerinti bevételeinek bemutatása</t>
  </si>
  <si>
    <t>Az Önkormányzat és költségvetési szervei által foglalkoztatottak engedélyezett létszámának együttes bemutatása</t>
  </si>
  <si>
    <t>Az Önkormányzat és költségvetési szervei egységes rovatrend szerinti felhalmozási kiadásainak együttes bemutatása</t>
  </si>
  <si>
    <t>Az Önkormányzat és költségvetési szervei egységes rovatrend szerinti tartalékainak együttes bemutatása</t>
  </si>
  <si>
    <t>Az Önkormányzat és költségvetési szervei Gst. 3.§ (1) bekezdése szerinti adósságot keletkeztető ügyleteinek bemutatása</t>
  </si>
  <si>
    <t>Az Önkormányzat Gst 3.§ és 45.§ szerinti ügylete és saját bevételek bemutatása</t>
  </si>
  <si>
    <t>Az Önkormányzat európai uniós forrásból finanszírozott projetkjeinek bemutatása</t>
  </si>
  <si>
    <t>Az Önkormányzat költségvetési hiányának külső finanszírozásának bemutatása</t>
  </si>
  <si>
    <t>Az Önkormányzat és költségvetési szervei irányítószervi támogatásainak bemutatása</t>
  </si>
  <si>
    <t>Az Önkormányzat által nyújtott szociális jellegű juttatások bemutatása</t>
  </si>
  <si>
    <t>Az Önkormányzat által nyújtott visszatérítendő támogatások és kölcsönök bemutatása</t>
  </si>
  <si>
    <t>Az Önkormányzat kapott támogatásainak egységes rovatrend szerinti bemutatása</t>
  </si>
  <si>
    <t>Az Önkormányzat helyi adó és közhatalmi bevételeinek bemutatása</t>
  </si>
  <si>
    <t>Szigetmonostor Község Önkormányzatának egységes rovatrend szerinti költségvetési mérlege közgazdasági tagolásban</t>
  </si>
  <si>
    <t>Szigetmonostor Faluház egységes rovatrend szerinti költségvetési mérlege közgazdasági tagolásban</t>
  </si>
  <si>
    <t>Nyitnikék Óvoda egységes rovatrend szerinti költségvetési mérlege közgazdasági tagolásban</t>
  </si>
  <si>
    <t>Szigetmonostori Polgármesteri Hivatal egységes rovatrend szerinti költségvetési mérlege közgazdasági tagolásban</t>
  </si>
  <si>
    <t>Az Önkormányzat és költségvetési szervei egységes rovatrend szerinti előirányzat felhasználási terve</t>
  </si>
  <si>
    <t>Az Önkormányzat többéves kihatással járó döntéseinek bemutatása</t>
  </si>
  <si>
    <t>Az Önkormányzat által nyújtott közvetett támogatások bemutatása</t>
  </si>
  <si>
    <t>Szigetmonostor Község Önkormányzatának  és költségvetési szerveinek egységes rovatrend szerinti kiadásainak bemutatása</t>
  </si>
  <si>
    <t>Szigetmonostor Község Önkormányzatának és költségvetési szerveinek egységes rovatrend szerinti kiadásainak együttes bemutatása</t>
  </si>
  <si>
    <t>ADU településfejlesztési koncepció</t>
  </si>
  <si>
    <t>Bölcsőde építése</t>
  </si>
  <si>
    <t>HUSK beruházás</t>
  </si>
  <si>
    <t>Telephely Bozóki féle telek 2. rész</t>
  </si>
  <si>
    <t>Telephely Mulcsüzem kialakítása</t>
  </si>
  <si>
    <t>Mensa szoftver beszerzése</t>
  </si>
  <si>
    <t>zárható, fedett, kültéri kukatároló (4db kuka)</t>
  </si>
  <si>
    <t>Színpadlépcső 2db</t>
  </si>
  <si>
    <t>Zárható emeleti szekrény (plafonig érő)</t>
  </si>
  <si>
    <t>Csaptelepek cseréje infra érzékelős hideg-meleg vizes berendezésekre 10db</t>
  </si>
  <si>
    <t>Pelenkázó szekrény 1 db</t>
  </si>
  <si>
    <t>Jelenlét érzékelő kiépítése a mosdókban , öltözőkben 8db</t>
  </si>
  <si>
    <t>Defibrillátor</t>
  </si>
  <si>
    <t>Bölcsőde eszközbeszerzés</t>
  </si>
  <si>
    <t>gázbojler és főzőzsámoly (ha elromlik)</t>
  </si>
  <si>
    <t>gépek berendezések beszerzése</t>
  </si>
  <si>
    <t>szekrények, polcok</t>
  </si>
  <si>
    <t>Színpad felújítása, csiszolása, kezelése</t>
  </si>
  <si>
    <t>könyvtár, olvasóterem, színházterem parketta csiszolása és újralakkozása</t>
  </si>
  <si>
    <t>Udvar, kert fejlesztése</t>
  </si>
  <si>
    <t>Szabadság tér, Piac tér (Vízmű koncepció)</t>
  </si>
  <si>
    <t>csaptelep csere</t>
  </si>
  <si>
    <t>Fűtéskorszerűsítés</t>
  </si>
  <si>
    <t>Külső hőszigetelés</t>
  </si>
  <si>
    <t>vis maior útfelújítás</t>
  </si>
  <si>
    <t>orvosi rendelőben 5 db ajtó csere</t>
  </si>
  <si>
    <t>világítás korszerűsítés</t>
  </si>
  <si>
    <t>járda és vízelvezetés</t>
  </si>
  <si>
    <t>Kossuth tér és PMH előtt járda kövezése</t>
  </si>
  <si>
    <t>Utcabútorok gyártása</t>
  </si>
  <si>
    <t>Buszmegállók építése vásárlása</t>
  </si>
  <si>
    <t>Vízszigetelés</t>
  </si>
  <si>
    <t>Beruházások és felújítások ( Ft)</t>
  </si>
  <si>
    <t>Céltartalékok</t>
  </si>
  <si>
    <t>B34,B35</t>
  </si>
  <si>
    <t>Szigetmonostor Község Önkormányzatának kezességvállalási kötelezettsége áll fenn a Szigeti Tűzoltótársulással és a Csatornázási Társulással szemben.</t>
  </si>
  <si>
    <t>Klímapark kialakítása a HUSK/1101/2.2.1/0158.számú Magyarország-Szlovákia Határon Átnyúló Együttműködési Program 2007-2013. keretében (FV Zrt. koncepció keretében)</t>
  </si>
  <si>
    <t>Új bölcsőde a kisgyermekes családokért (KMOP-4.5.2-11-2012-0006)</t>
  </si>
  <si>
    <t>Szigetmonostor Község Önkormányzata nem rendelkezik hitellel, kölcsönnel és nem is tervezi annak felvételét.</t>
  </si>
  <si>
    <t>Összesen:</t>
  </si>
  <si>
    <t>Szigetmonostor Község Önkormányzatának és költségvetési szerveinek egységes rovatrend szerinti költségvetési mérlege közgazdasági tagolásban</t>
  </si>
  <si>
    <t>Felhalmozási célú kezességvállalások társulati hitelekre</t>
  </si>
  <si>
    <t>Tűzoltótársulás (30m)</t>
  </si>
  <si>
    <t>DCST (127,5m)</t>
  </si>
  <si>
    <t>Új Bölcsőde a kisgyermekes családokért (KMOP-4.5.2-11-2012-0006)</t>
  </si>
  <si>
    <t>Az Önkormányzat Áht. 29/A. § szerinti tervszámok és eltéréseik bemutatása kiadások</t>
  </si>
  <si>
    <t>Az Önkormányzat Áht. 29/A. § szerinti tervszámok és eltéréseik bemutatása bevételek</t>
  </si>
  <si>
    <t>Az Önkormányzat középtávú tervezése</t>
  </si>
  <si>
    <t>2013. évi tény  (teljesítés)</t>
  </si>
  <si>
    <t>2014. évi várható (teljesítés)</t>
  </si>
  <si>
    <t>2015. évi eredeti ei.</t>
  </si>
  <si>
    <t>Tárgyévi kifizetés (2015. évi ei.)</t>
  </si>
  <si>
    <t>2018. évi kifizetés</t>
  </si>
  <si>
    <t>2019. év utáni kifizetések</t>
  </si>
  <si>
    <t>2018.</t>
  </si>
  <si>
    <r>
      <t>29/A. §</t>
    </r>
    <r>
      <rPr>
        <sz val="10"/>
        <color indexed="8"/>
        <rFont val="Times New Roman"/>
        <family val="1"/>
        <charset val="238"/>
      </rPr>
      <t xml:space="preserve"> A helyi önkormányzat, a nemzetiségi önkormányzat és a társulás évente, legkésőbb a költségvetési rendelet, határozat elfogadásáig határozatban állapítja meg</t>
    </r>
  </si>
  <si>
    <r>
      <t xml:space="preserve">a) </t>
    </r>
    <r>
      <rPr>
        <sz val="10"/>
        <color indexed="8"/>
        <rFont val="Times New Roman"/>
        <family val="1"/>
        <charset val="238"/>
      </rPr>
      <t>a Gst. 45. § (1) bekezdés</t>
    </r>
    <r>
      <rPr>
        <i/>
        <sz val="10"/>
        <color indexed="8"/>
        <rFont val="Times New Roman"/>
        <family val="1"/>
        <charset val="238"/>
      </rPr>
      <t xml:space="preserve"> a) </t>
    </r>
    <r>
      <rPr>
        <sz val="10"/>
        <color indexed="8"/>
        <rFont val="Times New Roman"/>
        <family val="1"/>
        <charset val="238"/>
      </rPr>
      <t>pontjában kapott felhatalmazás alapján kiadott jogszabályban meghatározottak szerinti saját bevételeinek és</t>
    </r>
  </si>
  <si>
    <r>
      <t xml:space="preserve">b) </t>
    </r>
    <r>
      <rPr>
        <sz val="10"/>
        <color indexed="8"/>
        <rFont val="Times New Roman"/>
        <family val="1"/>
        <charset val="238"/>
      </rPr>
      <t>a Gst. 3. § (1) bekezdése szerinti adósságot keletkeztető ügyleteiből eredő fizetési kötelezettségeinek</t>
    </r>
  </si>
  <si>
    <t>Külön határozatot kell erről hozni. Jogszabály lsd. Lejjebb</t>
  </si>
  <si>
    <t>Középtávú tervezés - Önkormányzat 2015. évi költségvetése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</si>
  <si>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</si>
  <si>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</si>
  <si>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2015. évi előirányzat</t>
  </si>
  <si>
    <t>2016. évi előirányzat</t>
  </si>
  <si>
    <t>2017. évi előirányzat</t>
  </si>
  <si>
    <t>2018. évi előirányzat</t>
  </si>
  <si>
    <t>Fizetési kötelezettségek</t>
  </si>
  <si>
    <t>Saját bevételek</t>
  </si>
  <si>
    <t>B6-B7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</si>
  <si>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</si>
  <si>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</si>
  <si>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</si>
  <si>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</si>
  <si>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</si>
  <si>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</si>
  <si>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</si>
  <si>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</si>
  <si>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</si>
  <si>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</si>
  <si>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</si>
  <si>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</si>
  <si>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</si>
  <si>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</si>
  <si>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</si>
  <si>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</si>
  <si>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</si>
  <si>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</si>
  <si>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</si>
  <si>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</si>
  <si>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</si>
  <si>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</si>
  <si>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</si>
  <si>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</si>
  <si>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</si>
  <si>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</si>
  <si>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</si>
  <si>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</si>
  <si>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</si>
  <si>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</si>
  <si>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</si>
  <si>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Foglalkoztatottak létszáma (fő)</t>
  </si>
  <si>
    <t>MEGNEVEZÉS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</si>
  <si>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</si>
  <si>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</si>
  <si>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</si>
  <si>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</si>
  <si>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</si>
  <si>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</si>
  <si>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</si>
  <si>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</si>
  <si>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</si>
  <si>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</si>
  <si>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</si>
  <si>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</si>
  <si>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</si>
  <si>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</si>
  <si>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</si>
  <si>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</si>
  <si>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</si>
  <si>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</si>
  <si>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</si>
  <si>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</si>
  <si>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</si>
  <si>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</si>
  <si>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</si>
  <si>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</si>
  <si>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</si>
  <si>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</si>
  <si>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</t>
  </si>
  <si>
    <r>
      <t xml:space="preserve">Költségvetési engedélyezett létszámkeret (álláshely) (fő) </t>
    </r>
    <r>
      <rPr>
        <b/>
        <sz val="10"/>
        <rFont val="Bookman Old Style"/>
        <family val="1"/>
        <charset val="238"/>
      </rPr>
      <t>Szigetmonostor Község Önkormányzata</t>
    </r>
  </si>
  <si>
    <r>
      <t xml:space="preserve">Költségvetési engedélyezett létszámkeret (álláshely) (fő) </t>
    </r>
    <r>
      <rPr>
        <b/>
        <sz val="10"/>
        <rFont val="Bookman Old Style"/>
        <family val="1"/>
        <charset val="238"/>
      </rPr>
      <t>Nyitnikék Óvoda</t>
    </r>
  </si>
  <si>
    <r>
      <t xml:space="preserve">Költségvetési engedélyezett létszámkeret (álláshely) (fő) </t>
    </r>
    <r>
      <rPr>
        <b/>
        <sz val="10"/>
        <rFont val="Bookman Old Style"/>
        <family val="1"/>
        <charset val="238"/>
      </rPr>
      <t>Szigetmonostor Faluház</t>
    </r>
  </si>
  <si>
    <r>
      <t xml:space="preserve">Költségvetési engedélyezett létszámkeret (álláshely) (fő) </t>
    </r>
    <r>
      <rPr>
        <b/>
        <sz val="10"/>
        <rFont val="Bookman Old Style"/>
        <family val="1"/>
        <charset val="238"/>
      </rPr>
      <t>Szigetmonostori Polgármesteri Hivatal</t>
    </r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</si>
  <si>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</si>
  <si>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</si>
  <si>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</si>
  <si>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</si>
  <si>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</si>
  <si>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</si>
  <si>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</si>
  <si>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</si>
  <si>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</si>
  <si>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</si>
  <si>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</si>
  <si>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</si>
  <si>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</si>
  <si>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</si>
  <si>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</si>
  <si>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ebből:biztosítási díjak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</si>
  <si>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</si>
  <si>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</si>
  <si>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</si>
  <si>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</si>
  <si>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</si>
  <si>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</si>
  <si>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</si>
  <si>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</si>
  <si>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</si>
  <si>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</si>
  <si>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</si>
  <si>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</si>
  <si>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</si>
  <si>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</si>
  <si>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</si>
  <si>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</si>
  <si>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</si>
  <si>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</si>
  <si>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</si>
  <si>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</si>
  <si>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</si>
  <si>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</si>
  <si>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</si>
  <si>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</si>
  <si>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</si>
  <si>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</si>
  <si>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</si>
  <si>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ebből: a közszféra és a magánszféra együttműködésén (PPP) alapuló szerződéses konstrukció</t>
  </si>
  <si>
    <t>Karbantartási, kisjavítási szolgáltatások</t>
  </si>
  <si>
    <t>K334</t>
  </si>
  <si>
    <t>K335</t>
  </si>
  <si>
    <t>ebből: államháztartáson belül</t>
  </si>
  <si>
    <t xml:space="preserve">Szakmai tevékenységet segítő szolgáltatások </t>
  </si>
  <si>
    <t>K336</t>
  </si>
  <si>
    <t>K337</t>
  </si>
  <si>
    <t>ebből: biztosítási díjak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</si>
  <si>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</si>
  <si>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</si>
  <si>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</si>
  <si>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</si>
  <si>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</si>
  <si>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</si>
  <si>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</si>
  <si>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</si>
  <si>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</si>
  <si>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</si>
  <si>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</si>
  <si>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ebből: fedezeti ügyletek kamatkiadásai</t>
  </si>
  <si>
    <t>K354</t>
  </si>
  <si>
    <t>ebből: valuta, deviza eszközök realizált árfolyamvesztesége</t>
  </si>
  <si>
    <t>ebből: hitelviszonyt megtestesítő értékpapírok árfolyamkülönbözete</t>
  </si>
  <si>
    <t>ebből: deviza kötelezettségek realizált árfolyamvesztesége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</si>
  <si>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</si>
  <si>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</si>
  <si>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</si>
  <si>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</si>
  <si>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</si>
  <si>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</si>
  <si>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</si>
  <si>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</si>
  <si>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</si>
  <si>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</si>
  <si>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</si>
  <si>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</si>
  <si>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</si>
  <si>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</si>
  <si>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</si>
  <si>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ebből: Európai Unió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</si>
  <si>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</si>
  <si>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</si>
  <si>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</si>
  <si>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</si>
  <si>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</si>
  <si>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</si>
  <si>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</si>
  <si>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</si>
  <si>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011320 Nemzetközi szervezetekben való részvétel</t>
  </si>
  <si>
    <t>011130 Önkormányzatok és Önkormányzati hivatalok jogalkotó és igazgatási tevékenysége</t>
  </si>
  <si>
    <t>018010 Önkormányzatok elszámolásai a központi költségvetéssel</t>
  </si>
  <si>
    <t>103010 Elhunyt személyek hátramaradottainak pénzbeli ellátása</t>
  </si>
  <si>
    <t>018030 Támogatási célú finanszírozási műveletek</t>
  </si>
  <si>
    <t>105010 Munkanélküliek aktív korúak ellátásai</t>
  </si>
  <si>
    <t>101150 Betegséggel kapcsolatos pénzbeli ellátások,támogatások</t>
  </si>
  <si>
    <t>106020 Lakásfenntartással,lakhatással összefüggő ellátások</t>
  </si>
  <si>
    <t>107060 Egyéb szociális pénzbeli ellátások,támogatások</t>
  </si>
  <si>
    <t>104030 Gyermekek napközbeni ellátása</t>
  </si>
  <si>
    <t>egyéb szolgáltatások</t>
  </si>
  <si>
    <t>074031 Család- és nővédelmi egészségügyi gondozás</t>
  </si>
  <si>
    <t>066020 Város -. Községgazdálkodási egyéb szolgáltatások</t>
  </si>
  <si>
    <t>ebből: állami vagy önkormányzati tulajdonban lévő gazdasági társaságok tartozásai miatti kifizetések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</si>
  <si>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</si>
  <si>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</si>
  <si>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</si>
  <si>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</si>
  <si>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</si>
  <si>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</si>
  <si>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</si>
  <si>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</si>
  <si>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</si>
  <si>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</si>
  <si>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</si>
  <si>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ebből: termőföld-vásárlás kiadásai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</si>
  <si>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</si>
  <si>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</si>
  <si>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</si>
  <si>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</si>
  <si>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</si>
  <si>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</si>
  <si>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</si>
  <si>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</si>
  <si>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</si>
  <si>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</si>
  <si>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</si>
  <si>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</si>
  <si>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</si>
  <si>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</si>
  <si>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</si>
  <si>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</si>
  <si>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</si>
  <si>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</si>
  <si>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</si>
  <si>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</si>
  <si>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</si>
  <si>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</si>
  <si>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</si>
  <si>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</si>
  <si>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</si>
  <si>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</si>
  <si>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</si>
  <si>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</si>
  <si>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</si>
  <si>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</si>
  <si>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</si>
  <si>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</si>
  <si>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</si>
  <si>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</si>
  <si>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</si>
  <si>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</si>
  <si>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</si>
  <si>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</si>
  <si>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</si>
  <si>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</si>
  <si>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</si>
  <si>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</si>
  <si>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</si>
  <si>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</si>
  <si>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</si>
  <si>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</si>
  <si>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</si>
  <si>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</si>
  <si>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</si>
  <si>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</si>
  <si>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</si>
  <si>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</si>
  <si>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</si>
  <si>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</si>
  <si>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</si>
  <si>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</si>
  <si>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</si>
  <si>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</si>
  <si>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</si>
  <si>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</si>
  <si>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</si>
  <si>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</si>
  <si>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</si>
  <si>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</si>
  <si>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</si>
  <si>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</si>
  <si>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</si>
  <si>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</si>
  <si>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</si>
  <si>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</si>
  <si>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</si>
  <si>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</si>
  <si>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</si>
  <si>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</si>
  <si>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</si>
  <si>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</si>
  <si>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</si>
  <si>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</si>
  <si>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</si>
  <si>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</si>
  <si>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</si>
  <si>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</si>
  <si>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</si>
  <si>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</si>
  <si>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</si>
  <si>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</si>
  <si>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</si>
  <si>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</si>
  <si>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</si>
  <si>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</si>
  <si>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</si>
  <si>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</si>
  <si>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</si>
  <si>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</si>
  <si>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</si>
  <si>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</si>
  <si>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</si>
  <si>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</si>
  <si>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</si>
  <si>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</si>
  <si>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</si>
  <si>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</si>
  <si>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</si>
  <si>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</si>
  <si>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ebből: személyi jövedelemadó</t>
  </si>
  <si>
    <t>ebből: magánszemély jogviszonyának megszűnéséhez kapcsolódó egyes jövedelmek különadója</t>
  </si>
  <si>
    <t>ebből: termőföld bérbeadásából származó jövedelem utáni személyi jövedelemadó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</si>
  <si>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</si>
  <si>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</si>
  <si>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</si>
  <si>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</si>
  <si>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</si>
  <si>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</si>
  <si>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</si>
  <si>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</si>
  <si>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</si>
  <si>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</si>
  <si>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</si>
  <si>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</si>
  <si>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</si>
  <si>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</si>
  <si>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</si>
  <si>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</si>
  <si>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</si>
  <si>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>ebből: kulturális adó</t>
  </si>
  <si>
    <t>ebből: baleseti adó</t>
  </si>
  <si>
    <t>ebből: nukleáris létesítmények Központi Nukleáris Pénzügyi Alapba történő kötelező befizetései</t>
  </si>
  <si>
    <t>ebből: környezetterhelési díj</t>
  </si>
  <si>
    <t>ebből: környezetvédelmi termékdíj</t>
  </si>
  <si>
    <t>ebből: bérfőzési szeszadó</t>
  </si>
  <si>
    <t>ebből: szerencsjáték szervezési díj</t>
  </si>
  <si>
    <t xml:space="preserve">ebből: tartózkodás után fizetett idegenforgalmi adó </t>
  </si>
  <si>
    <t>ebből: talajterhelési díj</t>
  </si>
  <si>
    <t>ebből: vizkészletjárulék</t>
  </si>
  <si>
    <t>ebből: állami vadászjegyek díja</t>
  </si>
  <si>
    <t>ebből: erdővédelmi járulék</t>
  </si>
  <si>
    <t>ebből: földvédelmi járulék</t>
  </si>
  <si>
    <t>ebből: halászati haszonbérleti díj</t>
  </si>
  <si>
    <t>ebből: korábbi évek megszünt adónemei áthúzódó fizetéseiből befolyt bevételek</t>
  </si>
  <si>
    <t>B35</t>
  </si>
  <si>
    <t>B36</t>
  </si>
  <si>
    <t>B3</t>
  </si>
  <si>
    <t>Áru- és készletértékesítés ellenértéke</t>
  </si>
  <si>
    <t>B401</t>
  </si>
  <si>
    <t>B402</t>
  </si>
  <si>
    <t>ebből:tárgyi eszközök bérbeadásából származó bevétel</t>
  </si>
  <si>
    <t>ebből: utak használata ellenében beszedett használati díj, pótdíj, elektronikus útdíj</t>
  </si>
  <si>
    <t>B403</t>
  </si>
  <si>
    <t>B404</t>
  </si>
  <si>
    <t>ebből: vadászati jog bérbeadásból származó bevétel</t>
  </si>
  <si>
    <t>ebből: önkormányzati vagyon üzemeltetéséből, koncesszióból származó bevétel</t>
  </si>
  <si>
    <t>ebből: önkormányzati vagyon vagyonkezelésbe adásából származó bevétel</t>
  </si>
  <si>
    <t>ebből: állami többségi tulajdonú vállalkozástól kapott osztalék</t>
  </si>
  <si>
    <t>ebből:  önkormányzati többségi tulajdonú vállalkozástól kapott osztalék</t>
  </si>
  <si>
    <t>ebből: egyéb részesedések után kapott osztalék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</si>
  <si>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</si>
  <si>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</si>
  <si>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</si>
  <si>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</si>
  <si>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</si>
  <si>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</si>
  <si>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</si>
  <si>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ebből: befektetési jegyek kamatbevételei</t>
  </si>
  <si>
    <t>B409</t>
  </si>
  <si>
    <t>ebből: részesedések értékesítéséhez kapcsolódó realizált nyereség</t>
  </si>
  <si>
    <t>ebből: hitelviszonyt megtestesítő értékpapírok értékesítési nyeresége</t>
  </si>
  <si>
    <t>ebből: hitelviszonyt megtestesítő értékpapírok kibocsátási nyeresége</t>
  </si>
  <si>
    <t>ebből: valuta és deviza eszközök realizált árfolyamnyeresége</t>
  </si>
  <si>
    <t>B410</t>
  </si>
  <si>
    <t>ebből: biztosító által fizetett kártérítés</t>
  </si>
  <si>
    <t>ebből: szerződésben vállalt kötelezettségek elmulasztásához kapcsolódó bevételek, káreseményekkel kapcsolatosan kapott bevételek, biztosítási bevételek, visszakapott óvadék (kaució), bánatpénz</t>
  </si>
  <si>
    <t>ebből: költségek visszatérítései</t>
  </si>
  <si>
    <t>B4</t>
  </si>
  <si>
    <t>B51</t>
  </si>
  <si>
    <t>ebből: kiotói egységek és kibocsátási egységek eladásából befolyt eladási ár</t>
  </si>
  <si>
    <t>B52</t>
  </si>
  <si>
    <t>ebből: termőföld-eladás bevételei</t>
  </si>
  <si>
    <t>Egyéb tárgyi eszközök értékesítése</t>
  </si>
  <si>
    <t>B53</t>
  </si>
  <si>
    <t>B54</t>
  </si>
  <si>
    <t>ebből: privatizációból származó bevétel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</si>
  <si>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</si>
  <si>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</si>
  <si>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</si>
  <si>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</si>
  <si>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</si>
  <si>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</si>
  <si>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</si>
  <si>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</si>
  <si>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</si>
  <si>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</si>
  <si>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</si>
  <si>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</si>
  <si>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</si>
  <si>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</si>
  <si>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</si>
  <si>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</si>
  <si>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</si>
  <si>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</si>
  <si>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</si>
  <si>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</si>
  <si>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</si>
  <si>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</si>
  <si>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</si>
  <si>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</si>
  <si>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</si>
  <si>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</si>
  <si>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</si>
  <si>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</si>
  <si>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</si>
  <si>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</si>
  <si>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</si>
  <si>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</si>
  <si>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</si>
  <si>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</si>
  <si>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</si>
  <si>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</si>
  <si>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</si>
  <si>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</si>
  <si>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</si>
  <si>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</si>
  <si>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</si>
  <si>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</si>
  <si>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</si>
  <si>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</si>
  <si>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</si>
  <si>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</si>
  <si>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</si>
  <si>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</si>
  <si>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</si>
  <si>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</si>
  <si>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</si>
  <si>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>Foglalkoztatottak egyéb személyi juttatása</t>
  </si>
  <si>
    <t xml:space="preserve">Foglalkoztatottak személyi juttatásai </t>
  </si>
  <si>
    <t xml:space="preserve">Külső személyi juttatások </t>
  </si>
  <si>
    <t>Személyi juttatások összesen</t>
  </si>
  <si>
    <t>szociális hozzájárulási adó</t>
  </si>
  <si>
    <t>rehabilitációs hozzájárulás</t>
  </si>
  <si>
    <t>korkedvezmény-biztosítási járulék</t>
  </si>
  <si>
    <t>egészségügyi hozzájárulás</t>
  </si>
  <si>
    <t>táppénz hozzájárulás</t>
  </si>
  <si>
    <t>munkaadót a foglalkoztatottak részére történő kifizetésekkel kapcsolatban terhelő más járulék jellegű kötelezettségek</t>
  </si>
  <si>
    <t>munkáltatót terhelő személyi jövedelemadó</t>
  </si>
  <si>
    <t xml:space="preserve">Munkaadókat terhelő járulékok és szociális hozzájárulási adó                                                                        </t>
  </si>
  <si>
    <t xml:space="preserve">Készletbeszerzés </t>
  </si>
  <si>
    <t>Kommunikációs szolgáltatások</t>
  </si>
  <si>
    <t xml:space="preserve">Bérleti és lízing díjak </t>
  </si>
  <si>
    <t xml:space="preserve">Közvetített szolgáltatások  </t>
  </si>
  <si>
    <t xml:space="preserve">Szolgáltatási kiadások </t>
  </si>
  <si>
    <t xml:space="preserve">Kiküldetések, reklám- és propagandakiadások </t>
  </si>
  <si>
    <t xml:space="preserve">Kamatkiadások   </t>
  </si>
  <si>
    <t xml:space="preserve">Egyéb pénzügyi műveletek kiadásai  </t>
  </si>
  <si>
    <t xml:space="preserve">Különféle befizetések és egyéb dologi kiadások </t>
  </si>
  <si>
    <t xml:space="preserve">Dologi kiadások </t>
  </si>
  <si>
    <t>családi pótlék</t>
  </si>
  <si>
    <t>anyasági támogatás</t>
  </si>
  <si>
    <t>gyermekgondozási segély</t>
  </si>
  <si>
    <t>gyermeknevelési támogatás</t>
  </si>
  <si>
    <t>gyermekek születésével kapcsolatos szabadság megtérítése</t>
  </si>
  <si>
    <t>életkezdési támogatás</t>
  </si>
  <si>
    <t>otthonteremtési támogatás</t>
  </si>
  <si>
    <t>pénzbeli és természetbeni gyermekvédelmi támogatások</t>
  </si>
  <si>
    <t>gyermektartásdíj megelőlegezése</t>
  </si>
  <si>
    <t>GYES-en és GYED-en lévők hallgatói hitelének célzott támogatása</t>
  </si>
  <si>
    <t xml:space="preserve">endszeres gyermekvédelmi kedvezményben részesülők pénzbeli támogatása [Gyvt. 20/A.§] </t>
  </si>
  <si>
    <t>kiegészítő gyermekvédelmi támogatás és a kiegészítő gyermekvédelmi támogatás pótléka [Gyvt. 20/B.´§]</t>
  </si>
  <si>
    <t>óvodáztatási támogatás [Gyvt. 20/C. §]</t>
  </si>
  <si>
    <t xml:space="preserve">helyi megállapítású rendkívüli gyermekvédelmi támogatás [Gyvt. 21.§] </t>
  </si>
  <si>
    <t>rendkívüli gyermekvédelmi támogatás [Gyvt. 18. § (5) bek.]</t>
  </si>
  <si>
    <t>természetben nyújtott gyermekvédelmi támogatás [Gyvt. 20/C.§ (4) bek.]</t>
  </si>
  <si>
    <t>Családi támogatások</t>
  </si>
  <si>
    <t>életüktől és szabadságuktól politikai okokból jogtalanul megfosztottak pénzbeli kárpótlása</t>
  </si>
  <si>
    <t>az 1947-es Párizsi Békeszerződésből eredő kárpótlás</t>
  </si>
  <si>
    <t>kárpótlási életjáradék</t>
  </si>
  <si>
    <t xml:space="preserve">Pénzbeli kárpótlások, kártérítések 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</si>
  <si>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</si>
  <si>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</si>
  <si>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</si>
  <si>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</si>
  <si>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</si>
  <si>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052020 Szennyvíz gyűjtése, tisztítása, elhelyezése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</si>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</sst>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0__"/>
    <numFmt numFmtId="165" formatCode="\ ##########"/>
    <numFmt numFmtId="171" formatCode="[$-40E]yyyy/\ mmmm;@"/>
    <numFmt numFmtId="175" formatCode="_-* #,##0\ _F_t_-;\-* #,##0\ _F_t_-;_-* &quot;-&quot;??\ _F_t_-;_-@_-"/>
  </numFmts>
  <fonts count="59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4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sz val="8"/>
      <color indexed="8"/>
      <name val="Bookman Old Style"/>
      <family val="1"/>
      <charset val="238"/>
    </font>
    <font>
      <b/>
      <sz val="12"/>
      <color indexed="10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sz val="14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4" fillId="0" borderId="0" applyFont="0" applyFill="0" applyBorder="0" applyAlignment="0" applyProtection="0"/>
    <xf numFmtId="0" fontId="14" fillId="0" borderId="0"/>
  </cellStyleXfs>
  <cellXfs count="283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5" fillId="0" borderId="0" xfId="0" applyFont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164" fontId="26" fillId="0" borderId="1" xfId="0" applyNumberFormat="1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1" xfId="0" applyBorder="1"/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165" fontId="6" fillId="4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25" fillId="0" borderId="1" xfId="0" applyFont="1" applyBorder="1"/>
    <xf numFmtId="0" fontId="27" fillId="0" borderId="1" xfId="0" applyFont="1" applyBorder="1"/>
    <xf numFmtId="0" fontId="28" fillId="0" borderId="1" xfId="0" applyFont="1" applyBorder="1"/>
    <xf numFmtId="0" fontId="29" fillId="5" borderId="1" xfId="0" applyFont="1" applyFill="1" applyBorder="1"/>
    <xf numFmtId="0" fontId="30" fillId="5" borderId="1" xfId="0" applyFont="1" applyFill="1" applyBorder="1"/>
    <xf numFmtId="0" fontId="9" fillId="4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31" fillId="0" borderId="0" xfId="0" applyFont="1"/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 wrapText="1"/>
    </xf>
    <xf numFmtId="165" fontId="12" fillId="0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/>
    </xf>
    <xf numFmtId="0" fontId="32" fillId="3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/>
    </xf>
    <xf numFmtId="0" fontId="34" fillId="6" borderId="1" xfId="0" applyFont="1" applyFill="1" applyBorder="1"/>
    <xf numFmtId="0" fontId="35" fillId="0" borderId="1" xfId="0" applyFont="1" applyBorder="1" applyAlignment="1">
      <alignment wrapText="1"/>
    </xf>
    <xf numFmtId="0" fontId="35" fillId="0" borderId="1" xfId="0" applyFont="1" applyBorder="1" applyAlignment="1">
      <alignment horizontal="center" wrapText="1"/>
    </xf>
    <xf numFmtId="0" fontId="6" fillId="7" borderId="1" xfId="0" applyFont="1" applyFill="1" applyBorder="1" applyAlignment="1">
      <alignment horizontal="left" vertical="center"/>
    </xf>
    <xf numFmtId="0" fontId="29" fillId="7" borderId="1" xfId="0" applyFont="1" applyFill="1" applyBorder="1"/>
    <xf numFmtId="0" fontId="12" fillId="6" borderId="1" xfId="0" applyFont="1" applyFill="1" applyBorder="1" applyAlignment="1">
      <alignment horizontal="left" vertical="center"/>
    </xf>
    <xf numFmtId="0" fontId="36" fillId="0" borderId="1" xfId="0" applyFont="1" applyBorder="1"/>
    <xf numFmtId="0" fontId="37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8" fillId="0" borderId="1" xfId="0" applyFont="1" applyBorder="1" applyAlignment="1">
      <alignment wrapText="1"/>
    </xf>
    <xf numFmtId="0" fontId="27" fillId="5" borderId="1" xfId="0" applyFont="1" applyFill="1" applyBorder="1"/>
    <xf numFmtId="0" fontId="31" fillId="0" borderId="0" xfId="0" applyFont="1" applyAlignment="1">
      <alignment horizontal="center"/>
    </xf>
    <xf numFmtId="0" fontId="25" fillId="0" borderId="1" xfId="0" applyFont="1" applyBorder="1" applyAlignment="1">
      <alignment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171" fontId="27" fillId="0" borderId="1" xfId="0" applyNumberFormat="1" applyFont="1" applyBorder="1"/>
    <xf numFmtId="0" fontId="31" fillId="0" borderId="0" xfId="0" applyFont="1" applyAlignment="1">
      <alignment horizontal="justify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justify"/>
    </xf>
    <xf numFmtId="0" fontId="27" fillId="0" borderId="1" xfId="0" applyFont="1" applyBorder="1" applyAlignment="1">
      <alignment horizontal="justify"/>
    </xf>
    <xf numFmtId="0" fontId="40" fillId="0" borderId="1" xfId="0" applyFont="1" applyBorder="1" applyAlignment="1">
      <alignment horizontal="justify"/>
    </xf>
    <xf numFmtId="0" fontId="16" fillId="0" borderId="1" xfId="0" applyFont="1" applyFill="1" applyBorder="1" applyAlignment="1">
      <alignment horizontal="left" vertical="center"/>
    </xf>
    <xf numFmtId="0" fontId="27" fillId="2" borderId="0" xfId="0" applyFont="1" applyFill="1"/>
    <xf numFmtId="0" fontId="0" fillId="2" borderId="0" xfId="0" applyFill="1"/>
    <xf numFmtId="0" fontId="15" fillId="0" borderId="1" xfId="0" applyFont="1" applyFill="1" applyBorder="1" applyAlignment="1">
      <alignment horizontal="left" vertical="center"/>
    </xf>
    <xf numFmtId="0" fontId="27" fillId="0" borderId="1" xfId="0" applyFont="1" applyBorder="1" applyAlignment="1">
      <alignment horizontal="center"/>
    </xf>
    <xf numFmtId="0" fontId="17" fillId="0" borderId="0" xfId="0" applyFont="1" applyFill="1" applyBorder="1" applyAlignment="1">
      <alignment horizontal="center" vertical="center" wrapText="1"/>
    </xf>
    <xf numFmtId="0" fontId="43" fillId="0" borderId="0" xfId="0" applyFont="1"/>
    <xf numFmtId="0" fontId="28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0" fontId="19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wrapText="1"/>
    </xf>
    <xf numFmtId="0" fontId="8" fillId="0" borderId="1" xfId="0" applyFont="1" applyFill="1" applyBorder="1"/>
    <xf numFmtId="3" fontId="8" fillId="0" borderId="1" xfId="0" applyNumberFormat="1" applyFont="1" applyFill="1" applyBorder="1"/>
    <xf numFmtId="0" fontId="19" fillId="0" borderId="1" xfId="0" applyFont="1" applyFill="1" applyBorder="1"/>
    <xf numFmtId="3" fontId="19" fillId="0" borderId="1" xfId="0" applyNumberFormat="1" applyFont="1" applyFill="1" applyBorder="1"/>
    <xf numFmtId="0" fontId="18" fillId="0" borderId="1" xfId="0" applyFont="1" applyFill="1" applyBorder="1"/>
    <xf numFmtId="3" fontId="18" fillId="0" borderId="1" xfId="0" applyNumberFormat="1" applyFont="1" applyFill="1" applyBorder="1"/>
    <xf numFmtId="0" fontId="21" fillId="0" borderId="1" xfId="0" applyFont="1" applyFill="1" applyBorder="1" applyAlignment="1">
      <alignment wrapText="1"/>
    </xf>
    <xf numFmtId="165" fontId="12" fillId="6" borderId="1" xfId="0" applyNumberFormat="1" applyFont="1" applyFill="1" applyBorder="1" applyAlignment="1">
      <alignment vertical="center"/>
    </xf>
    <xf numFmtId="0" fontId="0" fillId="0" borderId="0" xfId="0" applyFill="1"/>
    <xf numFmtId="0" fontId="45" fillId="0" borderId="0" xfId="0" applyFont="1"/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center" wrapText="1"/>
    </xf>
    <xf numFmtId="0" fontId="6" fillId="8" borderId="1" xfId="0" applyFont="1" applyFill="1" applyBorder="1" applyAlignment="1">
      <alignment horizontal="left" vertical="center"/>
    </xf>
    <xf numFmtId="0" fontId="29" fillId="8" borderId="1" xfId="0" applyFont="1" applyFill="1" applyBorder="1"/>
    <xf numFmtId="0" fontId="35" fillId="0" borderId="2" xfId="0" applyFont="1" applyBorder="1" applyAlignment="1">
      <alignment wrapText="1"/>
    </xf>
    <xf numFmtId="0" fontId="35" fillId="0" borderId="0" xfId="0" applyFont="1" applyBorder="1" applyAlignment="1">
      <alignment wrapText="1"/>
    </xf>
    <xf numFmtId="0" fontId="25" fillId="0" borderId="2" xfId="0" applyFont="1" applyBorder="1"/>
    <xf numFmtId="0" fontId="25" fillId="0" borderId="0" xfId="0" applyFont="1" applyBorder="1"/>
    <xf numFmtId="0" fontId="0" fillId="0" borderId="2" xfId="0" applyBorder="1"/>
    <xf numFmtId="0" fontId="46" fillId="2" borderId="0" xfId="0" applyFont="1" applyFill="1" applyAlignment="1">
      <alignment horizontal="justify" vertical="center"/>
    </xf>
    <xf numFmtId="0" fontId="47" fillId="2" borderId="0" xfId="0" applyFont="1" applyFill="1" applyAlignment="1">
      <alignment horizontal="justify" vertical="center"/>
    </xf>
    <xf numFmtId="0" fontId="48" fillId="2" borderId="0" xfId="0" applyFont="1" applyFill="1" applyAlignment="1">
      <alignment horizontal="justify" vertical="center"/>
    </xf>
    <xf numFmtId="0" fontId="47" fillId="0" borderId="1" xfId="0" applyFont="1" applyBorder="1" applyAlignment="1">
      <alignment horizontal="justify" vertical="center"/>
    </xf>
    <xf numFmtId="0" fontId="0" fillId="2" borderId="1" xfId="0" applyFill="1" applyBorder="1"/>
    <xf numFmtId="0" fontId="12" fillId="2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3" fillId="0" borderId="0" xfId="0" applyFont="1"/>
    <xf numFmtId="0" fontId="16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6" fillId="0" borderId="1" xfId="0" applyFont="1" applyBorder="1"/>
    <xf numFmtId="0" fontId="6" fillId="5" borderId="1" xfId="0" applyFont="1" applyFill="1" applyBorder="1"/>
    <xf numFmtId="0" fontId="6" fillId="8" borderId="1" xfId="0" applyFont="1" applyFill="1" applyBorder="1"/>
    <xf numFmtId="175" fontId="58" fillId="0" borderId="1" xfId="1" applyNumberFormat="1" applyFont="1" applyBorder="1"/>
    <xf numFmtId="0" fontId="0" fillId="0" borderId="0" xfId="0" applyAlignment="1">
      <alignment wrapText="1"/>
    </xf>
    <xf numFmtId="175" fontId="58" fillId="0" borderId="0" xfId="1" applyNumberFormat="1" applyFont="1"/>
    <xf numFmtId="175" fontId="5" fillId="0" borderId="1" xfId="1" applyNumberFormat="1" applyFont="1" applyBorder="1" applyAlignment="1">
      <alignment horizontal="center" wrapText="1"/>
    </xf>
    <xf numFmtId="175" fontId="16" fillId="0" borderId="1" xfId="1" applyNumberFormat="1" applyFont="1" applyBorder="1"/>
    <xf numFmtId="175" fontId="8" fillId="0" borderId="1" xfId="1" applyNumberFormat="1" applyFont="1" applyFill="1" applyBorder="1" applyAlignment="1">
      <alignment horizontal="left" vertical="center" wrapText="1"/>
    </xf>
    <xf numFmtId="175" fontId="7" fillId="0" borderId="1" xfId="1" applyNumberFormat="1" applyFont="1" applyFill="1" applyBorder="1" applyAlignment="1">
      <alignment horizontal="left" vertical="center" wrapText="1"/>
    </xf>
    <xf numFmtId="175" fontId="8" fillId="0" borderId="1" xfId="1" applyNumberFormat="1" applyFont="1" applyFill="1" applyBorder="1" applyAlignment="1">
      <alignment horizontal="left" vertical="center"/>
    </xf>
    <xf numFmtId="175" fontId="7" fillId="0" borderId="1" xfId="1" applyNumberFormat="1" applyFont="1" applyFill="1" applyBorder="1" applyAlignment="1">
      <alignment horizontal="left" vertical="center"/>
    </xf>
    <xf numFmtId="175" fontId="58" fillId="0" borderId="0" xfId="1" applyNumberFormat="1" applyFont="1" applyBorder="1"/>
    <xf numFmtId="175" fontId="58" fillId="0" borderId="0" xfId="1" applyNumberFormat="1" applyFont="1" applyFill="1"/>
    <xf numFmtId="175" fontId="58" fillId="0" borderId="1" xfId="1" applyNumberFormat="1" applyFont="1" applyFill="1" applyBorder="1"/>
    <xf numFmtId="175" fontId="51" fillId="0" borderId="1" xfId="1" applyNumberFormat="1" applyFont="1" applyFill="1" applyBorder="1"/>
    <xf numFmtId="175" fontId="16" fillId="0" borderId="1" xfId="1" applyNumberFormat="1" applyFont="1" applyFill="1" applyBorder="1"/>
    <xf numFmtId="175" fontId="54" fillId="0" borderId="1" xfId="1" applyNumberFormat="1" applyFont="1" applyFill="1" applyBorder="1"/>
    <xf numFmtId="175" fontId="53" fillId="0" borderId="1" xfId="1" applyNumberFormat="1" applyFont="1" applyFill="1" applyBorder="1" applyAlignment="1">
      <alignment horizontal="center" vertical="center" wrapText="1"/>
    </xf>
    <xf numFmtId="175" fontId="55" fillId="0" borderId="1" xfId="1" applyNumberFormat="1" applyFont="1" applyFill="1" applyBorder="1" applyAlignment="1">
      <alignment horizontal="center" vertical="center" wrapText="1"/>
    </xf>
    <xf numFmtId="175" fontId="50" fillId="0" borderId="1" xfId="1" applyNumberFormat="1" applyFont="1" applyFill="1" applyBorder="1" applyAlignment="1">
      <alignment horizontal="center" vertical="center" wrapText="1"/>
    </xf>
    <xf numFmtId="175" fontId="41" fillId="0" borderId="1" xfId="1" applyNumberFormat="1" applyFont="1" applyFill="1" applyBorder="1" applyAlignment="1">
      <alignment horizontal="center" vertical="center" wrapText="1"/>
    </xf>
    <xf numFmtId="175" fontId="54" fillId="0" borderId="0" xfId="1" applyNumberFormat="1" applyFont="1" applyFill="1" applyBorder="1"/>
    <xf numFmtId="175" fontId="58" fillId="0" borderId="0" xfId="1" applyNumberFormat="1" applyFont="1" applyFill="1" applyBorder="1"/>
    <xf numFmtId="0" fontId="28" fillId="0" borderId="0" xfId="0" applyFont="1" applyBorder="1"/>
    <xf numFmtId="175" fontId="42" fillId="0" borderId="0" xfId="1" applyNumberFormat="1" applyFont="1" applyFill="1" applyBorder="1"/>
    <xf numFmtId="0" fontId="31" fillId="0" borderId="0" xfId="0" applyFont="1" applyBorder="1"/>
    <xf numFmtId="175" fontId="0" fillId="0" borderId="1" xfId="0" applyNumberFormat="1" applyBorder="1"/>
    <xf numFmtId="0" fontId="4" fillId="9" borderId="1" xfId="0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left" vertical="center"/>
    </xf>
    <xf numFmtId="0" fontId="12" fillId="9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/>
    </xf>
    <xf numFmtId="175" fontId="16" fillId="0" borderId="0" xfId="1" applyNumberFormat="1" applyFont="1" applyFill="1" applyBorder="1"/>
    <xf numFmtId="175" fontId="0" fillId="0" borderId="1" xfId="0" applyNumberFormat="1" applyFill="1" applyBorder="1"/>
    <xf numFmtId="175" fontId="5" fillId="0" borderId="1" xfId="1" applyNumberFormat="1" applyFont="1" applyFill="1" applyBorder="1" applyAlignment="1">
      <alignment horizontal="center" wrapText="1"/>
    </xf>
    <xf numFmtId="175" fontId="35" fillId="0" borderId="1" xfId="1" applyNumberFormat="1" applyFont="1" applyBorder="1" applyAlignment="1">
      <alignment horizontal="center" wrapText="1"/>
    </xf>
    <xf numFmtId="175" fontId="35" fillId="0" borderId="1" xfId="1" applyNumberFormat="1" applyFont="1" applyFill="1" applyBorder="1" applyAlignment="1">
      <alignment horizontal="center" wrapText="1"/>
    </xf>
    <xf numFmtId="175" fontId="25" fillId="0" borderId="1" xfId="1" applyNumberFormat="1" applyFont="1" applyBorder="1"/>
    <xf numFmtId="0" fontId="0" fillId="9" borderId="0" xfId="0" applyFill="1" applyBorder="1"/>
    <xf numFmtId="175" fontId="0" fillId="9" borderId="1" xfId="0" applyNumberFormat="1" applyFill="1" applyBorder="1"/>
    <xf numFmtId="0" fontId="0" fillId="10" borderId="0" xfId="0" applyFill="1" applyBorder="1"/>
    <xf numFmtId="175" fontId="53" fillId="10" borderId="1" xfId="1" applyNumberFormat="1" applyFont="1" applyFill="1" applyBorder="1" applyAlignment="1">
      <alignment horizontal="center" vertical="center" wrapText="1"/>
    </xf>
    <xf numFmtId="175" fontId="0" fillId="10" borderId="1" xfId="0" applyNumberFormat="1" applyFill="1" applyBorder="1"/>
    <xf numFmtId="175" fontId="52" fillId="10" borderId="1" xfId="0" applyNumberFormat="1" applyFont="1" applyFill="1" applyBorder="1"/>
    <xf numFmtId="175" fontId="52" fillId="0" borderId="1" xfId="0" applyNumberFormat="1" applyFont="1" applyFill="1" applyBorder="1"/>
    <xf numFmtId="175" fontId="50" fillId="9" borderId="1" xfId="1" applyNumberFormat="1" applyFont="1" applyFill="1" applyBorder="1" applyAlignment="1">
      <alignment horizontal="center" vertical="center" wrapText="1"/>
    </xf>
    <xf numFmtId="175" fontId="58" fillId="9" borderId="1" xfId="1" applyNumberFormat="1" applyFont="1" applyFill="1" applyBorder="1"/>
    <xf numFmtId="175" fontId="2" fillId="0" borderId="1" xfId="0" applyNumberFormat="1" applyFont="1" applyFill="1" applyBorder="1" applyAlignment="1">
      <alignment horizontal="left" vertical="center"/>
    </xf>
    <xf numFmtId="175" fontId="3" fillId="0" borderId="1" xfId="0" applyNumberFormat="1" applyFont="1" applyFill="1" applyBorder="1" applyAlignment="1">
      <alignment horizontal="left" vertical="center"/>
    </xf>
    <xf numFmtId="0" fontId="0" fillId="8" borderId="1" xfId="0" applyFill="1" applyBorder="1"/>
    <xf numFmtId="175" fontId="0" fillId="8" borderId="1" xfId="0" applyNumberFormat="1" applyFill="1" applyBorder="1"/>
    <xf numFmtId="175" fontId="25" fillId="0" borderId="0" xfId="1" applyNumberFormat="1" applyFont="1"/>
    <xf numFmtId="0" fontId="38" fillId="0" borderId="1" xfId="0" applyFont="1" applyFill="1" applyBorder="1" applyAlignment="1">
      <alignment horizontal="left" vertical="center"/>
    </xf>
    <xf numFmtId="175" fontId="52" fillId="0" borderId="1" xfId="1" applyNumberFormat="1" applyFont="1" applyBorder="1"/>
    <xf numFmtId="0" fontId="52" fillId="0" borderId="0" xfId="0" applyFont="1"/>
    <xf numFmtId="0" fontId="35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175" fontId="8" fillId="0" borderId="1" xfId="1" applyNumberFormat="1" applyFont="1" applyBorder="1"/>
    <xf numFmtId="0" fontId="5" fillId="0" borderId="1" xfId="0" applyFont="1" applyBorder="1"/>
    <xf numFmtId="175" fontId="5" fillId="0" borderId="1" xfId="1" applyNumberFormat="1" applyFont="1" applyBorder="1"/>
    <xf numFmtId="175" fontId="38" fillId="0" borderId="1" xfId="1" applyNumberFormat="1" applyFont="1" applyBorder="1"/>
    <xf numFmtId="175" fontId="35" fillId="0" borderId="1" xfId="1" applyNumberFormat="1" applyFont="1" applyBorder="1"/>
    <xf numFmtId="0" fontId="35" fillId="0" borderId="1" xfId="0" applyFont="1" applyBorder="1"/>
    <xf numFmtId="175" fontId="35" fillId="0" borderId="1" xfId="1" applyNumberFormat="1" applyFont="1" applyBorder="1" applyAlignment="1">
      <alignment horizontal="left"/>
    </xf>
    <xf numFmtId="0" fontId="35" fillId="0" borderId="1" xfId="0" applyFont="1" applyFill="1" applyBorder="1"/>
    <xf numFmtId="175" fontId="5" fillId="0" borderId="1" xfId="1" applyNumberFormat="1" applyFont="1" applyFill="1" applyBorder="1"/>
    <xf numFmtId="0" fontId="29" fillId="2" borderId="1" xfId="0" applyFont="1" applyFill="1" applyBorder="1" applyAlignment="1">
      <alignment horizontal="left" vertical="center"/>
    </xf>
    <xf numFmtId="175" fontId="5" fillId="0" borderId="1" xfId="1" applyNumberFormat="1" applyFont="1" applyBorder="1" applyAlignment="1">
      <alignment horizontal="center" vertical="center" wrapText="1"/>
    </xf>
    <xf numFmtId="175" fontId="38" fillId="0" borderId="1" xfId="1" applyNumberFormat="1" applyFont="1" applyBorder="1" applyAlignment="1">
      <alignment horizontal="center" vertical="center" wrapText="1"/>
    </xf>
    <xf numFmtId="175" fontId="4" fillId="0" borderId="1" xfId="1" applyNumberFormat="1" applyFont="1" applyBorder="1"/>
    <xf numFmtId="0" fontId="38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/>
    </xf>
    <xf numFmtId="175" fontId="4" fillId="0" borderId="1" xfId="1" applyNumberFormat="1" applyFont="1" applyFill="1" applyBorder="1"/>
    <xf numFmtId="175" fontId="52" fillId="0" borderId="0" xfId="1" applyNumberFormat="1" applyFont="1"/>
    <xf numFmtId="175" fontId="8" fillId="0" borderId="1" xfId="1" applyNumberFormat="1" applyFont="1" applyFill="1" applyBorder="1" applyAlignment="1">
      <alignment horizontal="center" wrapText="1"/>
    </xf>
    <xf numFmtId="175" fontId="15" fillId="0" borderId="1" xfId="1" applyNumberFormat="1" applyFont="1" applyFill="1" applyBorder="1" applyAlignment="1">
      <alignment horizontal="center" wrapText="1"/>
    </xf>
    <xf numFmtId="175" fontId="31" fillId="0" borderId="0" xfId="1" applyNumberFormat="1" applyFont="1" applyAlignment="1">
      <alignment horizontal="center"/>
    </xf>
    <xf numFmtId="175" fontId="31" fillId="0" borderId="0" xfId="1" applyNumberFormat="1" applyFont="1" applyAlignment="1">
      <alignment horizontal="center" wrapText="1"/>
    </xf>
    <xf numFmtId="175" fontId="25" fillId="5" borderId="1" xfId="1" applyNumberFormat="1" applyFont="1" applyFill="1" applyBorder="1"/>
    <xf numFmtId="175" fontId="6" fillId="0" borderId="1" xfId="1" applyNumberFormat="1" applyFont="1" applyFill="1" applyBorder="1" applyAlignment="1">
      <alignment horizontal="left" vertical="center" wrapText="1"/>
    </xf>
    <xf numFmtId="175" fontId="30" fillId="5" borderId="1" xfId="1" applyNumberFormat="1" applyFont="1" applyFill="1" applyBorder="1"/>
    <xf numFmtId="0" fontId="56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52" fillId="0" borderId="1" xfId="0" applyFont="1" applyBorder="1"/>
    <xf numFmtId="175" fontId="58" fillId="0" borderId="0" xfId="1" applyNumberFormat="1" applyFont="1" applyAlignment="1">
      <alignment horizontal="center" wrapText="1"/>
    </xf>
    <xf numFmtId="175" fontId="27" fillId="0" borderId="1" xfId="1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right" vertical="center" wrapText="1"/>
    </xf>
    <xf numFmtId="175" fontId="58" fillId="2" borderId="0" xfId="1" applyNumberFormat="1" applyFont="1" applyFill="1"/>
    <xf numFmtId="0" fontId="12" fillId="2" borderId="0" xfId="0" applyFont="1" applyFill="1"/>
    <xf numFmtId="175" fontId="25" fillId="0" borderId="1" xfId="0" applyNumberFormat="1" applyFont="1" applyBorder="1"/>
    <xf numFmtId="175" fontId="27" fillId="2" borderId="0" xfId="1" applyNumberFormat="1" applyFont="1" applyFill="1"/>
    <xf numFmtId="175" fontId="58" fillId="2" borderId="1" xfId="1" applyNumberFormat="1" applyFont="1" applyFill="1" applyBorder="1"/>
    <xf numFmtId="0" fontId="12" fillId="0" borderId="0" xfId="0" applyFont="1" applyFill="1"/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left"/>
    </xf>
    <xf numFmtId="0" fontId="16" fillId="0" borderId="0" xfId="0" applyFont="1" applyFill="1"/>
    <xf numFmtId="0" fontId="0" fillId="0" borderId="0" xfId="0" applyAlignment="1"/>
    <xf numFmtId="0" fontId="7" fillId="0" borderId="1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175" fontId="1" fillId="0" borderId="0" xfId="1" applyNumberFormat="1" applyFont="1"/>
    <xf numFmtId="175" fontId="1" fillId="0" borderId="1" xfId="1" applyNumberFormat="1" applyFont="1" applyBorder="1"/>
    <xf numFmtId="175" fontId="1" fillId="0" borderId="0" xfId="1" applyNumberFormat="1" applyFont="1" applyBorder="1"/>
    <xf numFmtId="175" fontId="25" fillId="0" borderId="1" xfId="1" applyNumberFormat="1" applyFont="1" applyFill="1" applyBorder="1"/>
    <xf numFmtId="175" fontId="1" fillId="0" borderId="0" xfId="1" applyNumberFormat="1" applyFont="1" applyFill="1"/>
    <xf numFmtId="0" fontId="2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7" fillId="0" borderId="0" xfId="0" applyFont="1" applyAlignment="1">
      <alignment horizontal="center" wrapText="1"/>
    </xf>
    <xf numFmtId="0" fontId="30" fillId="0" borderId="0" xfId="0" applyFont="1" applyAlignment="1">
      <alignment wrapText="1"/>
    </xf>
    <xf numFmtId="0" fontId="17" fillId="0" borderId="0" xfId="0" applyFont="1" applyFill="1" applyBorder="1" applyAlignment="1">
      <alignment horizontal="center" vertical="center" wrapText="1"/>
    </xf>
    <xf numFmtId="0" fontId="31" fillId="0" borderId="4" xfId="0" applyFont="1" applyBorder="1" applyAlignment="1">
      <alignment horizontal="center" wrapText="1"/>
    </xf>
    <xf numFmtId="0" fontId="49" fillId="0" borderId="5" xfId="0" applyFont="1" applyBorder="1" applyAlignment="1">
      <alignment horizontal="center" wrapText="1"/>
    </xf>
    <xf numFmtId="0" fontId="49" fillId="0" borderId="6" xfId="0" applyFont="1" applyBorder="1" applyAlignment="1">
      <alignment horizontal="center" wrapText="1"/>
    </xf>
    <xf numFmtId="0" fontId="17" fillId="0" borderId="4" xfId="0" applyFont="1" applyFill="1" applyBorder="1" applyAlignment="1">
      <alignment horizontal="center" vertical="center" wrapText="1"/>
    </xf>
    <xf numFmtId="0" fontId="44" fillId="0" borderId="5" xfId="0" applyFont="1" applyBorder="1" applyAlignment="1">
      <alignment horizontal="center" wrapText="1"/>
    </xf>
    <xf numFmtId="0" fontId="44" fillId="0" borderId="6" xfId="0" applyFont="1" applyBorder="1" applyAlignment="1">
      <alignment horizontal="center" wrapText="1"/>
    </xf>
  </cellXfs>
  <cellStyles count="3">
    <cellStyle name="Ezres" xfId="1" builtinId="3"/>
    <cellStyle name="Normál" xfId="0" builtinId="0"/>
    <cellStyle name="Normal_KTRSZJ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njt.hu/cgi_bin/njt_doc.cgi?docid=142896.245143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A1:B38"/>
  <sheetViews>
    <sheetView topLeftCell="A13" workbookViewId="0">
      <selection activeCell="C38" sqref="C38"/>
    </sheetView>
  </sheetViews>
  <sheetFormatPr defaultRowHeight="15"/>
  <cols>
    <col min="1" max="1" width="19.5703125" style="121" customWidth="1"/>
    <col min="2" max="2" width="9.140625" style="121"/>
  </cols>
  <sheetData>
    <row r="1" spans="1:2">
      <c r="A1" s="247" t="s">
        <v>379</v>
      </c>
      <c r="B1" s="247" t="s">
        <v>380</v>
      </c>
    </row>
    <row r="2" spans="1:2">
      <c r="A2" s="248">
        <v>1</v>
      </c>
      <c r="B2" s="249" t="s">
        <v>123</v>
      </c>
    </row>
    <row r="3" spans="1:2">
      <c r="A3" s="248">
        <v>2</v>
      </c>
      <c r="B3" s="250" t="s">
        <v>408</v>
      </c>
    </row>
    <row r="4" spans="1:2">
      <c r="A4" s="248">
        <v>3</v>
      </c>
      <c r="B4" s="250" t="s">
        <v>381</v>
      </c>
    </row>
    <row r="5" spans="1:2">
      <c r="A5" s="248">
        <v>4</v>
      </c>
      <c r="B5" s="250" t="s">
        <v>382</v>
      </c>
    </row>
    <row r="6" spans="1:2">
      <c r="A6" s="248">
        <v>5</v>
      </c>
      <c r="B6" s="250" t="s">
        <v>383</v>
      </c>
    </row>
    <row r="7" spans="1:2">
      <c r="A7" s="248">
        <v>6</v>
      </c>
      <c r="B7" s="250" t="s">
        <v>384</v>
      </c>
    </row>
    <row r="8" spans="1:2">
      <c r="A8" s="248">
        <v>7</v>
      </c>
      <c r="B8" s="250" t="s">
        <v>409</v>
      </c>
    </row>
    <row r="9" spans="1:2">
      <c r="A9" s="248">
        <v>8</v>
      </c>
      <c r="B9" s="250" t="s">
        <v>385</v>
      </c>
    </row>
    <row r="10" spans="1:2">
      <c r="A10" s="248">
        <v>9</v>
      </c>
      <c r="B10" s="250" t="s">
        <v>386</v>
      </c>
    </row>
    <row r="11" spans="1:2">
      <c r="A11" s="248">
        <v>10</v>
      </c>
      <c r="B11" s="250" t="s">
        <v>387</v>
      </c>
    </row>
    <row r="12" spans="1:2">
      <c r="A12" s="248">
        <v>11</v>
      </c>
      <c r="B12" s="250" t="s">
        <v>388</v>
      </c>
    </row>
    <row r="13" spans="1:2">
      <c r="A13" s="248">
        <v>12</v>
      </c>
      <c r="B13" s="250" t="s">
        <v>389</v>
      </c>
    </row>
    <row r="14" spans="1:2">
      <c r="A14" s="248">
        <v>13</v>
      </c>
      <c r="B14" s="250" t="s">
        <v>390</v>
      </c>
    </row>
    <row r="15" spans="1:2">
      <c r="A15" s="248">
        <v>14</v>
      </c>
      <c r="B15" s="250" t="s">
        <v>391</v>
      </c>
    </row>
    <row r="16" spans="1:2">
      <c r="A16" s="248">
        <v>15</v>
      </c>
      <c r="B16" s="250" t="s">
        <v>392</v>
      </c>
    </row>
    <row r="17" spans="1:2">
      <c r="A17" s="248">
        <v>16</v>
      </c>
      <c r="B17" s="250" t="s">
        <v>393</v>
      </c>
    </row>
    <row r="18" spans="1:2">
      <c r="A18" s="248">
        <v>17</v>
      </c>
      <c r="B18" s="250" t="s">
        <v>394</v>
      </c>
    </row>
    <row r="19" spans="1:2">
      <c r="A19" s="248">
        <v>18</v>
      </c>
      <c r="B19" s="250" t="s">
        <v>395</v>
      </c>
    </row>
    <row r="20" spans="1:2">
      <c r="A20" s="248">
        <v>19</v>
      </c>
      <c r="B20" s="250" t="s">
        <v>396</v>
      </c>
    </row>
    <row r="21" spans="1:2">
      <c r="A21" s="248">
        <v>20</v>
      </c>
      <c r="B21" s="250" t="s">
        <v>397</v>
      </c>
    </row>
    <row r="22" spans="1:2">
      <c r="A22" s="248">
        <v>21</v>
      </c>
      <c r="B22" s="250" t="s">
        <v>398</v>
      </c>
    </row>
    <row r="23" spans="1:2">
      <c r="A23" s="248">
        <v>22</v>
      </c>
      <c r="B23" s="250" t="s">
        <v>399</v>
      </c>
    </row>
    <row r="24" spans="1:2">
      <c r="A24" s="248">
        <v>23</v>
      </c>
      <c r="B24" s="250" t="s">
        <v>400</v>
      </c>
    </row>
    <row r="25" spans="1:2">
      <c r="A25" s="248">
        <v>24</v>
      </c>
      <c r="B25" s="250" t="s">
        <v>450</v>
      </c>
    </row>
    <row r="26" spans="1:2">
      <c r="A26" s="248">
        <v>25</v>
      </c>
      <c r="B26" s="250" t="s">
        <v>402</v>
      </c>
    </row>
    <row r="27" spans="1:2">
      <c r="A27" s="248">
        <v>26</v>
      </c>
      <c r="B27" s="250" t="s">
        <v>403</v>
      </c>
    </row>
    <row r="28" spans="1:2">
      <c r="A28" s="248">
        <v>27</v>
      </c>
      <c r="B28" s="250" t="s">
        <v>404</v>
      </c>
    </row>
    <row r="29" spans="1:2">
      <c r="A29" s="248">
        <v>28</v>
      </c>
      <c r="B29" s="250" t="s">
        <v>401</v>
      </c>
    </row>
    <row r="30" spans="1:2">
      <c r="A30" s="248">
        <v>29</v>
      </c>
      <c r="B30" s="250" t="s">
        <v>405</v>
      </c>
    </row>
    <row r="31" spans="1:2">
      <c r="A31" s="248">
        <v>30</v>
      </c>
      <c r="B31" s="250" t="s">
        <v>406</v>
      </c>
    </row>
    <row r="32" spans="1:2">
      <c r="A32" s="248">
        <v>31</v>
      </c>
      <c r="B32" s="250" t="s">
        <v>407</v>
      </c>
    </row>
    <row r="33" spans="1:2">
      <c r="A33" s="248">
        <v>32</v>
      </c>
      <c r="B33" s="250" t="s">
        <v>455</v>
      </c>
    </row>
    <row r="34" spans="1:2">
      <c r="A34" s="248">
        <v>33</v>
      </c>
      <c r="B34" s="250" t="s">
        <v>456</v>
      </c>
    </row>
    <row r="35" spans="1:2">
      <c r="A35" s="248">
        <v>34</v>
      </c>
      <c r="B35" s="250" t="s">
        <v>457</v>
      </c>
    </row>
    <row r="36" spans="1:2">
      <c r="A36" s="248">
        <v>35</v>
      </c>
      <c r="B36" s="250" t="s">
        <v>373</v>
      </c>
    </row>
    <row r="37" spans="1:2">
      <c r="A37" s="248">
        <v>36</v>
      </c>
      <c r="B37" s="250" t="s">
        <v>374</v>
      </c>
    </row>
    <row r="38" spans="1:2">
      <c r="A38" s="248">
        <v>37</v>
      </c>
      <c r="B38" s="250" t="s">
        <v>198</v>
      </c>
    </row>
  </sheetData>
  <phoneticPr fontId="50" type="noConversion"/>
  <pageMargins left="0.21" right="0.32" top="0.59" bottom="0.47" header="0.25" footer="0.31"/>
  <pageSetup paperSize="9" scale="85" orientation="landscape" horizontalDpi="300" verticalDpi="4294967295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  <pageSetUpPr fitToPage="1"/>
  </sheetPr>
  <dimension ref="A1:H96"/>
  <sheetViews>
    <sheetView zoomScale="80" workbookViewId="0">
      <pane xSplit="2" ySplit="5" topLeftCell="F6" activePane="bottomRight" state="frozen"/>
      <selection pane="topRight" activeCell="C1" sqref="C1"/>
      <selection pane="bottomLeft" activeCell="A6" sqref="A6"/>
      <selection pane="bottomRight" activeCell="H6" sqref="H6"/>
    </sheetView>
  </sheetViews>
  <sheetFormatPr defaultRowHeight="15"/>
  <cols>
    <col min="1" max="1" width="92.5703125" customWidth="1"/>
    <col min="3" max="3" width="13" style="158" customWidth="1"/>
    <col min="4" max="4" width="14.140625" style="158" customWidth="1"/>
    <col min="5" max="5" width="15.5703125" style="158" customWidth="1"/>
    <col min="6" max="6" width="13.28515625" style="158" customWidth="1"/>
    <col min="7" max="7" width="13.5703125" customWidth="1"/>
    <col min="8" max="8" width="15" customWidth="1"/>
  </cols>
  <sheetData>
    <row r="1" spans="1:8" ht="24" customHeight="1">
      <c r="A1" s="265" t="s">
        <v>343</v>
      </c>
      <c r="B1" s="270"/>
      <c r="C1" s="270"/>
      <c r="D1" s="270"/>
      <c r="E1" s="270"/>
      <c r="F1" s="267"/>
    </row>
    <row r="2" spans="1:8" ht="24" customHeight="1">
      <c r="A2" s="268" t="s">
        <v>186</v>
      </c>
      <c r="B2" s="266"/>
      <c r="C2" s="266"/>
      <c r="D2" s="266"/>
      <c r="E2" s="266"/>
      <c r="F2" s="267"/>
      <c r="H2" s="108"/>
    </row>
    <row r="3" spans="1:8" ht="18">
      <c r="A3" s="61"/>
    </row>
    <row r="4" spans="1:8">
      <c r="A4" s="3" t="s">
        <v>376</v>
      </c>
    </row>
    <row r="5" spans="1:8" ht="60">
      <c r="A5" s="1" t="s">
        <v>498</v>
      </c>
      <c r="B5" s="2" t="s">
        <v>316</v>
      </c>
      <c r="C5" s="188" t="s">
        <v>194</v>
      </c>
      <c r="D5" s="188" t="s">
        <v>195</v>
      </c>
      <c r="E5" s="188" t="s">
        <v>346</v>
      </c>
      <c r="F5" s="189" t="s">
        <v>302</v>
      </c>
      <c r="G5" s="189" t="s">
        <v>377</v>
      </c>
      <c r="H5" s="189" t="s">
        <v>378</v>
      </c>
    </row>
    <row r="6" spans="1:8" ht="15" customHeight="1">
      <c r="A6" s="40" t="s">
        <v>735</v>
      </c>
      <c r="B6" s="5" t="s">
        <v>736</v>
      </c>
      <c r="C6" s="156">
        <f>'8. bevételek önkormányzat'!C6+'9.Faluház bevétel'!C6+'11. Pmh. bevétel'!C6+'10. Óvoda bevétel'!C6+'36.Bölcsőde'!C6</f>
        <v>65600</v>
      </c>
      <c r="D6" s="156">
        <f>'8. bevételek önkormányzat'!D6+'9.Faluház bevétel'!D6+'11. Pmh. bevétel'!D6+'10. Óvoda bevétel'!D6+'36.Bölcsőde'!D6</f>
        <v>0</v>
      </c>
      <c r="E6" s="156">
        <f>'8. bevételek önkormányzat'!E6+'9.Faluház bevétel'!E6+'11. Pmh. bevétel'!E6+'10. Óvoda bevétel'!E6+'36.Bölcsőde'!E6</f>
        <v>0</v>
      </c>
      <c r="F6" s="156">
        <f>'8. bevételek önkormányzat'!F6+'9.Faluház bevétel'!F6+'11. Pmh. bevétel'!F6+'10. Óvoda bevétel'!F6+'36.Bölcsőde'!F6</f>
        <v>65600</v>
      </c>
      <c r="G6" s="36"/>
      <c r="H6" s="180">
        <f>F6-G6</f>
        <v>65600</v>
      </c>
    </row>
    <row r="7" spans="1:8" ht="15" customHeight="1">
      <c r="A7" s="4" t="s">
        <v>737</v>
      </c>
      <c r="B7" s="5" t="s">
        <v>738</v>
      </c>
      <c r="C7" s="156">
        <f>'8. bevételek önkormányzat'!C7+'9.Faluház bevétel'!C7+'11. Pmh. bevétel'!C7+'10. Óvoda bevétel'!C7+'36.Bölcsőde'!C7</f>
        <v>48416</v>
      </c>
      <c r="D7" s="156">
        <f>'8. bevételek önkormányzat'!D7+'9.Faluház bevétel'!D7+'11. Pmh. bevétel'!D7+'10. Óvoda bevétel'!D7+'36.Bölcsőde'!D7</f>
        <v>0</v>
      </c>
      <c r="E7" s="156">
        <f>'8. bevételek önkormányzat'!E7+'9.Faluház bevétel'!E7+'11. Pmh. bevétel'!E7+'10. Óvoda bevétel'!E7+'36.Bölcsőde'!E7</f>
        <v>0</v>
      </c>
      <c r="F7" s="156">
        <f>'8. bevételek önkormányzat'!F7+'9.Faluház bevétel'!F7+'11. Pmh. bevétel'!F7+'10. Óvoda bevétel'!F7+'36.Bölcsőde'!F7</f>
        <v>48416</v>
      </c>
      <c r="G7" s="36"/>
      <c r="H7" s="180">
        <f t="shared" ref="H7:H70" si="0">F7-G7</f>
        <v>48416</v>
      </c>
    </row>
    <row r="8" spans="1:8" ht="15" customHeight="1">
      <c r="A8" s="4" t="s">
        <v>739</v>
      </c>
      <c r="B8" s="5" t="s">
        <v>740</v>
      </c>
      <c r="C8" s="156">
        <f>'8. bevételek önkormányzat'!C8+'9.Faluház bevétel'!C8+'11. Pmh. bevétel'!C8+'10. Óvoda bevétel'!C8+'36.Bölcsőde'!C8</f>
        <v>8525</v>
      </c>
      <c r="D8" s="156">
        <f>'8. bevételek önkormányzat'!D8+'9.Faluház bevétel'!D8+'11. Pmh. bevétel'!D8+'10. Óvoda bevétel'!D8+'36.Bölcsőde'!D8</f>
        <v>0</v>
      </c>
      <c r="E8" s="156">
        <f>'8. bevételek önkormányzat'!E8+'9.Faluház bevétel'!E8+'11. Pmh. bevétel'!E8+'10. Óvoda bevétel'!E8+'36.Bölcsőde'!E8</f>
        <v>0</v>
      </c>
      <c r="F8" s="156">
        <f>'8. bevételek önkormányzat'!F8+'9.Faluház bevétel'!F8+'11. Pmh. bevétel'!F8+'10. Óvoda bevétel'!F8+'36.Bölcsőde'!F8</f>
        <v>8525</v>
      </c>
      <c r="G8" s="36"/>
      <c r="H8" s="180">
        <f t="shared" si="0"/>
        <v>8525</v>
      </c>
    </row>
    <row r="9" spans="1:8" ht="15" customHeight="1">
      <c r="A9" s="4" t="s">
        <v>741</v>
      </c>
      <c r="B9" s="5" t="s">
        <v>742</v>
      </c>
      <c r="C9" s="156">
        <f>'8. bevételek önkormányzat'!C9+'9.Faluház bevétel'!C9+'11. Pmh. bevétel'!C9+'10. Óvoda bevétel'!C9+'36.Bölcsőde'!C9</f>
        <v>2880</v>
      </c>
      <c r="D9" s="156">
        <f>'8. bevételek önkormányzat'!D9+'9.Faluház bevétel'!D9+'11. Pmh. bevétel'!D9+'10. Óvoda bevétel'!D9+'36.Bölcsőde'!D9</f>
        <v>0</v>
      </c>
      <c r="E9" s="156">
        <f>'8. bevételek önkormányzat'!E9+'9.Faluház bevétel'!E9+'11. Pmh. bevétel'!E9+'10. Óvoda bevétel'!E9+'36.Bölcsőde'!E9</f>
        <v>0</v>
      </c>
      <c r="F9" s="156">
        <f>'8. bevételek önkormányzat'!F9+'9.Faluház bevétel'!F9+'11. Pmh. bevétel'!F9+'10. Óvoda bevétel'!F9+'36.Bölcsőde'!F9</f>
        <v>2880</v>
      </c>
      <c r="G9" s="36"/>
      <c r="H9" s="180">
        <f t="shared" si="0"/>
        <v>2880</v>
      </c>
    </row>
    <row r="10" spans="1:8" ht="15" customHeight="1">
      <c r="A10" s="4" t="s">
        <v>743</v>
      </c>
      <c r="B10" s="5" t="s">
        <v>744</v>
      </c>
      <c r="C10" s="156">
        <f>'8. bevételek önkormányzat'!C10+'9.Faluház bevétel'!C10+'11. Pmh. bevétel'!C10+'10. Óvoda bevétel'!C10+'36.Bölcsőde'!C10</f>
        <v>21841</v>
      </c>
      <c r="D10" s="156">
        <f>'8. bevételek önkormányzat'!D10+'9.Faluház bevétel'!D10+'11. Pmh. bevétel'!D10+'10. Óvoda bevétel'!D10+'36.Bölcsőde'!D10</f>
        <v>9162</v>
      </c>
      <c r="E10" s="156">
        <f>'8. bevételek önkormányzat'!E10+'9.Faluház bevétel'!E10+'11. Pmh. bevétel'!E10+'10. Óvoda bevétel'!E10+'36.Bölcsőde'!E10</f>
        <v>0</v>
      </c>
      <c r="F10" s="156">
        <f>'8. bevételek önkormányzat'!F10+'9.Faluház bevétel'!F10+'11. Pmh. bevétel'!F10+'10. Óvoda bevétel'!F10+'36.Bölcsőde'!F10</f>
        <v>31003</v>
      </c>
      <c r="G10" s="36"/>
      <c r="H10" s="180">
        <f t="shared" si="0"/>
        <v>31003</v>
      </c>
    </row>
    <row r="11" spans="1:8" ht="15" customHeight="1">
      <c r="A11" s="4" t="s">
        <v>745</v>
      </c>
      <c r="B11" s="5" t="s">
        <v>746</v>
      </c>
      <c r="C11" s="156">
        <f>'8. bevételek önkormányzat'!C11+'9.Faluház bevétel'!C11+'11. Pmh. bevétel'!C11+'10. Óvoda bevétel'!C11+'36.Bölcsőde'!C11</f>
        <v>0</v>
      </c>
      <c r="D11" s="156">
        <f>'8. bevételek önkormányzat'!D11+'9.Faluház bevétel'!D11+'11. Pmh. bevétel'!D11+'10. Óvoda bevétel'!D11+'36.Bölcsőde'!D11</f>
        <v>0</v>
      </c>
      <c r="E11" s="156">
        <f>'8. bevételek önkormányzat'!E11+'9.Faluház bevétel'!E11+'11. Pmh. bevétel'!E11+'10. Óvoda bevétel'!E11+'36.Bölcsőde'!E11</f>
        <v>0</v>
      </c>
      <c r="F11" s="156">
        <f>'8. bevételek önkormányzat'!F11+'9.Faluház bevétel'!F11+'11. Pmh. bevétel'!F11+'10. Óvoda bevétel'!F11+'36.Bölcsőde'!F11</f>
        <v>0</v>
      </c>
      <c r="G11" s="36"/>
      <c r="H11" s="180">
        <f t="shared" si="0"/>
        <v>0</v>
      </c>
    </row>
    <row r="12" spans="1:8" ht="15" customHeight="1">
      <c r="A12" s="8" t="s">
        <v>124</v>
      </c>
      <c r="B12" s="9" t="s">
        <v>747</v>
      </c>
      <c r="C12" s="156">
        <f>'8. bevételek önkormányzat'!C12+'9.Faluház bevétel'!C12+'11. Pmh. bevétel'!C12+'10. Óvoda bevétel'!C12+'36.Bölcsőde'!C12</f>
        <v>147262</v>
      </c>
      <c r="D12" s="156">
        <f>'8. bevételek önkormányzat'!D12+'9.Faluház bevétel'!D12+'11. Pmh. bevétel'!D12+'10. Óvoda bevétel'!D12+'36.Bölcsőde'!D12</f>
        <v>9162</v>
      </c>
      <c r="E12" s="156">
        <f>'8. bevételek önkormányzat'!E12+'9.Faluház bevétel'!E12+'11. Pmh. bevétel'!E12+'10. Óvoda bevétel'!E12+'36.Bölcsőde'!E12</f>
        <v>0</v>
      </c>
      <c r="F12" s="156">
        <f>'8. bevételek önkormányzat'!F12+'9.Faluház bevétel'!F12+'11. Pmh. bevétel'!F12+'10. Óvoda bevétel'!F12+'36.Bölcsőde'!F12</f>
        <v>156424</v>
      </c>
      <c r="G12" s="36"/>
      <c r="H12" s="180">
        <f t="shared" si="0"/>
        <v>156424</v>
      </c>
    </row>
    <row r="13" spans="1:8" ht="15" customHeight="1">
      <c r="A13" s="4" t="s">
        <v>748</v>
      </c>
      <c r="B13" s="5" t="s">
        <v>749</v>
      </c>
      <c r="C13" s="156">
        <f>'8. bevételek önkormányzat'!C13+'9.Faluház bevétel'!C13+'11. Pmh. bevétel'!C13+'10. Óvoda bevétel'!C13+'36.Bölcsőde'!C13</f>
        <v>0</v>
      </c>
      <c r="D13" s="156">
        <f>'8. bevételek önkormányzat'!D13+'9.Faluház bevétel'!D13+'11. Pmh. bevétel'!D13+'10. Óvoda bevétel'!D13+'36.Bölcsőde'!D13</f>
        <v>0</v>
      </c>
      <c r="E13" s="156">
        <f>'8. bevételek önkormányzat'!E13+'9.Faluház bevétel'!E13+'11. Pmh. bevétel'!E13+'10. Óvoda bevétel'!E13+'36.Bölcsőde'!E13</f>
        <v>0</v>
      </c>
      <c r="F13" s="156">
        <f>'8. bevételek önkormányzat'!F13+'9.Faluház bevétel'!F13+'11. Pmh. bevétel'!F13+'10. Óvoda bevétel'!F13+'36.Bölcsőde'!F13</f>
        <v>0</v>
      </c>
      <c r="G13" s="36"/>
      <c r="H13" s="180">
        <f t="shared" si="0"/>
        <v>0</v>
      </c>
    </row>
    <row r="14" spans="1:8" ht="15" customHeight="1">
      <c r="A14" s="4" t="s">
        <v>750</v>
      </c>
      <c r="B14" s="5" t="s">
        <v>751</v>
      </c>
      <c r="C14" s="156">
        <f>'8. bevételek önkormányzat'!C14+'9.Faluház bevétel'!C14+'11. Pmh. bevétel'!C14+'10. Óvoda bevétel'!C14+'36.Bölcsőde'!C14</f>
        <v>0</v>
      </c>
      <c r="D14" s="156">
        <f>'8. bevételek önkormányzat'!D14+'9.Faluház bevétel'!D14+'11. Pmh. bevétel'!D14+'10. Óvoda bevétel'!D14+'36.Bölcsőde'!D14</f>
        <v>0</v>
      </c>
      <c r="E14" s="156">
        <f>'8. bevételek önkormányzat'!E14+'9.Faluház bevétel'!E14+'11. Pmh. bevétel'!E14+'10. Óvoda bevétel'!E14+'36.Bölcsőde'!E14</f>
        <v>0</v>
      </c>
      <c r="F14" s="156">
        <f>'8. bevételek önkormányzat'!F14+'9.Faluház bevétel'!F14+'11. Pmh. bevétel'!F14+'10. Óvoda bevétel'!F14+'36.Bölcsőde'!F14</f>
        <v>0</v>
      </c>
      <c r="G14" s="36"/>
      <c r="H14" s="180">
        <f t="shared" si="0"/>
        <v>0</v>
      </c>
    </row>
    <row r="15" spans="1:8" ht="15" customHeight="1">
      <c r="A15" s="4" t="s">
        <v>85</v>
      </c>
      <c r="B15" s="5" t="s">
        <v>752</v>
      </c>
      <c r="C15" s="156">
        <f>'8. bevételek önkormányzat'!C15+'9.Faluház bevétel'!C15+'11. Pmh. bevétel'!C15+'10. Óvoda bevétel'!C15+'36.Bölcsőde'!C15</f>
        <v>0</v>
      </c>
      <c r="D15" s="156">
        <f>'8. bevételek önkormányzat'!D15+'9.Faluház bevétel'!D15+'11. Pmh. bevétel'!D15+'10. Óvoda bevétel'!D15+'36.Bölcsőde'!D15</f>
        <v>0</v>
      </c>
      <c r="E15" s="156">
        <f>'8. bevételek önkormányzat'!E15+'9.Faluház bevétel'!E15+'11. Pmh. bevétel'!E15+'10. Óvoda bevétel'!E15+'36.Bölcsőde'!E15</f>
        <v>0</v>
      </c>
      <c r="F15" s="156">
        <f>'8. bevételek önkormányzat'!F15+'9.Faluház bevétel'!F15+'11. Pmh. bevétel'!F15+'10. Óvoda bevétel'!F15+'36.Bölcsőde'!F15</f>
        <v>0</v>
      </c>
      <c r="G15" s="36"/>
      <c r="H15" s="180">
        <f t="shared" si="0"/>
        <v>0</v>
      </c>
    </row>
    <row r="16" spans="1:8" ht="15" customHeight="1">
      <c r="A16" s="4" t="s">
        <v>86</v>
      </c>
      <c r="B16" s="5" t="s">
        <v>753</v>
      </c>
      <c r="C16" s="156">
        <f>'8. bevételek önkormányzat'!C16+'9.Faluház bevétel'!C16+'11. Pmh. bevétel'!C16+'10. Óvoda bevétel'!C16+'36.Bölcsőde'!C16</f>
        <v>0</v>
      </c>
      <c r="D16" s="156">
        <f>'8. bevételek önkormányzat'!D16+'9.Faluház bevétel'!D16+'11. Pmh. bevétel'!D16+'10. Óvoda bevétel'!D16+'36.Bölcsőde'!D16</f>
        <v>0</v>
      </c>
      <c r="E16" s="156">
        <f>'8. bevételek önkormányzat'!E16+'9.Faluház bevétel'!E16+'11. Pmh. bevétel'!E16+'10. Óvoda bevétel'!E16+'36.Bölcsőde'!E16</f>
        <v>0</v>
      </c>
      <c r="F16" s="156">
        <f>'8. bevételek önkormányzat'!F16+'9.Faluház bevétel'!F16+'11. Pmh. bevétel'!F16+'10. Óvoda bevétel'!F16+'36.Bölcsőde'!F16</f>
        <v>0</v>
      </c>
      <c r="G16" s="36"/>
      <c r="H16" s="180">
        <f t="shared" si="0"/>
        <v>0</v>
      </c>
    </row>
    <row r="17" spans="1:8" ht="15" customHeight="1">
      <c r="A17" s="4" t="s">
        <v>87</v>
      </c>
      <c r="B17" s="5" t="s">
        <v>754</v>
      </c>
      <c r="C17" s="156">
        <f>'8. bevételek önkormányzat'!C17+'9.Faluház bevétel'!C17+'11. Pmh. bevétel'!C17+'10. Óvoda bevétel'!C17+'36.Bölcsőde'!C17</f>
        <v>24047</v>
      </c>
      <c r="D17" s="156">
        <f>'8. bevételek önkormányzat'!D17+'9.Faluház bevétel'!D17+'11. Pmh. bevétel'!D17+'10. Óvoda bevétel'!D17+'36.Bölcsőde'!D17</f>
        <v>0</v>
      </c>
      <c r="E17" s="156">
        <f>'8. bevételek önkormányzat'!E17+'9.Faluház bevétel'!E17+'11. Pmh. bevétel'!E17+'10. Óvoda bevétel'!E17+'36.Bölcsőde'!E17</f>
        <v>0</v>
      </c>
      <c r="F17" s="156">
        <f>'8. bevételek önkormányzat'!F17+'9.Faluház bevétel'!F17+'11. Pmh. bevétel'!F17+'10. Óvoda bevétel'!F17+'36.Bölcsőde'!F17</f>
        <v>24047</v>
      </c>
      <c r="G17" s="36"/>
      <c r="H17" s="180">
        <f t="shared" si="0"/>
        <v>24047</v>
      </c>
    </row>
    <row r="18" spans="1:8" ht="15" customHeight="1">
      <c r="A18" s="48" t="s">
        <v>125</v>
      </c>
      <c r="B18" s="63" t="s">
        <v>755</v>
      </c>
      <c r="C18" s="156">
        <f>'8. bevételek önkormányzat'!C18+'9.Faluház bevétel'!C18+'11. Pmh. bevétel'!C18+'10. Óvoda bevétel'!C18+'36.Bölcsőde'!C18</f>
        <v>171309</v>
      </c>
      <c r="D18" s="156">
        <f>'8. bevételek önkormányzat'!D18+'9.Faluház bevétel'!D18+'11. Pmh. bevétel'!D18+'10. Óvoda bevétel'!D18+'36.Bölcsőde'!D18</f>
        <v>9162</v>
      </c>
      <c r="E18" s="156">
        <f>'8. bevételek önkormányzat'!E18+'9.Faluház bevétel'!E18+'11. Pmh. bevétel'!E18+'10. Óvoda bevétel'!E18+'36.Bölcsőde'!E18</f>
        <v>0</v>
      </c>
      <c r="F18" s="156">
        <f>'8. bevételek önkormányzat'!F18+'9.Faluház bevétel'!F18+'11. Pmh. bevétel'!F18+'10. Óvoda bevétel'!F18+'36.Bölcsőde'!F18</f>
        <v>180471</v>
      </c>
      <c r="G18" s="36"/>
      <c r="H18" s="180">
        <f t="shared" si="0"/>
        <v>180471</v>
      </c>
    </row>
    <row r="19" spans="1:8" ht="15" customHeight="1">
      <c r="A19" s="4" t="s">
        <v>91</v>
      </c>
      <c r="B19" s="5" t="s">
        <v>764</v>
      </c>
      <c r="C19" s="156">
        <f>'8. bevételek önkormányzat'!C19+'9.Faluház bevétel'!C19+'11. Pmh. bevétel'!C19+'10. Óvoda bevétel'!C19+'36.Bölcsőde'!C19</f>
        <v>0</v>
      </c>
      <c r="D19" s="156">
        <f>'8. bevételek önkormányzat'!D19+'9.Faluház bevétel'!D19+'11. Pmh. bevétel'!D19+'10. Óvoda bevétel'!D19+'36.Bölcsőde'!D19</f>
        <v>0</v>
      </c>
      <c r="E19" s="156">
        <f>'8. bevételek önkormányzat'!E19+'9.Faluház bevétel'!E19+'11. Pmh. bevétel'!E19+'10. Óvoda bevétel'!E19+'36.Bölcsőde'!E19</f>
        <v>0</v>
      </c>
      <c r="F19" s="156">
        <f>'8. bevételek önkormányzat'!F19+'9.Faluház bevétel'!F19+'11. Pmh. bevétel'!F19+'10. Óvoda bevétel'!F19+'36.Bölcsőde'!F19</f>
        <v>0</v>
      </c>
      <c r="G19" s="36"/>
      <c r="H19" s="180">
        <f t="shared" si="0"/>
        <v>0</v>
      </c>
    </row>
    <row r="20" spans="1:8" ht="15" customHeight="1">
      <c r="A20" s="4" t="s">
        <v>92</v>
      </c>
      <c r="B20" s="5" t="s">
        <v>768</v>
      </c>
      <c r="C20" s="156">
        <f>'8. bevételek önkormányzat'!C20+'9.Faluház bevétel'!C20+'11. Pmh. bevétel'!C20+'10. Óvoda bevétel'!C20+'36.Bölcsőde'!C20</f>
        <v>0</v>
      </c>
      <c r="D20" s="156">
        <f>'8. bevételek önkormányzat'!D20+'9.Faluház bevétel'!D20+'11. Pmh. bevétel'!D20+'10. Óvoda bevétel'!D20+'36.Bölcsőde'!D20</f>
        <v>0</v>
      </c>
      <c r="E20" s="156">
        <f>'8. bevételek önkormányzat'!E20+'9.Faluház bevétel'!E20+'11. Pmh. bevétel'!E20+'10. Óvoda bevétel'!E20+'36.Bölcsőde'!E20</f>
        <v>0</v>
      </c>
      <c r="F20" s="156">
        <f>'8. bevételek önkormányzat'!F20+'9.Faluház bevétel'!F20+'11. Pmh. bevétel'!F20+'10. Óvoda bevétel'!F20+'36.Bölcsőde'!F20</f>
        <v>0</v>
      </c>
      <c r="G20" s="36"/>
      <c r="H20" s="180">
        <f t="shared" si="0"/>
        <v>0</v>
      </c>
    </row>
    <row r="21" spans="1:8" ht="15" customHeight="1">
      <c r="A21" s="8" t="s">
        <v>127</v>
      </c>
      <c r="B21" s="9" t="s">
        <v>769</v>
      </c>
      <c r="C21" s="156">
        <f>'8. bevételek önkormányzat'!C21+'9.Faluház bevétel'!C21+'11. Pmh. bevétel'!C21+'10. Óvoda bevétel'!C21+'36.Bölcsőde'!C21</f>
        <v>0</v>
      </c>
      <c r="D21" s="156">
        <f>'8. bevételek önkormányzat'!D21+'9.Faluház bevétel'!D21+'11. Pmh. bevétel'!D21+'10. Óvoda bevétel'!D21+'36.Bölcsőde'!D21</f>
        <v>0</v>
      </c>
      <c r="E21" s="156">
        <f>'8. bevételek önkormányzat'!E21+'9.Faluház bevétel'!E21+'11. Pmh. bevétel'!E21+'10. Óvoda bevétel'!E21+'36.Bölcsőde'!E21</f>
        <v>0</v>
      </c>
      <c r="F21" s="156">
        <f>'8. bevételek önkormányzat'!F21+'9.Faluház bevétel'!F21+'11. Pmh. bevétel'!F21+'10. Óvoda bevétel'!F21+'36.Bölcsőde'!F21</f>
        <v>0</v>
      </c>
      <c r="G21" s="36"/>
      <c r="H21" s="180">
        <f t="shared" si="0"/>
        <v>0</v>
      </c>
    </row>
    <row r="22" spans="1:8" ht="15" customHeight="1">
      <c r="A22" s="4" t="s">
        <v>93</v>
      </c>
      <c r="B22" s="5" t="s">
        <v>770</v>
      </c>
      <c r="C22" s="156">
        <f>'8. bevételek önkormányzat'!C22+'9.Faluház bevétel'!C22+'11. Pmh. bevétel'!C22+'10. Óvoda bevétel'!C22+'36.Bölcsőde'!C22</f>
        <v>0</v>
      </c>
      <c r="D22" s="156">
        <f>'8. bevételek önkormányzat'!D22+'9.Faluház bevétel'!D22+'11. Pmh. bevétel'!D22+'10. Óvoda bevétel'!D22+'36.Bölcsőde'!D22</f>
        <v>0</v>
      </c>
      <c r="E22" s="156">
        <f>'8. bevételek önkormányzat'!E22+'9.Faluház bevétel'!E22+'11. Pmh. bevétel'!E22+'10. Óvoda bevétel'!E22+'36.Bölcsőde'!E22</f>
        <v>0</v>
      </c>
      <c r="F22" s="156">
        <f>'8. bevételek önkormányzat'!F22+'9.Faluház bevétel'!F22+'11. Pmh. bevétel'!F22+'10. Óvoda bevétel'!F22+'36.Bölcsőde'!F22</f>
        <v>0</v>
      </c>
      <c r="G22" s="36"/>
      <c r="H22" s="180">
        <f t="shared" si="0"/>
        <v>0</v>
      </c>
    </row>
    <row r="23" spans="1:8" ht="15" customHeight="1">
      <c r="A23" s="4" t="s">
        <v>94</v>
      </c>
      <c r="B23" s="5" t="s">
        <v>771</v>
      </c>
      <c r="C23" s="156">
        <f>'8. bevételek önkormányzat'!C23+'9.Faluház bevétel'!C23+'11. Pmh. bevétel'!C23+'10. Óvoda bevétel'!C23+'36.Bölcsőde'!C23</f>
        <v>0</v>
      </c>
      <c r="D23" s="156">
        <f>'8. bevételek önkormányzat'!D23+'9.Faluház bevétel'!D23+'11. Pmh. bevétel'!D23+'10. Óvoda bevétel'!D23+'36.Bölcsőde'!D23</f>
        <v>0</v>
      </c>
      <c r="E23" s="156">
        <f>'8. bevételek önkormányzat'!E23+'9.Faluház bevétel'!E23+'11. Pmh. bevétel'!E23+'10. Óvoda bevétel'!E23+'36.Bölcsőde'!E23</f>
        <v>0</v>
      </c>
      <c r="F23" s="156">
        <f>'8. bevételek önkormányzat'!F23+'9.Faluház bevétel'!F23+'11. Pmh. bevétel'!F23+'10. Óvoda bevétel'!F23+'36.Bölcsőde'!F23</f>
        <v>0</v>
      </c>
      <c r="G23" s="36"/>
      <c r="H23" s="180">
        <f t="shared" si="0"/>
        <v>0</v>
      </c>
    </row>
    <row r="24" spans="1:8" ht="15" customHeight="1">
      <c r="A24" s="4" t="s">
        <v>95</v>
      </c>
      <c r="B24" s="5" t="s">
        <v>772</v>
      </c>
      <c r="C24" s="156">
        <f>'8. bevételek önkormányzat'!C24+'9.Faluház bevétel'!C24+'11. Pmh. bevétel'!C24+'10. Óvoda bevétel'!C24+'36.Bölcsőde'!C24</f>
        <v>98505</v>
      </c>
      <c r="D24" s="156">
        <f>'8. bevételek önkormányzat'!D24+'9.Faluház bevétel'!D24+'11. Pmh. bevétel'!D24+'10. Óvoda bevétel'!D24+'36.Bölcsőde'!D24</f>
        <v>0</v>
      </c>
      <c r="E24" s="156">
        <f>'8. bevételek önkormányzat'!E24+'9.Faluház bevétel'!E24+'11. Pmh. bevétel'!E24+'10. Óvoda bevétel'!E24+'36.Bölcsőde'!E24</f>
        <v>0</v>
      </c>
      <c r="F24" s="156">
        <f>'8. bevételek önkormányzat'!F24+'9.Faluház bevétel'!F24+'11. Pmh. bevétel'!F24+'10. Óvoda bevétel'!F24+'36.Bölcsőde'!F24</f>
        <v>98505</v>
      </c>
      <c r="G24" s="36"/>
      <c r="H24" s="180">
        <f t="shared" si="0"/>
        <v>98505</v>
      </c>
    </row>
    <row r="25" spans="1:8" ht="15" customHeight="1">
      <c r="A25" s="4" t="s">
        <v>96</v>
      </c>
      <c r="B25" s="5" t="s">
        <v>773</v>
      </c>
      <c r="C25" s="156">
        <f>'8. bevételek önkormányzat'!C25+'9.Faluház bevétel'!C25+'11. Pmh. bevétel'!C25+'10. Óvoda bevétel'!C25+'36.Bölcsőde'!C25</f>
        <v>39563</v>
      </c>
      <c r="D25" s="156">
        <f>'8. bevételek önkormányzat'!D25+'9.Faluház bevétel'!D25+'11. Pmh. bevétel'!D25+'10. Óvoda bevétel'!D25+'36.Bölcsőde'!D25</f>
        <v>0</v>
      </c>
      <c r="E25" s="156">
        <f>'8. bevételek önkormányzat'!E25+'9.Faluház bevétel'!E25+'11. Pmh. bevétel'!E25+'10. Óvoda bevétel'!E25+'36.Bölcsőde'!E25</f>
        <v>0</v>
      </c>
      <c r="F25" s="156">
        <f>'8. bevételek önkormányzat'!F25+'9.Faluház bevétel'!F25+'11. Pmh. bevétel'!F25+'10. Óvoda bevétel'!F25+'36.Bölcsőde'!F25</f>
        <v>39563</v>
      </c>
      <c r="G25" s="36"/>
      <c r="H25" s="180">
        <f t="shared" si="0"/>
        <v>39563</v>
      </c>
    </row>
    <row r="26" spans="1:8" ht="15" customHeight="1">
      <c r="A26" s="4" t="s">
        <v>97</v>
      </c>
      <c r="B26" s="5" t="s">
        <v>776</v>
      </c>
      <c r="C26" s="156">
        <f>'8. bevételek önkormányzat'!C26+'9.Faluház bevétel'!C26+'11. Pmh. bevétel'!C26+'10. Óvoda bevétel'!C26+'36.Bölcsőde'!C26</f>
        <v>0</v>
      </c>
      <c r="D26" s="156">
        <f>'8. bevételek önkormányzat'!D26+'9.Faluház bevétel'!D26+'11. Pmh. bevétel'!D26+'10. Óvoda bevétel'!D26+'36.Bölcsőde'!D26</f>
        <v>0</v>
      </c>
      <c r="E26" s="156">
        <f>'8. bevételek önkormányzat'!E26+'9.Faluház bevétel'!E26+'11. Pmh. bevétel'!E26+'10. Óvoda bevétel'!E26+'36.Bölcsőde'!E26</f>
        <v>0</v>
      </c>
      <c r="F26" s="156">
        <f>'8. bevételek önkormányzat'!F26+'9.Faluház bevétel'!F26+'11. Pmh. bevétel'!F26+'10. Óvoda bevétel'!F26+'36.Bölcsőde'!F26</f>
        <v>0</v>
      </c>
      <c r="G26" s="36"/>
      <c r="H26" s="180">
        <f t="shared" si="0"/>
        <v>0</v>
      </c>
    </row>
    <row r="27" spans="1:8" ht="15" customHeight="1">
      <c r="A27" s="4" t="s">
        <v>777</v>
      </c>
      <c r="B27" s="5" t="s">
        <v>778</v>
      </c>
      <c r="C27" s="156">
        <f>'8. bevételek önkormányzat'!C27+'9.Faluház bevétel'!C27+'11. Pmh. bevétel'!C27+'10. Óvoda bevétel'!C27+'36.Bölcsőde'!C27</f>
        <v>0</v>
      </c>
      <c r="D27" s="156">
        <f>'8. bevételek önkormányzat'!D27+'9.Faluház bevétel'!D27+'11. Pmh. bevétel'!D27+'10. Óvoda bevétel'!D27+'36.Bölcsőde'!D27</f>
        <v>0</v>
      </c>
      <c r="E27" s="156">
        <f>'8. bevételek önkormányzat'!E27+'9.Faluház bevétel'!E27+'11. Pmh. bevétel'!E27+'10. Óvoda bevétel'!E27+'36.Bölcsőde'!E27</f>
        <v>0</v>
      </c>
      <c r="F27" s="156">
        <f>'8. bevételek önkormányzat'!F27+'9.Faluház bevétel'!F27+'11. Pmh. bevétel'!F27+'10. Óvoda bevétel'!F27+'36.Bölcsőde'!F27</f>
        <v>0</v>
      </c>
      <c r="G27" s="36"/>
      <c r="H27" s="180">
        <f t="shared" si="0"/>
        <v>0</v>
      </c>
    </row>
    <row r="28" spans="1:8" ht="15" customHeight="1">
      <c r="A28" s="4" t="s">
        <v>98</v>
      </c>
      <c r="B28" s="5" t="s">
        <v>779</v>
      </c>
      <c r="C28" s="156">
        <f>'8. bevételek önkormányzat'!C28+'9.Faluház bevétel'!C28+'11. Pmh. bevétel'!C28+'10. Óvoda bevétel'!C28+'36.Bölcsőde'!C28</f>
        <v>9514</v>
      </c>
      <c r="D28" s="156">
        <f>'8. bevételek önkormányzat'!D28+'9.Faluház bevétel'!D28+'11. Pmh. bevétel'!D28+'10. Óvoda bevétel'!D28+'36.Bölcsőde'!D28</f>
        <v>0</v>
      </c>
      <c r="E28" s="156">
        <f>'8. bevételek önkormányzat'!E28+'9.Faluház bevétel'!E28+'11. Pmh. bevétel'!E28+'10. Óvoda bevétel'!E28+'36.Bölcsőde'!E28</f>
        <v>0</v>
      </c>
      <c r="F28" s="156">
        <f>'8. bevételek önkormányzat'!F28+'9.Faluház bevétel'!F28+'11. Pmh. bevétel'!F28+'10. Óvoda bevétel'!F28+'36.Bölcsőde'!F28</f>
        <v>9514</v>
      </c>
      <c r="G28" s="36"/>
      <c r="H28" s="180">
        <f t="shared" si="0"/>
        <v>9514</v>
      </c>
    </row>
    <row r="29" spans="1:8" ht="15" customHeight="1">
      <c r="A29" s="4" t="s">
        <v>99</v>
      </c>
      <c r="B29" s="5" t="s">
        <v>784</v>
      </c>
      <c r="C29" s="156">
        <f>'8. bevételek önkormányzat'!C29+'9.Faluház bevétel'!C29+'11. Pmh. bevétel'!C29+'10. Óvoda bevétel'!C29+'36.Bölcsőde'!C29</f>
        <v>1093</v>
      </c>
      <c r="D29" s="156">
        <f>'8. bevételek önkormányzat'!D29+'9.Faluház bevétel'!D29+'11. Pmh. bevétel'!D29+'10. Óvoda bevétel'!D29+'36.Bölcsőde'!D29</f>
        <v>0</v>
      </c>
      <c r="E29" s="156">
        <f>'8. bevételek önkormányzat'!E29+'9.Faluház bevétel'!E29+'11. Pmh. bevétel'!E29+'10. Óvoda bevétel'!E29+'36.Bölcsőde'!E29</f>
        <v>0</v>
      </c>
      <c r="F29" s="156">
        <f>'8. bevételek önkormányzat'!F29+'9.Faluház bevétel'!F29+'11. Pmh. bevétel'!F29+'10. Óvoda bevétel'!F29+'36.Bölcsőde'!F29</f>
        <v>1093</v>
      </c>
      <c r="G29" s="36"/>
      <c r="H29" s="180">
        <f t="shared" si="0"/>
        <v>1093</v>
      </c>
    </row>
    <row r="30" spans="1:8" ht="15" customHeight="1">
      <c r="A30" s="8" t="s">
        <v>128</v>
      </c>
      <c r="B30" s="9" t="s">
        <v>800</v>
      </c>
      <c r="C30" s="156">
        <f>'8. bevételek önkormányzat'!C30+'9.Faluház bevétel'!C30+'11. Pmh. bevétel'!C30+'10. Óvoda bevétel'!C30+'36.Bölcsőde'!C30</f>
        <v>50170</v>
      </c>
      <c r="D30" s="156">
        <f>'8. bevételek önkormányzat'!D30+'9.Faluház bevétel'!D30+'11. Pmh. bevétel'!D30+'10. Óvoda bevétel'!D30+'36.Bölcsőde'!D30</f>
        <v>0</v>
      </c>
      <c r="E30" s="156">
        <f>'8. bevételek önkormányzat'!E30+'9.Faluház bevétel'!E30+'11. Pmh. bevétel'!E30+'10. Óvoda bevétel'!E30+'36.Bölcsőde'!E30</f>
        <v>0</v>
      </c>
      <c r="F30" s="156">
        <f>'8. bevételek önkormányzat'!F30+'9.Faluház bevétel'!F30+'11. Pmh. bevétel'!F30+'10. Óvoda bevétel'!F30+'36.Bölcsőde'!F30</f>
        <v>50170</v>
      </c>
      <c r="G30" s="36"/>
      <c r="H30" s="180">
        <f t="shared" si="0"/>
        <v>50170</v>
      </c>
    </row>
    <row r="31" spans="1:8" ht="15" customHeight="1">
      <c r="A31" s="4" t="s">
        <v>100</v>
      </c>
      <c r="B31" s="5" t="s">
        <v>801</v>
      </c>
      <c r="C31" s="156">
        <f>'8. bevételek önkormányzat'!C31+'9.Faluház bevétel'!C31+'11. Pmh. bevétel'!C31+'10. Óvoda bevétel'!C31+'36.Bölcsőde'!C31</f>
        <v>7120</v>
      </c>
      <c r="D31" s="156">
        <f>'8. bevételek önkormányzat'!D31+'9.Faluház bevétel'!D31+'11. Pmh. bevétel'!D31+'10. Óvoda bevétel'!D31+'36.Bölcsőde'!D31</f>
        <v>0</v>
      </c>
      <c r="E31" s="156">
        <f>'8. bevételek önkormányzat'!E31+'9.Faluház bevétel'!E31+'11. Pmh. bevétel'!E31+'10. Óvoda bevétel'!E31+'36.Bölcsőde'!E31</f>
        <v>0</v>
      </c>
      <c r="F31" s="156">
        <f>'8. bevételek önkormányzat'!F31+'9.Faluház bevétel'!F31+'11. Pmh. bevétel'!F31+'10. Óvoda bevétel'!F31+'36.Bölcsőde'!F31</f>
        <v>7120</v>
      </c>
      <c r="G31" s="36"/>
      <c r="H31" s="180">
        <f t="shared" si="0"/>
        <v>7120</v>
      </c>
    </row>
    <row r="32" spans="1:8" ht="15" customHeight="1">
      <c r="A32" s="48" t="s">
        <v>129</v>
      </c>
      <c r="B32" s="63" t="s">
        <v>802</v>
      </c>
      <c r="C32" s="156">
        <f>'8. bevételek önkormányzat'!C32+'9.Faluház bevétel'!C32+'11. Pmh. bevétel'!C32+'10. Óvoda bevétel'!C32+'36.Bölcsőde'!C32</f>
        <v>155795</v>
      </c>
      <c r="D32" s="156">
        <f>'8. bevételek önkormányzat'!D32+'9.Faluház bevétel'!D32+'11. Pmh. bevétel'!D32+'10. Óvoda bevétel'!D32+'36.Bölcsőde'!D32</f>
        <v>0</v>
      </c>
      <c r="E32" s="156">
        <f>'8. bevételek önkormányzat'!E32+'9.Faluház bevétel'!E32+'11. Pmh. bevétel'!E32+'10. Óvoda bevétel'!E32+'36.Bölcsőde'!E32</f>
        <v>0</v>
      </c>
      <c r="F32" s="156">
        <f>'8. bevételek önkormányzat'!F32+'9.Faluház bevétel'!F32+'11. Pmh. bevétel'!F32+'10. Óvoda bevétel'!F32+'36.Bölcsőde'!F32</f>
        <v>155795</v>
      </c>
      <c r="G32" s="36"/>
      <c r="H32" s="180">
        <f t="shared" si="0"/>
        <v>155795</v>
      </c>
    </row>
    <row r="33" spans="1:8" ht="15" customHeight="1">
      <c r="A33" s="16" t="s">
        <v>803</v>
      </c>
      <c r="B33" s="5" t="s">
        <v>804</v>
      </c>
      <c r="C33" s="156">
        <f>'8. bevételek önkormányzat'!C33+'9.Faluház bevétel'!C33+'11. Pmh. bevétel'!C33+'10. Óvoda bevétel'!C33+'36.Bölcsőde'!C33</f>
        <v>7692</v>
      </c>
      <c r="D33" s="156">
        <f>'8. bevételek önkormányzat'!D33+'9.Faluház bevétel'!D33+'11. Pmh. bevétel'!D33+'10. Óvoda bevétel'!D33+'36.Bölcsőde'!D33</f>
        <v>0</v>
      </c>
      <c r="E33" s="156">
        <f>'8. bevételek önkormányzat'!E33+'9.Faluház bevétel'!E33+'11. Pmh. bevétel'!E33+'10. Óvoda bevétel'!E33+'36.Bölcsőde'!E33</f>
        <v>0</v>
      </c>
      <c r="F33" s="156">
        <f>'8. bevételek önkormányzat'!F33+'9.Faluház bevétel'!F33+'11. Pmh. bevétel'!F33+'10. Óvoda bevétel'!F33+'36.Bölcsőde'!F33</f>
        <v>7692</v>
      </c>
      <c r="G33" s="36"/>
      <c r="H33" s="180">
        <f t="shared" si="0"/>
        <v>7692</v>
      </c>
    </row>
    <row r="34" spans="1:8" ht="15" customHeight="1">
      <c r="A34" s="16" t="s">
        <v>101</v>
      </c>
      <c r="B34" s="5" t="s">
        <v>805</v>
      </c>
      <c r="C34" s="156">
        <f>'8. bevételek önkormányzat'!C34+'9.Faluház bevétel'!C34+'11. Pmh. bevétel'!C34+'10. Óvoda bevétel'!C34+'36.Bölcsőde'!C34</f>
        <v>25362</v>
      </c>
      <c r="D34" s="156">
        <f>'8. bevételek önkormányzat'!D34+'9.Faluház bevétel'!D34+'11. Pmh. bevétel'!D34+'10. Óvoda bevétel'!D34+'36.Bölcsőde'!D34</f>
        <v>4147</v>
      </c>
      <c r="E34" s="156">
        <f>'8. bevételek önkormányzat'!E34+'9.Faluház bevétel'!E34+'11. Pmh. bevétel'!E34+'10. Óvoda bevétel'!E34+'36.Bölcsőde'!E34</f>
        <v>0</v>
      </c>
      <c r="F34" s="156">
        <f>'8. bevételek önkormányzat'!F34+'9.Faluház bevétel'!F34+'11. Pmh. bevétel'!F34+'10. Óvoda bevétel'!F34+'36.Bölcsőde'!F34</f>
        <v>29509</v>
      </c>
      <c r="G34" s="36"/>
      <c r="H34" s="180">
        <f t="shared" si="0"/>
        <v>29509</v>
      </c>
    </row>
    <row r="35" spans="1:8" ht="15" customHeight="1">
      <c r="A35" s="16" t="s">
        <v>102</v>
      </c>
      <c r="B35" s="5" t="s">
        <v>808</v>
      </c>
      <c r="C35" s="156">
        <f>'8. bevételek önkormányzat'!C35+'9.Faluház bevétel'!C35+'11. Pmh. bevétel'!C35+'10. Óvoda bevétel'!C35+'36.Bölcsőde'!C35</f>
        <v>697</v>
      </c>
      <c r="D35" s="156">
        <f>'8. bevételek önkormányzat'!D35+'9.Faluház bevétel'!D35+'11. Pmh. bevétel'!D35+'10. Óvoda bevétel'!D35+'36.Bölcsőde'!D35</f>
        <v>0</v>
      </c>
      <c r="E35" s="156">
        <f>'8. bevételek önkormányzat'!E35+'9.Faluház bevétel'!E35+'11. Pmh. bevétel'!E35+'10. Óvoda bevétel'!E35+'36.Bölcsőde'!E35</f>
        <v>0</v>
      </c>
      <c r="F35" s="156">
        <f>'8. bevételek önkormányzat'!F35+'9.Faluház bevétel'!F35+'11. Pmh. bevétel'!F35+'10. Óvoda bevétel'!F35+'36.Bölcsőde'!F35</f>
        <v>697</v>
      </c>
      <c r="G35" s="36"/>
      <c r="H35" s="180">
        <f t="shared" si="0"/>
        <v>697</v>
      </c>
    </row>
    <row r="36" spans="1:8" ht="15" customHeight="1">
      <c r="A36" s="16" t="s">
        <v>103</v>
      </c>
      <c r="B36" s="5" t="s">
        <v>809</v>
      </c>
      <c r="C36" s="156">
        <f>'8. bevételek önkormányzat'!C36+'9.Faluház bevétel'!C36+'11. Pmh. bevétel'!C36+'10. Óvoda bevétel'!C36+'36.Bölcsőde'!C36</f>
        <v>0</v>
      </c>
      <c r="D36" s="156">
        <f>'8. bevételek önkormányzat'!D36+'9.Faluház bevétel'!D36+'11. Pmh. bevétel'!D36+'10. Óvoda bevétel'!D36+'36.Bölcsőde'!D36</f>
        <v>0</v>
      </c>
      <c r="E36" s="156">
        <f>'8. bevételek önkormányzat'!E36+'9.Faluház bevétel'!E36+'11. Pmh. bevétel'!E36+'10. Óvoda bevétel'!E36+'36.Bölcsőde'!E36</f>
        <v>0</v>
      </c>
      <c r="F36" s="156">
        <f>'8. bevételek önkormányzat'!F36+'9.Faluház bevétel'!F36+'11. Pmh. bevétel'!F36+'10. Óvoda bevétel'!F36+'36.Bölcsőde'!F36</f>
        <v>0</v>
      </c>
      <c r="G36" s="36"/>
      <c r="H36" s="180">
        <f t="shared" si="0"/>
        <v>0</v>
      </c>
    </row>
    <row r="37" spans="1:8" ht="15" customHeight="1">
      <c r="A37" s="16" t="s">
        <v>816</v>
      </c>
      <c r="B37" s="5" t="s">
        <v>817</v>
      </c>
      <c r="C37" s="156">
        <f>'8. bevételek önkormányzat'!C37+'9.Faluház bevétel'!C37+'11. Pmh. bevétel'!C37+'10. Óvoda bevétel'!C37+'36.Bölcsőde'!C37</f>
        <v>0</v>
      </c>
      <c r="D37" s="156">
        <f>'8. bevételek önkormányzat'!D37+'9.Faluház bevétel'!D37+'11. Pmh. bevétel'!D37+'10. Óvoda bevétel'!D37+'36.Bölcsőde'!D37</f>
        <v>0</v>
      </c>
      <c r="E37" s="156">
        <f>'8. bevételek önkormányzat'!E37+'9.Faluház bevétel'!E37+'11. Pmh. bevétel'!E37+'10. Óvoda bevétel'!E37+'36.Bölcsőde'!E37</f>
        <v>0</v>
      </c>
      <c r="F37" s="156">
        <f>'8. bevételek önkormányzat'!F37+'9.Faluház bevétel'!F37+'11. Pmh. bevétel'!F37+'10. Óvoda bevétel'!F37+'36.Bölcsőde'!F37</f>
        <v>0</v>
      </c>
      <c r="G37" s="36"/>
      <c r="H37" s="180">
        <f t="shared" si="0"/>
        <v>0</v>
      </c>
    </row>
    <row r="38" spans="1:8" ht="15" customHeight="1">
      <c r="A38" s="16" t="s">
        <v>818</v>
      </c>
      <c r="B38" s="5" t="s">
        <v>819</v>
      </c>
      <c r="C38" s="156">
        <f>'8. bevételek önkormányzat'!C38+'9.Faluház bevétel'!C38+'11. Pmh. bevétel'!C38+'10. Óvoda bevétel'!C38+'36.Bölcsőde'!C38</f>
        <v>7580</v>
      </c>
      <c r="D38" s="156">
        <f>'8. bevételek önkormányzat'!D38+'9.Faluház bevétel'!D38+'11. Pmh. bevétel'!D38+'10. Óvoda bevétel'!D38+'36.Bölcsőde'!D38</f>
        <v>0</v>
      </c>
      <c r="E38" s="156">
        <f>'8. bevételek önkormányzat'!E38+'9.Faluház bevétel'!E38+'11. Pmh. bevétel'!E38+'10. Óvoda bevétel'!E38+'36.Bölcsőde'!E38</f>
        <v>0</v>
      </c>
      <c r="F38" s="156">
        <f>'8. bevételek önkormányzat'!F38+'9.Faluház bevétel'!F38+'11. Pmh. bevétel'!F38+'10. Óvoda bevétel'!F38+'36.Bölcsőde'!F38</f>
        <v>7580</v>
      </c>
      <c r="G38" s="36"/>
      <c r="H38" s="180">
        <f t="shared" si="0"/>
        <v>7580</v>
      </c>
    </row>
    <row r="39" spans="1:8" ht="15" customHeight="1">
      <c r="A39" s="16" t="s">
        <v>820</v>
      </c>
      <c r="B39" s="5" t="s">
        <v>821</v>
      </c>
      <c r="C39" s="156">
        <f>'8. bevételek önkormányzat'!C39+'9.Faluház bevétel'!C39+'11. Pmh. bevétel'!C39+'10. Óvoda bevétel'!C39+'36.Bölcsőde'!C39</f>
        <v>0</v>
      </c>
      <c r="D39" s="156">
        <f>'8. bevételek önkormányzat'!D39+'9.Faluház bevétel'!D39+'11. Pmh. bevétel'!D39+'10. Óvoda bevétel'!D39+'36.Bölcsőde'!D39</f>
        <v>0</v>
      </c>
      <c r="E39" s="156">
        <f>'8. bevételek önkormányzat'!E39+'9.Faluház bevétel'!E39+'11. Pmh. bevétel'!E39+'10. Óvoda bevétel'!E39+'36.Bölcsőde'!E39</f>
        <v>0</v>
      </c>
      <c r="F39" s="156">
        <f>'8. bevételek önkormányzat'!F39+'9.Faluház bevétel'!F39+'11. Pmh. bevétel'!F39+'10. Óvoda bevétel'!F39+'36.Bölcsőde'!F39</f>
        <v>0</v>
      </c>
      <c r="G39" s="36"/>
      <c r="H39" s="180">
        <f t="shared" si="0"/>
        <v>0</v>
      </c>
    </row>
    <row r="40" spans="1:8" ht="15" customHeight="1">
      <c r="A40" s="16" t="s">
        <v>104</v>
      </c>
      <c r="B40" s="5" t="s">
        <v>822</v>
      </c>
      <c r="C40" s="156">
        <f>'8. bevételek önkormányzat'!C40+'9.Faluház bevétel'!C40+'11. Pmh. bevétel'!C40+'10. Óvoda bevétel'!C40+'36.Bölcsőde'!C40</f>
        <v>0</v>
      </c>
      <c r="D40" s="156">
        <f>'8. bevételek önkormányzat'!D40+'9.Faluház bevétel'!D40+'11. Pmh. bevétel'!D40+'10. Óvoda bevétel'!D40+'36.Bölcsőde'!D40</f>
        <v>0</v>
      </c>
      <c r="E40" s="156">
        <f>'8. bevételek önkormányzat'!E40+'9.Faluház bevétel'!E40+'11. Pmh. bevétel'!E40+'10. Óvoda bevétel'!E40+'36.Bölcsőde'!E40</f>
        <v>0</v>
      </c>
      <c r="F40" s="156">
        <f>'8. bevételek önkormányzat'!F40+'9.Faluház bevétel'!F40+'11. Pmh. bevétel'!F40+'10. Óvoda bevétel'!F40+'36.Bölcsőde'!F40</f>
        <v>0</v>
      </c>
      <c r="G40" s="36"/>
      <c r="H40" s="180">
        <f t="shared" si="0"/>
        <v>0</v>
      </c>
    </row>
    <row r="41" spans="1:8" ht="15" customHeight="1">
      <c r="A41" s="16" t="s">
        <v>105</v>
      </c>
      <c r="B41" s="5" t="s">
        <v>824</v>
      </c>
      <c r="C41" s="156">
        <f>'8. bevételek önkormányzat'!C41+'9.Faluház bevétel'!C41+'11. Pmh. bevétel'!C41+'10. Óvoda bevétel'!C41+'36.Bölcsőde'!C41</f>
        <v>0</v>
      </c>
      <c r="D41" s="156">
        <f>'8. bevételek önkormányzat'!D41+'9.Faluház bevétel'!D41+'11. Pmh. bevétel'!D41+'10. Óvoda bevétel'!D41+'36.Bölcsőde'!D41</f>
        <v>0</v>
      </c>
      <c r="E41" s="156">
        <f>'8. bevételek önkormányzat'!E41+'9.Faluház bevétel'!E41+'11. Pmh. bevétel'!E41+'10. Óvoda bevétel'!E41+'36.Bölcsőde'!E41</f>
        <v>0</v>
      </c>
      <c r="F41" s="156">
        <f>'8. bevételek önkormányzat'!F41+'9.Faluház bevétel'!F41+'11. Pmh. bevétel'!F41+'10. Óvoda bevétel'!F41+'36.Bölcsőde'!F41</f>
        <v>0</v>
      </c>
      <c r="G41" s="36"/>
      <c r="H41" s="180">
        <f t="shared" si="0"/>
        <v>0</v>
      </c>
    </row>
    <row r="42" spans="1:8" ht="15" customHeight="1">
      <c r="A42" s="16" t="s">
        <v>106</v>
      </c>
      <c r="B42" s="5" t="s">
        <v>829</v>
      </c>
      <c r="C42" s="156">
        <f>'8. bevételek önkormányzat'!C42+'9.Faluház bevétel'!C42+'11. Pmh. bevétel'!C42+'10. Óvoda bevétel'!C42+'36.Bölcsőde'!C42</f>
        <v>0</v>
      </c>
      <c r="D42" s="156">
        <f>'8. bevételek önkormányzat'!D42+'9.Faluház bevétel'!D42+'11. Pmh. bevétel'!D42+'10. Óvoda bevétel'!D42+'36.Bölcsőde'!D42</f>
        <v>0</v>
      </c>
      <c r="E42" s="156">
        <f>'8. bevételek önkormányzat'!E42+'9.Faluház bevétel'!E42+'11. Pmh. bevétel'!E42+'10. Óvoda bevétel'!E42+'36.Bölcsőde'!E42</f>
        <v>0</v>
      </c>
      <c r="F42" s="156">
        <f>'8. bevételek önkormányzat'!F42+'9.Faluház bevétel'!F42+'11. Pmh. bevétel'!F42+'10. Óvoda bevétel'!F42+'36.Bölcsőde'!F42</f>
        <v>0</v>
      </c>
      <c r="G42" s="36"/>
      <c r="H42" s="180">
        <f t="shared" si="0"/>
        <v>0</v>
      </c>
    </row>
    <row r="43" spans="1:8" ht="15" customHeight="1">
      <c r="A43" s="62" t="s">
        <v>130</v>
      </c>
      <c r="B43" s="63" t="s">
        <v>833</v>
      </c>
      <c r="C43" s="156">
        <f>'8. bevételek önkormányzat'!C43+'9.Faluház bevétel'!C43+'11. Pmh. bevétel'!C43+'10. Óvoda bevétel'!C43+'36.Bölcsőde'!C43</f>
        <v>41331</v>
      </c>
      <c r="D43" s="156">
        <f>'8. bevételek önkormányzat'!D43+'9.Faluház bevétel'!D43+'11. Pmh. bevétel'!D43+'10. Óvoda bevétel'!D43+'36.Bölcsőde'!D43</f>
        <v>4147</v>
      </c>
      <c r="E43" s="156">
        <f>'8. bevételek önkormányzat'!E43+'9.Faluház bevétel'!E43+'11. Pmh. bevétel'!E43+'10. Óvoda bevétel'!E43+'36.Bölcsőde'!E43</f>
        <v>0</v>
      </c>
      <c r="F43" s="156">
        <f>'8. bevételek önkormányzat'!F43+'9.Faluház bevétel'!F43+'11. Pmh. bevétel'!F43+'10. Óvoda bevétel'!F43+'36.Bölcsőde'!F43</f>
        <v>45478</v>
      </c>
      <c r="G43" s="36"/>
      <c r="H43" s="180">
        <f t="shared" si="0"/>
        <v>45478</v>
      </c>
    </row>
    <row r="44" spans="1:8" ht="15" customHeight="1">
      <c r="A44" s="16" t="s">
        <v>845</v>
      </c>
      <c r="B44" s="5" t="s">
        <v>846</v>
      </c>
      <c r="C44" s="156">
        <f>'8. bevételek önkormányzat'!C44+'9.Faluház bevétel'!C44+'11. Pmh. bevétel'!C44+'10. Óvoda bevétel'!C44+'36.Bölcsőde'!C44</f>
        <v>0</v>
      </c>
      <c r="D44" s="156">
        <f>'8. bevételek önkormányzat'!D44+'9.Faluház bevétel'!D44+'11. Pmh. bevétel'!D44+'10. Óvoda bevétel'!D44+'36.Bölcsőde'!D44</f>
        <v>0</v>
      </c>
      <c r="E44" s="156">
        <f>'8. bevételek önkormányzat'!E44+'9.Faluház bevétel'!E44+'11. Pmh. bevétel'!E44+'10. Óvoda bevétel'!E44+'36.Bölcsőde'!E44</f>
        <v>0</v>
      </c>
      <c r="F44" s="156">
        <f>'8. bevételek önkormányzat'!F44+'9.Faluház bevétel'!F44+'11. Pmh. bevétel'!F44+'10. Óvoda bevétel'!F44+'36.Bölcsőde'!F44</f>
        <v>0</v>
      </c>
      <c r="G44" s="36"/>
      <c r="H44" s="180">
        <f t="shared" si="0"/>
        <v>0</v>
      </c>
    </row>
    <row r="45" spans="1:8" ht="15" customHeight="1">
      <c r="A45" s="4" t="s">
        <v>110</v>
      </c>
      <c r="B45" s="5" t="s">
        <v>847</v>
      </c>
      <c r="C45" s="156">
        <f>'8. bevételek önkormányzat'!C45+'9.Faluház bevétel'!C45+'11. Pmh. bevétel'!C45+'10. Óvoda bevétel'!C45+'36.Bölcsőde'!C45</f>
        <v>105</v>
      </c>
      <c r="D45" s="156">
        <f>'8. bevételek önkormányzat'!D45+'9.Faluház bevétel'!D45+'11. Pmh. bevétel'!D45+'10. Óvoda bevétel'!D45+'36.Bölcsőde'!D45</f>
        <v>0</v>
      </c>
      <c r="E45" s="156">
        <f>'8. bevételek önkormányzat'!E45+'9.Faluház bevétel'!E45+'11. Pmh. bevétel'!E45+'10. Óvoda bevétel'!E45+'36.Bölcsőde'!E45</f>
        <v>0</v>
      </c>
      <c r="F45" s="156">
        <f>'8. bevételek önkormányzat'!F45+'9.Faluház bevétel'!F45+'11. Pmh. bevétel'!F45+'10. Óvoda bevétel'!F45+'36.Bölcsőde'!F45</f>
        <v>105</v>
      </c>
      <c r="G45" s="36"/>
      <c r="H45" s="180">
        <f t="shared" si="0"/>
        <v>105</v>
      </c>
    </row>
    <row r="46" spans="1:8" ht="15" customHeight="1">
      <c r="A46" s="16" t="s">
        <v>111</v>
      </c>
      <c r="B46" s="5" t="s">
        <v>848</v>
      </c>
      <c r="C46" s="156">
        <f>'8. bevételek önkormányzat'!C46+'9.Faluház bevétel'!C46+'11. Pmh. bevétel'!C46+'10. Óvoda bevétel'!C46+'36.Bölcsőde'!C46</f>
        <v>0</v>
      </c>
      <c r="D46" s="156">
        <f>'8. bevételek önkormányzat'!D46+'9.Faluház bevétel'!D46+'11. Pmh. bevétel'!D46+'10. Óvoda bevétel'!D46+'36.Bölcsőde'!D46</f>
        <v>0</v>
      </c>
      <c r="E46" s="156">
        <f>'8. bevételek önkormányzat'!E46+'9.Faluház bevétel'!E46+'11. Pmh. bevétel'!E46+'10. Óvoda bevétel'!E46+'36.Bölcsőde'!E46</f>
        <v>0</v>
      </c>
      <c r="F46" s="156">
        <f>'8. bevételek önkormányzat'!F46+'9.Faluház bevétel'!F46+'11. Pmh. bevétel'!F46+'10. Óvoda bevétel'!F46+'36.Bölcsőde'!F46</f>
        <v>0</v>
      </c>
      <c r="G46" s="36"/>
      <c r="H46" s="180">
        <f t="shared" si="0"/>
        <v>0</v>
      </c>
    </row>
    <row r="47" spans="1:8" ht="15" customHeight="1">
      <c r="A47" s="48" t="s">
        <v>132</v>
      </c>
      <c r="B47" s="63" t="s">
        <v>849</v>
      </c>
      <c r="C47" s="156">
        <f>'8. bevételek önkormányzat'!C47+'9.Faluház bevétel'!C47+'11. Pmh. bevétel'!C47+'10. Óvoda bevétel'!C47+'36.Bölcsőde'!C47</f>
        <v>105</v>
      </c>
      <c r="D47" s="156">
        <f>'8. bevételek önkormányzat'!D47+'9.Faluház bevétel'!D47+'11. Pmh. bevétel'!D47+'10. Óvoda bevétel'!D47+'36.Bölcsőde'!D47</f>
        <v>0</v>
      </c>
      <c r="E47" s="156">
        <f>'8. bevételek önkormányzat'!E47+'9.Faluház bevétel'!E47+'11. Pmh. bevétel'!E47+'10. Óvoda bevétel'!E47+'36.Bölcsőde'!E47</f>
        <v>0</v>
      </c>
      <c r="F47" s="156">
        <f>'8. bevételek önkormányzat'!F47+'9.Faluház bevétel'!F47+'11. Pmh. bevétel'!F47+'10. Óvoda bevétel'!F47+'36.Bölcsőde'!F47</f>
        <v>105</v>
      </c>
      <c r="G47" s="36"/>
      <c r="H47" s="180">
        <f t="shared" si="0"/>
        <v>105</v>
      </c>
    </row>
    <row r="48" spans="1:8" ht="15" customHeight="1">
      <c r="A48" s="77" t="s">
        <v>193</v>
      </c>
      <c r="B48" s="82"/>
      <c r="C48" s="156">
        <f>'8. bevételek önkormányzat'!C48+'9.Faluház bevétel'!C48+'11. Pmh. bevétel'!C48+'10. Óvoda bevétel'!C48+'36.Bölcsőde'!C48</f>
        <v>368540</v>
      </c>
      <c r="D48" s="156">
        <f>'8. bevételek önkormányzat'!D48+'9.Faluház bevétel'!D48+'11. Pmh. bevétel'!D48+'10. Óvoda bevétel'!D48+'36.Bölcsőde'!D48</f>
        <v>13309</v>
      </c>
      <c r="E48" s="156">
        <f>'8. bevételek önkormányzat'!E48+'9.Faluház bevétel'!E48+'11. Pmh. bevétel'!E48+'10. Óvoda bevétel'!E48+'36.Bölcsőde'!E48</f>
        <v>0</v>
      </c>
      <c r="F48" s="156">
        <f>'8. bevételek önkormányzat'!F48+'9.Faluház bevétel'!F48+'11. Pmh. bevétel'!F48+'10. Óvoda bevétel'!F48+'36.Bölcsőde'!F48</f>
        <v>381849</v>
      </c>
      <c r="G48" s="36"/>
      <c r="H48" s="180">
        <f t="shared" si="0"/>
        <v>381849</v>
      </c>
    </row>
    <row r="49" spans="1:8" ht="15" customHeight="1">
      <c r="A49" s="4" t="s">
        <v>756</v>
      </c>
      <c r="B49" s="5" t="s">
        <v>757</v>
      </c>
      <c r="C49" s="156">
        <f>'8. bevételek önkormányzat'!C49+'9.Faluház bevétel'!C49+'11. Pmh. bevétel'!C49+'10. Óvoda bevétel'!C49+'36.Bölcsőde'!C49</f>
        <v>0</v>
      </c>
      <c r="D49" s="156">
        <f>'8. bevételek önkormányzat'!D49+'9.Faluház bevétel'!D49+'11. Pmh. bevétel'!D49+'10. Óvoda bevétel'!D49+'36.Bölcsőde'!D49</f>
        <v>0</v>
      </c>
      <c r="E49" s="156">
        <f>'8. bevételek önkormányzat'!E49+'9.Faluház bevétel'!E49+'11. Pmh. bevétel'!E49+'10. Óvoda bevétel'!E49+'36.Bölcsőde'!E49</f>
        <v>0</v>
      </c>
      <c r="F49" s="156">
        <f>'8. bevételek önkormányzat'!F49+'9.Faluház bevétel'!F49+'11. Pmh. bevétel'!F49+'10. Óvoda bevétel'!F49+'36.Bölcsőde'!F49</f>
        <v>0</v>
      </c>
      <c r="G49" s="36"/>
      <c r="H49" s="180">
        <f t="shared" si="0"/>
        <v>0</v>
      </c>
    </row>
    <row r="50" spans="1:8" ht="15" customHeight="1">
      <c r="A50" s="4" t="s">
        <v>758</v>
      </c>
      <c r="B50" s="5" t="s">
        <v>759</v>
      </c>
      <c r="C50" s="156">
        <f>'8. bevételek önkormányzat'!C50+'9.Faluház bevétel'!C50+'11. Pmh. bevétel'!C50+'10. Óvoda bevétel'!C50+'36.Bölcsőde'!C50</f>
        <v>34881</v>
      </c>
      <c r="D50" s="156">
        <f>'8. bevételek önkormányzat'!D50+'9.Faluház bevétel'!D50+'11. Pmh. bevétel'!D50+'10. Óvoda bevétel'!D50+'36.Bölcsőde'!D50</f>
        <v>0</v>
      </c>
      <c r="E50" s="156">
        <f>'8. bevételek önkormányzat'!E50+'9.Faluház bevétel'!E50+'11. Pmh. bevétel'!E50+'10. Óvoda bevétel'!E50+'36.Bölcsőde'!E50</f>
        <v>0</v>
      </c>
      <c r="F50" s="156">
        <f>'8. bevételek önkormányzat'!F50+'9.Faluház bevétel'!F50+'11. Pmh. bevétel'!F50+'10. Óvoda bevétel'!F50+'36.Bölcsőde'!F50</f>
        <v>34881</v>
      </c>
      <c r="G50" s="36"/>
      <c r="H50" s="180">
        <f t="shared" si="0"/>
        <v>34881</v>
      </c>
    </row>
    <row r="51" spans="1:8" ht="15" customHeight="1">
      <c r="A51" s="4" t="s">
        <v>88</v>
      </c>
      <c r="B51" s="5" t="s">
        <v>760</v>
      </c>
      <c r="C51" s="156">
        <f>'8. bevételek önkormányzat'!C51+'9.Faluház bevétel'!C51+'11. Pmh. bevétel'!C51+'10. Óvoda bevétel'!C51+'36.Bölcsőde'!C51</f>
        <v>0</v>
      </c>
      <c r="D51" s="156">
        <f>'8. bevételek önkormányzat'!D51+'9.Faluház bevétel'!D51+'11. Pmh. bevétel'!D51+'10. Óvoda bevétel'!D51+'36.Bölcsőde'!D51</f>
        <v>0</v>
      </c>
      <c r="E51" s="156">
        <f>'8. bevételek önkormányzat'!E51+'9.Faluház bevétel'!E51+'11. Pmh. bevétel'!E51+'10. Óvoda bevétel'!E51+'36.Bölcsőde'!E51</f>
        <v>0</v>
      </c>
      <c r="F51" s="156">
        <f>'8. bevételek önkormányzat'!F51+'9.Faluház bevétel'!F51+'11. Pmh. bevétel'!F51+'10. Óvoda bevétel'!F51+'36.Bölcsőde'!F51</f>
        <v>0</v>
      </c>
      <c r="G51" s="36"/>
      <c r="H51" s="180">
        <f t="shared" si="0"/>
        <v>0</v>
      </c>
    </row>
    <row r="52" spans="1:8" ht="15" customHeight="1">
      <c r="A52" s="4" t="s">
        <v>89</v>
      </c>
      <c r="B52" s="5" t="s">
        <v>761</v>
      </c>
      <c r="C52" s="156">
        <f>'8. bevételek önkormányzat'!C52+'9.Faluház bevétel'!C52+'11. Pmh. bevétel'!C52+'10. Óvoda bevétel'!C52+'36.Bölcsőde'!C52</f>
        <v>0</v>
      </c>
      <c r="D52" s="156">
        <f>'8. bevételek önkormányzat'!D52+'9.Faluház bevétel'!D52+'11. Pmh. bevétel'!D52+'10. Óvoda bevétel'!D52+'36.Bölcsőde'!D52</f>
        <v>0</v>
      </c>
      <c r="E52" s="156">
        <f>'8. bevételek önkormányzat'!E52+'9.Faluház bevétel'!E52+'11. Pmh. bevétel'!E52+'10. Óvoda bevétel'!E52+'36.Bölcsőde'!E52</f>
        <v>0</v>
      </c>
      <c r="F52" s="156">
        <f>'8. bevételek önkormányzat'!F52+'9.Faluház bevétel'!F52+'11. Pmh. bevétel'!F52+'10. Óvoda bevétel'!F52+'36.Bölcsőde'!F52</f>
        <v>0</v>
      </c>
      <c r="G52" s="36"/>
      <c r="H52" s="180">
        <f t="shared" si="0"/>
        <v>0</v>
      </c>
    </row>
    <row r="53" spans="1:8" ht="15" customHeight="1">
      <c r="A53" s="4" t="s">
        <v>90</v>
      </c>
      <c r="B53" s="5" t="s">
        <v>762</v>
      </c>
      <c r="C53" s="156">
        <f>'8. bevételek önkormányzat'!C53+'9.Faluház bevétel'!C53+'11. Pmh. bevétel'!C53+'10. Óvoda bevétel'!C53+'36.Bölcsőde'!C53</f>
        <v>0</v>
      </c>
      <c r="D53" s="156">
        <f>'8. bevételek önkormányzat'!D53+'9.Faluház bevétel'!D53+'11. Pmh. bevétel'!D53+'10. Óvoda bevétel'!D53+'36.Bölcsőde'!D53</f>
        <v>0</v>
      </c>
      <c r="E53" s="156">
        <f>'8. bevételek önkormányzat'!E53+'9.Faluház bevétel'!E53+'11. Pmh. bevétel'!E53+'10. Óvoda bevétel'!E53+'36.Bölcsőde'!E53</f>
        <v>0</v>
      </c>
      <c r="F53" s="156">
        <f>'8. bevételek önkormányzat'!F53+'9.Faluház bevétel'!F53+'11. Pmh. bevétel'!F53+'10. Óvoda bevétel'!F53+'36.Bölcsőde'!F53</f>
        <v>0</v>
      </c>
      <c r="G53" s="36"/>
      <c r="H53" s="180">
        <f t="shared" si="0"/>
        <v>0</v>
      </c>
    </row>
    <row r="54" spans="1:8" ht="15" customHeight="1">
      <c r="A54" s="48" t="s">
        <v>126</v>
      </c>
      <c r="B54" s="63" t="s">
        <v>763</v>
      </c>
      <c r="C54" s="156">
        <f>'8. bevételek önkormányzat'!C54+'9.Faluház bevétel'!C54+'11. Pmh. bevétel'!C54+'10. Óvoda bevétel'!C54+'36.Bölcsőde'!C54</f>
        <v>34881</v>
      </c>
      <c r="D54" s="156">
        <f>'8. bevételek önkormányzat'!D54+'9.Faluház bevétel'!D54+'11. Pmh. bevétel'!D54+'10. Óvoda bevétel'!D54+'36.Bölcsőde'!D54</f>
        <v>0</v>
      </c>
      <c r="E54" s="156">
        <f>'8. bevételek önkormányzat'!E54+'9.Faluház bevétel'!E54+'11. Pmh. bevétel'!E54+'10. Óvoda bevétel'!E54+'36.Bölcsőde'!E54</f>
        <v>0</v>
      </c>
      <c r="F54" s="156">
        <f>'8. bevételek önkormányzat'!F54+'9.Faluház bevétel'!F54+'11. Pmh. bevétel'!F54+'10. Óvoda bevétel'!F54+'36.Bölcsőde'!F54</f>
        <v>34881</v>
      </c>
      <c r="G54" s="36"/>
      <c r="H54" s="180">
        <f t="shared" si="0"/>
        <v>34881</v>
      </c>
    </row>
    <row r="55" spans="1:8" ht="15" customHeight="1">
      <c r="A55" s="16" t="s">
        <v>107</v>
      </c>
      <c r="B55" s="5" t="s">
        <v>834</v>
      </c>
      <c r="C55" s="156">
        <f>'8. bevételek önkormányzat'!C55+'9.Faluház bevétel'!C55+'11. Pmh. bevétel'!C55+'10. Óvoda bevétel'!C55+'36.Bölcsőde'!C55</f>
        <v>0</v>
      </c>
      <c r="D55" s="156">
        <f>'8. bevételek önkormányzat'!D55+'9.Faluház bevétel'!D55+'11. Pmh. bevétel'!D55+'10. Óvoda bevétel'!D55+'36.Bölcsőde'!D55</f>
        <v>0</v>
      </c>
      <c r="E55" s="156">
        <f>'8. bevételek önkormányzat'!E55+'9.Faluház bevétel'!E55+'11. Pmh. bevétel'!E55+'10. Óvoda bevétel'!E55+'36.Bölcsőde'!E55</f>
        <v>0</v>
      </c>
      <c r="F55" s="156">
        <f>'8. bevételek önkormányzat'!F55+'9.Faluház bevétel'!F55+'11. Pmh. bevétel'!F55+'10. Óvoda bevétel'!F55+'36.Bölcsőde'!F55</f>
        <v>0</v>
      </c>
      <c r="G55" s="36"/>
      <c r="H55" s="180">
        <f t="shared" si="0"/>
        <v>0</v>
      </c>
    </row>
    <row r="56" spans="1:8" ht="15" customHeight="1">
      <c r="A56" s="16" t="s">
        <v>108</v>
      </c>
      <c r="B56" s="5" t="s">
        <v>836</v>
      </c>
      <c r="C56" s="156">
        <f>'8. bevételek önkormányzat'!C56+'9.Faluház bevétel'!C56+'11. Pmh. bevétel'!C56+'10. Óvoda bevétel'!C56+'36.Bölcsőde'!C56</f>
        <v>0</v>
      </c>
      <c r="D56" s="156">
        <f>'8. bevételek önkormányzat'!D56+'9.Faluház bevétel'!D56+'11. Pmh. bevétel'!D56+'10. Óvoda bevétel'!D56+'36.Bölcsőde'!D56</f>
        <v>0</v>
      </c>
      <c r="E56" s="156">
        <f>'8. bevételek önkormányzat'!E56+'9.Faluház bevétel'!E56+'11. Pmh. bevétel'!E56+'10. Óvoda bevétel'!E56+'36.Bölcsőde'!E56</f>
        <v>0</v>
      </c>
      <c r="F56" s="156">
        <f>'8. bevételek önkormányzat'!F56+'9.Faluház bevétel'!F56+'11. Pmh. bevétel'!F56+'10. Óvoda bevétel'!F56+'36.Bölcsőde'!F56</f>
        <v>0</v>
      </c>
      <c r="G56" s="36"/>
      <c r="H56" s="180">
        <f t="shared" si="0"/>
        <v>0</v>
      </c>
    </row>
    <row r="57" spans="1:8" ht="15" customHeight="1">
      <c r="A57" s="16" t="s">
        <v>838</v>
      </c>
      <c r="B57" s="5" t="s">
        <v>839</v>
      </c>
      <c r="C57" s="156">
        <f>'8. bevételek önkormányzat'!C57+'9.Faluház bevétel'!C57+'11. Pmh. bevétel'!C57+'10. Óvoda bevétel'!C57+'36.Bölcsőde'!C57</f>
        <v>0</v>
      </c>
      <c r="D57" s="156">
        <f>'8. bevételek önkormányzat'!D57+'9.Faluház bevétel'!D57+'11. Pmh. bevétel'!D57+'10. Óvoda bevétel'!D57+'36.Bölcsőde'!D57</f>
        <v>0</v>
      </c>
      <c r="E57" s="156">
        <f>'8. bevételek önkormányzat'!E57+'9.Faluház bevétel'!E57+'11. Pmh. bevétel'!E57+'10. Óvoda bevétel'!E57+'36.Bölcsőde'!E57</f>
        <v>0</v>
      </c>
      <c r="F57" s="156">
        <f>'8. bevételek önkormányzat'!F57+'9.Faluház bevétel'!F57+'11. Pmh. bevétel'!F57+'10. Óvoda bevétel'!F57+'36.Bölcsőde'!F57</f>
        <v>0</v>
      </c>
      <c r="G57" s="36"/>
      <c r="H57" s="180">
        <f t="shared" si="0"/>
        <v>0</v>
      </c>
    </row>
    <row r="58" spans="1:8" ht="15" customHeight="1">
      <c r="A58" s="16" t="s">
        <v>109</v>
      </c>
      <c r="B58" s="5" t="s">
        <v>840</v>
      </c>
      <c r="C58" s="156">
        <f>'8. bevételek önkormányzat'!C58+'9.Faluház bevétel'!C58+'11. Pmh. bevétel'!C58+'10. Óvoda bevétel'!C58+'36.Bölcsőde'!C58</f>
        <v>0</v>
      </c>
      <c r="D58" s="156">
        <f>'8. bevételek önkormányzat'!D58+'9.Faluház bevétel'!D58+'11. Pmh. bevétel'!D58+'10. Óvoda bevétel'!D58+'36.Bölcsőde'!D58</f>
        <v>0</v>
      </c>
      <c r="E58" s="156">
        <f>'8. bevételek önkormányzat'!E58+'9.Faluház bevétel'!E58+'11. Pmh. bevétel'!E58+'10. Óvoda bevétel'!E58+'36.Bölcsőde'!E58</f>
        <v>0</v>
      </c>
      <c r="F58" s="156">
        <f>'8. bevételek önkormányzat'!F58+'9.Faluház bevétel'!F58+'11. Pmh. bevétel'!F58+'10. Óvoda bevétel'!F58+'36.Bölcsőde'!F58</f>
        <v>0</v>
      </c>
      <c r="G58" s="36"/>
      <c r="H58" s="180">
        <f t="shared" si="0"/>
        <v>0</v>
      </c>
    </row>
    <row r="59" spans="1:8" ht="15" customHeight="1">
      <c r="A59" s="16" t="s">
        <v>842</v>
      </c>
      <c r="B59" s="5" t="s">
        <v>843</v>
      </c>
      <c r="C59" s="156">
        <f>'8. bevételek önkormányzat'!C59+'9.Faluház bevétel'!C59+'11. Pmh. bevétel'!C59+'10. Óvoda bevétel'!C59+'36.Bölcsőde'!C59</f>
        <v>0</v>
      </c>
      <c r="D59" s="156">
        <f>'8. bevételek önkormányzat'!D59+'9.Faluház bevétel'!D59+'11. Pmh. bevétel'!D59+'10. Óvoda bevétel'!D59+'36.Bölcsőde'!D59</f>
        <v>0</v>
      </c>
      <c r="E59" s="156">
        <f>'8. bevételek önkormányzat'!E59+'9.Faluház bevétel'!E59+'11. Pmh. bevétel'!E59+'10. Óvoda bevétel'!E59+'36.Bölcsőde'!E59</f>
        <v>0</v>
      </c>
      <c r="F59" s="156">
        <f>'8. bevételek önkormányzat'!F59+'9.Faluház bevétel'!F59+'11. Pmh. bevétel'!F59+'10. Óvoda bevétel'!F59+'36.Bölcsőde'!F59</f>
        <v>0</v>
      </c>
      <c r="G59" s="36"/>
      <c r="H59" s="180">
        <f t="shared" si="0"/>
        <v>0</v>
      </c>
    </row>
    <row r="60" spans="1:8" ht="15" customHeight="1">
      <c r="A60" s="48" t="s">
        <v>131</v>
      </c>
      <c r="B60" s="63" t="s">
        <v>844</v>
      </c>
      <c r="C60" s="156">
        <f>'8. bevételek önkormányzat'!C60+'9.Faluház bevétel'!C60+'11. Pmh. bevétel'!C60+'10. Óvoda bevétel'!C60+'36.Bölcsőde'!C60</f>
        <v>0</v>
      </c>
      <c r="D60" s="156">
        <f>'8. bevételek önkormányzat'!D60+'9.Faluház bevétel'!D60+'11. Pmh. bevétel'!D60+'10. Óvoda bevétel'!D60+'36.Bölcsőde'!D60</f>
        <v>0</v>
      </c>
      <c r="E60" s="156">
        <f>'8. bevételek önkormányzat'!E60+'9.Faluház bevétel'!E60+'11. Pmh. bevétel'!E60+'10. Óvoda bevétel'!E60+'36.Bölcsőde'!E60</f>
        <v>0</v>
      </c>
      <c r="F60" s="156">
        <f>'8. bevételek önkormányzat'!F60+'9.Faluház bevétel'!F60+'11. Pmh. bevétel'!F60+'10. Óvoda bevétel'!F60+'36.Bölcsőde'!F60</f>
        <v>0</v>
      </c>
      <c r="G60" s="36"/>
      <c r="H60" s="180">
        <f t="shared" si="0"/>
        <v>0</v>
      </c>
    </row>
    <row r="61" spans="1:8" ht="15" customHeight="1">
      <c r="A61" s="16" t="s">
        <v>850</v>
      </c>
      <c r="B61" s="5" t="s">
        <v>851</v>
      </c>
      <c r="C61" s="156">
        <f>'8. bevételek önkormányzat'!C61+'9.Faluház bevétel'!C61+'11. Pmh. bevétel'!C61+'10. Óvoda bevétel'!C61+'36.Bölcsőde'!C61</f>
        <v>0</v>
      </c>
      <c r="D61" s="156">
        <f>'8. bevételek önkormányzat'!D61+'9.Faluház bevétel'!D61+'11. Pmh. bevétel'!D61+'10. Óvoda bevétel'!D61+'36.Bölcsőde'!D61</f>
        <v>0</v>
      </c>
      <c r="E61" s="156">
        <f>'8. bevételek önkormányzat'!E61+'9.Faluház bevétel'!E61+'11. Pmh. bevétel'!E61+'10. Óvoda bevétel'!E61+'36.Bölcsőde'!E61</f>
        <v>0</v>
      </c>
      <c r="F61" s="156">
        <f>'8. bevételek önkormányzat'!F61+'9.Faluház bevétel'!F61+'11. Pmh. bevétel'!F61+'10. Óvoda bevétel'!F61+'36.Bölcsőde'!F61</f>
        <v>0</v>
      </c>
      <c r="G61" s="36"/>
      <c r="H61" s="180">
        <f t="shared" si="0"/>
        <v>0</v>
      </c>
    </row>
    <row r="62" spans="1:8" ht="15" customHeight="1">
      <c r="A62" s="4" t="s">
        <v>112</v>
      </c>
      <c r="B62" s="5" t="s">
        <v>852</v>
      </c>
      <c r="C62" s="156">
        <f>'8. bevételek önkormányzat'!C62+'9.Faluház bevétel'!C62+'11. Pmh. bevétel'!C62+'10. Óvoda bevétel'!C62+'36.Bölcsőde'!C62</f>
        <v>0</v>
      </c>
      <c r="D62" s="156">
        <f>'8. bevételek önkormányzat'!D62+'9.Faluház bevétel'!D62+'11. Pmh. bevétel'!D62+'10. Óvoda bevétel'!D62+'36.Bölcsőde'!D62</f>
        <v>0</v>
      </c>
      <c r="E62" s="156">
        <f>'8. bevételek önkormányzat'!E62+'9.Faluház bevétel'!E62+'11. Pmh. bevétel'!E62+'10. Óvoda bevétel'!E62+'36.Bölcsőde'!E62</f>
        <v>0</v>
      </c>
      <c r="F62" s="156">
        <f>'8. bevételek önkormányzat'!F62+'9.Faluház bevétel'!F62+'11. Pmh. bevétel'!F62+'10. Óvoda bevétel'!F62+'36.Bölcsőde'!F62</f>
        <v>0</v>
      </c>
      <c r="G62" s="36"/>
      <c r="H62" s="180">
        <f t="shared" si="0"/>
        <v>0</v>
      </c>
    </row>
    <row r="63" spans="1:8" ht="15" customHeight="1">
      <c r="A63" s="16" t="s">
        <v>113</v>
      </c>
      <c r="B63" s="5" t="s">
        <v>853</v>
      </c>
      <c r="C63" s="156">
        <f>'8. bevételek önkormányzat'!C63+'9.Faluház bevétel'!C63+'11. Pmh. bevétel'!C63+'10. Óvoda bevétel'!C63+'36.Bölcsőde'!C63</f>
        <v>81592</v>
      </c>
      <c r="D63" s="156">
        <f>'8. bevételek önkormányzat'!D63+'9.Faluház bevétel'!D63+'11. Pmh. bevétel'!D63+'10. Óvoda bevétel'!D63+'36.Bölcsőde'!D63</f>
        <v>238054</v>
      </c>
      <c r="E63" s="156">
        <f>'8. bevételek önkormányzat'!E63+'9.Faluház bevétel'!E63+'11. Pmh. bevétel'!E63+'10. Óvoda bevétel'!E63+'36.Bölcsőde'!E63</f>
        <v>0</v>
      </c>
      <c r="F63" s="156">
        <f>'8. bevételek önkormányzat'!F63+'9.Faluház bevétel'!F63+'11. Pmh. bevétel'!F63+'10. Óvoda bevétel'!F63+'36.Bölcsőde'!F63</f>
        <v>319646</v>
      </c>
      <c r="G63" s="36"/>
      <c r="H63" s="180">
        <f t="shared" si="0"/>
        <v>319646</v>
      </c>
    </row>
    <row r="64" spans="1:8" ht="15" customHeight="1">
      <c r="A64" s="48" t="s">
        <v>134</v>
      </c>
      <c r="B64" s="63" t="s">
        <v>854</v>
      </c>
      <c r="C64" s="156">
        <f>'8. bevételek önkormányzat'!C64+'9.Faluház bevétel'!C64+'11. Pmh. bevétel'!C64+'10. Óvoda bevétel'!C64+'36.Bölcsőde'!C64</f>
        <v>81592</v>
      </c>
      <c r="D64" s="156">
        <f>'8. bevételek önkormányzat'!D64+'9.Faluház bevétel'!D64+'11. Pmh. bevétel'!D64+'10. Óvoda bevétel'!D64+'36.Bölcsőde'!D64</f>
        <v>238054</v>
      </c>
      <c r="E64" s="156">
        <f>'8. bevételek önkormányzat'!E64+'9.Faluház bevétel'!E64+'11. Pmh. bevétel'!E64+'10. Óvoda bevétel'!E64+'36.Bölcsőde'!E64</f>
        <v>0</v>
      </c>
      <c r="F64" s="156">
        <f>'8. bevételek önkormányzat'!F64+'9.Faluház bevétel'!F64+'11. Pmh. bevétel'!F64+'10. Óvoda bevétel'!F64+'36.Bölcsőde'!F64</f>
        <v>319646</v>
      </c>
      <c r="G64" s="36"/>
      <c r="H64" s="180">
        <f t="shared" si="0"/>
        <v>319646</v>
      </c>
    </row>
    <row r="65" spans="1:8" ht="15" customHeight="1">
      <c r="A65" s="77" t="s">
        <v>192</v>
      </c>
      <c r="B65" s="82"/>
      <c r="C65" s="156">
        <f>'8. bevételek önkormányzat'!C65+'9.Faluház bevétel'!C65+'11. Pmh. bevétel'!C65+'10. Óvoda bevétel'!C65+'36.Bölcsőde'!C65</f>
        <v>116473</v>
      </c>
      <c r="D65" s="156">
        <f>'8. bevételek önkormányzat'!D65+'9.Faluház bevétel'!D65+'11. Pmh. bevétel'!D65+'10. Óvoda bevétel'!D65+'36.Bölcsőde'!D65</f>
        <v>238054</v>
      </c>
      <c r="E65" s="156">
        <f>'8. bevételek önkormányzat'!E65+'9.Faluház bevétel'!E65+'11. Pmh. bevétel'!E65+'10. Óvoda bevétel'!E65+'36.Bölcsőde'!E65</f>
        <v>0</v>
      </c>
      <c r="F65" s="156">
        <f>'8. bevételek önkormányzat'!F65+'9.Faluház bevétel'!F65+'11. Pmh. bevétel'!F65+'10. Óvoda bevétel'!F65+'36.Bölcsőde'!F65</f>
        <v>354527</v>
      </c>
      <c r="G65" s="36"/>
      <c r="H65" s="180">
        <f t="shared" si="0"/>
        <v>354527</v>
      </c>
    </row>
    <row r="66" spans="1:8" ht="15.75">
      <c r="A66" s="60" t="s">
        <v>133</v>
      </c>
      <c r="B66" s="44" t="s">
        <v>855</v>
      </c>
      <c r="C66" s="156">
        <f>'8. bevételek önkormányzat'!C66+'9.Faluház bevétel'!C66+'11. Pmh. bevétel'!C66+'10. Óvoda bevétel'!C66+'36.Bölcsőde'!C66</f>
        <v>485013</v>
      </c>
      <c r="D66" s="156">
        <f>'8. bevételek önkormányzat'!D66+'9.Faluház bevétel'!D66+'11. Pmh. bevétel'!D66+'10. Óvoda bevétel'!D66+'36.Bölcsőde'!D66</f>
        <v>251363</v>
      </c>
      <c r="E66" s="156">
        <f>'8. bevételek önkormányzat'!E66+'9.Faluház bevétel'!E66+'11. Pmh. bevétel'!E66+'10. Óvoda bevétel'!E66+'36.Bölcsőde'!E66</f>
        <v>0</v>
      </c>
      <c r="F66" s="156">
        <f>'8. bevételek önkormányzat'!F66+'9.Faluház bevétel'!F66+'11. Pmh. bevétel'!F66+'10. Óvoda bevétel'!F66+'36.Bölcsőde'!F66</f>
        <v>736376</v>
      </c>
      <c r="G66" s="36"/>
      <c r="H66" s="180">
        <f t="shared" si="0"/>
        <v>736376</v>
      </c>
    </row>
    <row r="67" spans="1:8" ht="15.75">
      <c r="A67" s="132" t="s">
        <v>349</v>
      </c>
      <c r="B67" s="131"/>
      <c r="C67" s="156">
        <f>'8. bevételek önkormányzat'!C67+'9.Faluház bevétel'!C67+'11. Pmh. bevétel'!C67+'10. Óvoda bevétel'!C67+'36.Bölcsőde'!C67</f>
        <v>-149797</v>
      </c>
      <c r="D67" s="156">
        <f>'8. bevételek önkormányzat'!D67+'9.Faluház bevétel'!D67+'11. Pmh. bevétel'!D67+'10. Óvoda bevétel'!D67+'36.Bölcsőde'!D67</f>
        <v>13309</v>
      </c>
      <c r="E67" s="156">
        <f>'8. bevételek önkormányzat'!E67+'9.Faluház bevétel'!E67+'11. Pmh. bevétel'!E67+'10. Óvoda bevétel'!E67+'36.Bölcsőde'!E67</f>
        <v>0</v>
      </c>
      <c r="F67" s="156">
        <f>'8. bevételek önkormányzat'!F67+'9.Faluház bevétel'!F67+'11. Pmh. bevétel'!F67+'10. Óvoda bevétel'!F67+'36.Bölcsőde'!F67</f>
        <v>-136488</v>
      </c>
      <c r="G67" s="202"/>
      <c r="H67" s="203">
        <f t="shared" si="0"/>
        <v>-136488</v>
      </c>
    </row>
    <row r="68" spans="1:8" ht="15.75">
      <c r="A68" s="132" t="s">
        <v>350</v>
      </c>
      <c r="B68" s="131"/>
      <c r="C68" s="156">
        <f>'8. bevételek önkormányzat'!C68+'9.Faluház bevétel'!C68+'11. Pmh. bevétel'!C68+'10. Óvoda bevétel'!C68+'36.Bölcsőde'!C68</f>
        <v>-9674</v>
      </c>
      <c r="D68" s="156">
        <f>'8. bevételek önkormányzat'!D68+'9.Faluház bevétel'!D68+'11. Pmh. bevétel'!D68+'10. Óvoda bevétel'!D68+'36.Bölcsőde'!D68</f>
        <v>0</v>
      </c>
      <c r="E68" s="156">
        <f>'8. bevételek önkormányzat'!E68+'9.Faluház bevétel'!E68+'11. Pmh. bevétel'!E68+'10. Óvoda bevétel'!E68+'36.Bölcsőde'!E68</f>
        <v>0</v>
      </c>
      <c r="F68" s="156">
        <f>'8. bevételek önkormányzat'!F68+'9.Faluház bevétel'!F68+'11. Pmh. bevétel'!F68+'10. Óvoda bevétel'!F68+'36.Bölcsőde'!F68</f>
        <v>-9674</v>
      </c>
      <c r="G68" s="202"/>
      <c r="H68" s="203">
        <f t="shared" si="0"/>
        <v>-9674</v>
      </c>
    </row>
    <row r="69" spans="1:8">
      <c r="A69" s="46" t="s">
        <v>115</v>
      </c>
      <c r="B69" s="4" t="s">
        <v>856</v>
      </c>
      <c r="C69" s="156">
        <f>'8. bevételek önkormányzat'!C69+'9.Faluház bevétel'!C69+'11. Pmh. bevétel'!C69+'10. Óvoda bevétel'!C69+'36.Bölcsőde'!C69</f>
        <v>0</v>
      </c>
      <c r="D69" s="156">
        <f>'8. bevételek önkormányzat'!D69+'9.Faluház bevétel'!D69+'11. Pmh. bevétel'!D69+'10. Óvoda bevétel'!D69+'36.Bölcsőde'!D69</f>
        <v>0</v>
      </c>
      <c r="E69" s="156">
        <f>'8. bevételek önkormányzat'!E69+'9.Faluház bevétel'!E69+'11. Pmh. bevétel'!E69+'10. Óvoda bevétel'!E69+'36.Bölcsőde'!E69</f>
        <v>0</v>
      </c>
      <c r="F69" s="156">
        <f>'8. bevételek önkormányzat'!F69+'9.Faluház bevétel'!F69+'11. Pmh. bevétel'!F69+'10. Óvoda bevétel'!F69+'36.Bölcsőde'!F69</f>
        <v>0</v>
      </c>
      <c r="G69" s="36"/>
      <c r="H69" s="180">
        <f t="shared" si="0"/>
        <v>0</v>
      </c>
    </row>
    <row r="70" spans="1:8">
      <c r="A70" s="16" t="s">
        <v>857</v>
      </c>
      <c r="B70" s="4" t="s">
        <v>858</v>
      </c>
      <c r="C70" s="156">
        <f>'8. bevételek önkormányzat'!C70+'9.Faluház bevétel'!C70+'11. Pmh. bevétel'!C70+'10. Óvoda bevétel'!C70+'36.Bölcsőde'!C70</f>
        <v>0</v>
      </c>
      <c r="D70" s="156">
        <f>'8. bevételek önkormányzat'!D70+'9.Faluház bevétel'!D70+'11. Pmh. bevétel'!D70+'10. Óvoda bevétel'!D70+'36.Bölcsőde'!D70</f>
        <v>0</v>
      </c>
      <c r="E70" s="156">
        <f>'8. bevételek önkormányzat'!E70+'9.Faluház bevétel'!E70+'11. Pmh. bevétel'!E70+'10. Óvoda bevétel'!E70+'36.Bölcsőde'!E70</f>
        <v>0</v>
      </c>
      <c r="F70" s="156">
        <f>'8. bevételek önkormányzat'!F70+'9.Faluház bevétel'!F70+'11. Pmh. bevétel'!F70+'10. Óvoda bevétel'!F70+'36.Bölcsőde'!F70</f>
        <v>0</v>
      </c>
      <c r="G70" s="36"/>
      <c r="H70" s="180">
        <f t="shared" si="0"/>
        <v>0</v>
      </c>
    </row>
    <row r="71" spans="1:8">
      <c r="A71" s="46" t="s">
        <v>116</v>
      </c>
      <c r="B71" s="4" t="s">
        <v>859</v>
      </c>
      <c r="C71" s="156">
        <f>'8. bevételek önkormányzat'!C71+'9.Faluház bevétel'!C71+'11. Pmh. bevétel'!C71+'10. Óvoda bevétel'!C71+'36.Bölcsőde'!C71</f>
        <v>0</v>
      </c>
      <c r="D71" s="156">
        <f>'8. bevételek önkormányzat'!D71+'9.Faluház bevétel'!D71+'11. Pmh. bevétel'!D71+'10. Óvoda bevétel'!D71+'36.Bölcsőde'!D71</f>
        <v>0</v>
      </c>
      <c r="E71" s="156">
        <f>'8. bevételek önkormányzat'!E71+'9.Faluház bevétel'!E71+'11. Pmh. bevétel'!E71+'10. Óvoda bevétel'!E71+'36.Bölcsőde'!E71</f>
        <v>0</v>
      </c>
      <c r="F71" s="156">
        <f>'8. bevételek önkormányzat'!F71+'9.Faluház bevétel'!F71+'11. Pmh. bevétel'!F71+'10. Óvoda bevétel'!F71+'36.Bölcsőde'!F71</f>
        <v>0</v>
      </c>
      <c r="G71" s="36"/>
      <c r="H71" s="180">
        <f t="shared" ref="H71:H96" si="1">F71-G71</f>
        <v>0</v>
      </c>
    </row>
    <row r="72" spans="1:8">
      <c r="A72" s="19" t="s">
        <v>135</v>
      </c>
      <c r="B72" s="8" t="s">
        <v>860</v>
      </c>
      <c r="C72" s="156">
        <f>'8. bevételek önkormányzat'!C72+'9.Faluház bevétel'!C72+'11. Pmh. bevétel'!C72+'10. Óvoda bevétel'!C72+'36.Bölcsőde'!C72</f>
        <v>0</v>
      </c>
      <c r="D72" s="156">
        <f>'8. bevételek önkormányzat'!D72+'9.Faluház bevétel'!D72+'11. Pmh. bevétel'!D72+'10. Óvoda bevétel'!D72+'36.Bölcsőde'!D72</f>
        <v>0</v>
      </c>
      <c r="E72" s="156">
        <f>'8. bevételek önkormányzat'!E72+'9.Faluház bevétel'!E72+'11. Pmh. bevétel'!E72+'10. Óvoda bevétel'!E72+'36.Bölcsőde'!E72</f>
        <v>0</v>
      </c>
      <c r="F72" s="156">
        <f>'8. bevételek önkormányzat'!F72+'9.Faluház bevétel'!F72+'11. Pmh. bevétel'!F72+'10. Óvoda bevétel'!F72+'36.Bölcsőde'!F72</f>
        <v>0</v>
      </c>
      <c r="G72" s="36"/>
      <c r="H72" s="180">
        <f t="shared" si="1"/>
        <v>0</v>
      </c>
    </row>
    <row r="73" spans="1:8">
      <c r="A73" s="16" t="s">
        <v>117</v>
      </c>
      <c r="B73" s="4" t="s">
        <v>861</v>
      </c>
      <c r="C73" s="156">
        <f>'8. bevételek önkormányzat'!C73+'9.Faluház bevétel'!C73+'11. Pmh. bevétel'!C73+'10. Óvoda bevétel'!C73+'36.Bölcsőde'!C73</f>
        <v>0</v>
      </c>
      <c r="D73" s="156">
        <f>'8. bevételek önkormányzat'!D73+'9.Faluház bevétel'!D73+'11. Pmh. bevétel'!D73+'10. Óvoda bevétel'!D73+'36.Bölcsőde'!D73</f>
        <v>0</v>
      </c>
      <c r="E73" s="156">
        <f>'8. bevételek önkormányzat'!E73+'9.Faluház bevétel'!E73+'11. Pmh. bevétel'!E73+'10. Óvoda bevétel'!E73+'36.Bölcsőde'!E73</f>
        <v>0</v>
      </c>
      <c r="F73" s="156">
        <f>'8. bevételek önkormányzat'!F73+'9.Faluház bevétel'!F73+'11. Pmh. bevétel'!F73+'10. Óvoda bevétel'!F73+'36.Bölcsőde'!F73</f>
        <v>0</v>
      </c>
      <c r="G73" s="36"/>
      <c r="H73" s="180">
        <f t="shared" si="1"/>
        <v>0</v>
      </c>
    </row>
    <row r="74" spans="1:8">
      <c r="A74" s="46" t="s">
        <v>862</v>
      </c>
      <c r="B74" s="4" t="s">
        <v>863</v>
      </c>
      <c r="C74" s="156">
        <f>'8. bevételek önkormányzat'!C74+'9.Faluház bevétel'!C74+'11. Pmh. bevétel'!C74+'10. Óvoda bevétel'!C74+'36.Bölcsőde'!C74</f>
        <v>0</v>
      </c>
      <c r="D74" s="156">
        <f>'8. bevételek önkormányzat'!D74+'9.Faluház bevétel'!D74+'11. Pmh. bevétel'!D74+'10. Óvoda bevétel'!D74+'36.Bölcsőde'!D74</f>
        <v>0</v>
      </c>
      <c r="E74" s="156">
        <f>'8. bevételek önkormányzat'!E74+'9.Faluház bevétel'!E74+'11. Pmh. bevétel'!E74+'10. Óvoda bevétel'!E74+'36.Bölcsőde'!E74</f>
        <v>0</v>
      </c>
      <c r="F74" s="156">
        <f>'8. bevételek önkormányzat'!F74+'9.Faluház bevétel'!F74+'11. Pmh. bevétel'!F74+'10. Óvoda bevétel'!F74+'36.Bölcsőde'!F74</f>
        <v>0</v>
      </c>
      <c r="G74" s="36"/>
      <c r="H74" s="180">
        <f t="shared" si="1"/>
        <v>0</v>
      </c>
    </row>
    <row r="75" spans="1:8">
      <c r="A75" s="16" t="s">
        <v>118</v>
      </c>
      <c r="B75" s="4" t="s">
        <v>864</v>
      </c>
      <c r="C75" s="156">
        <f>'8. bevételek önkormányzat'!C75+'9.Faluház bevétel'!C75+'11. Pmh. bevétel'!C75+'10. Óvoda bevétel'!C75+'36.Bölcsőde'!C75</f>
        <v>0</v>
      </c>
      <c r="D75" s="156">
        <f>'8. bevételek önkormányzat'!D75+'9.Faluház bevétel'!D75+'11. Pmh. bevétel'!D75+'10. Óvoda bevétel'!D75+'36.Bölcsőde'!D75</f>
        <v>0</v>
      </c>
      <c r="E75" s="156">
        <f>'8. bevételek önkormányzat'!E75+'9.Faluház bevétel'!E75+'11. Pmh. bevétel'!E75+'10. Óvoda bevétel'!E75+'36.Bölcsőde'!E75</f>
        <v>0</v>
      </c>
      <c r="F75" s="156">
        <f>'8. bevételek önkormányzat'!F75+'9.Faluház bevétel'!F75+'11. Pmh. bevétel'!F75+'10. Óvoda bevétel'!F75+'36.Bölcsőde'!F75</f>
        <v>0</v>
      </c>
      <c r="G75" s="36"/>
      <c r="H75" s="180">
        <f t="shared" si="1"/>
        <v>0</v>
      </c>
    </row>
    <row r="76" spans="1:8">
      <c r="A76" s="46" t="s">
        <v>865</v>
      </c>
      <c r="B76" s="4" t="s">
        <v>866</v>
      </c>
      <c r="C76" s="156">
        <f>'8. bevételek önkormányzat'!C76+'9.Faluház bevétel'!C76+'11. Pmh. bevétel'!C76+'10. Óvoda bevétel'!C76+'36.Bölcsőde'!C76</f>
        <v>0</v>
      </c>
      <c r="D76" s="156">
        <f>'8. bevételek önkormányzat'!D76+'9.Faluház bevétel'!D76+'11. Pmh. bevétel'!D76+'10. Óvoda bevétel'!D76+'36.Bölcsőde'!D76</f>
        <v>0</v>
      </c>
      <c r="E76" s="156">
        <f>'8. bevételek önkormányzat'!E76+'9.Faluház bevétel'!E76+'11. Pmh. bevétel'!E76+'10. Óvoda bevétel'!E76+'36.Bölcsőde'!E76</f>
        <v>0</v>
      </c>
      <c r="F76" s="156">
        <f>'8. bevételek önkormányzat'!F76+'9.Faluház bevétel'!F76+'11. Pmh. bevétel'!F76+'10. Óvoda bevétel'!F76+'36.Bölcsőde'!F76</f>
        <v>0</v>
      </c>
      <c r="G76" s="36"/>
      <c r="H76" s="180">
        <f t="shared" si="1"/>
        <v>0</v>
      </c>
    </row>
    <row r="77" spans="1:8">
      <c r="A77" s="17" t="s">
        <v>136</v>
      </c>
      <c r="B77" s="8" t="s">
        <v>867</v>
      </c>
      <c r="C77" s="156">
        <f>'8. bevételek önkormányzat'!C77+'9.Faluház bevétel'!C77+'11. Pmh. bevétel'!C77+'10. Óvoda bevétel'!C77+'36.Bölcsőde'!C77</f>
        <v>0</v>
      </c>
      <c r="D77" s="156">
        <f>'8. bevételek önkormányzat'!D77+'9.Faluház bevétel'!D77+'11. Pmh. bevétel'!D77+'10. Óvoda bevétel'!D77+'36.Bölcsőde'!D77</f>
        <v>0</v>
      </c>
      <c r="E77" s="156">
        <f>'8. bevételek önkormányzat'!E77+'9.Faluház bevétel'!E77+'11. Pmh. bevétel'!E77+'10. Óvoda bevétel'!E77+'36.Bölcsőde'!E77</f>
        <v>0</v>
      </c>
      <c r="F77" s="156">
        <f>'8. bevételek önkormányzat'!F77+'9.Faluház bevétel'!F77+'11. Pmh. bevétel'!F77+'10. Óvoda bevétel'!F77+'36.Bölcsőde'!F77</f>
        <v>0</v>
      </c>
      <c r="G77" s="36"/>
      <c r="H77" s="180">
        <f t="shared" si="1"/>
        <v>0</v>
      </c>
    </row>
    <row r="78" spans="1:8">
      <c r="A78" s="4" t="s">
        <v>244</v>
      </c>
      <c r="B78" s="4" t="s">
        <v>868</v>
      </c>
      <c r="C78" s="156">
        <f>'8. bevételek önkormányzat'!C78+'9.Faluház bevétel'!C78+'11. Pmh. bevétel'!C78+'10. Óvoda bevétel'!C78+'36.Bölcsőde'!C78</f>
        <v>172069</v>
      </c>
      <c r="D78" s="156">
        <f>'8. bevételek önkormányzat'!D78+'9.Faluház bevétel'!D78+'11. Pmh. bevétel'!D78+'10. Óvoda bevétel'!D78+'36.Bölcsőde'!D78</f>
        <v>0</v>
      </c>
      <c r="E78" s="156">
        <f>'8. bevételek önkormányzat'!E78+'9.Faluház bevétel'!E78+'11. Pmh. bevétel'!E78+'10. Óvoda bevétel'!E78+'36.Bölcsőde'!E78</f>
        <v>0</v>
      </c>
      <c r="F78" s="156">
        <f>'8. bevételek önkormányzat'!F78+'9.Faluház bevétel'!F78+'11. Pmh. bevétel'!F78+'10. Óvoda bevétel'!F78+'36.Bölcsőde'!F78</f>
        <v>172069</v>
      </c>
      <c r="G78" s="36"/>
      <c r="H78" s="180">
        <f t="shared" si="1"/>
        <v>172069</v>
      </c>
    </row>
    <row r="79" spans="1:8">
      <c r="A79" s="4" t="s">
        <v>245</v>
      </c>
      <c r="B79" s="4" t="s">
        <v>868</v>
      </c>
      <c r="C79" s="156">
        <f>'8. bevételek önkormányzat'!C79+'9.Faluház bevétel'!C79+'11. Pmh. bevétel'!C79+'10. Óvoda bevétel'!C79+'36.Bölcsőde'!C79</f>
        <v>0</v>
      </c>
      <c r="D79" s="156">
        <f>'8. bevételek önkormányzat'!D79+'9.Faluház bevétel'!D79+'11. Pmh. bevétel'!D79+'10. Óvoda bevétel'!D79+'36.Bölcsőde'!D79</f>
        <v>0</v>
      </c>
      <c r="E79" s="156">
        <f>'8. bevételek önkormányzat'!E79+'9.Faluház bevétel'!E79+'11. Pmh. bevétel'!E79+'10. Óvoda bevétel'!E79+'36.Bölcsőde'!E79</f>
        <v>0</v>
      </c>
      <c r="F79" s="156">
        <f>'8. bevételek önkormányzat'!F79+'9.Faluház bevétel'!F79+'11. Pmh. bevétel'!F79+'10. Óvoda bevétel'!F79+'36.Bölcsőde'!F79</f>
        <v>0</v>
      </c>
      <c r="G79" s="36"/>
      <c r="H79" s="180">
        <f t="shared" si="1"/>
        <v>0</v>
      </c>
    </row>
    <row r="80" spans="1:8">
      <c r="A80" s="4" t="s">
        <v>242</v>
      </c>
      <c r="B80" s="4" t="s">
        <v>869</v>
      </c>
      <c r="C80" s="156">
        <f>'8. bevételek önkormányzat'!C80+'9.Faluház bevétel'!C80+'11. Pmh. bevétel'!C80+'10. Óvoda bevétel'!C80+'36.Bölcsőde'!C80</f>
        <v>0</v>
      </c>
      <c r="D80" s="156">
        <f>'8. bevételek önkormányzat'!D80+'9.Faluház bevétel'!D80+'11. Pmh. bevétel'!D80+'10. Óvoda bevétel'!D80+'36.Bölcsőde'!D80</f>
        <v>0</v>
      </c>
      <c r="E80" s="156">
        <f>'8. bevételek önkormányzat'!E80+'9.Faluház bevétel'!E80+'11. Pmh. bevétel'!E80+'10. Óvoda bevétel'!E80+'36.Bölcsőde'!E80</f>
        <v>0</v>
      </c>
      <c r="F80" s="156">
        <f>'8. bevételek önkormányzat'!F80+'9.Faluház bevétel'!F80+'11. Pmh. bevétel'!F80+'10. Óvoda bevétel'!F80+'36.Bölcsőde'!F80</f>
        <v>0</v>
      </c>
      <c r="G80" s="36"/>
      <c r="H80" s="180">
        <f t="shared" si="1"/>
        <v>0</v>
      </c>
    </row>
    <row r="81" spans="1:8">
      <c r="A81" s="4" t="s">
        <v>243</v>
      </c>
      <c r="B81" s="4" t="s">
        <v>869</v>
      </c>
      <c r="C81" s="156">
        <f>'8. bevételek önkormányzat'!C81+'9.Faluház bevétel'!C81+'11. Pmh. bevétel'!C81+'10. Óvoda bevétel'!C81+'36.Bölcsőde'!C81</f>
        <v>0</v>
      </c>
      <c r="D81" s="156">
        <f>'8. bevételek önkormányzat'!D81+'9.Faluház bevétel'!D81+'11. Pmh. bevétel'!D81+'10. Óvoda bevétel'!D81+'36.Bölcsőde'!D81</f>
        <v>0</v>
      </c>
      <c r="E81" s="156">
        <f>'8. bevételek önkormányzat'!E81+'9.Faluház bevétel'!E81+'11. Pmh. bevétel'!E81+'10. Óvoda bevétel'!E81+'36.Bölcsőde'!E81</f>
        <v>0</v>
      </c>
      <c r="F81" s="156">
        <f>'8. bevételek önkormányzat'!F81+'9.Faluház bevétel'!F81+'11. Pmh. bevétel'!F81+'10. Óvoda bevétel'!F81+'36.Bölcsőde'!F81</f>
        <v>0</v>
      </c>
      <c r="G81" s="36"/>
      <c r="H81" s="180">
        <f t="shared" si="1"/>
        <v>0</v>
      </c>
    </row>
    <row r="82" spans="1:8">
      <c r="A82" s="8" t="s">
        <v>137</v>
      </c>
      <c r="B82" s="8" t="s">
        <v>870</v>
      </c>
      <c r="C82" s="156">
        <f>'8. bevételek önkormányzat'!C82+'9.Faluház bevétel'!C82+'11. Pmh. bevétel'!C82+'10. Óvoda bevétel'!C82+'36.Bölcsőde'!C82</f>
        <v>172069</v>
      </c>
      <c r="D82" s="156">
        <f>'8. bevételek önkormányzat'!D82+'9.Faluház bevétel'!D82+'11. Pmh. bevétel'!D82+'10. Óvoda bevétel'!D82+'36.Bölcsőde'!D82</f>
        <v>0</v>
      </c>
      <c r="E82" s="156">
        <f>'8. bevételek önkormányzat'!E82+'9.Faluház bevétel'!E82+'11. Pmh. bevétel'!E82+'10. Óvoda bevétel'!E82+'36.Bölcsőde'!E82</f>
        <v>0</v>
      </c>
      <c r="F82" s="156">
        <f>'8. bevételek önkormányzat'!F82+'9.Faluház bevétel'!F82+'11. Pmh. bevétel'!F82+'10. Óvoda bevétel'!F82+'36.Bölcsőde'!F82</f>
        <v>172069</v>
      </c>
      <c r="G82" s="36"/>
      <c r="H82" s="180">
        <f t="shared" si="1"/>
        <v>172069</v>
      </c>
    </row>
    <row r="83" spans="1:8">
      <c r="A83" s="46" t="s">
        <v>871</v>
      </c>
      <c r="B83" s="4" t="s">
        <v>872</v>
      </c>
      <c r="C83" s="156">
        <f>'8. bevételek önkormányzat'!C83+'9.Faluház bevétel'!C83+'11. Pmh. bevétel'!C83+'10. Óvoda bevétel'!C83+'36.Bölcsőde'!C83</f>
        <v>0</v>
      </c>
      <c r="D83" s="156">
        <f>'8. bevételek önkormányzat'!D83+'9.Faluház bevétel'!D83+'11. Pmh. bevétel'!D83+'10. Óvoda bevétel'!D83+'36.Bölcsőde'!D83</f>
        <v>0</v>
      </c>
      <c r="E83" s="156">
        <f>'8. bevételek önkormányzat'!E83+'9.Faluház bevétel'!E83+'11. Pmh. bevétel'!E83+'10. Óvoda bevétel'!E83+'36.Bölcsőde'!E83</f>
        <v>0</v>
      </c>
      <c r="F83" s="156">
        <f>'8. bevételek önkormányzat'!F83+'9.Faluház bevétel'!F83+'11. Pmh. bevétel'!F83+'10. Óvoda bevétel'!F83+'36.Bölcsőde'!F83</f>
        <v>0</v>
      </c>
      <c r="G83" s="36"/>
      <c r="H83" s="180">
        <f t="shared" si="1"/>
        <v>0</v>
      </c>
    </row>
    <row r="84" spans="1:8">
      <c r="A84" s="46" t="s">
        <v>873</v>
      </c>
      <c r="B84" s="4" t="s">
        <v>874</v>
      </c>
      <c r="C84" s="156">
        <f>'8. bevételek önkormányzat'!C84+'9.Faluház bevétel'!C84+'11. Pmh. bevétel'!C84+'10. Óvoda bevétel'!C84+'36.Bölcsőde'!C84</f>
        <v>0</v>
      </c>
      <c r="D84" s="156">
        <f>'8. bevételek önkormányzat'!D84+'9.Faluház bevétel'!D84+'11. Pmh. bevétel'!D84+'10. Óvoda bevétel'!D84+'36.Bölcsőde'!D84</f>
        <v>0</v>
      </c>
      <c r="E84" s="156">
        <f>'8. bevételek önkormányzat'!E84+'9.Faluház bevétel'!E84+'11. Pmh. bevétel'!E84+'10. Óvoda bevétel'!E84+'36.Bölcsőde'!E84</f>
        <v>0</v>
      </c>
      <c r="F84" s="156">
        <f>'8. bevételek önkormányzat'!F84+'9.Faluház bevétel'!F84+'11. Pmh. bevétel'!F84+'10. Óvoda bevétel'!F84+'36.Bölcsőde'!F84</f>
        <v>0</v>
      </c>
      <c r="G84" s="36"/>
      <c r="H84" s="180">
        <f t="shared" si="1"/>
        <v>0</v>
      </c>
    </row>
    <row r="85" spans="1:8">
      <c r="A85" s="46" t="s">
        <v>875</v>
      </c>
      <c r="B85" s="4" t="s">
        <v>876</v>
      </c>
      <c r="C85" s="156">
        <f>'8. bevételek önkormányzat'!C85+'9.Faluház bevétel'!C85+'11. Pmh. bevétel'!C85+'10. Óvoda bevétel'!C85+'36.Bölcsőde'!C85</f>
        <v>159471</v>
      </c>
      <c r="D85" s="156">
        <f>'8. bevételek önkormányzat'!D85+'9.Faluház bevétel'!D85+'11. Pmh. bevétel'!D85+'10. Óvoda bevétel'!D85+'36.Bölcsőde'!D85</f>
        <v>8042</v>
      </c>
      <c r="E85" s="156">
        <f>'8. bevételek önkormányzat'!E85+'9.Faluház bevétel'!E85+'11. Pmh. bevétel'!E85+'10. Óvoda bevétel'!E85+'36.Bölcsőde'!E85</f>
        <v>0</v>
      </c>
      <c r="F85" s="156">
        <f>'8. bevételek önkormányzat'!F85+'9.Faluház bevétel'!F85+'11. Pmh. bevétel'!F85+'10. Óvoda bevétel'!F85+'36.Bölcsőde'!F85</f>
        <v>167513</v>
      </c>
      <c r="G85" s="180">
        <f>F85</f>
        <v>167513</v>
      </c>
      <c r="H85" s="180">
        <f t="shared" si="1"/>
        <v>0</v>
      </c>
    </row>
    <row r="86" spans="1:8">
      <c r="A86" s="46" t="s">
        <v>877</v>
      </c>
      <c r="B86" s="4" t="s">
        <v>878</v>
      </c>
      <c r="C86" s="156">
        <f>'8. bevételek önkormányzat'!C86+'9.Faluház bevétel'!C86+'11. Pmh. bevétel'!C86+'10. Óvoda bevétel'!C86+'36.Bölcsőde'!C86</f>
        <v>0</v>
      </c>
      <c r="D86" s="156">
        <f>'8. bevételek önkormányzat'!D86+'9.Faluház bevétel'!D86+'11. Pmh. bevétel'!D86+'10. Óvoda bevétel'!D86+'36.Bölcsőde'!D86</f>
        <v>0</v>
      </c>
      <c r="E86" s="156">
        <f>'8. bevételek önkormányzat'!E86+'9.Faluház bevétel'!E86+'11. Pmh. bevétel'!E86+'10. Óvoda bevétel'!E86+'36.Bölcsőde'!E86</f>
        <v>0</v>
      </c>
      <c r="F86" s="156">
        <f>'8. bevételek önkormányzat'!F86+'9.Faluház bevétel'!F86+'11. Pmh. bevétel'!F86+'10. Óvoda bevétel'!F86+'36.Bölcsőde'!F86</f>
        <v>0</v>
      </c>
      <c r="G86" s="36"/>
      <c r="H86" s="180">
        <f t="shared" si="1"/>
        <v>0</v>
      </c>
    </row>
    <row r="87" spans="1:8">
      <c r="A87" s="16" t="s">
        <v>119</v>
      </c>
      <c r="B87" s="4" t="s">
        <v>879</v>
      </c>
      <c r="C87" s="156">
        <f>'8. bevételek önkormányzat'!C87+'9.Faluház bevétel'!C87+'11. Pmh. bevétel'!C87+'10. Óvoda bevétel'!C87+'36.Bölcsőde'!C87</f>
        <v>0</v>
      </c>
      <c r="D87" s="156">
        <f>'8. bevételek önkormányzat'!D87+'9.Faluház bevétel'!D87+'11. Pmh. bevétel'!D87+'10. Óvoda bevétel'!D87+'36.Bölcsőde'!D87</f>
        <v>0</v>
      </c>
      <c r="E87" s="156">
        <f>'8. bevételek önkormányzat'!E87+'9.Faluház bevétel'!E87+'11. Pmh. bevétel'!E87+'10. Óvoda bevétel'!E87+'36.Bölcsőde'!E87</f>
        <v>0</v>
      </c>
      <c r="F87" s="156">
        <f>'8. bevételek önkormányzat'!F87+'9.Faluház bevétel'!F87+'11. Pmh. bevétel'!F87+'10. Óvoda bevétel'!F87+'36.Bölcsőde'!F87</f>
        <v>0</v>
      </c>
      <c r="G87" s="36"/>
      <c r="H87" s="180">
        <f t="shared" si="1"/>
        <v>0</v>
      </c>
    </row>
    <row r="88" spans="1:8">
      <c r="A88" s="19" t="s">
        <v>138</v>
      </c>
      <c r="B88" s="8" t="s">
        <v>881</v>
      </c>
      <c r="C88" s="156">
        <f>'8. bevételek önkormányzat'!C88+'9.Faluház bevétel'!C88+'11. Pmh. bevétel'!C88+'10. Óvoda bevétel'!C88+'36.Bölcsőde'!C88</f>
        <v>331540</v>
      </c>
      <c r="D88" s="156">
        <f>'8. bevételek önkormányzat'!D88+'9.Faluház bevétel'!D88+'11. Pmh. bevétel'!D88+'10. Óvoda bevétel'!D88+'36.Bölcsőde'!D88</f>
        <v>8042</v>
      </c>
      <c r="E88" s="156">
        <f>'8. bevételek önkormányzat'!E88+'9.Faluház bevétel'!E88+'11. Pmh. bevétel'!E88+'10. Óvoda bevétel'!E88+'36.Bölcsőde'!E88</f>
        <v>0</v>
      </c>
      <c r="F88" s="156">
        <f>'8. bevételek önkormányzat'!F88+'9.Faluház bevétel'!F88+'11. Pmh. bevétel'!F88+'10. Óvoda bevétel'!F88+'36.Bölcsőde'!F88</f>
        <v>339582</v>
      </c>
      <c r="G88" s="36"/>
      <c r="H88" s="180">
        <f t="shared" si="1"/>
        <v>339582</v>
      </c>
    </row>
    <row r="89" spans="1:8">
      <c r="A89" s="16" t="s">
        <v>882</v>
      </c>
      <c r="B89" s="4" t="s">
        <v>883</v>
      </c>
      <c r="C89" s="156">
        <f>'8. bevételek önkormányzat'!C89+'9.Faluház bevétel'!C89+'11. Pmh. bevétel'!C89+'10. Óvoda bevétel'!C89+'36.Bölcsőde'!C89</f>
        <v>0</v>
      </c>
      <c r="D89" s="156">
        <f>'8. bevételek önkormányzat'!D89+'9.Faluház bevétel'!D89+'11. Pmh. bevétel'!D89+'10. Óvoda bevétel'!D89+'36.Bölcsőde'!D89</f>
        <v>0</v>
      </c>
      <c r="E89" s="156">
        <f>'8. bevételek önkormányzat'!E89+'9.Faluház bevétel'!E89+'11. Pmh. bevétel'!E89+'10. Óvoda bevétel'!E89+'36.Bölcsőde'!E89</f>
        <v>0</v>
      </c>
      <c r="F89" s="156">
        <f>'8. bevételek önkormányzat'!F89+'9.Faluház bevétel'!F89+'11. Pmh. bevétel'!F89+'10. Óvoda bevétel'!F89+'36.Bölcsőde'!F89</f>
        <v>0</v>
      </c>
      <c r="G89" s="36"/>
      <c r="H89" s="180">
        <f t="shared" si="1"/>
        <v>0</v>
      </c>
    </row>
    <row r="90" spans="1:8">
      <c r="A90" s="16" t="s">
        <v>884</v>
      </c>
      <c r="B90" s="4" t="s">
        <v>885</v>
      </c>
      <c r="C90" s="156">
        <f>'8. bevételek önkormányzat'!C90+'9.Faluház bevétel'!C90+'11. Pmh. bevétel'!C90+'10. Óvoda bevétel'!C90+'36.Bölcsőde'!C90</f>
        <v>0</v>
      </c>
      <c r="D90" s="156">
        <f>'8. bevételek önkormányzat'!D90+'9.Faluház bevétel'!D90+'11. Pmh. bevétel'!D90+'10. Óvoda bevétel'!D90+'36.Bölcsőde'!D90</f>
        <v>0</v>
      </c>
      <c r="E90" s="156">
        <f>'8. bevételek önkormányzat'!E90+'9.Faluház bevétel'!E90+'11. Pmh. bevétel'!E90+'10. Óvoda bevétel'!E90+'36.Bölcsőde'!E90</f>
        <v>0</v>
      </c>
      <c r="F90" s="156">
        <f>'8. bevételek önkormányzat'!F90+'9.Faluház bevétel'!F90+'11. Pmh. bevétel'!F90+'10. Óvoda bevétel'!F90+'36.Bölcsőde'!F90</f>
        <v>0</v>
      </c>
      <c r="G90" s="36"/>
      <c r="H90" s="180">
        <f t="shared" si="1"/>
        <v>0</v>
      </c>
    </row>
    <row r="91" spans="1:8">
      <c r="A91" s="46" t="s">
        <v>886</v>
      </c>
      <c r="B91" s="4" t="s">
        <v>887</v>
      </c>
      <c r="C91" s="156">
        <f>'8. bevételek önkormányzat'!C91+'9.Faluház bevétel'!C91+'11. Pmh. bevétel'!C91+'10. Óvoda bevétel'!C91+'36.Bölcsőde'!C91</f>
        <v>0</v>
      </c>
      <c r="D91" s="156">
        <f>'8. bevételek önkormányzat'!D91+'9.Faluház bevétel'!D91+'11. Pmh. bevétel'!D91+'10. Óvoda bevétel'!D91+'36.Bölcsőde'!D91</f>
        <v>0</v>
      </c>
      <c r="E91" s="156">
        <f>'8. bevételek önkormányzat'!E91+'9.Faluház bevétel'!E91+'11. Pmh. bevétel'!E91+'10. Óvoda bevétel'!E91+'36.Bölcsőde'!E91</f>
        <v>0</v>
      </c>
      <c r="F91" s="156">
        <f>'8. bevételek önkormányzat'!F91+'9.Faluház bevétel'!F91+'11. Pmh. bevétel'!F91+'10. Óvoda bevétel'!F91+'36.Bölcsőde'!F91</f>
        <v>0</v>
      </c>
      <c r="G91" s="36"/>
      <c r="H91" s="180">
        <f t="shared" si="1"/>
        <v>0</v>
      </c>
    </row>
    <row r="92" spans="1:8">
      <c r="A92" s="46" t="s">
        <v>120</v>
      </c>
      <c r="B92" s="4" t="s">
        <v>888</v>
      </c>
      <c r="C92" s="156">
        <f>'8. bevételek önkormányzat'!C92+'9.Faluház bevétel'!C92+'11. Pmh. bevétel'!C92+'10. Óvoda bevétel'!C92+'36.Bölcsőde'!C92</f>
        <v>0</v>
      </c>
      <c r="D92" s="156">
        <f>'8. bevételek önkormányzat'!D92+'9.Faluház bevétel'!D92+'11. Pmh. bevétel'!D92+'10. Óvoda bevétel'!D92+'36.Bölcsőde'!D92</f>
        <v>0</v>
      </c>
      <c r="E92" s="156">
        <f>'8. bevételek önkormányzat'!E92+'9.Faluház bevétel'!E92+'11. Pmh. bevétel'!E92+'10. Óvoda bevétel'!E92+'36.Bölcsőde'!E92</f>
        <v>0</v>
      </c>
      <c r="F92" s="156">
        <f>'8. bevételek önkormányzat'!F92+'9.Faluház bevétel'!F92+'11. Pmh. bevétel'!F92+'10. Óvoda bevétel'!F92+'36.Bölcsőde'!F92</f>
        <v>0</v>
      </c>
      <c r="G92" s="36"/>
      <c r="H92" s="180">
        <f t="shared" si="1"/>
        <v>0</v>
      </c>
    </row>
    <row r="93" spans="1:8">
      <c r="A93" s="17" t="s">
        <v>139</v>
      </c>
      <c r="B93" s="8" t="s">
        <v>889</v>
      </c>
      <c r="C93" s="156">
        <f>'8. bevételek önkormányzat'!C93+'9.Faluház bevétel'!C93+'11. Pmh. bevétel'!C93+'10. Óvoda bevétel'!C93+'36.Bölcsőde'!C93</f>
        <v>0</v>
      </c>
      <c r="D93" s="156">
        <f>'8. bevételek önkormányzat'!D93+'9.Faluház bevétel'!D93+'11. Pmh. bevétel'!D93+'10. Óvoda bevétel'!D93+'36.Bölcsőde'!D93</f>
        <v>0</v>
      </c>
      <c r="E93" s="156">
        <f>'8. bevételek önkormányzat'!E93+'9.Faluház bevétel'!E93+'11. Pmh. bevétel'!E93+'10. Óvoda bevétel'!E93+'36.Bölcsőde'!E93</f>
        <v>0</v>
      </c>
      <c r="F93" s="156">
        <f>'8. bevételek önkormányzat'!F93+'9.Faluház bevétel'!F93+'11. Pmh. bevétel'!F93+'10. Óvoda bevétel'!F93+'36.Bölcsőde'!F93</f>
        <v>0</v>
      </c>
      <c r="G93" s="36"/>
      <c r="H93" s="180">
        <f t="shared" si="1"/>
        <v>0</v>
      </c>
    </row>
    <row r="94" spans="1:8">
      <c r="A94" s="19" t="s">
        <v>890</v>
      </c>
      <c r="B94" s="8" t="s">
        <v>891</v>
      </c>
      <c r="C94" s="156">
        <f>'8. bevételek önkormányzat'!C94+'9.Faluház bevétel'!C94+'11. Pmh. bevétel'!C94+'10. Óvoda bevétel'!C94+'36.Bölcsőde'!C94</f>
        <v>0</v>
      </c>
      <c r="D94" s="156">
        <f>'8. bevételek önkormányzat'!D94+'9.Faluház bevétel'!D94+'11. Pmh. bevétel'!D94+'10. Óvoda bevétel'!D94+'36.Bölcsőde'!D94</f>
        <v>0</v>
      </c>
      <c r="E94" s="156">
        <f>'8. bevételek önkormányzat'!E94+'9.Faluház bevétel'!E94+'11. Pmh. bevétel'!E94+'10. Óvoda bevétel'!E94+'36.Bölcsőde'!E94</f>
        <v>0</v>
      </c>
      <c r="F94" s="156">
        <f>'8. bevételek önkormányzat'!F94+'9.Faluház bevétel'!F94+'11. Pmh. bevétel'!F94+'10. Óvoda bevétel'!F94+'36.Bölcsőde'!F94</f>
        <v>0</v>
      </c>
      <c r="G94" s="36"/>
      <c r="H94" s="180">
        <f t="shared" si="1"/>
        <v>0</v>
      </c>
    </row>
    <row r="95" spans="1:8" ht="15.75">
      <c r="A95" s="49" t="s">
        <v>140</v>
      </c>
      <c r="B95" s="50" t="s">
        <v>892</v>
      </c>
      <c r="C95" s="156">
        <f>'8. bevételek önkormányzat'!C95+'9.Faluház bevétel'!C95+'11. Pmh. bevétel'!C95+'10. Óvoda bevétel'!C95+'36.Bölcsőde'!C95</f>
        <v>331540</v>
      </c>
      <c r="D95" s="156">
        <f>'8. bevételek önkormányzat'!D95+'9.Faluház bevétel'!D95+'11. Pmh. bevétel'!D95+'10. Óvoda bevétel'!D95+'36.Bölcsőde'!D95</f>
        <v>8042</v>
      </c>
      <c r="E95" s="156">
        <f>'8. bevételek önkormányzat'!E95+'9.Faluház bevétel'!E95+'11. Pmh. bevétel'!E95+'10. Óvoda bevétel'!E95+'36.Bölcsőde'!E95</f>
        <v>0</v>
      </c>
      <c r="F95" s="156">
        <f>'8. bevételek önkormányzat'!F95+'9.Faluház bevétel'!F95+'11. Pmh. bevétel'!F95+'10. Óvoda bevétel'!F95+'36.Bölcsőde'!F95</f>
        <v>339582</v>
      </c>
      <c r="G95" s="36"/>
      <c r="H95" s="180">
        <f t="shared" si="1"/>
        <v>339582</v>
      </c>
    </row>
    <row r="96" spans="1:8" ht="15.75">
      <c r="A96" s="54" t="s">
        <v>122</v>
      </c>
      <c r="B96" s="55"/>
      <c r="C96" s="156">
        <f>'8. bevételek önkormányzat'!C96+'9.Faluház bevétel'!C96+'11. Pmh. bevétel'!C96+'10. Óvoda bevétel'!C96+'36.Bölcsőde'!C96</f>
        <v>816553</v>
      </c>
      <c r="D96" s="156">
        <f>'8. bevételek önkormányzat'!D96+'9.Faluház bevétel'!D96+'11. Pmh. bevétel'!D96+'10. Óvoda bevétel'!D96+'36.Bölcsőde'!D96</f>
        <v>259405</v>
      </c>
      <c r="E96" s="156">
        <f>'8. bevételek önkormányzat'!E96+'9.Faluház bevétel'!E96+'11. Pmh. bevétel'!E96+'10. Óvoda bevétel'!E96+'36.Bölcsőde'!E96</f>
        <v>0</v>
      </c>
      <c r="F96" s="156">
        <f>'8. bevételek önkormányzat'!F96+'9.Faluház bevétel'!F96+'11. Pmh. bevétel'!F96+'10. Óvoda bevétel'!F96+'36.Bölcsőde'!F96</f>
        <v>1075958</v>
      </c>
      <c r="G96" s="180">
        <f>G85</f>
        <v>167513</v>
      </c>
      <c r="H96" s="180">
        <f t="shared" si="1"/>
        <v>908445</v>
      </c>
    </row>
  </sheetData>
  <mergeCells count="2">
    <mergeCell ref="A1:F1"/>
    <mergeCell ref="A2:F2"/>
  </mergeCells>
  <phoneticPr fontId="50" type="noConversion"/>
  <printOptions horizontalCentered="1"/>
  <pageMargins left="0.19685039370078741" right="0.15748031496062992" top="0.35433070866141736" bottom="0.31496062992125984" header="0.15748031496062992" footer="0.15748031496062992"/>
  <pageSetup paperSize="9" scale="53" orientation="portrait" horizontalDpi="300" verticalDpi="300" r:id="rId1"/>
  <headerFooter>
    <oddHeader>&amp;R7.sz.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  <pageSetUpPr fitToPage="1"/>
  </sheetPr>
  <dimension ref="A1:H96"/>
  <sheetViews>
    <sheetView topLeftCell="A58" zoomScale="80" workbookViewId="0">
      <selection activeCell="D10" sqref="D10"/>
    </sheetView>
  </sheetViews>
  <sheetFormatPr defaultRowHeight="15"/>
  <cols>
    <col min="1" max="1" width="92.5703125" customWidth="1"/>
    <col min="3" max="3" width="13" style="158" customWidth="1"/>
    <col min="4" max="4" width="14.140625" style="158" customWidth="1"/>
    <col min="5" max="5" width="15.85546875" style="158" customWidth="1"/>
    <col min="6" max="6" width="14" style="158" customWidth="1"/>
  </cols>
  <sheetData>
    <row r="1" spans="1:8" ht="24" customHeight="1">
      <c r="A1" s="265" t="s">
        <v>343</v>
      </c>
      <c r="B1" s="270"/>
      <c r="C1" s="270"/>
      <c r="D1" s="270"/>
      <c r="E1" s="270"/>
      <c r="F1" s="267"/>
    </row>
    <row r="2" spans="1:8" ht="24" customHeight="1">
      <c r="A2" s="268" t="s">
        <v>186</v>
      </c>
      <c r="B2" s="266"/>
      <c r="C2" s="266"/>
      <c r="D2" s="266"/>
      <c r="E2" s="266"/>
      <c r="F2" s="267"/>
      <c r="H2" s="108"/>
    </row>
    <row r="3" spans="1:8" ht="18">
      <c r="A3" s="61"/>
    </row>
    <row r="4" spans="1:8">
      <c r="A4" s="3" t="s">
        <v>364</v>
      </c>
    </row>
    <row r="5" spans="1:8" ht="45">
      <c r="A5" s="1" t="s">
        <v>498</v>
      </c>
      <c r="B5" s="2" t="s">
        <v>316</v>
      </c>
      <c r="C5" s="188" t="s">
        <v>194</v>
      </c>
      <c r="D5" s="188" t="s">
        <v>195</v>
      </c>
      <c r="E5" s="188" t="s">
        <v>346</v>
      </c>
      <c r="F5" s="189" t="s">
        <v>302</v>
      </c>
    </row>
    <row r="6" spans="1:8" ht="15" customHeight="1">
      <c r="A6" s="40" t="s">
        <v>735</v>
      </c>
      <c r="B6" s="5" t="s">
        <v>736</v>
      </c>
      <c r="C6" s="156">
        <f>'bevételek funkciócsoportra'!Z6</f>
        <v>65600</v>
      </c>
      <c r="D6" s="156">
        <f>'bevételek funkciócsoportra'!AA6</f>
        <v>0</v>
      </c>
      <c r="E6" s="156"/>
      <c r="F6" s="156">
        <f>C6+D6+E6</f>
        <v>65600</v>
      </c>
    </row>
    <row r="7" spans="1:8" ht="15" customHeight="1">
      <c r="A7" s="4" t="s">
        <v>737</v>
      </c>
      <c r="B7" s="5" t="s">
        <v>738</v>
      </c>
      <c r="C7" s="156">
        <f>'bevételek funkciócsoportra'!Z7</f>
        <v>48416</v>
      </c>
      <c r="D7" s="156">
        <f>'bevételek funkciócsoportra'!AA7</f>
        <v>0</v>
      </c>
      <c r="E7" s="156"/>
      <c r="F7" s="156">
        <f t="shared" ref="F7:F70" si="0">C7+D7+E7</f>
        <v>48416</v>
      </c>
    </row>
    <row r="8" spans="1:8" ht="15" customHeight="1">
      <c r="A8" s="4" t="s">
        <v>739</v>
      </c>
      <c r="B8" s="5" t="s">
        <v>740</v>
      </c>
      <c r="C8" s="156">
        <f>'bevételek funkciócsoportra'!Z8</f>
        <v>8525</v>
      </c>
      <c r="D8" s="156">
        <f>'bevételek funkciócsoportra'!AA8</f>
        <v>0</v>
      </c>
      <c r="E8" s="156"/>
      <c r="F8" s="156">
        <f t="shared" si="0"/>
        <v>8525</v>
      </c>
    </row>
    <row r="9" spans="1:8" ht="15" customHeight="1">
      <c r="A9" s="4" t="s">
        <v>741</v>
      </c>
      <c r="B9" s="5" t="s">
        <v>742</v>
      </c>
      <c r="C9" s="156">
        <f>'bevételek funkciócsoportra'!Z9</f>
        <v>2880</v>
      </c>
      <c r="D9" s="156">
        <f>'bevételek funkciócsoportra'!AA9</f>
        <v>0</v>
      </c>
      <c r="E9" s="156"/>
      <c r="F9" s="156">
        <f t="shared" si="0"/>
        <v>2880</v>
      </c>
    </row>
    <row r="10" spans="1:8" ht="15" customHeight="1">
      <c r="A10" s="4" t="s">
        <v>743</v>
      </c>
      <c r="B10" s="5" t="s">
        <v>744</v>
      </c>
      <c r="C10" s="156">
        <f>'bevételek funkciócsoportra'!Z10</f>
        <v>21841</v>
      </c>
      <c r="D10" s="156">
        <f>'bevételek funkciócsoportra'!AA10</f>
        <v>0</v>
      </c>
      <c r="E10" s="156"/>
      <c r="F10" s="156">
        <f t="shared" si="0"/>
        <v>21841</v>
      </c>
    </row>
    <row r="11" spans="1:8" ht="15" customHeight="1">
      <c r="A11" s="4" t="s">
        <v>745</v>
      </c>
      <c r="B11" s="5" t="s">
        <v>746</v>
      </c>
      <c r="C11" s="156">
        <f>'bevételek funkciócsoportra'!Z11</f>
        <v>0</v>
      </c>
      <c r="D11" s="156">
        <f>'bevételek funkciócsoportra'!AA11</f>
        <v>0</v>
      </c>
      <c r="E11" s="156"/>
      <c r="F11" s="156">
        <f t="shared" si="0"/>
        <v>0</v>
      </c>
    </row>
    <row r="12" spans="1:8" ht="15" customHeight="1">
      <c r="A12" s="8" t="s">
        <v>124</v>
      </c>
      <c r="B12" s="9" t="s">
        <v>747</v>
      </c>
      <c r="C12" s="156">
        <f>'bevételek funkciócsoportra'!Z12</f>
        <v>147262</v>
      </c>
      <c r="D12" s="156">
        <f>'bevételek funkciócsoportra'!AA12</f>
        <v>0</v>
      </c>
      <c r="E12" s="156"/>
      <c r="F12" s="156">
        <f t="shared" si="0"/>
        <v>147262</v>
      </c>
    </row>
    <row r="13" spans="1:8" ht="15" customHeight="1">
      <c r="A13" s="4" t="s">
        <v>748</v>
      </c>
      <c r="B13" s="5" t="s">
        <v>749</v>
      </c>
      <c r="C13" s="156"/>
      <c r="D13" s="156"/>
      <c r="E13" s="156"/>
      <c r="F13" s="156">
        <f t="shared" si="0"/>
        <v>0</v>
      </c>
    </row>
    <row r="14" spans="1:8" ht="15" customHeight="1">
      <c r="A14" s="4" t="s">
        <v>750</v>
      </c>
      <c r="B14" s="5" t="s">
        <v>751</v>
      </c>
      <c r="C14" s="156"/>
      <c r="D14" s="156"/>
      <c r="E14" s="156"/>
      <c r="F14" s="156">
        <f t="shared" si="0"/>
        <v>0</v>
      </c>
    </row>
    <row r="15" spans="1:8" ht="15" customHeight="1">
      <c r="A15" s="4" t="s">
        <v>85</v>
      </c>
      <c r="B15" s="5" t="s">
        <v>752</v>
      </c>
      <c r="C15" s="156"/>
      <c r="D15" s="156"/>
      <c r="E15" s="156"/>
      <c r="F15" s="156">
        <f t="shared" si="0"/>
        <v>0</v>
      </c>
    </row>
    <row r="16" spans="1:8" ht="15" customHeight="1">
      <c r="A16" s="4" t="s">
        <v>86</v>
      </c>
      <c r="B16" s="5" t="s">
        <v>753</v>
      </c>
      <c r="C16" s="156"/>
      <c r="D16" s="156"/>
      <c r="E16" s="156"/>
      <c r="F16" s="156">
        <f t="shared" si="0"/>
        <v>0</v>
      </c>
    </row>
    <row r="17" spans="1:6" ht="15" customHeight="1">
      <c r="A17" s="4" t="s">
        <v>87</v>
      </c>
      <c r="B17" s="5" t="s">
        <v>754</v>
      </c>
      <c r="C17" s="156">
        <f>'bevételek funkciócsoportra'!Z47</f>
        <v>24047</v>
      </c>
      <c r="D17" s="156">
        <f>'bevételek funkciócsoportra'!AA47</f>
        <v>0</v>
      </c>
      <c r="E17" s="156"/>
      <c r="F17" s="156">
        <f t="shared" si="0"/>
        <v>24047</v>
      </c>
    </row>
    <row r="18" spans="1:6" ht="15" customHeight="1">
      <c r="A18" s="48" t="s">
        <v>125</v>
      </c>
      <c r="B18" s="63" t="s">
        <v>755</v>
      </c>
      <c r="C18" s="156">
        <f>C17+C16+C15+C14+C13+C12</f>
        <v>171309</v>
      </c>
      <c r="D18" s="156">
        <f>D17+D16+D15+D14+D13+D12</f>
        <v>0</v>
      </c>
      <c r="E18" s="156"/>
      <c r="F18" s="199">
        <f t="shared" si="0"/>
        <v>171309</v>
      </c>
    </row>
    <row r="19" spans="1:6" ht="15" customHeight="1">
      <c r="A19" s="4" t="s">
        <v>91</v>
      </c>
      <c r="B19" s="5" t="s">
        <v>764</v>
      </c>
      <c r="C19" s="156">
        <f>'bevételek funkciócsoportra'!Z85</f>
        <v>0</v>
      </c>
      <c r="D19" s="156">
        <f>'bevételek funkciócsoportra'!AA85</f>
        <v>0</v>
      </c>
      <c r="E19" s="156"/>
      <c r="F19" s="156">
        <f t="shared" si="0"/>
        <v>0</v>
      </c>
    </row>
    <row r="20" spans="1:6" ht="15" customHeight="1">
      <c r="A20" s="4" t="s">
        <v>92</v>
      </c>
      <c r="B20" s="5" t="s">
        <v>768</v>
      </c>
      <c r="C20" s="156">
        <f>'bevételek funkciócsoportra'!Z89</f>
        <v>0</v>
      </c>
      <c r="D20" s="156">
        <f>'bevételek funkciócsoportra'!AA89</f>
        <v>0</v>
      </c>
      <c r="E20" s="156"/>
      <c r="F20" s="156">
        <f t="shared" si="0"/>
        <v>0</v>
      </c>
    </row>
    <row r="21" spans="1:6" ht="15" customHeight="1">
      <c r="A21" s="8" t="s">
        <v>127</v>
      </c>
      <c r="B21" s="9" t="s">
        <v>769</v>
      </c>
      <c r="C21" s="156">
        <f>C20+C19</f>
        <v>0</v>
      </c>
      <c r="D21" s="156">
        <f>D20+D19</f>
        <v>0</v>
      </c>
      <c r="E21" s="156"/>
      <c r="F21" s="156">
        <f t="shared" si="0"/>
        <v>0</v>
      </c>
    </row>
    <row r="22" spans="1:6" ht="15" customHeight="1">
      <c r="A22" s="4" t="s">
        <v>93</v>
      </c>
      <c r="B22" s="5" t="s">
        <v>770</v>
      </c>
      <c r="C22" s="156">
        <f>'bevételek funkciócsoportra'!Z91</f>
        <v>0</v>
      </c>
      <c r="D22" s="156">
        <f>'bevételek funkciócsoportra'!AA91</f>
        <v>0</v>
      </c>
      <c r="E22" s="156"/>
      <c r="F22" s="156">
        <f t="shared" si="0"/>
        <v>0</v>
      </c>
    </row>
    <row r="23" spans="1:6" ht="15" customHeight="1">
      <c r="A23" s="4" t="s">
        <v>94</v>
      </c>
      <c r="B23" s="5" t="s">
        <v>771</v>
      </c>
      <c r="C23" s="156">
        <f>'bevételek funkciócsoportra'!Z92</f>
        <v>0</v>
      </c>
      <c r="D23" s="156">
        <f>'bevételek funkciócsoportra'!AA92</f>
        <v>0</v>
      </c>
      <c r="E23" s="156"/>
      <c r="F23" s="156">
        <f t="shared" si="0"/>
        <v>0</v>
      </c>
    </row>
    <row r="24" spans="1:6" ht="15" customHeight="1">
      <c r="A24" s="4" t="s">
        <v>95</v>
      </c>
      <c r="B24" s="5" t="s">
        <v>772</v>
      </c>
      <c r="C24" s="156">
        <f>'bevételek funkciócsoportra'!Z101</f>
        <v>98505</v>
      </c>
      <c r="D24" s="156">
        <f>'bevételek funkciócsoportra'!AA101</f>
        <v>0</v>
      </c>
      <c r="E24" s="156"/>
      <c r="F24" s="156">
        <f t="shared" si="0"/>
        <v>98505</v>
      </c>
    </row>
    <row r="25" spans="1:6" ht="15" customHeight="1">
      <c r="A25" s="4" t="s">
        <v>96</v>
      </c>
      <c r="B25" s="5" t="s">
        <v>773</v>
      </c>
      <c r="C25" s="156">
        <f>'bevételek funkciócsoportra'!Z102</f>
        <v>39563</v>
      </c>
      <c r="D25" s="156">
        <f>'bevételek funkciócsoportra'!AA102</f>
        <v>0</v>
      </c>
      <c r="E25" s="156"/>
      <c r="F25" s="156">
        <f t="shared" si="0"/>
        <v>39563</v>
      </c>
    </row>
    <row r="26" spans="1:6" ht="15" customHeight="1">
      <c r="A26" s="4" t="s">
        <v>97</v>
      </c>
      <c r="B26" s="5" t="s">
        <v>776</v>
      </c>
      <c r="C26" s="156">
        <f>'bevételek funkciócsoportra'!Y105</f>
        <v>0</v>
      </c>
      <c r="D26" s="156">
        <f>'bevételek funkciócsoportra'!Z105</f>
        <v>0</v>
      </c>
      <c r="E26" s="156"/>
      <c r="F26" s="156">
        <f t="shared" si="0"/>
        <v>0</v>
      </c>
    </row>
    <row r="27" spans="1:6" ht="15" customHeight="1">
      <c r="A27" s="4" t="s">
        <v>777</v>
      </c>
      <c r="B27" s="5" t="s">
        <v>778</v>
      </c>
      <c r="C27" s="156">
        <f>'bevételek funkciócsoportra'!Y106</f>
        <v>0</v>
      </c>
      <c r="D27" s="156">
        <f>'bevételek funkciócsoportra'!Z106</f>
        <v>0</v>
      </c>
      <c r="E27" s="156"/>
      <c r="F27" s="156">
        <f t="shared" si="0"/>
        <v>0</v>
      </c>
    </row>
    <row r="28" spans="1:6" ht="15" customHeight="1">
      <c r="A28" s="4" t="s">
        <v>98</v>
      </c>
      <c r="B28" s="5" t="s">
        <v>779</v>
      </c>
      <c r="C28" s="156">
        <f>'bevételek funkciócsoportra'!Z107</f>
        <v>9514</v>
      </c>
      <c r="D28" s="156">
        <f>'bevételek funkciócsoportra'!AA107</f>
        <v>0</v>
      </c>
      <c r="E28" s="156"/>
      <c r="F28" s="156">
        <f t="shared" si="0"/>
        <v>9514</v>
      </c>
    </row>
    <row r="29" spans="1:6" ht="15" customHeight="1">
      <c r="A29" s="4" t="s">
        <v>99</v>
      </c>
      <c r="B29" s="5" t="s">
        <v>784</v>
      </c>
      <c r="C29" s="156">
        <f>'bevételek funkciócsoportra'!Z112</f>
        <v>1093</v>
      </c>
      <c r="D29" s="156">
        <f>'bevételek funkciócsoportra'!AA112</f>
        <v>0</v>
      </c>
      <c r="E29" s="156"/>
      <c r="F29" s="156">
        <f t="shared" si="0"/>
        <v>1093</v>
      </c>
    </row>
    <row r="30" spans="1:6" ht="15" customHeight="1">
      <c r="A30" s="8" t="s">
        <v>128</v>
      </c>
      <c r="B30" s="9" t="s">
        <v>800</v>
      </c>
      <c r="C30" s="156">
        <f>SUM(C25:C29)</f>
        <v>50170</v>
      </c>
      <c r="D30" s="156">
        <f>SUM(D25:D29)</f>
        <v>0</v>
      </c>
      <c r="E30" s="156"/>
      <c r="F30" s="156">
        <f t="shared" si="0"/>
        <v>50170</v>
      </c>
    </row>
    <row r="31" spans="1:6" ht="15" customHeight="1">
      <c r="A31" s="4" t="s">
        <v>100</v>
      </c>
      <c r="B31" s="5" t="s">
        <v>801</v>
      </c>
      <c r="C31" s="156">
        <f>'bevételek funkciócsoportra'!Z141</f>
        <v>7085</v>
      </c>
      <c r="D31" s="156">
        <f>'bevételek funkciócsoportra'!AA141</f>
        <v>0</v>
      </c>
      <c r="E31" s="156"/>
      <c r="F31" s="156">
        <f t="shared" si="0"/>
        <v>7085</v>
      </c>
    </row>
    <row r="32" spans="1:6" ht="15" customHeight="1">
      <c r="A32" s="48" t="s">
        <v>129</v>
      </c>
      <c r="B32" s="63" t="s">
        <v>802</v>
      </c>
      <c r="C32" s="156">
        <f>C31+C30+C21+C24+C23+C22</f>
        <v>155760</v>
      </c>
      <c r="D32" s="156">
        <f>D31+D30+D21+D24+D23+D22</f>
        <v>0</v>
      </c>
      <c r="E32" s="156"/>
      <c r="F32" s="199">
        <f t="shared" si="0"/>
        <v>155760</v>
      </c>
    </row>
    <row r="33" spans="1:6" ht="15" customHeight="1">
      <c r="A33" s="16" t="s">
        <v>803</v>
      </c>
      <c r="B33" s="5" t="s">
        <v>804</v>
      </c>
      <c r="C33" s="156">
        <f>'bevételek funkciócsoportra'!Z143</f>
        <v>7692</v>
      </c>
      <c r="D33" s="156">
        <f>'bevételek funkciócsoportra'!AA143</f>
        <v>0</v>
      </c>
      <c r="E33" s="156"/>
      <c r="F33" s="156">
        <f t="shared" si="0"/>
        <v>7692</v>
      </c>
    </row>
    <row r="34" spans="1:6" ht="15" customHeight="1">
      <c r="A34" s="16" t="s">
        <v>101</v>
      </c>
      <c r="B34" s="5" t="s">
        <v>805</v>
      </c>
      <c r="C34" s="156">
        <f>'bevételek funkciócsoportra'!Z144</f>
        <v>23826</v>
      </c>
      <c r="D34" s="156">
        <f>'bevételek funkciócsoportra'!AA144</f>
        <v>0</v>
      </c>
      <c r="E34" s="156"/>
      <c r="F34" s="156">
        <f t="shared" si="0"/>
        <v>23826</v>
      </c>
    </row>
    <row r="35" spans="1:6" ht="15" customHeight="1">
      <c r="A35" s="16" t="s">
        <v>102</v>
      </c>
      <c r="B35" s="5" t="s">
        <v>808</v>
      </c>
      <c r="C35" s="156">
        <f>'bevételek funkciócsoportra'!Z147</f>
        <v>543</v>
      </c>
      <c r="D35" s="156">
        <f>'bevételek funkciócsoportra'!AA147</f>
        <v>0</v>
      </c>
      <c r="E35" s="156"/>
      <c r="F35" s="156">
        <f t="shared" si="0"/>
        <v>543</v>
      </c>
    </row>
    <row r="36" spans="1:6" ht="15" customHeight="1">
      <c r="A36" s="16" t="s">
        <v>103</v>
      </c>
      <c r="B36" s="5" t="s">
        <v>809</v>
      </c>
      <c r="C36" s="156">
        <f>'bevételek funkciócsoportra'!Z149</f>
        <v>0</v>
      </c>
      <c r="D36" s="156">
        <f>'bevételek funkciócsoportra'!AA149</f>
        <v>0</v>
      </c>
      <c r="E36" s="156"/>
      <c r="F36" s="156">
        <f t="shared" si="0"/>
        <v>0</v>
      </c>
    </row>
    <row r="37" spans="1:6" ht="15" customHeight="1">
      <c r="A37" s="16" t="s">
        <v>816</v>
      </c>
      <c r="B37" s="5" t="s">
        <v>817</v>
      </c>
      <c r="C37" s="156">
        <f>'bevételek funkciócsoportra'!Z156</f>
        <v>0</v>
      </c>
      <c r="D37" s="156">
        <f>'bevételek funkciócsoportra'!AA156</f>
        <v>0</v>
      </c>
      <c r="E37" s="156"/>
      <c r="F37" s="156">
        <f t="shared" si="0"/>
        <v>0</v>
      </c>
    </row>
    <row r="38" spans="1:6" ht="15" customHeight="1">
      <c r="A38" s="16" t="s">
        <v>818</v>
      </c>
      <c r="B38" s="5" t="s">
        <v>819</v>
      </c>
      <c r="C38" s="156">
        <f>'bevételek funkciócsoportra'!Z157</f>
        <v>7569</v>
      </c>
      <c r="D38" s="156">
        <f>'bevételek funkciócsoportra'!AA157</f>
        <v>0</v>
      </c>
      <c r="E38" s="156"/>
      <c r="F38" s="156">
        <f t="shared" si="0"/>
        <v>7569</v>
      </c>
    </row>
    <row r="39" spans="1:6" ht="15" customHeight="1">
      <c r="A39" s="16" t="s">
        <v>820</v>
      </c>
      <c r="B39" s="5" t="s">
        <v>821</v>
      </c>
      <c r="C39" s="156">
        <f>'bevételek funkciócsoportra'!Z158</f>
        <v>0</v>
      </c>
      <c r="D39" s="156">
        <f>'bevételek funkciócsoportra'!AA158</f>
        <v>0</v>
      </c>
      <c r="E39" s="156"/>
      <c r="F39" s="156">
        <f t="shared" si="0"/>
        <v>0</v>
      </c>
    </row>
    <row r="40" spans="1:6" ht="15" customHeight="1">
      <c r="A40" s="16" t="s">
        <v>104</v>
      </c>
      <c r="B40" s="5" t="s">
        <v>822</v>
      </c>
      <c r="C40" s="156">
        <f>'bevételek funkciócsoportra'!Z159</f>
        <v>0</v>
      </c>
      <c r="D40" s="156">
        <f>'bevételek funkciócsoportra'!AA159</f>
        <v>0</v>
      </c>
      <c r="E40" s="156"/>
      <c r="F40" s="156">
        <f t="shared" si="0"/>
        <v>0</v>
      </c>
    </row>
    <row r="41" spans="1:6" ht="15" customHeight="1">
      <c r="A41" s="16" t="s">
        <v>105</v>
      </c>
      <c r="B41" s="5" t="s">
        <v>824</v>
      </c>
      <c r="C41" s="156">
        <f>'bevételek funkciócsoportra'!Z163</f>
        <v>0</v>
      </c>
      <c r="D41" s="156">
        <f>'bevételek funkciócsoportra'!AA163</f>
        <v>0</v>
      </c>
      <c r="E41" s="156"/>
      <c r="F41" s="156">
        <f t="shared" si="0"/>
        <v>0</v>
      </c>
    </row>
    <row r="42" spans="1:6" ht="15" customHeight="1">
      <c r="A42" s="16" t="s">
        <v>106</v>
      </c>
      <c r="B42" s="5" t="s">
        <v>829</v>
      </c>
      <c r="C42" s="156">
        <f>'bevételek funkciócsoportra'!Z168</f>
        <v>0</v>
      </c>
      <c r="D42" s="156">
        <f>'bevételek funkciócsoportra'!AA168</f>
        <v>0</v>
      </c>
      <c r="E42" s="156"/>
      <c r="F42" s="156">
        <f t="shared" si="0"/>
        <v>0</v>
      </c>
    </row>
    <row r="43" spans="1:6" ht="15" customHeight="1">
      <c r="A43" s="62" t="s">
        <v>130</v>
      </c>
      <c r="B43" s="63" t="s">
        <v>833</v>
      </c>
      <c r="C43" s="156">
        <f>SUM(C33:C42)</f>
        <v>39630</v>
      </c>
      <c r="D43" s="156">
        <f>SUM(D33:D42)</f>
        <v>0</v>
      </c>
      <c r="E43" s="156"/>
      <c r="F43" s="199">
        <f t="shared" si="0"/>
        <v>39630</v>
      </c>
    </row>
    <row r="44" spans="1:6" ht="15" customHeight="1">
      <c r="A44" s="16" t="s">
        <v>845</v>
      </c>
      <c r="B44" s="5" t="s">
        <v>846</v>
      </c>
      <c r="C44" s="156"/>
      <c r="D44" s="156"/>
      <c r="E44" s="156"/>
      <c r="F44" s="156">
        <f t="shared" si="0"/>
        <v>0</v>
      </c>
    </row>
    <row r="45" spans="1:6" ht="15" customHeight="1">
      <c r="A45" s="4" t="s">
        <v>110</v>
      </c>
      <c r="B45" s="5" t="s">
        <v>847</v>
      </c>
      <c r="C45" s="156">
        <f>'bevételek funkciócsoportra'!Z193</f>
        <v>105</v>
      </c>
      <c r="D45" s="156">
        <f>'bevételek funkciócsoportra'!AA193</f>
        <v>0</v>
      </c>
      <c r="E45" s="156"/>
      <c r="F45" s="156">
        <f t="shared" si="0"/>
        <v>105</v>
      </c>
    </row>
    <row r="46" spans="1:6" ht="15" customHeight="1">
      <c r="A46" s="16" t="s">
        <v>111</v>
      </c>
      <c r="B46" s="5" t="s">
        <v>848</v>
      </c>
      <c r="C46" s="156"/>
      <c r="D46" s="156"/>
      <c r="E46" s="156"/>
      <c r="F46" s="156">
        <f t="shared" si="0"/>
        <v>0</v>
      </c>
    </row>
    <row r="47" spans="1:6" ht="15" customHeight="1">
      <c r="A47" s="48" t="s">
        <v>132</v>
      </c>
      <c r="B47" s="63" t="s">
        <v>849</v>
      </c>
      <c r="C47" s="156">
        <f>C46+C45+C44</f>
        <v>105</v>
      </c>
      <c r="D47" s="156"/>
      <c r="E47" s="156"/>
      <c r="F47" s="156">
        <f t="shared" si="0"/>
        <v>105</v>
      </c>
    </row>
    <row r="48" spans="1:6" ht="15" customHeight="1">
      <c r="A48" s="77" t="s">
        <v>347</v>
      </c>
      <c r="B48" s="82"/>
      <c r="C48" s="156">
        <f>C47+C43+C32+C21+C18</f>
        <v>366804</v>
      </c>
      <c r="D48" s="156">
        <f>D47+D43+D32+D30+D21+D18</f>
        <v>0</v>
      </c>
      <c r="E48" s="156"/>
      <c r="F48" s="156">
        <f t="shared" si="0"/>
        <v>366804</v>
      </c>
    </row>
    <row r="49" spans="1:6" ht="15" customHeight="1">
      <c r="A49" s="4" t="s">
        <v>756</v>
      </c>
      <c r="B49" s="5" t="s">
        <v>757</v>
      </c>
      <c r="C49" s="156">
        <v>0</v>
      </c>
      <c r="D49" s="156"/>
      <c r="E49" s="156"/>
      <c r="F49" s="156">
        <f t="shared" si="0"/>
        <v>0</v>
      </c>
    </row>
    <row r="50" spans="1:6" ht="15" customHeight="1">
      <c r="A50" s="4" t="s">
        <v>758</v>
      </c>
      <c r="B50" s="5" t="s">
        <v>759</v>
      </c>
      <c r="C50" s="156">
        <f>32881+2000</f>
        <v>34881</v>
      </c>
      <c r="D50" s="156"/>
      <c r="E50" s="156"/>
      <c r="F50" s="156">
        <f t="shared" si="0"/>
        <v>34881</v>
      </c>
    </row>
    <row r="51" spans="1:6" ht="15" customHeight="1">
      <c r="A51" s="4" t="s">
        <v>88</v>
      </c>
      <c r="B51" s="5" t="s">
        <v>760</v>
      </c>
      <c r="C51" s="156"/>
      <c r="D51" s="156"/>
      <c r="E51" s="156"/>
      <c r="F51" s="156">
        <f t="shared" si="0"/>
        <v>0</v>
      </c>
    </row>
    <row r="52" spans="1:6" ht="15" customHeight="1">
      <c r="A52" s="4" t="s">
        <v>89</v>
      </c>
      <c r="B52" s="5" t="s">
        <v>761</v>
      </c>
      <c r="C52" s="156"/>
      <c r="D52" s="156"/>
      <c r="E52" s="156"/>
      <c r="F52" s="156">
        <f t="shared" si="0"/>
        <v>0</v>
      </c>
    </row>
    <row r="53" spans="1:6" ht="15" customHeight="1">
      <c r="A53" s="4" t="s">
        <v>90</v>
      </c>
      <c r="B53" s="5" t="s">
        <v>762</v>
      </c>
      <c r="C53" s="156"/>
      <c r="D53" s="156"/>
      <c r="E53" s="156"/>
      <c r="F53" s="156">
        <f t="shared" si="0"/>
        <v>0</v>
      </c>
    </row>
    <row r="54" spans="1:6" ht="15" customHeight="1">
      <c r="A54" s="48" t="s">
        <v>126</v>
      </c>
      <c r="B54" s="63" t="s">
        <v>763</v>
      </c>
      <c r="C54" s="156">
        <f>C49+C50</f>
        <v>34881</v>
      </c>
      <c r="D54" s="156"/>
      <c r="E54" s="156"/>
      <c r="F54" s="199">
        <f t="shared" si="0"/>
        <v>34881</v>
      </c>
    </row>
    <row r="55" spans="1:6" ht="15" customHeight="1">
      <c r="A55" s="16" t="s">
        <v>107</v>
      </c>
      <c r="B55" s="5" t="s">
        <v>834</v>
      </c>
      <c r="C55" s="156"/>
      <c r="D55" s="156"/>
      <c r="E55" s="156"/>
      <c r="F55" s="156">
        <f t="shared" si="0"/>
        <v>0</v>
      </c>
    </row>
    <row r="56" spans="1:6" ht="15" customHeight="1">
      <c r="A56" s="16" t="s">
        <v>108</v>
      </c>
      <c r="B56" s="5" t="s">
        <v>836</v>
      </c>
      <c r="C56" s="156"/>
      <c r="D56" s="156"/>
      <c r="E56" s="156"/>
      <c r="F56" s="156">
        <f t="shared" si="0"/>
        <v>0</v>
      </c>
    </row>
    <row r="57" spans="1:6" ht="15" customHeight="1">
      <c r="A57" s="16" t="s">
        <v>838</v>
      </c>
      <c r="B57" s="5" t="s">
        <v>839</v>
      </c>
      <c r="C57" s="156"/>
      <c r="D57" s="156"/>
      <c r="E57" s="156"/>
      <c r="F57" s="156">
        <f t="shared" si="0"/>
        <v>0</v>
      </c>
    </row>
    <row r="58" spans="1:6" ht="15" customHeight="1">
      <c r="A58" s="16" t="s">
        <v>109</v>
      </c>
      <c r="B58" s="5" t="s">
        <v>840</v>
      </c>
      <c r="C58" s="156"/>
      <c r="D58" s="156"/>
      <c r="E58" s="156"/>
      <c r="F58" s="156">
        <f t="shared" si="0"/>
        <v>0</v>
      </c>
    </row>
    <row r="59" spans="1:6" ht="15" customHeight="1">
      <c r="A59" s="16" t="s">
        <v>842</v>
      </c>
      <c r="B59" s="5" t="s">
        <v>843</v>
      </c>
      <c r="C59" s="156"/>
      <c r="D59" s="156"/>
      <c r="E59" s="156"/>
      <c r="F59" s="156">
        <f t="shared" si="0"/>
        <v>0</v>
      </c>
    </row>
    <row r="60" spans="1:6" ht="15" customHeight="1">
      <c r="A60" s="48" t="s">
        <v>131</v>
      </c>
      <c r="B60" s="63" t="s">
        <v>844</v>
      </c>
      <c r="C60" s="156"/>
      <c r="D60" s="156"/>
      <c r="E60" s="156"/>
      <c r="F60" s="156">
        <f t="shared" si="0"/>
        <v>0</v>
      </c>
    </row>
    <row r="61" spans="1:6" ht="15" customHeight="1">
      <c r="A61" s="16" t="s">
        <v>850</v>
      </c>
      <c r="B61" s="5" t="s">
        <v>851</v>
      </c>
      <c r="C61" s="156"/>
      <c r="D61" s="156"/>
      <c r="E61" s="156"/>
      <c r="F61" s="156">
        <f t="shared" si="0"/>
        <v>0</v>
      </c>
    </row>
    <row r="62" spans="1:6" ht="15" customHeight="1">
      <c r="A62" s="4" t="s">
        <v>112</v>
      </c>
      <c r="B62" s="5" t="s">
        <v>852</v>
      </c>
      <c r="C62" s="156"/>
      <c r="D62" s="156"/>
      <c r="E62" s="156"/>
      <c r="F62" s="156">
        <f t="shared" si="0"/>
        <v>0</v>
      </c>
    </row>
    <row r="63" spans="1:6" ht="15" customHeight="1">
      <c r="A63" s="16" t="s">
        <v>113</v>
      </c>
      <c r="B63" s="5" t="s">
        <v>853</v>
      </c>
      <c r="C63" s="156">
        <f>'bevételek funkciócsoportra'!Z228</f>
        <v>81467</v>
      </c>
      <c r="D63" s="156">
        <f>'bevételek funkciócsoportra'!AA228</f>
        <v>238054</v>
      </c>
      <c r="E63" s="156"/>
      <c r="F63" s="156">
        <f t="shared" si="0"/>
        <v>319521</v>
      </c>
    </row>
    <row r="64" spans="1:6" ht="15" customHeight="1">
      <c r="A64" s="48" t="s">
        <v>134</v>
      </c>
      <c r="B64" s="63" t="s">
        <v>854</v>
      </c>
      <c r="C64" s="156">
        <f>SUM(C61:C63)</f>
        <v>81467</v>
      </c>
      <c r="D64" s="156">
        <f>SUM(D61:D63)</f>
        <v>238054</v>
      </c>
      <c r="E64" s="156"/>
      <c r="F64" s="199">
        <f t="shared" si="0"/>
        <v>319521</v>
      </c>
    </row>
    <row r="65" spans="1:6" ht="15" customHeight="1">
      <c r="A65" s="77" t="s">
        <v>348</v>
      </c>
      <c r="B65" s="82"/>
      <c r="C65" s="156">
        <f>C64+C60+C54</f>
        <v>116348</v>
      </c>
      <c r="D65" s="156">
        <f>D64+D60+D54</f>
        <v>238054</v>
      </c>
      <c r="E65" s="156"/>
      <c r="F65" s="156">
        <f t="shared" si="0"/>
        <v>354402</v>
      </c>
    </row>
    <row r="66" spans="1:6" ht="15.75">
      <c r="A66" s="60" t="s">
        <v>133</v>
      </c>
      <c r="B66" s="44" t="s">
        <v>855</v>
      </c>
      <c r="C66" s="156">
        <f>C65+C48</f>
        <v>483152</v>
      </c>
      <c r="D66" s="156">
        <f>D65+D48</f>
        <v>238054</v>
      </c>
      <c r="E66" s="156">
        <f>E65+E48</f>
        <v>0</v>
      </c>
      <c r="F66" s="156">
        <f t="shared" si="0"/>
        <v>721206</v>
      </c>
    </row>
    <row r="67" spans="1:6" ht="15.75">
      <c r="A67" s="132" t="s">
        <v>349</v>
      </c>
      <c r="B67" s="131"/>
      <c r="C67" s="156"/>
      <c r="D67" s="156"/>
      <c r="E67" s="156"/>
      <c r="F67" s="156">
        <f t="shared" si="0"/>
        <v>0</v>
      </c>
    </row>
    <row r="68" spans="1:6" ht="15.75">
      <c r="A68" s="132" t="s">
        <v>350</v>
      </c>
      <c r="B68" s="131"/>
      <c r="C68" s="156"/>
      <c r="D68" s="156"/>
      <c r="E68" s="156"/>
      <c r="F68" s="156">
        <f t="shared" si="0"/>
        <v>0</v>
      </c>
    </row>
    <row r="69" spans="1:6">
      <c r="A69" s="46" t="s">
        <v>115</v>
      </c>
      <c r="B69" s="4" t="s">
        <v>856</v>
      </c>
      <c r="C69" s="156"/>
      <c r="D69" s="156"/>
      <c r="E69" s="156"/>
      <c r="F69" s="156">
        <f t="shared" si="0"/>
        <v>0</v>
      </c>
    </row>
    <row r="70" spans="1:6">
      <c r="A70" s="16" t="s">
        <v>857</v>
      </c>
      <c r="B70" s="4" t="s">
        <v>858</v>
      </c>
      <c r="C70" s="156"/>
      <c r="D70" s="156"/>
      <c r="E70" s="156"/>
      <c r="F70" s="156">
        <f t="shared" si="0"/>
        <v>0</v>
      </c>
    </row>
    <row r="71" spans="1:6">
      <c r="A71" s="46" t="s">
        <v>116</v>
      </c>
      <c r="B71" s="4" t="s">
        <v>859</v>
      </c>
      <c r="C71" s="156"/>
      <c r="D71" s="156"/>
      <c r="E71" s="156"/>
      <c r="F71" s="156">
        <f t="shared" ref="F71:F96" si="1">C71+D71+E71</f>
        <v>0</v>
      </c>
    </row>
    <row r="72" spans="1:6">
      <c r="A72" s="19" t="s">
        <v>135</v>
      </c>
      <c r="B72" s="8" t="s">
        <v>860</v>
      </c>
      <c r="C72" s="156"/>
      <c r="D72" s="156"/>
      <c r="E72" s="156"/>
      <c r="F72" s="156">
        <f t="shared" si="1"/>
        <v>0</v>
      </c>
    </row>
    <row r="73" spans="1:6">
      <c r="A73" s="16" t="s">
        <v>117</v>
      </c>
      <c r="B73" s="4" t="s">
        <v>861</v>
      </c>
      <c r="C73" s="156"/>
      <c r="D73" s="156"/>
      <c r="E73" s="156"/>
      <c r="F73" s="156">
        <f t="shared" si="1"/>
        <v>0</v>
      </c>
    </row>
    <row r="74" spans="1:6">
      <c r="A74" s="46" t="s">
        <v>862</v>
      </c>
      <c r="B74" s="4" t="s">
        <v>863</v>
      </c>
      <c r="C74" s="156"/>
      <c r="D74" s="156"/>
      <c r="E74" s="156"/>
      <c r="F74" s="156">
        <f t="shared" si="1"/>
        <v>0</v>
      </c>
    </row>
    <row r="75" spans="1:6">
      <c r="A75" s="16" t="s">
        <v>118</v>
      </c>
      <c r="B75" s="4" t="s">
        <v>864</v>
      </c>
      <c r="C75" s="156"/>
      <c r="D75" s="156"/>
      <c r="E75" s="156"/>
      <c r="F75" s="156">
        <f t="shared" si="1"/>
        <v>0</v>
      </c>
    </row>
    <row r="76" spans="1:6">
      <c r="A76" s="46" t="s">
        <v>865</v>
      </c>
      <c r="B76" s="4" t="s">
        <v>866</v>
      </c>
      <c r="C76" s="156"/>
      <c r="D76" s="156"/>
      <c r="E76" s="156"/>
      <c r="F76" s="156">
        <f t="shared" si="1"/>
        <v>0</v>
      </c>
    </row>
    <row r="77" spans="1:6">
      <c r="A77" s="17" t="s">
        <v>136</v>
      </c>
      <c r="B77" s="8" t="s">
        <v>867</v>
      </c>
      <c r="C77" s="156"/>
      <c r="D77" s="156"/>
      <c r="E77" s="156"/>
      <c r="F77" s="156">
        <f t="shared" si="1"/>
        <v>0</v>
      </c>
    </row>
    <row r="78" spans="1:6">
      <c r="A78" s="4" t="s">
        <v>244</v>
      </c>
      <c r="B78" s="4" t="s">
        <v>868</v>
      </c>
      <c r="C78" s="156">
        <f>'bevételek funkciócsoportra'!Z247</f>
        <v>172069</v>
      </c>
      <c r="D78" s="156">
        <f>'bevételek funkciócsoportra'!AA247</f>
        <v>0</v>
      </c>
      <c r="E78" s="156"/>
      <c r="F78" s="156">
        <f t="shared" si="1"/>
        <v>172069</v>
      </c>
    </row>
    <row r="79" spans="1:6">
      <c r="A79" s="4" t="s">
        <v>245</v>
      </c>
      <c r="B79" s="4" t="s">
        <v>868</v>
      </c>
      <c r="C79" s="156"/>
      <c r="D79" s="156"/>
      <c r="E79" s="156"/>
      <c r="F79" s="156">
        <f t="shared" si="1"/>
        <v>0</v>
      </c>
    </row>
    <row r="80" spans="1:6">
      <c r="A80" s="4" t="s">
        <v>242</v>
      </c>
      <c r="B80" s="4" t="s">
        <v>869</v>
      </c>
      <c r="C80" s="156"/>
      <c r="D80" s="156"/>
      <c r="E80" s="156"/>
      <c r="F80" s="156">
        <f t="shared" si="1"/>
        <v>0</v>
      </c>
    </row>
    <row r="81" spans="1:6">
      <c r="A81" s="4" t="s">
        <v>243</v>
      </c>
      <c r="B81" s="4" t="s">
        <v>869</v>
      </c>
      <c r="C81" s="156"/>
      <c r="D81" s="156"/>
      <c r="E81" s="156"/>
      <c r="F81" s="156">
        <f t="shared" si="1"/>
        <v>0</v>
      </c>
    </row>
    <row r="82" spans="1:6">
      <c r="A82" s="8" t="s">
        <v>137</v>
      </c>
      <c r="B82" s="8" t="s">
        <v>870</v>
      </c>
      <c r="C82" s="156">
        <f>C78+C79+C80+C81</f>
        <v>172069</v>
      </c>
      <c r="D82" s="156">
        <f>D78+D79+D80+D81</f>
        <v>0</v>
      </c>
      <c r="E82" s="156"/>
      <c r="F82" s="156">
        <f t="shared" si="1"/>
        <v>172069</v>
      </c>
    </row>
    <row r="83" spans="1:6">
      <c r="A83" s="46" t="s">
        <v>871</v>
      </c>
      <c r="B83" s="4" t="s">
        <v>872</v>
      </c>
      <c r="C83" s="156"/>
      <c r="D83" s="156"/>
      <c r="E83" s="156"/>
      <c r="F83" s="156">
        <f t="shared" si="1"/>
        <v>0</v>
      </c>
    </row>
    <row r="84" spans="1:6">
      <c r="A84" s="46" t="s">
        <v>873</v>
      </c>
      <c r="B84" s="4" t="s">
        <v>874</v>
      </c>
      <c r="C84" s="156"/>
      <c r="D84" s="156"/>
      <c r="E84" s="156"/>
      <c r="F84" s="156">
        <f t="shared" si="1"/>
        <v>0</v>
      </c>
    </row>
    <row r="85" spans="1:6">
      <c r="A85" s="46" t="s">
        <v>875</v>
      </c>
      <c r="B85" s="4" t="s">
        <v>876</v>
      </c>
      <c r="C85" s="156"/>
      <c r="D85" s="156"/>
      <c r="E85" s="156"/>
      <c r="F85" s="156">
        <f t="shared" si="1"/>
        <v>0</v>
      </c>
    </row>
    <row r="86" spans="1:6">
      <c r="A86" s="46" t="s">
        <v>877</v>
      </c>
      <c r="B86" s="4" t="s">
        <v>878</v>
      </c>
      <c r="C86" s="156"/>
      <c r="D86" s="156"/>
      <c r="E86" s="156"/>
      <c r="F86" s="156">
        <f t="shared" si="1"/>
        <v>0</v>
      </c>
    </row>
    <row r="87" spans="1:6">
      <c r="A87" s="16" t="s">
        <v>119</v>
      </c>
      <c r="B87" s="4" t="s">
        <v>879</v>
      </c>
      <c r="C87" s="156"/>
      <c r="D87" s="156"/>
      <c r="E87" s="156"/>
      <c r="F87" s="156">
        <f t="shared" si="1"/>
        <v>0</v>
      </c>
    </row>
    <row r="88" spans="1:6">
      <c r="A88" s="19" t="s">
        <v>138</v>
      </c>
      <c r="B88" s="8" t="s">
        <v>881</v>
      </c>
      <c r="C88" s="156">
        <f>SUM(C82:C87)+C77+C72</f>
        <v>172069</v>
      </c>
      <c r="D88" s="156">
        <f>SUM(D82:D87)+D77+D72</f>
        <v>0</v>
      </c>
      <c r="E88" s="156"/>
      <c r="F88" s="156">
        <f t="shared" si="1"/>
        <v>172069</v>
      </c>
    </row>
    <row r="89" spans="1:6">
      <c r="A89" s="16" t="s">
        <v>882</v>
      </c>
      <c r="B89" s="4" t="s">
        <v>883</v>
      </c>
      <c r="C89" s="156"/>
      <c r="D89" s="156"/>
      <c r="E89" s="156"/>
      <c r="F89" s="156">
        <f t="shared" si="1"/>
        <v>0</v>
      </c>
    </row>
    <row r="90" spans="1:6">
      <c r="A90" s="16" t="s">
        <v>884</v>
      </c>
      <c r="B90" s="4" t="s">
        <v>885</v>
      </c>
      <c r="C90" s="156"/>
      <c r="D90" s="156"/>
      <c r="E90" s="156"/>
      <c r="F90" s="156">
        <f t="shared" si="1"/>
        <v>0</v>
      </c>
    </row>
    <row r="91" spans="1:6">
      <c r="A91" s="46" t="s">
        <v>886</v>
      </c>
      <c r="B91" s="4" t="s">
        <v>887</v>
      </c>
      <c r="C91" s="156"/>
      <c r="D91" s="156"/>
      <c r="E91" s="156"/>
      <c r="F91" s="156">
        <f t="shared" si="1"/>
        <v>0</v>
      </c>
    </row>
    <row r="92" spans="1:6">
      <c r="A92" s="46" t="s">
        <v>120</v>
      </c>
      <c r="B92" s="4" t="s">
        <v>888</v>
      </c>
      <c r="C92" s="156"/>
      <c r="D92" s="156"/>
      <c r="E92" s="156"/>
      <c r="F92" s="156">
        <f t="shared" si="1"/>
        <v>0</v>
      </c>
    </row>
    <row r="93" spans="1:6">
      <c r="A93" s="17" t="s">
        <v>139</v>
      </c>
      <c r="B93" s="8" t="s">
        <v>889</v>
      </c>
      <c r="C93" s="156"/>
      <c r="D93" s="156"/>
      <c r="E93" s="156"/>
      <c r="F93" s="156">
        <f t="shared" si="1"/>
        <v>0</v>
      </c>
    </row>
    <row r="94" spans="1:6">
      <c r="A94" s="19" t="s">
        <v>890</v>
      </c>
      <c r="B94" s="8" t="s">
        <v>891</v>
      </c>
      <c r="C94" s="156"/>
      <c r="D94" s="156"/>
      <c r="E94" s="156"/>
      <c r="F94" s="156">
        <f t="shared" si="1"/>
        <v>0</v>
      </c>
    </row>
    <row r="95" spans="1:6" ht="15.75">
      <c r="A95" s="49" t="s">
        <v>140</v>
      </c>
      <c r="B95" s="50" t="s">
        <v>892</v>
      </c>
      <c r="C95" s="156">
        <f>C94+C93+C88</f>
        <v>172069</v>
      </c>
      <c r="D95" s="156">
        <f>D94+D93+D88</f>
        <v>0</v>
      </c>
      <c r="E95" s="156"/>
      <c r="F95" s="156">
        <f t="shared" si="1"/>
        <v>172069</v>
      </c>
    </row>
    <row r="96" spans="1:6" ht="15.75">
      <c r="A96" s="54" t="s">
        <v>122</v>
      </c>
      <c r="B96" s="55"/>
      <c r="C96" s="156">
        <f>C95+C66</f>
        <v>655221</v>
      </c>
      <c r="D96" s="156">
        <f>D95+D66</f>
        <v>238054</v>
      </c>
      <c r="E96" s="156"/>
      <c r="F96" s="156">
        <f t="shared" si="1"/>
        <v>893275</v>
      </c>
    </row>
  </sheetData>
  <mergeCells count="2">
    <mergeCell ref="A1:F1"/>
    <mergeCell ref="A2:F2"/>
  </mergeCells>
  <phoneticPr fontId="50" type="noConversion"/>
  <printOptions horizontalCentered="1"/>
  <pageMargins left="0.27559055118110237" right="0.23622047244094491" top="0.39370078740157483" bottom="0.35433070866141736" header="0.15748031496062992" footer="0.15748031496062992"/>
  <pageSetup paperSize="9" scale="54" orientation="portrait" horizontalDpi="300" verticalDpi="300" r:id="rId1"/>
  <headerFooter>
    <oddHeader>&amp;R8.sz.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  <pageSetUpPr fitToPage="1"/>
  </sheetPr>
  <dimension ref="A1:H96"/>
  <sheetViews>
    <sheetView zoomScale="80" workbookViewId="0">
      <pane xSplit="2" ySplit="5" topLeftCell="C63" activePane="bottomRight" state="frozen"/>
      <selection pane="topRight" activeCell="C1" sqref="C1"/>
      <selection pane="bottomLeft" activeCell="A6" sqref="A6"/>
      <selection pane="bottomRight" activeCell="F85" sqref="F85"/>
    </sheetView>
  </sheetViews>
  <sheetFormatPr defaultRowHeight="15"/>
  <cols>
    <col min="1" max="1" width="92.5703125" customWidth="1"/>
    <col min="3" max="3" width="13" style="158" customWidth="1"/>
    <col min="4" max="4" width="14.140625" style="158" customWidth="1"/>
    <col min="5" max="5" width="15.5703125" style="158" customWidth="1"/>
    <col min="6" max="6" width="13.140625" style="158" customWidth="1"/>
  </cols>
  <sheetData>
    <row r="1" spans="1:8" ht="24" customHeight="1">
      <c r="A1" s="265" t="s">
        <v>343</v>
      </c>
      <c r="B1" s="270"/>
      <c r="C1" s="270"/>
      <c r="D1" s="270"/>
      <c r="E1" s="270"/>
      <c r="F1" s="267"/>
    </row>
    <row r="2" spans="1:8" ht="24" customHeight="1">
      <c r="A2" s="269" t="s">
        <v>186</v>
      </c>
      <c r="B2" s="266"/>
      <c r="C2" s="266"/>
      <c r="D2" s="266"/>
      <c r="E2" s="266"/>
      <c r="F2" s="267"/>
      <c r="H2" s="108"/>
    </row>
    <row r="3" spans="1:8" ht="18">
      <c r="A3" s="149"/>
    </row>
    <row r="4" spans="1:8">
      <c r="A4" s="150" t="s">
        <v>365</v>
      </c>
    </row>
    <row r="5" spans="1:8" ht="45">
      <c r="A5" s="1" t="s">
        <v>498</v>
      </c>
      <c r="B5" s="2" t="s">
        <v>316</v>
      </c>
      <c r="C5" s="159" t="s">
        <v>194</v>
      </c>
      <c r="D5" s="159" t="s">
        <v>195</v>
      </c>
      <c r="E5" s="159" t="s">
        <v>346</v>
      </c>
      <c r="F5" s="187" t="s">
        <v>302</v>
      </c>
    </row>
    <row r="6" spans="1:8" ht="15" customHeight="1">
      <c r="A6" s="40" t="s">
        <v>735</v>
      </c>
      <c r="B6" s="5" t="s">
        <v>736</v>
      </c>
      <c r="C6" s="156"/>
      <c r="D6" s="156"/>
      <c r="E6" s="156"/>
      <c r="F6" s="156"/>
    </row>
    <row r="7" spans="1:8" ht="15" customHeight="1">
      <c r="A7" s="4" t="s">
        <v>737</v>
      </c>
      <c r="B7" s="5" t="s">
        <v>738</v>
      </c>
      <c r="C7" s="156"/>
      <c r="D7" s="156"/>
      <c r="E7" s="156"/>
      <c r="F7" s="156"/>
    </row>
    <row r="8" spans="1:8" ht="15" customHeight="1">
      <c r="A8" s="4" t="s">
        <v>739</v>
      </c>
      <c r="B8" s="5" t="s">
        <v>740</v>
      </c>
      <c r="C8" s="156"/>
      <c r="D8" s="156"/>
      <c r="E8" s="156"/>
      <c r="F8" s="156"/>
    </row>
    <row r="9" spans="1:8" ht="15" customHeight="1">
      <c r="A9" s="4" t="s">
        <v>741</v>
      </c>
      <c r="B9" s="5" t="s">
        <v>742</v>
      </c>
      <c r="C9" s="156"/>
      <c r="D9" s="156"/>
      <c r="E9" s="156"/>
      <c r="F9" s="156"/>
    </row>
    <row r="10" spans="1:8" ht="15" customHeight="1">
      <c r="A10" s="4" t="s">
        <v>743</v>
      </c>
      <c r="B10" s="5" t="s">
        <v>744</v>
      </c>
      <c r="C10" s="156"/>
      <c r="D10" s="156"/>
      <c r="E10" s="156"/>
      <c r="F10" s="156"/>
    </row>
    <row r="11" spans="1:8" ht="15" customHeight="1">
      <c r="A11" s="4" t="s">
        <v>745</v>
      </c>
      <c r="B11" s="5" t="s">
        <v>746</v>
      </c>
      <c r="C11" s="156"/>
      <c r="D11" s="156"/>
      <c r="E11" s="156"/>
      <c r="F11" s="156"/>
    </row>
    <row r="12" spans="1:8" ht="15" customHeight="1">
      <c r="A12" s="8" t="s">
        <v>124</v>
      </c>
      <c r="B12" s="9" t="s">
        <v>747</v>
      </c>
      <c r="C12" s="156"/>
      <c r="D12" s="156"/>
      <c r="E12" s="156"/>
      <c r="F12" s="156"/>
    </row>
    <row r="13" spans="1:8" ht="15" customHeight="1">
      <c r="A13" s="4" t="s">
        <v>748</v>
      </c>
      <c r="B13" s="5" t="s">
        <v>749</v>
      </c>
      <c r="C13" s="156"/>
      <c r="D13" s="156"/>
      <c r="E13" s="156"/>
      <c r="F13" s="156"/>
    </row>
    <row r="14" spans="1:8" ht="15" customHeight="1">
      <c r="A14" s="4" t="s">
        <v>750</v>
      </c>
      <c r="B14" s="5" t="s">
        <v>751</v>
      </c>
      <c r="C14" s="156"/>
      <c r="D14" s="156"/>
      <c r="E14" s="156"/>
      <c r="F14" s="156"/>
    </row>
    <row r="15" spans="1:8" ht="15" customHeight="1">
      <c r="A15" s="4" t="s">
        <v>85</v>
      </c>
      <c r="B15" s="5" t="s">
        <v>752</v>
      </c>
      <c r="C15" s="156"/>
      <c r="D15" s="156"/>
      <c r="E15" s="156"/>
      <c r="F15" s="156"/>
    </row>
    <row r="16" spans="1:8" ht="15" customHeight="1">
      <c r="A16" s="4" t="s">
        <v>86</v>
      </c>
      <c r="B16" s="5" t="s">
        <v>753</v>
      </c>
      <c r="C16" s="156"/>
      <c r="D16" s="156"/>
      <c r="E16" s="156"/>
      <c r="F16" s="156"/>
    </row>
    <row r="17" spans="1:6" ht="15" customHeight="1">
      <c r="A17" s="4" t="s">
        <v>87</v>
      </c>
      <c r="B17" s="5" t="s">
        <v>754</v>
      </c>
      <c r="C17" s="156"/>
      <c r="D17" s="156"/>
      <c r="E17" s="156"/>
      <c r="F17" s="156"/>
    </row>
    <row r="18" spans="1:6" ht="15" customHeight="1">
      <c r="A18" s="48" t="s">
        <v>125</v>
      </c>
      <c r="B18" s="63" t="s">
        <v>755</v>
      </c>
      <c r="C18" s="156"/>
      <c r="D18" s="156"/>
      <c r="E18" s="156"/>
      <c r="F18" s="156">
        <f>E18+C18+D18</f>
        <v>0</v>
      </c>
    </row>
    <row r="19" spans="1:6" ht="15" customHeight="1">
      <c r="A19" s="4" t="s">
        <v>91</v>
      </c>
      <c r="B19" s="5" t="s">
        <v>764</v>
      </c>
      <c r="C19" s="156"/>
      <c r="D19" s="156"/>
      <c r="E19" s="156"/>
      <c r="F19" s="156">
        <f t="shared" ref="F19:F82" si="0">E19+C19+D19</f>
        <v>0</v>
      </c>
    </row>
    <row r="20" spans="1:6" ht="15" customHeight="1">
      <c r="A20" s="4" t="s">
        <v>92</v>
      </c>
      <c r="B20" s="5" t="s">
        <v>768</v>
      </c>
      <c r="C20" s="156"/>
      <c r="D20" s="156"/>
      <c r="E20" s="156"/>
      <c r="F20" s="156">
        <f t="shared" si="0"/>
        <v>0</v>
      </c>
    </row>
    <row r="21" spans="1:6" ht="15" customHeight="1">
      <c r="A21" s="8" t="s">
        <v>127</v>
      </c>
      <c r="B21" s="9" t="s">
        <v>769</v>
      </c>
      <c r="C21" s="156"/>
      <c r="D21" s="156"/>
      <c r="E21" s="156"/>
      <c r="F21" s="156">
        <f t="shared" si="0"/>
        <v>0</v>
      </c>
    </row>
    <row r="22" spans="1:6" ht="15" customHeight="1">
      <c r="A22" s="4" t="s">
        <v>93</v>
      </c>
      <c r="B22" s="5" t="s">
        <v>770</v>
      </c>
      <c r="C22" s="156"/>
      <c r="D22" s="156"/>
      <c r="E22" s="156"/>
      <c r="F22" s="156">
        <f t="shared" si="0"/>
        <v>0</v>
      </c>
    </row>
    <row r="23" spans="1:6" ht="15" customHeight="1">
      <c r="A23" s="4" t="s">
        <v>94</v>
      </c>
      <c r="B23" s="5" t="s">
        <v>771</v>
      </c>
      <c r="C23" s="156"/>
      <c r="D23" s="156"/>
      <c r="E23" s="156"/>
      <c r="F23" s="156">
        <f t="shared" si="0"/>
        <v>0</v>
      </c>
    </row>
    <row r="24" spans="1:6" ht="15" customHeight="1">
      <c r="A24" s="4" t="s">
        <v>95</v>
      </c>
      <c r="B24" s="5" t="s">
        <v>772</v>
      </c>
      <c r="C24" s="156"/>
      <c r="D24" s="156"/>
      <c r="E24" s="156"/>
      <c r="F24" s="156">
        <f t="shared" si="0"/>
        <v>0</v>
      </c>
    </row>
    <row r="25" spans="1:6" ht="15" customHeight="1">
      <c r="A25" s="4" t="s">
        <v>96</v>
      </c>
      <c r="B25" s="5" t="s">
        <v>773</v>
      </c>
      <c r="C25" s="156"/>
      <c r="D25" s="156"/>
      <c r="E25" s="156"/>
      <c r="F25" s="156">
        <f t="shared" si="0"/>
        <v>0</v>
      </c>
    </row>
    <row r="26" spans="1:6" ht="15" customHeight="1">
      <c r="A26" s="4" t="s">
        <v>97</v>
      </c>
      <c r="B26" s="5" t="s">
        <v>776</v>
      </c>
      <c r="C26" s="156"/>
      <c r="D26" s="156"/>
      <c r="E26" s="156"/>
      <c r="F26" s="156">
        <f t="shared" si="0"/>
        <v>0</v>
      </c>
    </row>
    <row r="27" spans="1:6" ht="15" customHeight="1">
      <c r="A27" s="4" t="s">
        <v>777</v>
      </c>
      <c r="B27" s="5" t="s">
        <v>778</v>
      </c>
      <c r="C27" s="156"/>
      <c r="D27" s="156"/>
      <c r="E27" s="156"/>
      <c r="F27" s="156">
        <f t="shared" si="0"/>
        <v>0</v>
      </c>
    </row>
    <row r="28" spans="1:6" ht="15" customHeight="1">
      <c r="A28" s="4" t="s">
        <v>98</v>
      </c>
      <c r="B28" s="5" t="s">
        <v>779</v>
      </c>
      <c r="C28" s="156"/>
      <c r="D28" s="156"/>
      <c r="E28" s="156"/>
      <c r="F28" s="156">
        <f t="shared" si="0"/>
        <v>0</v>
      </c>
    </row>
    <row r="29" spans="1:6" ht="15" customHeight="1">
      <c r="A29" s="4" t="s">
        <v>99</v>
      </c>
      <c r="B29" s="5" t="s">
        <v>784</v>
      </c>
      <c r="C29" s="156"/>
      <c r="D29" s="156"/>
      <c r="E29" s="156"/>
      <c r="F29" s="156">
        <f t="shared" si="0"/>
        <v>0</v>
      </c>
    </row>
    <row r="30" spans="1:6" ht="15" customHeight="1">
      <c r="A30" s="8" t="s">
        <v>128</v>
      </c>
      <c r="B30" s="9" t="s">
        <v>800</v>
      </c>
      <c r="C30" s="156"/>
      <c r="D30" s="156"/>
      <c r="E30" s="156"/>
      <c r="F30" s="156">
        <f t="shared" si="0"/>
        <v>0</v>
      </c>
    </row>
    <row r="31" spans="1:6" ht="15" customHeight="1">
      <c r="A31" s="4" t="s">
        <v>100</v>
      </c>
      <c r="B31" s="5" t="s">
        <v>801</v>
      </c>
      <c r="C31" s="156"/>
      <c r="D31" s="156"/>
      <c r="E31" s="156"/>
      <c r="F31" s="156">
        <f t="shared" si="0"/>
        <v>0</v>
      </c>
    </row>
    <row r="32" spans="1:6" ht="15" customHeight="1">
      <c r="A32" s="48" t="s">
        <v>129</v>
      </c>
      <c r="B32" s="63" t="s">
        <v>802</v>
      </c>
      <c r="C32" s="156"/>
      <c r="D32" s="156"/>
      <c r="E32" s="156"/>
      <c r="F32" s="156">
        <f t="shared" si="0"/>
        <v>0</v>
      </c>
    </row>
    <row r="33" spans="1:6" ht="15" customHeight="1">
      <c r="A33" s="16" t="s">
        <v>803</v>
      </c>
      <c r="B33" s="5" t="s">
        <v>804</v>
      </c>
      <c r="C33" s="156"/>
      <c r="D33" s="156"/>
      <c r="E33" s="156"/>
      <c r="F33" s="156">
        <f t="shared" si="0"/>
        <v>0</v>
      </c>
    </row>
    <row r="34" spans="1:6" ht="15" customHeight="1">
      <c r="A34" s="16" t="s">
        <v>101</v>
      </c>
      <c r="B34" s="5" t="s">
        <v>805</v>
      </c>
      <c r="C34" s="156">
        <v>1500</v>
      </c>
      <c r="D34" s="156"/>
      <c r="E34" s="156"/>
      <c r="F34" s="156">
        <f t="shared" si="0"/>
        <v>1500</v>
      </c>
    </row>
    <row r="35" spans="1:6" ht="15" customHeight="1">
      <c r="A35" s="16" t="s">
        <v>102</v>
      </c>
      <c r="B35" s="5" t="s">
        <v>808</v>
      </c>
      <c r="C35" s="156"/>
      <c r="D35" s="156"/>
      <c r="E35" s="156"/>
      <c r="F35" s="156">
        <f t="shared" si="0"/>
        <v>0</v>
      </c>
    </row>
    <row r="36" spans="1:6" ht="15" customHeight="1">
      <c r="A36" s="16" t="s">
        <v>103</v>
      </c>
      <c r="B36" s="5" t="s">
        <v>809</v>
      </c>
      <c r="C36" s="156"/>
      <c r="D36" s="156"/>
      <c r="E36" s="156"/>
      <c r="F36" s="156">
        <f t="shared" si="0"/>
        <v>0</v>
      </c>
    </row>
    <row r="37" spans="1:6" ht="15" customHeight="1">
      <c r="A37" s="16" t="s">
        <v>816</v>
      </c>
      <c r="B37" s="5" t="s">
        <v>817</v>
      </c>
      <c r="C37" s="156"/>
      <c r="D37" s="156"/>
      <c r="E37" s="156"/>
      <c r="F37" s="156">
        <f t="shared" si="0"/>
        <v>0</v>
      </c>
    </row>
    <row r="38" spans="1:6" ht="15" customHeight="1">
      <c r="A38" s="16" t="s">
        <v>818</v>
      </c>
      <c r="B38" s="5" t="s">
        <v>819</v>
      </c>
      <c r="C38" s="156"/>
      <c r="D38" s="156"/>
      <c r="E38" s="156"/>
      <c r="F38" s="156">
        <f t="shared" si="0"/>
        <v>0</v>
      </c>
    </row>
    <row r="39" spans="1:6" ht="15" customHeight="1">
      <c r="A39" s="16" t="s">
        <v>820</v>
      </c>
      <c r="B39" s="5" t="s">
        <v>821</v>
      </c>
      <c r="C39" s="156"/>
      <c r="D39" s="156"/>
      <c r="E39" s="156"/>
      <c r="F39" s="156">
        <f t="shared" si="0"/>
        <v>0</v>
      </c>
    </row>
    <row r="40" spans="1:6" ht="15" customHeight="1">
      <c r="A40" s="16" t="s">
        <v>104</v>
      </c>
      <c r="B40" s="5" t="s">
        <v>822</v>
      </c>
      <c r="C40" s="156"/>
      <c r="D40" s="156"/>
      <c r="E40" s="156"/>
      <c r="F40" s="156">
        <f t="shared" si="0"/>
        <v>0</v>
      </c>
    </row>
    <row r="41" spans="1:6" ht="15" customHeight="1">
      <c r="A41" s="16" t="s">
        <v>105</v>
      </c>
      <c r="B41" s="5" t="s">
        <v>824</v>
      </c>
      <c r="C41" s="156"/>
      <c r="D41" s="156"/>
      <c r="E41" s="156"/>
      <c r="F41" s="156">
        <f t="shared" si="0"/>
        <v>0</v>
      </c>
    </row>
    <row r="42" spans="1:6" ht="15" customHeight="1">
      <c r="A42" s="16" t="s">
        <v>106</v>
      </c>
      <c r="B42" s="5" t="s">
        <v>829</v>
      </c>
      <c r="C42" s="156"/>
      <c r="D42" s="156"/>
      <c r="E42" s="156"/>
      <c r="F42" s="156">
        <f t="shared" si="0"/>
        <v>0</v>
      </c>
    </row>
    <row r="43" spans="1:6" ht="15" customHeight="1">
      <c r="A43" s="62" t="s">
        <v>130</v>
      </c>
      <c r="B43" s="63" t="s">
        <v>833</v>
      </c>
      <c r="C43" s="156">
        <f>SUM(C33:C42)</f>
        <v>1500</v>
      </c>
      <c r="D43" s="156">
        <f>SUM(D33:D42)</f>
        <v>0</v>
      </c>
      <c r="E43" s="156">
        <f>SUM(E33:E42)</f>
        <v>0</v>
      </c>
      <c r="F43" s="156">
        <f t="shared" si="0"/>
        <v>1500</v>
      </c>
    </row>
    <row r="44" spans="1:6" ht="15" customHeight="1">
      <c r="A44" s="16" t="s">
        <v>845</v>
      </c>
      <c r="B44" s="5" t="s">
        <v>846</v>
      </c>
      <c r="C44" s="156"/>
      <c r="D44" s="156"/>
      <c r="E44" s="156"/>
      <c r="F44" s="156">
        <f t="shared" si="0"/>
        <v>0</v>
      </c>
    </row>
    <row r="45" spans="1:6" ht="15" customHeight="1">
      <c r="A45" s="4" t="s">
        <v>110</v>
      </c>
      <c r="B45" s="5" t="s">
        <v>847</v>
      </c>
      <c r="C45" s="156"/>
      <c r="D45" s="156"/>
      <c r="E45" s="156"/>
      <c r="F45" s="156">
        <f t="shared" si="0"/>
        <v>0</v>
      </c>
    </row>
    <row r="46" spans="1:6" ht="15" customHeight="1">
      <c r="A46" s="16" t="s">
        <v>111</v>
      </c>
      <c r="B46" s="5" t="s">
        <v>848</v>
      </c>
      <c r="C46" s="156"/>
      <c r="D46" s="156"/>
      <c r="E46" s="156"/>
      <c r="F46" s="156">
        <f t="shared" si="0"/>
        <v>0</v>
      </c>
    </row>
    <row r="47" spans="1:6" ht="15" customHeight="1">
      <c r="A47" s="48" t="s">
        <v>132</v>
      </c>
      <c r="B47" s="63" t="s">
        <v>849</v>
      </c>
      <c r="C47" s="156"/>
      <c r="D47" s="156"/>
      <c r="E47" s="156"/>
      <c r="F47" s="156">
        <f t="shared" si="0"/>
        <v>0</v>
      </c>
    </row>
    <row r="48" spans="1:6" ht="15" customHeight="1">
      <c r="A48" s="77" t="s">
        <v>193</v>
      </c>
      <c r="B48" s="82"/>
      <c r="C48" s="156">
        <f>C47+C43+C32+C18</f>
        <v>1500</v>
      </c>
      <c r="D48" s="156">
        <f>D47+D43+D32+D18</f>
        <v>0</v>
      </c>
      <c r="E48" s="156">
        <f>E47+E43+E32+E18</f>
        <v>0</v>
      </c>
      <c r="F48" s="156">
        <f t="shared" si="0"/>
        <v>1500</v>
      </c>
    </row>
    <row r="49" spans="1:6" ht="15" customHeight="1">
      <c r="A49" s="4" t="s">
        <v>756</v>
      </c>
      <c r="B49" s="5" t="s">
        <v>757</v>
      </c>
      <c r="C49" s="156"/>
      <c r="D49" s="156"/>
      <c r="E49" s="156"/>
      <c r="F49" s="156">
        <f t="shared" si="0"/>
        <v>0</v>
      </c>
    </row>
    <row r="50" spans="1:6" ht="15" customHeight="1">
      <c r="A50" s="4" t="s">
        <v>758</v>
      </c>
      <c r="B50" s="5" t="s">
        <v>759</v>
      </c>
      <c r="C50" s="156"/>
      <c r="D50" s="156"/>
      <c r="E50" s="156"/>
      <c r="F50" s="156">
        <f t="shared" si="0"/>
        <v>0</v>
      </c>
    </row>
    <row r="51" spans="1:6" ht="15" customHeight="1">
      <c r="A51" s="4" t="s">
        <v>88</v>
      </c>
      <c r="B51" s="5" t="s">
        <v>760</v>
      </c>
      <c r="C51" s="156"/>
      <c r="D51" s="156"/>
      <c r="E51" s="156"/>
      <c r="F51" s="156">
        <f t="shared" si="0"/>
        <v>0</v>
      </c>
    </row>
    <row r="52" spans="1:6" ht="15" customHeight="1">
      <c r="A52" s="4" t="s">
        <v>89</v>
      </c>
      <c r="B52" s="5" t="s">
        <v>761</v>
      </c>
      <c r="C52" s="156"/>
      <c r="D52" s="156"/>
      <c r="E52" s="156"/>
      <c r="F52" s="156">
        <f t="shared" si="0"/>
        <v>0</v>
      </c>
    </row>
    <row r="53" spans="1:6" ht="15" customHeight="1">
      <c r="A53" s="4" t="s">
        <v>90</v>
      </c>
      <c r="B53" s="5" t="s">
        <v>762</v>
      </c>
      <c r="C53" s="156"/>
      <c r="D53" s="156"/>
      <c r="E53" s="156"/>
      <c r="F53" s="156">
        <f t="shared" si="0"/>
        <v>0</v>
      </c>
    </row>
    <row r="54" spans="1:6" ht="15" customHeight="1">
      <c r="A54" s="48" t="s">
        <v>126</v>
      </c>
      <c r="B54" s="63" t="s">
        <v>763</v>
      </c>
      <c r="C54" s="156"/>
      <c r="D54" s="156"/>
      <c r="E54" s="156"/>
      <c r="F54" s="156">
        <f t="shared" si="0"/>
        <v>0</v>
      </c>
    </row>
    <row r="55" spans="1:6" ht="15" customHeight="1">
      <c r="A55" s="16" t="s">
        <v>107</v>
      </c>
      <c r="B55" s="5" t="s">
        <v>834</v>
      </c>
      <c r="C55" s="156"/>
      <c r="D55" s="156"/>
      <c r="E55" s="156"/>
      <c r="F55" s="156">
        <f t="shared" si="0"/>
        <v>0</v>
      </c>
    </row>
    <row r="56" spans="1:6" ht="15" customHeight="1">
      <c r="A56" s="16" t="s">
        <v>108</v>
      </c>
      <c r="B56" s="5" t="s">
        <v>836</v>
      </c>
      <c r="C56" s="156"/>
      <c r="D56" s="156"/>
      <c r="E56" s="156"/>
      <c r="F56" s="156">
        <f t="shared" si="0"/>
        <v>0</v>
      </c>
    </row>
    <row r="57" spans="1:6" ht="15" customHeight="1">
      <c r="A57" s="16" t="s">
        <v>838</v>
      </c>
      <c r="B57" s="5" t="s">
        <v>839</v>
      </c>
      <c r="C57" s="156"/>
      <c r="D57" s="156"/>
      <c r="E57" s="156"/>
      <c r="F57" s="156">
        <f t="shared" si="0"/>
        <v>0</v>
      </c>
    </row>
    <row r="58" spans="1:6" ht="15" customHeight="1">
      <c r="A58" s="16" t="s">
        <v>109</v>
      </c>
      <c r="B58" s="5" t="s">
        <v>840</v>
      </c>
      <c r="C58" s="156"/>
      <c r="D58" s="156"/>
      <c r="E58" s="156"/>
      <c r="F58" s="156">
        <f t="shared" si="0"/>
        <v>0</v>
      </c>
    </row>
    <row r="59" spans="1:6" ht="15" customHeight="1">
      <c r="A59" s="16" t="s">
        <v>842</v>
      </c>
      <c r="B59" s="5" t="s">
        <v>843</v>
      </c>
      <c r="C59" s="156"/>
      <c r="D59" s="156"/>
      <c r="E59" s="156"/>
      <c r="F59" s="156">
        <f t="shared" si="0"/>
        <v>0</v>
      </c>
    </row>
    <row r="60" spans="1:6" ht="15" customHeight="1">
      <c r="A60" s="48" t="s">
        <v>131</v>
      </c>
      <c r="B60" s="63" t="s">
        <v>844</v>
      </c>
      <c r="C60" s="156"/>
      <c r="D60" s="156"/>
      <c r="E60" s="156"/>
      <c r="F60" s="156">
        <f t="shared" si="0"/>
        <v>0</v>
      </c>
    </row>
    <row r="61" spans="1:6" ht="15" customHeight="1">
      <c r="A61" s="16" t="s">
        <v>850</v>
      </c>
      <c r="B61" s="5" t="s">
        <v>851</v>
      </c>
      <c r="C61" s="156"/>
      <c r="D61" s="156"/>
      <c r="E61" s="156"/>
      <c r="F61" s="156">
        <f t="shared" si="0"/>
        <v>0</v>
      </c>
    </row>
    <row r="62" spans="1:6" ht="15" customHeight="1">
      <c r="A62" s="4" t="s">
        <v>112</v>
      </c>
      <c r="B62" s="5" t="s">
        <v>852</v>
      </c>
      <c r="C62" s="156"/>
      <c r="D62" s="156"/>
      <c r="E62" s="156"/>
      <c r="F62" s="156">
        <f t="shared" si="0"/>
        <v>0</v>
      </c>
    </row>
    <row r="63" spans="1:6" ht="15" customHeight="1">
      <c r="A63" s="16" t="s">
        <v>113</v>
      </c>
      <c r="B63" s="5" t="s">
        <v>853</v>
      </c>
      <c r="C63" s="156"/>
      <c r="D63" s="156"/>
      <c r="E63" s="156"/>
      <c r="F63" s="156">
        <f t="shared" si="0"/>
        <v>0</v>
      </c>
    </row>
    <row r="64" spans="1:6" ht="15" customHeight="1">
      <c r="A64" s="48" t="s">
        <v>134</v>
      </c>
      <c r="B64" s="63" t="s">
        <v>854</v>
      </c>
      <c r="C64" s="156"/>
      <c r="D64" s="156"/>
      <c r="E64" s="156"/>
      <c r="F64" s="156">
        <f t="shared" si="0"/>
        <v>0</v>
      </c>
    </row>
    <row r="65" spans="1:6" ht="15" customHeight="1">
      <c r="A65" s="77" t="s">
        <v>192</v>
      </c>
      <c r="B65" s="82"/>
      <c r="C65" s="156">
        <f>C64+C60+C54</f>
        <v>0</v>
      </c>
      <c r="D65" s="156">
        <f>D64+D60+D54</f>
        <v>0</v>
      </c>
      <c r="E65" s="156">
        <f>E64+E60+E54</f>
        <v>0</v>
      </c>
      <c r="F65" s="156">
        <f t="shared" si="0"/>
        <v>0</v>
      </c>
    </row>
    <row r="66" spans="1:6" ht="15.75">
      <c r="A66" s="60" t="s">
        <v>133</v>
      </c>
      <c r="B66" s="44" t="s">
        <v>855</v>
      </c>
      <c r="C66" s="156">
        <f>C65+C48</f>
        <v>1500</v>
      </c>
      <c r="D66" s="156">
        <f>D65+D48</f>
        <v>0</v>
      </c>
      <c r="E66" s="156">
        <f>E65+E48</f>
        <v>0</v>
      </c>
      <c r="F66" s="156">
        <f t="shared" si="0"/>
        <v>1500</v>
      </c>
    </row>
    <row r="67" spans="1:6" ht="15.75">
      <c r="A67" s="155" t="s">
        <v>349</v>
      </c>
      <c r="B67" s="80"/>
      <c r="C67" s="156">
        <f>C48-'4. Faluház kiadás'!C74</f>
        <v>-25950</v>
      </c>
      <c r="D67" s="156">
        <f>D48-'4. Faluház kiadás'!D74</f>
        <v>0</v>
      </c>
      <c r="E67" s="156">
        <f>E48-'4. Faluház kiadás'!E74</f>
        <v>0</v>
      </c>
      <c r="F67" s="156">
        <f t="shared" si="0"/>
        <v>-25950</v>
      </c>
    </row>
    <row r="68" spans="1:6" ht="15.75">
      <c r="A68" s="155" t="s">
        <v>350</v>
      </c>
      <c r="B68" s="80"/>
      <c r="C68" s="156">
        <f>C65-'4. Faluház kiadás'!C97</f>
        <v>-9608</v>
      </c>
      <c r="D68" s="156">
        <f>D65-'4. Faluház kiadás'!D97</f>
        <v>0</v>
      </c>
      <c r="E68" s="156">
        <f>E65-'4. Faluház kiadás'!E97</f>
        <v>0</v>
      </c>
      <c r="F68" s="156">
        <f t="shared" si="0"/>
        <v>-9608</v>
      </c>
    </row>
    <row r="69" spans="1:6">
      <c r="A69" s="46" t="s">
        <v>115</v>
      </c>
      <c r="B69" s="4" t="s">
        <v>856</v>
      </c>
      <c r="C69" s="156"/>
      <c r="D69" s="156"/>
      <c r="E69" s="156"/>
      <c r="F69" s="156">
        <f t="shared" si="0"/>
        <v>0</v>
      </c>
    </row>
    <row r="70" spans="1:6">
      <c r="A70" s="16" t="s">
        <v>857</v>
      </c>
      <c r="B70" s="4" t="s">
        <v>858</v>
      </c>
      <c r="C70" s="156"/>
      <c r="D70" s="156"/>
      <c r="E70" s="156"/>
      <c r="F70" s="156">
        <f t="shared" si="0"/>
        <v>0</v>
      </c>
    </row>
    <row r="71" spans="1:6">
      <c r="A71" s="46" t="s">
        <v>116</v>
      </c>
      <c r="B71" s="4" t="s">
        <v>859</v>
      </c>
      <c r="C71" s="156"/>
      <c r="D71" s="156"/>
      <c r="E71" s="156"/>
      <c r="F71" s="156">
        <f t="shared" si="0"/>
        <v>0</v>
      </c>
    </row>
    <row r="72" spans="1:6">
      <c r="A72" s="19" t="s">
        <v>135</v>
      </c>
      <c r="B72" s="8" t="s">
        <v>860</v>
      </c>
      <c r="C72" s="156"/>
      <c r="D72" s="156"/>
      <c r="E72" s="156"/>
      <c r="F72" s="156">
        <f t="shared" si="0"/>
        <v>0</v>
      </c>
    </row>
    <row r="73" spans="1:6">
      <c r="A73" s="16" t="s">
        <v>117</v>
      </c>
      <c r="B73" s="4" t="s">
        <v>861</v>
      </c>
      <c r="C73" s="156"/>
      <c r="D73" s="156"/>
      <c r="E73" s="156"/>
      <c r="F73" s="156">
        <f t="shared" si="0"/>
        <v>0</v>
      </c>
    </row>
    <row r="74" spans="1:6">
      <c r="A74" s="46" t="s">
        <v>862</v>
      </c>
      <c r="B74" s="4" t="s">
        <v>863</v>
      </c>
      <c r="C74" s="156"/>
      <c r="D74" s="156"/>
      <c r="E74" s="156"/>
      <c r="F74" s="156">
        <f t="shared" si="0"/>
        <v>0</v>
      </c>
    </row>
    <row r="75" spans="1:6">
      <c r="A75" s="16" t="s">
        <v>118</v>
      </c>
      <c r="B75" s="4" t="s">
        <v>864</v>
      </c>
      <c r="C75" s="156"/>
      <c r="D75" s="156"/>
      <c r="E75" s="156"/>
      <c r="F75" s="156">
        <f t="shared" si="0"/>
        <v>0</v>
      </c>
    </row>
    <row r="76" spans="1:6">
      <c r="A76" s="46" t="s">
        <v>865</v>
      </c>
      <c r="B76" s="4" t="s">
        <v>866</v>
      </c>
      <c r="C76" s="156"/>
      <c r="D76" s="156"/>
      <c r="E76" s="156"/>
      <c r="F76" s="156">
        <f t="shared" si="0"/>
        <v>0</v>
      </c>
    </row>
    <row r="77" spans="1:6">
      <c r="A77" s="17" t="s">
        <v>136</v>
      </c>
      <c r="B77" s="8" t="s">
        <v>867</v>
      </c>
      <c r="C77" s="156"/>
      <c r="D77" s="156"/>
      <c r="E77" s="156"/>
      <c r="F77" s="156">
        <f t="shared" si="0"/>
        <v>0</v>
      </c>
    </row>
    <row r="78" spans="1:6">
      <c r="A78" s="4" t="s">
        <v>244</v>
      </c>
      <c r="B78" s="4" t="s">
        <v>868</v>
      </c>
      <c r="C78" s="156"/>
      <c r="D78" s="156"/>
      <c r="E78" s="156"/>
      <c r="F78" s="156">
        <f t="shared" si="0"/>
        <v>0</v>
      </c>
    </row>
    <row r="79" spans="1:6">
      <c r="A79" s="4" t="s">
        <v>245</v>
      </c>
      <c r="B79" s="4" t="s">
        <v>868</v>
      </c>
      <c r="C79" s="156"/>
      <c r="D79" s="156"/>
      <c r="E79" s="156"/>
      <c r="F79" s="156">
        <f t="shared" si="0"/>
        <v>0</v>
      </c>
    </row>
    <row r="80" spans="1:6">
      <c r="A80" s="4" t="s">
        <v>242</v>
      </c>
      <c r="B80" s="4" t="s">
        <v>869</v>
      </c>
      <c r="C80" s="156"/>
      <c r="D80" s="156"/>
      <c r="E80" s="156"/>
      <c r="F80" s="156">
        <f t="shared" si="0"/>
        <v>0</v>
      </c>
    </row>
    <row r="81" spans="1:6">
      <c r="A81" s="4" t="s">
        <v>243</v>
      </c>
      <c r="B81" s="4" t="s">
        <v>869</v>
      </c>
      <c r="C81" s="156"/>
      <c r="D81" s="156"/>
      <c r="E81" s="156"/>
      <c r="F81" s="156">
        <f t="shared" si="0"/>
        <v>0</v>
      </c>
    </row>
    <row r="82" spans="1:6">
      <c r="A82" s="8" t="s">
        <v>137</v>
      </c>
      <c r="B82" s="8" t="s">
        <v>870</v>
      </c>
      <c r="C82" s="156"/>
      <c r="D82" s="156"/>
      <c r="E82" s="156"/>
      <c r="F82" s="156">
        <f t="shared" si="0"/>
        <v>0</v>
      </c>
    </row>
    <row r="83" spans="1:6">
      <c r="A83" s="46" t="s">
        <v>871</v>
      </c>
      <c r="B83" s="4" t="s">
        <v>872</v>
      </c>
      <c r="C83" s="156"/>
      <c r="D83" s="156"/>
      <c r="E83" s="156"/>
      <c r="F83" s="156">
        <f t="shared" ref="F83:F96" si="1">E83+C83+D83</f>
        <v>0</v>
      </c>
    </row>
    <row r="84" spans="1:6">
      <c r="A84" s="46" t="s">
        <v>873</v>
      </c>
      <c r="B84" s="4" t="s">
        <v>874</v>
      </c>
      <c r="C84" s="156"/>
      <c r="D84" s="156"/>
      <c r="E84" s="156"/>
      <c r="F84" s="156">
        <f t="shared" si="1"/>
        <v>0</v>
      </c>
    </row>
    <row r="85" spans="1:6">
      <c r="A85" s="46" t="s">
        <v>875</v>
      </c>
      <c r="B85" s="4" t="s">
        <v>876</v>
      </c>
      <c r="C85" s="156">
        <f>35245+313</f>
        <v>35558</v>
      </c>
      <c r="D85" s="156"/>
      <c r="E85" s="156"/>
      <c r="F85" s="156">
        <f t="shared" si="1"/>
        <v>35558</v>
      </c>
    </row>
    <row r="86" spans="1:6">
      <c r="A86" s="46" t="s">
        <v>877</v>
      </c>
      <c r="B86" s="4" t="s">
        <v>878</v>
      </c>
      <c r="C86" s="156"/>
      <c r="D86" s="156"/>
      <c r="E86" s="156"/>
      <c r="F86" s="156">
        <f t="shared" si="1"/>
        <v>0</v>
      </c>
    </row>
    <row r="87" spans="1:6">
      <c r="A87" s="16" t="s">
        <v>119</v>
      </c>
      <c r="B87" s="4" t="s">
        <v>879</v>
      </c>
      <c r="C87" s="156"/>
      <c r="D87" s="156"/>
      <c r="E87" s="156"/>
      <c r="F87" s="156">
        <f t="shared" si="1"/>
        <v>0</v>
      </c>
    </row>
    <row r="88" spans="1:6">
      <c r="A88" s="19" t="s">
        <v>138</v>
      </c>
      <c r="B88" s="8" t="s">
        <v>881</v>
      </c>
      <c r="C88" s="156">
        <f>SUM(C83:C87)</f>
        <v>35558</v>
      </c>
      <c r="D88" s="156">
        <f>SUM(D83:D87)</f>
        <v>0</v>
      </c>
      <c r="E88" s="156">
        <f>SUM(E83:E87)</f>
        <v>0</v>
      </c>
      <c r="F88" s="156">
        <f t="shared" si="1"/>
        <v>35558</v>
      </c>
    </row>
    <row r="89" spans="1:6">
      <c r="A89" s="16" t="s">
        <v>882</v>
      </c>
      <c r="B89" s="4" t="s">
        <v>883</v>
      </c>
      <c r="C89" s="156"/>
      <c r="D89" s="156"/>
      <c r="E89" s="156"/>
      <c r="F89" s="156">
        <f t="shared" si="1"/>
        <v>0</v>
      </c>
    </row>
    <row r="90" spans="1:6">
      <c r="A90" s="16" t="s">
        <v>884</v>
      </c>
      <c r="B90" s="4" t="s">
        <v>885</v>
      </c>
      <c r="C90" s="156"/>
      <c r="D90" s="156"/>
      <c r="E90" s="156"/>
      <c r="F90" s="156">
        <f t="shared" si="1"/>
        <v>0</v>
      </c>
    </row>
    <row r="91" spans="1:6">
      <c r="A91" s="46" t="s">
        <v>886</v>
      </c>
      <c r="B91" s="4" t="s">
        <v>887</v>
      </c>
      <c r="C91" s="156"/>
      <c r="D91" s="156"/>
      <c r="E91" s="156"/>
      <c r="F91" s="156">
        <f t="shared" si="1"/>
        <v>0</v>
      </c>
    </row>
    <row r="92" spans="1:6">
      <c r="A92" s="46" t="s">
        <v>120</v>
      </c>
      <c r="B92" s="4" t="s">
        <v>888</v>
      </c>
      <c r="C92" s="156"/>
      <c r="D92" s="156"/>
      <c r="E92" s="156"/>
      <c r="F92" s="156">
        <f t="shared" si="1"/>
        <v>0</v>
      </c>
    </row>
    <row r="93" spans="1:6">
      <c r="A93" s="17" t="s">
        <v>139</v>
      </c>
      <c r="B93" s="8" t="s">
        <v>889</v>
      </c>
      <c r="C93" s="156"/>
      <c r="D93" s="156"/>
      <c r="E93" s="156"/>
      <c r="F93" s="156">
        <f t="shared" si="1"/>
        <v>0</v>
      </c>
    </row>
    <row r="94" spans="1:6">
      <c r="A94" s="19" t="s">
        <v>890</v>
      </c>
      <c r="B94" s="8" t="s">
        <v>891</v>
      </c>
      <c r="C94" s="156"/>
      <c r="D94" s="156"/>
      <c r="E94" s="156"/>
      <c r="F94" s="156">
        <f t="shared" si="1"/>
        <v>0</v>
      </c>
    </row>
    <row r="95" spans="1:6" ht="15.75">
      <c r="A95" s="49" t="s">
        <v>140</v>
      </c>
      <c r="B95" s="50" t="s">
        <v>892</v>
      </c>
      <c r="C95" s="156">
        <f>C94+C93+C88</f>
        <v>35558</v>
      </c>
      <c r="D95" s="156">
        <f>D94+D93+D88</f>
        <v>0</v>
      </c>
      <c r="E95" s="156">
        <f>E94+E93+E88</f>
        <v>0</v>
      </c>
      <c r="F95" s="156">
        <f t="shared" si="1"/>
        <v>35558</v>
      </c>
    </row>
    <row r="96" spans="1:6" ht="15.75">
      <c r="A96" s="154" t="s">
        <v>122</v>
      </c>
      <c r="B96" s="55"/>
      <c r="C96" s="156">
        <f>C95+C66</f>
        <v>37058</v>
      </c>
      <c r="D96" s="156">
        <f>D95+D66</f>
        <v>0</v>
      </c>
      <c r="E96" s="156">
        <f>E95+E66</f>
        <v>0</v>
      </c>
      <c r="F96" s="156">
        <f t="shared" si="1"/>
        <v>37058</v>
      </c>
    </row>
  </sheetData>
  <mergeCells count="2">
    <mergeCell ref="A1:F1"/>
    <mergeCell ref="A2:F2"/>
  </mergeCells>
  <phoneticPr fontId="50" type="noConversion"/>
  <printOptions horizontalCentered="1"/>
  <pageMargins left="0.31496062992125984" right="0.39370078740157483" top="0.59055118110236227" bottom="0.47244094488188981" header="0.31496062992125984" footer="0.15748031496062992"/>
  <pageSetup paperSize="9" scale="52" orientation="portrait" horizontalDpi="300" verticalDpi="300" r:id="rId1"/>
  <headerFooter alignWithMargins="0">
    <oddHeader>&amp;R9.sz.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  <pageSetUpPr fitToPage="1"/>
  </sheetPr>
  <dimension ref="A1:H96"/>
  <sheetViews>
    <sheetView topLeftCell="A61" zoomScale="80" workbookViewId="0">
      <selection activeCell="F63" sqref="F63"/>
    </sheetView>
  </sheetViews>
  <sheetFormatPr defaultRowHeight="15"/>
  <cols>
    <col min="1" max="1" width="92.5703125" customWidth="1"/>
    <col min="3" max="3" width="13" style="158" customWidth="1"/>
    <col min="4" max="4" width="14.140625" style="158" customWidth="1"/>
    <col min="5" max="5" width="15.5703125" style="158" customWidth="1"/>
    <col min="6" max="6" width="13.140625" style="158" customWidth="1"/>
  </cols>
  <sheetData>
    <row r="1" spans="1:8" ht="24" customHeight="1">
      <c r="A1" s="265" t="s">
        <v>343</v>
      </c>
      <c r="B1" s="270"/>
      <c r="C1" s="270"/>
      <c r="D1" s="270"/>
      <c r="E1" s="270"/>
      <c r="F1" s="267"/>
    </row>
    <row r="2" spans="1:8" ht="24" customHeight="1">
      <c r="A2" s="269" t="s">
        <v>186</v>
      </c>
      <c r="B2" s="266"/>
      <c r="C2" s="266"/>
      <c r="D2" s="266"/>
      <c r="E2" s="266"/>
      <c r="F2" s="267"/>
      <c r="H2" s="108"/>
    </row>
    <row r="3" spans="1:8" ht="18">
      <c r="A3" s="149"/>
    </row>
    <row r="4" spans="1:8">
      <c r="A4" s="150" t="s">
        <v>368</v>
      </c>
    </row>
    <row r="5" spans="1:8" ht="45">
      <c r="A5" s="1" t="s">
        <v>498</v>
      </c>
      <c r="B5" s="2" t="s">
        <v>316</v>
      </c>
      <c r="C5" s="159" t="s">
        <v>194</v>
      </c>
      <c r="D5" s="159" t="s">
        <v>195</v>
      </c>
      <c r="E5" s="159" t="s">
        <v>346</v>
      </c>
      <c r="F5" s="187" t="s">
        <v>302</v>
      </c>
    </row>
    <row r="6" spans="1:8" ht="15" customHeight="1">
      <c r="A6" s="40" t="s">
        <v>735</v>
      </c>
      <c r="B6" s="5" t="s">
        <v>736</v>
      </c>
      <c r="C6" s="156"/>
      <c r="D6" s="156"/>
      <c r="E6" s="156"/>
      <c r="F6" s="156">
        <f>E6+D6+C6</f>
        <v>0</v>
      </c>
    </row>
    <row r="7" spans="1:8" ht="15" customHeight="1">
      <c r="A7" s="4" t="s">
        <v>737</v>
      </c>
      <c r="B7" s="5" t="s">
        <v>738</v>
      </c>
      <c r="C7" s="156"/>
      <c r="D7" s="156"/>
      <c r="E7" s="156"/>
      <c r="F7" s="156">
        <f t="shared" ref="F7:F70" si="0">E7+D7+C7</f>
        <v>0</v>
      </c>
    </row>
    <row r="8" spans="1:8" ht="15" customHeight="1">
      <c r="A8" s="4" t="s">
        <v>739</v>
      </c>
      <c r="B8" s="5" t="s">
        <v>740</v>
      </c>
      <c r="C8" s="156"/>
      <c r="D8" s="156"/>
      <c r="E8" s="156"/>
      <c r="F8" s="156">
        <f t="shared" si="0"/>
        <v>0</v>
      </c>
    </row>
    <row r="9" spans="1:8" ht="15" customHeight="1">
      <c r="A9" s="4" t="s">
        <v>741</v>
      </c>
      <c r="B9" s="5" t="s">
        <v>742</v>
      </c>
      <c r="C9" s="156"/>
      <c r="D9" s="156"/>
      <c r="E9" s="156"/>
      <c r="F9" s="156">
        <f t="shared" si="0"/>
        <v>0</v>
      </c>
    </row>
    <row r="10" spans="1:8" ht="15" customHeight="1">
      <c r="A10" s="4" t="s">
        <v>743</v>
      </c>
      <c r="B10" s="5" t="s">
        <v>744</v>
      </c>
      <c r="C10" s="156"/>
      <c r="D10" s="156"/>
      <c r="E10" s="156"/>
      <c r="F10" s="156">
        <f t="shared" si="0"/>
        <v>0</v>
      </c>
    </row>
    <row r="11" spans="1:8" ht="15" customHeight="1">
      <c r="A11" s="4" t="s">
        <v>745</v>
      </c>
      <c r="B11" s="5" t="s">
        <v>746</v>
      </c>
      <c r="C11" s="156"/>
      <c r="D11" s="156"/>
      <c r="E11" s="156"/>
      <c r="F11" s="156">
        <f t="shared" si="0"/>
        <v>0</v>
      </c>
    </row>
    <row r="12" spans="1:8" ht="15" customHeight="1">
      <c r="A12" s="8" t="s">
        <v>124</v>
      </c>
      <c r="B12" s="9" t="s">
        <v>747</v>
      </c>
      <c r="C12" s="156"/>
      <c r="D12" s="156"/>
      <c r="E12" s="156"/>
      <c r="F12" s="156">
        <f t="shared" si="0"/>
        <v>0</v>
      </c>
    </row>
    <row r="13" spans="1:8" ht="15" customHeight="1">
      <c r="A13" s="4" t="s">
        <v>748</v>
      </c>
      <c r="B13" s="5" t="s">
        <v>749</v>
      </c>
      <c r="C13" s="156"/>
      <c r="D13" s="156"/>
      <c r="E13" s="156"/>
      <c r="F13" s="156">
        <f t="shared" si="0"/>
        <v>0</v>
      </c>
    </row>
    <row r="14" spans="1:8" ht="15" customHeight="1">
      <c r="A14" s="4" t="s">
        <v>750</v>
      </c>
      <c r="B14" s="5" t="s">
        <v>751</v>
      </c>
      <c r="C14" s="156"/>
      <c r="D14" s="156"/>
      <c r="E14" s="156"/>
      <c r="F14" s="156">
        <f t="shared" si="0"/>
        <v>0</v>
      </c>
    </row>
    <row r="15" spans="1:8" ht="15" customHeight="1">
      <c r="A15" s="4" t="s">
        <v>85</v>
      </c>
      <c r="B15" s="5" t="s">
        <v>752</v>
      </c>
      <c r="C15" s="156"/>
      <c r="D15" s="156"/>
      <c r="E15" s="156"/>
      <c r="F15" s="156">
        <f t="shared" si="0"/>
        <v>0</v>
      </c>
    </row>
    <row r="16" spans="1:8" ht="15" customHeight="1">
      <c r="A16" s="4" t="s">
        <v>86</v>
      </c>
      <c r="B16" s="5" t="s">
        <v>753</v>
      </c>
      <c r="C16" s="156"/>
      <c r="D16" s="156"/>
      <c r="E16" s="156"/>
      <c r="F16" s="156">
        <f t="shared" si="0"/>
        <v>0</v>
      </c>
    </row>
    <row r="17" spans="1:6" ht="15" customHeight="1">
      <c r="A17" s="4" t="s">
        <v>87</v>
      </c>
      <c r="B17" s="5" t="s">
        <v>754</v>
      </c>
      <c r="C17" s="156"/>
      <c r="D17" s="156"/>
      <c r="E17" s="156"/>
      <c r="F17" s="156">
        <f t="shared" si="0"/>
        <v>0</v>
      </c>
    </row>
    <row r="18" spans="1:6" ht="15" customHeight="1">
      <c r="A18" s="48" t="s">
        <v>125</v>
      </c>
      <c r="B18" s="63" t="s">
        <v>755</v>
      </c>
      <c r="C18" s="156"/>
      <c r="D18" s="156"/>
      <c r="E18" s="156"/>
      <c r="F18" s="156">
        <f t="shared" si="0"/>
        <v>0</v>
      </c>
    </row>
    <row r="19" spans="1:6" ht="15" customHeight="1">
      <c r="A19" s="4" t="s">
        <v>91</v>
      </c>
      <c r="B19" s="5" t="s">
        <v>764</v>
      </c>
      <c r="C19" s="156"/>
      <c r="D19" s="156"/>
      <c r="E19" s="156"/>
      <c r="F19" s="156">
        <f t="shared" si="0"/>
        <v>0</v>
      </c>
    </row>
    <row r="20" spans="1:6" ht="15" customHeight="1">
      <c r="A20" s="4" t="s">
        <v>92</v>
      </c>
      <c r="B20" s="5" t="s">
        <v>768</v>
      </c>
      <c r="C20" s="156"/>
      <c r="D20" s="156"/>
      <c r="E20" s="156"/>
      <c r="F20" s="156">
        <f t="shared" si="0"/>
        <v>0</v>
      </c>
    </row>
    <row r="21" spans="1:6" ht="15" customHeight="1">
      <c r="A21" s="8" t="s">
        <v>127</v>
      </c>
      <c r="B21" s="9" t="s">
        <v>769</v>
      </c>
      <c r="C21" s="156"/>
      <c r="D21" s="156"/>
      <c r="E21" s="156"/>
      <c r="F21" s="156">
        <f t="shared" si="0"/>
        <v>0</v>
      </c>
    </row>
    <row r="22" spans="1:6" ht="15" customHeight="1">
      <c r="A22" s="4" t="s">
        <v>93</v>
      </c>
      <c r="B22" s="5" t="s">
        <v>770</v>
      </c>
      <c r="C22" s="156"/>
      <c r="D22" s="156"/>
      <c r="E22" s="156"/>
      <c r="F22" s="156">
        <f t="shared" si="0"/>
        <v>0</v>
      </c>
    </row>
    <row r="23" spans="1:6" ht="15" customHeight="1">
      <c r="A23" s="4" t="s">
        <v>94</v>
      </c>
      <c r="B23" s="5" t="s">
        <v>771</v>
      </c>
      <c r="C23" s="156"/>
      <c r="D23" s="156"/>
      <c r="E23" s="156"/>
      <c r="F23" s="156">
        <f t="shared" si="0"/>
        <v>0</v>
      </c>
    </row>
    <row r="24" spans="1:6" ht="15" customHeight="1">
      <c r="A24" s="4" t="s">
        <v>95</v>
      </c>
      <c r="B24" s="5" t="s">
        <v>772</v>
      </c>
      <c r="C24" s="156"/>
      <c r="D24" s="156"/>
      <c r="E24" s="156"/>
      <c r="F24" s="156">
        <f t="shared" si="0"/>
        <v>0</v>
      </c>
    </row>
    <row r="25" spans="1:6" ht="15" customHeight="1">
      <c r="A25" s="4" t="s">
        <v>96</v>
      </c>
      <c r="B25" s="5" t="s">
        <v>773</v>
      </c>
      <c r="C25" s="156"/>
      <c r="D25" s="156"/>
      <c r="E25" s="156"/>
      <c r="F25" s="156">
        <f t="shared" si="0"/>
        <v>0</v>
      </c>
    </row>
    <row r="26" spans="1:6" ht="15" customHeight="1">
      <c r="A26" s="4" t="s">
        <v>97</v>
      </c>
      <c r="B26" s="5" t="s">
        <v>776</v>
      </c>
      <c r="C26" s="156"/>
      <c r="D26" s="156"/>
      <c r="E26" s="156"/>
      <c r="F26" s="156">
        <f t="shared" si="0"/>
        <v>0</v>
      </c>
    </row>
    <row r="27" spans="1:6" ht="15" customHeight="1">
      <c r="A27" s="4" t="s">
        <v>777</v>
      </c>
      <c r="B27" s="5" t="s">
        <v>778</v>
      </c>
      <c r="C27" s="156"/>
      <c r="D27" s="156"/>
      <c r="E27" s="156"/>
      <c r="F27" s="156">
        <f t="shared" si="0"/>
        <v>0</v>
      </c>
    </row>
    <row r="28" spans="1:6" ht="15" customHeight="1">
      <c r="A28" s="4" t="s">
        <v>98</v>
      </c>
      <c r="B28" s="5" t="s">
        <v>779</v>
      </c>
      <c r="C28" s="156"/>
      <c r="D28" s="156"/>
      <c r="E28" s="156"/>
      <c r="F28" s="156">
        <f t="shared" si="0"/>
        <v>0</v>
      </c>
    </row>
    <row r="29" spans="1:6" ht="15" customHeight="1">
      <c r="A29" s="4" t="s">
        <v>99</v>
      </c>
      <c r="B29" s="5" t="s">
        <v>784</v>
      </c>
      <c r="C29" s="156"/>
      <c r="D29" s="156"/>
      <c r="E29" s="156"/>
      <c r="F29" s="156">
        <f t="shared" si="0"/>
        <v>0</v>
      </c>
    </row>
    <row r="30" spans="1:6" ht="15" customHeight="1">
      <c r="A30" s="8" t="s">
        <v>128</v>
      </c>
      <c r="B30" s="9" t="s">
        <v>800</v>
      </c>
      <c r="C30" s="156"/>
      <c r="D30" s="156"/>
      <c r="E30" s="156"/>
      <c r="F30" s="156">
        <f t="shared" si="0"/>
        <v>0</v>
      </c>
    </row>
    <row r="31" spans="1:6" ht="15" customHeight="1">
      <c r="A31" s="4" t="s">
        <v>100</v>
      </c>
      <c r="B31" s="5" t="s">
        <v>801</v>
      </c>
      <c r="C31" s="156"/>
      <c r="D31" s="156"/>
      <c r="E31" s="156"/>
      <c r="F31" s="156">
        <f t="shared" si="0"/>
        <v>0</v>
      </c>
    </row>
    <row r="32" spans="1:6" ht="15" customHeight="1">
      <c r="A32" s="48" t="s">
        <v>129</v>
      </c>
      <c r="B32" s="63" t="s">
        <v>802</v>
      </c>
      <c r="C32" s="156"/>
      <c r="D32" s="156"/>
      <c r="E32" s="156"/>
      <c r="F32" s="156">
        <f t="shared" si="0"/>
        <v>0</v>
      </c>
    </row>
    <row r="33" spans="1:6" ht="15" customHeight="1">
      <c r="A33" s="16" t="s">
        <v>803</v>
      </c>
      <c r="B33" s="5" t="s">
        <v>804</v>
      </c>
      <c r="C33" s="156"/>
      <c r="D33" s="156"/>
      <c r="E33" s="156"/>
      <c r="F33" s="156">
        <f t="shared" si="0"/>
        <v>0</v>
      </c>
    </row>
    <row r="34" spans="1:6" ht="15" customHeight="1">
      <c r="A34" s="16" t="s">
        <v>101</v>
      </c>
      <c r="B34" s="5" t="s">
        <v>805</v>
      </c>
      <c r="C34" s="156"/>
      <c r="D34" s="156"/>
      <c r="E34" s="156"/>
      <c r="F34" s="156">
        <f t="shared" si="0"/>
        <v>0</v>
      </c>
    </row>
    <row r="35" spans="1:6" ht="15" customHeight="1">
      <c r="A35" s="16" t="s">
        <v>102</v>
      </c>
      <c r="B35" s="5" t="s">
        <v>808</v>
      </c>
      <c r="C35" s="156"/>
      <c r="D35" s="156"/>
      <c r="E35" s="156"/>
      <c r="F35" s="156">
        <f t="shared" si="0"/>
        <v>0</v>
      </c>
    </row>
    <row r="36" spans="1:6" ht="15" customHeight="1">
      <c r="A36" s="16" t="s">
        <v>103</v>
      </c>
      <c r="B36" s="5" t="s">
        <v>809</v>
      </c>
      <c r="C36" s="156"/>
      <c r="D36" s="156"/>
      <c r="E36" s="156"/>
      <c r="F36" s="156">
        <f t="shared" si="0"/>
        <v>0</v>
      </c>
    </row>
    <row r="37" spans="1:6" ht="15" customHeight="1">
      <c r="A37" s="16" t="s">
        <v>816</v>
      </c>
      <c r="B37" s="5" t="s">
        <v>817</v>
      </c>
      <c r="C37" s="156"/>
      <c r="D37" s="156"/>
      <c r="E37" s="156"/>
      <c r="F37" s="156">
        <f t="shared" si="0"/>
        <v>0</v>
      </c>
    </row>
    <row r="38" spans="1:6" ht="15" customHeight="1">
      <c r="A38" s="16" t="s">
        <v>818</v>
      </c>
      <c r="B38" s="5" t="s">
        <v>819</v>
      </c>
      <c r="C38" s="156"/>
      <c r="D38" s="156"/>
      <c r="E38" s="156"/>
      <c r="F38" s="156">
        <f t="shared" si="0"/>
        <v>0</v>
      </c>
    </row>
    <row r="39" spans="1:6" ht="15" customHeight="1">
      <c r="A39" s="16" t="s">
        <v>820</v>
      </c>
      <c r="B39" s="5" t="s">
        <v>821</v>
      </c>
      <c r="C39" s="156"/>
      <c r="D39" s="156"/>
      <c r="E39" s="156"/>
      <c r="F39" s="156">
        <f t="shared" si="0"/>
        <v>0</v>
      </c>
    </row>
    <row r="40" spans="1:6" ht="15" customHeight="1">
      <c r="A40" s="16" t="s">
        <v>104</v>
      </c>
      <c r="B40" s="5" t="s">
        <v>822</v>
      </c>
      <c r="C40" s="156"/>
      <c r="D40" s="156"/>
      <c r="E40" s="156"/>
      <c r="F40" s="156">
        <f t="shared" si="0"/>
        <v>0</v>
      </c>
    </row>
    <row r="41" spans="1:6" ht="15" customHeight="1">
      <c r="A41" s="16" t="s">
        <v>105</v>
      </c>
      <c r="B41" s="5" t="s">
        <v>824</v>
      </c>
      <c r="C41" s="156"/>
      <c r="D41" s="156"/>
      <c r="E41" s="156"/>
      <c r="F41" s="156">
        <f t="shared" si="0"/>
        <v>0</v>
      </c>
    </row>
    <row r="42" spans="1:6" ht="15" customHeight="1">
      <c r="A42" s="16" t="s">
        <v>106</v>
      </c>
      <c r="B42" s="5" t="s">
        <v>829</v>
      </c>
      <c r="C42" s="156"/>
      <c r="D42" s="156"/>
      <c r="E42" s="156"/>
      <c r="F42" s="156">
        <f t="shared" si="0"/>
        <v>0</v>
      </c>
    </row>
    <row r="43" spans="1:6" ht="15" customHeight="1">
      <c r="A43" s="62" t="s">
        <v>130</v>
      </c>
      <c r="B43" s="63" t="s">
        <v>833</v>
      </c>
      <c r="C43" s="156"/>
      <c r="D43" s="156"/>
      <c r="E43" s="156"/>
      <c r="F43" s="156">
        <f t="shared" si="0"/>
        <v>0</v>
      </c>
    </row>
    <row r="44" spans="1:6" ht="15" customHeight="1">
      <c r="A44" s="16" t="s">
        <v>845</v>
      </c>
      <c r="B44" s="5" t="s">
        <v>846</v>
      </c>
      <c r="C44" s="156"/>
      <c r="D44" s="156"/>
      <c r="E44" s="156"/>
      <c r="F44" s="156">
        <f t="shared" si="0"/>
        <v>0</v>
      </c>
    </row>
    <row r="45" spans="1:6" ht="15" customHeight="1">
      <c r="A45" s="4" t="s">
        <v>110</v>
      </c>
      <c r="B45" s="5" t="s">
        <v>847</v>
      </c>
      <c r="C45" s="156">
        <v>0</v>
      </c>
      <c r="D45" s="156"/>
      <c r="E45" s="156"/>
      <c r="F45" s="156">
        <f t="shared" si="0"/>
        <v>0</v>
      </c>
    </row>
    <row r="46" spans="1:6" ht="15" customHeight="1">
      <c r="A46" s="16" t="s">
        <v>111</v>
      </c>
      <c r="B46" s="5" t="s">
        <v>848</v>
      </c>
      <c r="C46" s="156"/>
      <c r="D46" s="156"/>
      <c r="E46" s="156"/>
      <c r="F46" s="156">
        <f t="shared" si="0"/>
        <v>0</v>
      </c>
    </row>
    <row r="47" spans="1:6" ht="15" customHeight="1">
      <c r="A47" s="48" t="s">
        <v>132</v>
      </c>
      <c r="B47" s="63" t="s">
        <v>849</v>
      </c>
      <c r="C47" s="156">
        <f>C45</f>
        <v>0</v>
      </c>
      <c r="D47" s="156"/>
      <c r="E47" s="156"/>
      <c r="F47" s="156">
        <f t="shared" si="0"/>
        <v>0</v>
      </c>
    </row>
    <row r="48" spans="1:6" ht="15" customHeight="1">
      <c r="A48" s="77" t="s">
        <v>193</v>
      </c>
      <c r="B48" s="82"/>
      <c r="C48" s="156">
        <f>C47+C43+C32+C18</f>
        <v>0</v>
      </c>
      <c r="D48" s="156">
        <f>D47+D43+D32+D18</f>
        <v>0</v>
      </c>
      <c r="E48" s="156">
        <f>E47+E43+E32+E18</f>
        <v>0</v>
      </c>
      <c r="F48" s="156">
        <f t="shared" si="0"/>
        <v>0</v>
      </c>
    </row>
    <row r="49" spans="1:6" ht="15" customHeight="1">
      <c r="A49" s="4" t="s">
        <v>756</v>
      </c>
      <c r="B49" s="5" t="s">
        <v>757</v>
      </c>
      <c r="C49" s="156"/>
      <c r="D49" s="156"/>
      <c r="E49" s="156"/>
      <c r="F49" s="156">
        <f t="shared" si="0"/>
        <v>0</v>
      </c>
    </row>
    <row r="50" spans="1:6" ht="15" customHeight="1">
      <c r="A50" s="4" t="s">
        <v>758</v>
      </c>
      <c r="B50" s="5" t="s">
        <v>759</v>
      </c>
      <c r="C50" s="156"/>
      <c r="D50" s="156"/>
      <c r="E50" s="156"/>
      <c r="F50" s="156">
        <f t="shared" si="0"/>
        <v>0</v>
      </c>
    </row>
    <row r="51" spans="1:6" ht="15" customHeight="1">
      <c r="A51" s="4" t="s">
        <v>88</v>
      </c>
      <c r="B51" s="5" t="s">
        <v>760</v>
      </c>
      <c r="C51" s="156"/>
      <c r="D51" s="156"/>
      <c r="E51" s="156"/>
      <c r="F51" s="156">
        <f t="shared" si="0"/>
        <v>0</v>
      </c>
    </row>
    <row r="52" spans="1:6" ht="15" customHeight="1">
      <c r="A52" s="4" t="s">
        <v>89</v>
      </c>
      <c r="B52" s="5" t="s">
        <v>761</v>
      </c>
      <c r="C52" s="156"/>
      <c r="D52" s="156"/>
      <c r="E52" s="156"/>
      <c r="F52" s="156">
        <f t="shared" si="0"/>
        <v>0</v>
      </c>
    </row>
    <row r="53" spans="1:6" ht="15" customHeight="1">
      <c r="A53" s="4" t="s">
        <v>90</v>
      </c>
      <c r="B53" s="5" t="s">
        <v>762</v>
      </c>
      <c r="C53" s="156"/>
      <c r="D53" s="156"/>
      <c r="E53" s="156"/>
      <c r="F53" s="156">
        <f t="shared" si="0"/>
        <v>0</v>
      </c>
    </row>
    <row r="54" spans="1:6" ht="15" customHeight="1">
      <c r="A54" s="48" t="s">
        <v>126</v>
      </c>
      <c r="B54" s="63" t="s">
        <v>763</v>
      </c>
      <c r="C54" s="156"/>
      <c r="D54" s="156"/>
      <c r="E54" s="156"/>
      <c r="F54" s="156">
        <f t="shared" si="0"/>
        <v>0</v>
      </c>
    </row>
    <row r="55" spans="1:6" ht="15" customHeight="1">
      <c r="A55" s="16" t="s">
        <v>107</v>
      </c>
      <c r="B55" s="5" t="s">
        <v>834</v>
      </c>
      <c r="C55" s="156"/>
      <c r="D55" s="156"/>
      <c r="E55" s="156"/>
      <c r="F55" s="156">
        <f t="shared" si="0"/>
        <v>0</v>
      </c>
    </row>
    <row r="56" spans="1:6" ht="15" customHeight="1">
      <c r="A56" s="16" t="s">
        <v>108</v>
      </c>
      <c r="B56" s="5" t="s">
        <v>836</v>
      </c>
      <c r="C56" s="156"/>
      <c r="D56" s="156"/>
      <c r="E56" s="156"/>
      <c r="F56" s="156">
        <f t="shared" si="0"/>
        <v>0</v>
      </c>
    </row>
    <row r="57" spans="1:6" ht="15" customHeight="1">
      <c r="A57" s="16" t="s">
        <v>838</v>
      </c>
      <c r="B57" s="5" t="s">
        <v>839</v>
      </c>
      <c r="C57" s="156"/>
      <c r="D57" s="156"/>
      <c r="E57" s="156"/>
      <c r="F57" s="156">
        <f t="shared" si="0"/>
        <v>0</v>
      </c>
    </row>
    <row r="58" spans="1:6" ht="15" customHeight="1">
      <c r="A58" s="16" t="s">
        <v>109</v>
      </c>
      <c r="B58" s="5" t="s">
        <v>840</v>
      </c>
      <c r="C58" s="156"/>
      <c r="D58" s="156"/>
      <c r="E58" s="156"/>
      <c r="F58" s="156">
        <f t="shared" si="0"/>
        <v>0</v>
      </c>
    </row>
    <row r="59" spans="1:6" ht="15" customHeight="1">
      <c r="A59" s="16" t="s">
        <v>842</v>
      </c>
      <c r="B59" s="5" t="s">
        <v>843</v>
      </c>
      <c r="C59" s="156"/>
      <c r="D59" s="156"/>
      <c r="E59" s="156"/>
      <c r="F59" s="156">
        <f t="shared" si="0"/>
        <v>0</v>
      </c>
    </row>
    <row r="60" spans="1:6" ht="15" customHeight="1">
      <c r="A60" s="48" t="s">
        <v>131</v>
      </c>
      <c r="B60" s="63" t="s">
        <v>844</v>
      </c>
      <c r="C60" s="156"/>
      <c r="D60" s="156"/>
      <c r="E60" s="156"/>
      <c r="F60" s="156">
        <f t="shared" si="0"/>
        <v>0</v>
      </c>
    </row>
    <row r="61" spans="1:6" ht="15" customHeight="1">
      <c r="A61" s="16" t="s">
        <v>850</v>
      </c>
      <c r="B61" s="5" t="s">
        <v>851</v>
      </c>
      <c r="C61" s="156"/>
      <c r="D61" s="156"/>
      <c r="E61" s="156"/>
      <c r="F61" s="156">
        <f t="shared" si="0"/>
        <v>0</v>
      </c>
    </row>
    <row r="62" spans="1:6" ht="15" customHeight="1">
      <c r="A62" s="4" t="s">
        <v>112</v>
      </c>
      <c r="B62" s="5" t="s">
        <v>852</v>
      </c>
      <c r="C62" s="156">
        <v>0</v>
      </c>
      <c r="D62" s="156"/>
      <c r="E62" s="156"/>
      <c r="F62" s="156">
        <f t="shared" si="0"/>
        <v>0</v>
      </c>
    </row>
    <row r="63" spans="1:6" ht="15" customHeight="1">
      <c r="A63" s="16" t="s">
        <v>113</v>
      </c>
      <c r="B63" s="5" t="s">
        <v>853</v>
      </c>
      <c r="C63" s="156">
        <v>113</v>
      </c>
      <c r="D63" s="156"/>
      <c r="E63" s="156"/>
      <c r="F63" s="156">
        <f t="shared" si="0"/>
        <v>113</v>
      </c>
    </row>
    <row r="64" spans="1:6" ht="15" customHeight="1">
      <c r="A64" s="48" t="s">
        <v>134</v>
      </c>
      <c r="B64" s="63" t="s">
        <v>854</v>
      </c>
      <c r="C64" s="156">
        <f>C63+C62+C61</f>
        <v>113</v>
      </c>
      <c r="D64" s="156">
        <f>D63+D62+D61</f>
        <v>0</v>
      </c>
      <c r="E64" s="156">
        <f>E63+E62+E61</f>
        <v>0</v>
      </c>
      <c r="F64" s="156">
        <f t="shared" si="0"/>
        <v>113</v>
      </c>
    </row>
    <row r="65" spans="1:6" ht="15" customHeight="1">
      <c r="A65" s="77" t="s">
        <v>192</v>
      </c>
      <c r="B65" s="82"/>
      <c r="C65" s="156">
        <f>C64+C60+C54</f>
        <v>113</v>
      </c>
      <c r="D65" s="156">
        <f>D64+D60+D54</f>
        <v>0</v>
      </c>
      <c r="E65" s="156">
        <f>E64+E60+E54</f>
        <v>0</v>
      </c>
      <c r="F65" s="156">
        <f t="shared" si="0"/>
        <v>113</v>
      </c>
    </row>
    <row r="66" spans="1:6" ht="15.75">
      <c r="A66" s="60" t="s">
        <v>133</v>
      </c>
      <c r="B66" s="44" t="s">
        <v>855</v>
      </c>
      <c r="C66" s="156">
        <f>C65+C48</f>
        <v>113</v>
      </c>
      <c r="D66" s="156">
        <f>D65+D48</f>
        <v>0</v>
      </c>
      <c r="E66" s="156">
        <f>E65+E48</f>
        <v>0</v>
      </c>
      <c r="F66" s="156">
        <f t="shared" si="0"/>
        <v>113</v>
      </c>
    </row>
    <row r="67" spans="1:6" ht="15.75">
      <c r="A67" s="155" t="s">
        <v>349</v>
      </c>
      <c r="B67" s="80"/>
      <c r="C67" s="156">
        <f>C48-'5. Óvoda kiadás'!C74</f>
        <v>-71655</v>
      </c>
      <c r="D67" s="156">
        <f>D48-'5. Óvoda kiadás'!D74</f>
        <v>0</v>
      </c>
      <c r="E67" s="156">
        <f>E48-'5. Óvoda kiadás'!E74</f>
        <v>0</v>
      </c>
      <c r="F67" s="156">
        <f t="shared" si="0"/>
        <v>-71655</v>
      </c>
    </row>
    <row r="68" spans="1:6" ht="15.75">
      <c r="A68" s="155" t="s">
        <v>350</v>
      </c>
      <c r="B68" s="80"/>
      <c r="C68" s="156">
        <f>C65-'5. Óvoda kiadás'!C97</f>
        <v>113</v>
      </c>
      <c r="D68" s="156">
        <f>D65-'5. Óvoda kiadás'!D97</f>
        <v>0</v>
      </c>
      <c r="E68" s="156">
        <f>E65-'5. Óvoda kiadás'!E97</f>
        <v>0</v>
      </c>
      <c r="F68" s="156">
        <f t="shared" si="0"/>
        <v>113</v>
      </c>
    </row>
    <row r="69" spans="1:6">
      <c r="A69" s="46" t="s">
        <v>115</v>
      </c>
      <c r="B69" s="4" t="s">
        <v>856</v>
      </c>
      <c r="C69" s="156"/>
      <c r="D69" s="156"/>
      <c r="E69" s="156"/>
      <c r="F69" s="156">
        <f t="shared" si="0"/>
        <v>0</v>
      </c>
    </row>
    <row r="70" spans="1:6">
      <c r="A70" s="16" t="s">
        <v>857</v>
      </c>
      <c r="B70" s="4" t="s">
        <v>858</v>
      </c>
      <c r="C70" s="156"/>
      <c r="D70" s="156"/>
      <c r="E70" s="156"/>
      <c r="F70" s="156">
        <f t="shared" si="0"/>
        <v>0</v>
      </c>
    </row>
    <row r="71" spans="1:6">
      <c r="A71" s="46" t="s">
        <v>116</v>
      </c>
      <c r="B71" s="4" t="s">
        <v>859</v>
      </c>
      <c r="C71" s="156"/>
      <c r="D71" s="156"/>
      <c r="E71" s="156"/>
      <c r="F71" s="156">
        <f t="shared" ref="F71:F96" si="1">E71+D71+C71</f>
        <v>0</v>
      </c>
    </row>
    <row r="72" spans="1:6">
      <c r="A72" s="19" t="s">
        <v>135</v>
      </c>
      <c r="B72" s="8" t="s">
        <v>860</v>
      </c>
      <c r="C72" s="156"/>
      <c r="D72" s="156"/>
      <c r="E72" s="156"/>
      <c r="F72" s="156">
        <f t="shared" si="1"/>
        <v>0</v>
      </c>
    </row>
    <row r="73" spans="1:6">
      <c r="A73" s="16" t="s">
        <v>117</v>
      </c>
      <c r="B73" s="4" t="s">
        <v>861</v>
      </c>
      <c r="C73" s="156"/>
      <c r="D73" s="156"/>
      <c r="E73" s="156"/>
      <c r="F73" s="156">
        <f t="shared" si="1"/>
        <v>0</v>
      </c>
    </row>
    <row r="74" spans="1:6">
      <c r="A74" s="46" t="s">
        <v>862</v>
      </c>
      <c r="B74" s="4" t="s">
        <v>863</v>
      </c>
      <c r="C74" s="156"/>
      <c r="D74" s="156"/>
      <c r="E74" s="156"/>
      <c r="F74" s="156">
        <f t="shared" si="1"/>
        <v>0</v>
      </c>
    </row>
    <row r="75" spans="1:6">
      <c r="A75" s="16" t="s">
        <v>118</v>
      </c>
      <c r="B75" s="4" t="s">
        <v>864</v>
      </c>
      <c r="C75" s="156"/>
      <c r="D75" s="156"/>
      <c r="E75" s="156"/>
      <c r="F75" s="156">
        <f t="shared" si="1"/>
        <v>0</v>
      </c>
    </row>
    <row r="76" spans="1:6">
      <c r="A76" s="46" t="s">
        <v>865</v>
      </c>
      <c r="B76" s="4" t="s">
        <v>866</v>
      </c>
      <c r="C76" s="156"/>
      <c r="D76" s="156"/>
      <c r="E76" s="156"/>
      <c r="F76" s="156">
        <f t="shared" si="1"/>
        <v>0</v>
      </c>
    </row>
    <row r="77" spans="1:6">
      <c r="A77" s="17" t="s">
        <v>136</v>
      </c>
      <c r="B77" s="8" t="s">
        <v>867</v>
      </c>
      <c r="C77" s="156"/>
      <c r="D77" s="156"/>
      <c r="E77" s="156"/>
      <c r="F77" s="156">
        <f t="shared" si="1"/>
        <v>0</v>
      </c>
    </row>
    <row r="78" spans="1:6">
      <c r="A78" s="4" t="s">
        <v>244</v>
      </c>
      <c r="B78" s="4" t="s">
        <v>868</v>
      </c>
      <c r="C78" s="156"/>
      <c r="D78" s="156"/>
      <c r="E78" s="156"/>
      <c r="F78" s="156">
        <f t="shared" si="1"/>
        <v>0</v>
      </c>
    </row>
    <row r="79" spans="1:6">
      <c r="A79" s="4" t="s">
        <v>245</v>
      </c>
      <c r="B79" s="4" t="s">
        <v>868</v>
      </c>
      <c r="C79" s="156"/>
      <c r="D79" s="156"/>
      <c r="E79" s="156"/>
      <c r="F79" s="156">
        <f t="shared" si="1"/>
        <v>0</v>
      </c>
    </row>
    <row r="80" spans="1:6">
      <c r="A80" s="4" t="s">
        <v>242</v>
      </c>
      <c r="B80" s="4" t="s">
        <v>869</v>
      </c>
      <c r="C80" s="156"/>
      <c r="D80" s="156"/>
      <c r="E80" s="156"/>
      <c r="F80" s="156">
        <f t="shared" si="1"/>
        <v>0</v>
      </c>
    </row>
    <row r="81" spans="1:6">
      <c r="A81" s="4" t="s">
        <v>243</v>
      </c>
      <c r="B81" s="4" t="s">
        <v>869</v>
      </c>
      <c r="C81" s="156"/>
      <c r="D81" s="156"/>
      <c r="E81" s="156"/>
      <c r="F81" s="156">
        <f t="shared" si="1"/>
        <v>0</v>
      </c>
    </row>
    <row r="82" spans="1:6">
      <c r="A82" s="8" t="s">
        <v>137</v>
      </c>
      <c r="B82" s="8" t="s">
        <v>870</v>
      </c>
      <c r="C82" s="156"/>
      <c r="D82" s="156"/>
      <c r="E82" s="156"/>
      <c r="F82" s="156">
        <f t="shared" si="1"/>
        <v>0</v>
      </c>
    </row>
    <row r="83" spans="1:6">
      <c r="A83" s="46" t="s">
        <v>871</v>
      </c>
      <c r="B83" s="4" t="s">
        <v>872</v>
      </c>
      <c r="C83" s="156"/>
      <c r="D83" s="156"/>
      <c r="E83" s="156"/>
      <c r="F83" s="156">
        <f t="shared" si="1"/>
        <v>0</v>
      </c>
    </row>
    <row r="84" spans="1:6">
      <c r="A84" s="46" t="s">
        <v>873</v>
      </c>
      <c r="B84" s="4" t="s">
        <v>874</v>
      </c>
      <c r="C84" s="156"/>
      <c r="D84" s="156"/>
      <c r="E84" s="156"/>
      <c r="F84" s="156">
        <f t="shared" si="1"/>
        <v>0</v>
      </c>
    </row>
    <row r="85" spans="1:6">
      <c r="A85" s="46" t="s">
        <v>875</v>
      </c>
      <c r="B85" s="4" t="s">
        <v>876</v>
      </c>
      <c r="C85" s="156">
        <f>(70380+1162)</f>
        <v>71542</v>
      </c>
      <c r="D85" s="156"/>
      <c r="E85" s="156"/>
      <c r="F85" s="156">
        <f t="shared" si="1"/>
        <v>71542</v>
      </c>
    </row>
    <row r="86" spans="1:6">
      <c r="A86" s="46" t="s">
        <v>877</v>
      </c>
      <c r="B86" s="4" t="s">
        <v>878</v>
      </c>
      <c r="C86" s="156"/>
      <c r="D86" s="156"/>
      <c r="E86" s="156"/>
      <c r="F86" s="156">
        <f t="shared" si="1"/>
        <v>0</v>
      </c>
    </row>
    <row r="87" spans="1:6">
      <c r="A87" s="16" t="s">
        <v>119</v>
      </c>
      <c r="B87" s="4" t="s">
        <v>879</v>
      </c>
      <c r="C87" s="156"/>
      <c r="D87" s="156"/>
      <c r="E87" s="156"/>
      <c r="F87" s="156">
        <f t="shared" si="1"/>
        <v>0</v>
      </c>
    </row>
    <row r="88" spans="1:6">
      <c r="A88" s="19" t="s">
        <v>138</v>
      </c>
      <c r="B88" s="8" t="s">
        <v>881</v>
      </c>
      <c r="C88" s="156">
        <f>C87+C86+C85+C83+C82+C77+C72</f>
        <v>71542</v>
      </c>
      <c r="D88" s="156">
        <f>D87+D86+D85+D83+D82+D77+D72</f>
        <v>0</v>
      </c>
      <c r="E88" s="156">
        <f>E87+E86+E85+E83+E82+E77+E72</f>
        <v>0</v>
      </c>
      <c r="F88" s="156">
        <f t="shared" si="1"/>
        <v>71542</v>
      </c>
    </row>
    <row r="89" spans="1:6">
      <c r="A89" s="16" t="s">
        <v>882</v>
      </c>
      <c r="B89" s="4" t="s">
        <v>883</v>
      </c>
      <c r="C89" s="156"/>
      <c r="D89" s="156"/>
      <c r="E89" s="156"/>
      <c r="F89" s="156">
        <f t="shared" si="1"/>
        <v>0</v>
      </c>
    </row>
    <row r="90" spans="1:6">
      <c r="A90" s="16" t="s">
        <v>884</v>
      </c>
      <c r="B90" s="4" t="s">
        <v>885</v>
      </c>
      <c r="C90" s="156"/>
      <c r="D90" s="156"/>
      <c r="E90" s="156"/>
      <c r="F90" s="156">
        <f t="shared" si="1"/>
        <v>0</v>
      </c>
    </row>
    <row r="91" spans="1:6">
      <c r="A91" s="46" t="s">
        <v>886</v>
      </c>
      <c r="B91" s="4" t="s">
        <v>887</v>
      </c>
      <c r="C91" s="156"/>
      <c r="D91" s="156"/>
      <c r="E91" s="156"/>
      <c r="F91" s="156">
        <f t="shared" si="1"/>
        <v>0</v>
      </c>
    </row>
    <row r="92" spans="1:6">
      <c r="A92" s="46" t="s">
        <v>120</v>
      </c>
      <c r="B92" s="4" t="s">
        <v>888</v>
      </c>
      <c r="C92" s="156"/>
      <c r="D92" s="156"/>
      <c r="E92" s="156"/>
      <c r="F92" s="156">
        <f t="shared" si="1"/>
        <v>0</v>
      </c>
    </row>
    <row r="93" spans="1:6">
      <c r="A93" s="17" t="s">
        <v>139</v>
      </c>
      <c r="B93" s="8" t="s">
        <v>889</v>
      </c>
      <c r="C93" s="156"/>
      <c r="D93" s="156"/>
      <c r="E93" s="156"/>
      <c r="F93" s="156">
        <f t="shared" si="1"/>
        <v>0</v>
      </c>
    </row>
    <row r="94" spans="1:6">
      <c r="A94" s="19" t="s">
        <v>890</v>
      </c>
      <c r="B94" s="8" t="s">
        <v>891</v>
      </c>
      <c r="C94" s="156"/>
      <c r="D94" s="156"/>
      <c r="E94" s="156"/>
      <c r="F94" s="156">
        <f t="shared" si="1"/>
        <v>0</v>
      </c>
    </row>
    <row r="95" spans="1:6" ht="15.75">
      <c r="A95" s="49" t="s">
        <v>140</v>
      </c>
      <c r="B95" s="50" t="s">
        <v>892</v>
      </c>
      <c r="C95" s="156">
        <f>C94+C93+C88</f>
        <v>71542</v>
      </c>
      <c r="D95" s="156">
        <f>D94+D93+D88</f>
        <v>0</v>
      </c>
      <c r="E95" s="156">
        <f>E94+E93+E88</f>
        <v>0</v>
      </c>
      <c r="F95" s="156">
        <f t="shared" si="1"/>
        <v>71542</v>
      </c>
    </row>
    <row r="96" spans="1:6" ht="15.75">
      <c r="A96" s="154" t="s">
        <v>122</v>
      </c>
      <c r="B96" s="55"/>
      <c r="C96" s="156">
        <f>C95+C66</f>
        <v>71655</v>
      </c>
      <c r="D96" s="156">
        <f>D95+D65</f>
        <v>0</v>
      </c>
      <c r="E96" s="156">
        <f>E95+E65</f>
        <v>0</v>
      </c>
      <c r="F96" s="156">
        <f t="shared" si="1"/>
        <v>71655</v>
      </c>
    </row>
  </sheetData>
  <mergeCells count="2">
    <mergeCell ref="A1:F1"/>
    <mergeCell ref="A2:F2"/>
  </mergeCells>
  <phoneticPr fontId="50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  <headerFooter alignWithMargins="0">
    <oddHeader>&amp;R10.sz.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  <pageSetUpPr fitToPage="1"/>
  </sheetPr>
  <dimension ref="A1:H96"/>
  <sheetViews>
    <sheetView zoomScale="80" workbookViewId="0">
      <pane xSplit="2" ySplit="5" topLeftCell="C69" activePane="bottomRight" state="frozen"/>
      <selection pane="topRight" activeCell="C1" sqref="C1"/>
      <selection pane="bottomLeft" activeCell="A6" sqref="A6"/>
      <selection pane="bottomRight" activeCell="F34" sqref="F34"/>
    </sheetView>
  </sheetViews>
  <sheetFormatPr defaultRowHeight="15"/>
  <cols>
    <col min="1" max="1" width="92.5703125" customWidth="1"/>
    <col min="3" max="6" width="13.85546875" style="158" customWidth="1"/>
  </cols>
  <sheetData>
    <row r="1" spans="1:8" ht="24" customHeight="1">
      <c r="A1" s="265" t="s">
        <v>343</v>
      </c>
      <c r="B1" s="270"/>
      <c r="C1" s="270"/>
      <c r="D1" s="270"/>
      <c r="E1" s="270"/>
      <c r="F1" s="267"/>
    </row>
    <row r="2" spans="1:8" ht="24" customHeight="1">
      <c r="A2" s="269" t="s">
        <v>186</v>
      </c>
      <c r="B2" s="266"/>
      <c r="C2" s="266"/>
      <c r="D2" s="266"/>
      <c r="E2" s="266"/>
      <c r="F2" s="267"/>
      <c r="H2" s="108"/>
    </row>
    <row r="3" spans="1:8" ht="18">
      <c r="A3" s="149"/>
    </row>
    <row r="4" spans="1:8">
      <c r="A4" s="150" t="s">
        <v>366</v>
      </c>
    </row>
    <row r="5" spans="1:8" ht="45">
      <c r="A5" s="1" t="s">
        <v>498</v>
      </c>
      <c r="B5" s="2" t="s">
        <v>316</v>
      </c>
      <c r="C5" s="159" t="s">
        <v>194</v>
      </c>
      <c r="D5" s="159" t="s">
        <v>195</v>
      </c>
      <c r="E5" s="159" t="s">
        <v>346</v>
      </c>
      <c r="F5" s="187" t="s">
        <v>302</v>
      </c>
    </row>
    <row r="6" spans="1:8" ht="15" customHeight="1">
      <c r="A6" s="40" t="s">
        <v>735</v>
      </c>
      <c r="B6" s="5" t="s">
        <v>736</v>
      </c>
      <c r="C6" s="156"/>
      <c r="D6" s="156"/>
      <c r="E6" s="156"/>
      <c r="F6" s="156">
        <f>E6+D6+C6</f>
        <v>0</v>
      </c>
    </row>
    <row r="7" spans="1:8" ht="15" customHeight="1">
      <c r="A7" s="4" t="s">
        <v>737</v>
      </c>
      <c r="B7" s="5" t="s">
        <v>738</v>
      </c>
      <c r="C7" s="156"/>
      <c r="D7" s="156"/>
      <c r="E7" s="156"/>
      <c r="F7" s="156">
        <f t="shared" ref="F7:F70" si="0">E7+D7+C7</f>
        <v>0</v>
      </c>
    </row>
    <row r="8" spans="1:8" ht="15" customHeight="1">
      <c r="A8" s="4" t="s">
        <v>739</v>
      </c>
      <c r="B8" s="5" t="s">
        <v>740</v>
      </c>
      <c r="C8" s="156"/>
      <c r="D8" s="156"/>
      <c r="E8" s="156"/>
      <c r="F8" s="156">
        <f t="shared" si="0"/>
        <v>0</v>
      </c>
    </row>
    <row r="9" spans="1:8" ht="15" customHeight="1">
      <c r="A9" s="4" t="s">
        <v>741</v>
      </c>
      <c r="B9" s="5" t="s">
        <v>742</v>
      </c>
      <c r="C9" s="156"/>
      <c r="D9" s="156"/>
      <c r="E9" s="156"/>
      <c r="F9" s="156">
        <f t="shared" si="0"/>
        <v>0</v>
      </c>
    </row>
    <row r="10" spans="1:8" ht="15" customHeight="1">
      <c r="A10" s="4" t="s">
        <v>743</v>
      </c>
      <c r="B10" s="5" t="s">
        <v>744</v>
      </c>
      <c r="C10" s="156"/>
      <c r="D10" s="156"/>
      <c r="E10" s="156"/>
      <c r="F10" s="156">
        <f t="shared" si="0"/>
        <v>0</v>
      </c>
    </row>
    <row r="11" spans="1:8" ht="15" customHeight="1">
      <c r="A11" s="4" t="s">
        <v>745</v>
      </c>
      <c r="B11" s="5" t="s">
        <v>746</v>
      </c>
      <c r="C11" s="156"/>
      <c r="D11" s="156"/>
      <c r="E11" s="156"/>
      <c r="F11" s="156">
        <f t="shared" si="0"/>
        <v>0</v>
      </c>
    </row>
    <row r="12" spans="1:8" ht="15" customHeight="1">
      <c r="A12" s="8" t="s">
        <v>124</v>
      </c>
      <c r="B12" s="9" t="s">
        <v>747</v>
      </c>
      <c r="C12" s="156"/>
      <c r="D12" s="156"/>
      <c r="E12" s="156"/>
      <c r="F12" s="156">
        <f t="shared" si="0"/>
        <v>0</v>
      </c>
    </row>
    <row r="13" spans="1:8" ht="15" customHeight="1">
      <c r="A13" s="4" t="s">
        <v>748</v>
      </c>
      <c r="B13" s="5" t="s">
        <v>749</v>
      </c>
      <c r="C13" s="156"/>
      <c r="D13" s="156"/>
      <c r="E13" s="156"/>
      <c r="F13" s="156">
        <f t="shared" si="0"/>
        <v>0</v>
      </c>
    </row>
    <row r="14" spans="1:8" ht="15" customHeight="1">
      <c r="A14" s="4" t="s">
        <v>750</v>
      </c>
      <c r="B14" s="5" t="s">
        <v>751</v>
      </c>
      <c r="C14" s="156"/>
      <c r="D14" s="156"/>
      <c r="E14" s="156"/>
      <c r="F14" s="156">
        <f t="shared" si="0"/>
        <v>0</v>
      </c>
    </row>
    <row r="15" spans="1:8" ht="15" customHeight="1">
      <c r="A15" s="4" t="s">
        <v>85</v>
      </c>
      <c r="B15" s="5" t="s">
        <v>752</v>
      </c>
      <c r="C15" s="156"/>
      <c r="D15" s="156"/>
      <c r="E15" s="156"/>
      <c r="F15" s="156">
        <f t="shared" si="0"/>
        <v>0</v>
      </c>
    </row>
    <row r="16" spans="1:8" ht="15" customHeight="1">
      <c r="A16" s="4" t="s">
        <v>86</v>
      </c>
      <c r="B16" s="5" t="s">
        <v>753</v>
      </c>
      <c r="C16" s="156"/>
      <c r="D16" s="156"/>
      <c r="E16" s="156"/>
      <c r="F16" s="156">
        <f t="shared" si="0"/>
        <v>0</v>
      </c>
    </row>
    <row r="17" spans="1:6" ht="15" customHeight="1">
      <c r="A17" s="4" t="s">
        <v>87</v>
      </c>
      <c r="B17" s="5" t="s">
        <v>754</v>
      </c>
      <c r="C17" s="156"/>
      <c r="D17" s="156"/>
      <c r="E17" s="156"/>
      <c r="F17" s="156">
        <f t="shared" si="0"/>
        <v>0</v>
      </c>
    </row>
    <row r="18" spans="1:6" ht="15" customHeight="1">
      <c r="A18" s="48" t="s">
        <v>125</v>
      </c>
      <c r="B18" s="63" t="s">
        <v>755</v>
      </c>
      <c r="C18" s="156"/>
      <c r="D18" s="156"/>
      <c r="E18" s="156"/>
      <c r="F18" s="156">
        <f t="shared" si="0"/>
        <v>0</v>
      </c>
    </row>
    <row r="19" spans="1:6" ht="15" customHeight="1">
      <c r="A19" s="4" t="s">
        <v>91</v>
      </c>
      <c r="B19" s="5" t="s">
        <v>764</v>
      </c>
      <c r="C19" s="156"/>
      <c r="D19" s="156"/>
      <c r="E19" s="156"/>
      <c r="F19" s="156">
        <f t="shared" si="0"/>
        <v>0</v>
      </c>
    </row>
    <row r="20" spans="1:6" ht="15" customHeight="1">
      <c r="A20" s="4" t="s">
        <v>92</v>
      </c>
      <c r="B20" s="5" t="s">
        <v>768</v>
      </c>
      <c r="C20" s="156"/>
      <c r="D20" s="156"/>
      <c r="E20" s="156"/>
      <c r="F20" s="156">
        <f t="shared" si="0"/>
        <v>0</v>
      </c>
    </row>
    <row r="21" spans="1:6" ht="15" customHeight="1">
      <c r="A21" s="8" t="s">
        <v>127</v>
      </c>
      <c r="B21" s="9" t="s">
        <v>769</v>
      </c>
      <c r="C21" s="156"/>
      <c r="D21" s="156"/>
      <c r="E21" s="156"/>
      <c r="F21" s="156">
        <f t="shared" si="0"/>
        <v>0</v>
      </c>
    </row>
    <row r="22" spans="1:6" ht="15" customHeight="1">
      <c r="A22" s="4" t="s">
        <v>93</v>
      </c>
      <c r="B22" s="5" t="s">
        <v>770</v>
      </c>
      <c r="C22" s="156"/>
      <c r="D22" s="156"/>
      <c r="E22" s="156"/>
      <c r="F22" s="156">
        <f t="shared" si="0"/>
        <v>0</v>
      </c>
    </row>
    <row r="23" spans="1:6" ht="15" customHeight="1">
      <c r="A23" s="4" t="s">
        <v>94</v>
      </c>
      <c r="B23" s="5" t="s">
        <v>771</v>
      </c>
      <c r="C23" s="156"/>
      <c r="D23" s="156"/>
      <c r="E23" s="156"/>
      <c r="F23" s="156">
        <f t="shared" si="0"/>
        <v>0</v>
      </c>
    </row>
    <row r="24" spans="1:6" ht="15" customHeight="1">
      <c r="A24" s="4" t="s">
        <v>95</v>
      </c>
      <c r="B24" s="5" t="s">
        <v>772</v>
      </c>
      <c r="C24" s="156"/>
      <c r="D24" s="156"/>
      <c r="E24" s="156"/>
      <c r="F24" s="156">
        <f t="shared" si="0"/>
        <v>0</v>
      </c>
    </row>
    <row r="25" spans="1:6" ht="15" customHeight="1">
      <c r="A25" s="4" t="s">
        <v>96</v>
      </c>
      <c r="B25" s="5" t="s">
        <v>773</v>
      </c>
      <c r="C25" s="156"/>
      <c r="D25" s="156"/>
      <c r="E25" s="156"/>
      <c r="F25" s="156">
        <f t="shared" si="0"/>
        <v>0</v>
      </c>
    </row>
    <row r="26" spans="1:6" ht="15" customHeight="1">
      <c r="A26" s="4" t="s">
        <v>97</v>
      </c>
      <c r="B26" s="5" t="s">
        <v>776</v>
      </c>
      <c r="C26" s="156"/>
      <c r="D26" s="156"/>
      <c r="E26" s="156"/>
      <c r="F26" s="156">
        <f t="shared" si="0"/>
        <v>0</v>
      </c>
    </row>
    <row r="27" spans="1:6" ht="15" customHeight="1">
      <c r="A27" s="4" t="s">
        <v>777</v>
      </c>
      <c r="B27" s="5" t="s">
        <v>778</v>
      </c>
      <c r="C27" s="156"/>
      <c r="D27" s="156"/>
      <c r="E27" s="156"/>
      <c r="F27" s="156">
        <f t="shared" si="0"/>
        <v>0</v>
      </c>
    </row>
    <row r="28" spans="1:6" ht="15" customHeight="1">
      <c r="A28" s="4" t="s">
        <v>98</v>
      </c>
      <c r="B28" s="5" t="s">
        <v>779</v>
      </c>
      <c r="C28" s="156"/>
      <c r="D28" s="156"/>
      <c r="E28" s="156"/>
      <c r="F28" s="156">
        <f t="shared" si="0"/>
        <v>0</v>
      </c>
    </row>
    <row r="29" spans="1:6" ht="15" customHeight="1">
      <c r="A29" s="4" t="s">
        <v>99</v>
      </c>
      <c r="B29" s="5" t="s">
        <v>784</v>
      </c>
      <c r="C29" s="156"/>
      <c r="D29" s="156"/>
      <c r="E29" s="156"/>
      <c r="F29" s="156">
        <f t="shared" si="0"/>
        <v>0</v>
      </c>
    </row>
    <row r="30" spans="1:6" ht="15" customHeight="1">
      <c r="A30" s="8" t="s">
        <v>128</v>
      </c>
      <c r="B30" s="9" t="s">
        <v>800</v>
      </c>
      <c r="C30" s="156"/>
      <c r="D30" s="156"/>
      <c r="E30" s="156"/>
      <c r="F30" s="156">
        <f t="shared" si="0"/>
        <v>0</v>
      </c>
    </row>
    <row r="31" spans="1:6" ht="15" customHeight="1">
      <c r="A31" s="4" t="s">
        <v>100</v>
      </c>
      <c r="B31" s="5" t="s">
        <v>801</v>
      </c>
      <c r="C31" s="156">
        <v>35</v>
      </c>
      <c r="D31" s="156"/>
      <c r="E31" s="156"/>
      <c r="F31" s="156">
        <f t="shared" si="0"/>
        <v>35</v>
      </c>
    </row>
    <row r="32" spans="1:6" ht="15" customHeight="1">
      <c r="A32" s="48" t="s">
        <v>129</v>
      </c>
      <c r="B32" s="63" t="s">
        <v>802</v>
      </c>
      <c r="C32" s="156">
        <f>C31+C30+C24+C23+C22+C21</f>
        <v>35</v>
      </c>
      <c r="D32" s="156">
        <f>D31+D30+D24+D23+D22+D21</f>
        <v>0</v>
      </c>
      <c r="E32" s="156">
        <f>E31+E30+E24+E23+E22+E21</f>
        <v>0</v>
      </c>
      <c r="F32" s="156">
        <f t="shared" si="0"/>
        <v>35</v>
      </c>
    </row>
    <row r="33" spans="1:6" ht="15" customHeight="1">
      <c r="A33" s="16" t="s">
        <v>803</v>
      </c>
      <c r="B33" s="5" t="s">
        <v>804</v>
      </c>
      <c r="C33" s="156"/>
      <c r="D33" s="156"/>
      <c r="E33" s="156"/>
      <c r="F33" s="156">
        <f t="shared" si="0"/>
        <v>0</v>
      </c>
    </row>
    <row r="34" spans="1:6" ht="15" customHeight="1">
      <c r="A34" s="16" t="s">
        <v>101</v>
      </c>
      <c r="B34" s="5" t="s">
        <v>805</v>
      </c>
      <c r="C34" s="156">
        <v>36</v>
      </c>
      <c r="D34" s="156"/>
      <c r="E34" s="156"/>
      <c r="F34" s="156">
        <f t="shared" si="0"/>
        <v>36</v>
      </c>
    </row>
    <row r="35" spans="1:6" ht="15" customHeight="1">
      <c r="A35" s="16" t="s">
        <v>102</v>
      </c>
      <c r="B35" s="5" t="s">
        <v>808</v>
      </c>
      <c r="C35" s="156">
        <v>154</v>
      </c>
      <c r="D35" s="156"/>
      <c r="E35" s="156"/>
      <c r="F35" s="156">
        <f t="shared" si="0"/>
        <v>154</v>
      </c>
    </row>
    <row r="36" spans="1:6" ht="15" customHeight="1">
      <c r="A36" s="16" t="s">
        <v>103</v>
      </c>
      <c r="B36" s="5" t="s">
        <v>809</v>
      </c>
      <c r="C36" s="156"/>
      <c r="D36" s="156"/>
      <c r="E36" s="156"/>
      <c r="F36" s="156">
        <f t="shared" si="0"/>
        <v>0</v>
      </c>
    </row>
    <row r="37" spans="1:6" ht="15" customHeight="1">
      <c r="A37" s="16" t="s">
        <v>816</v>
      </c>
      <c r="B37" s="5" t="s">
        <v>817</v>
      </c>
      <c r="C37" s="156"/>
      <c r="D37" s="156"/>
      <c r="E37" s="156"/>
      <c r="F37" s="156">
        <f t="shared" si="0"/>
        <v>0</v>
      </c>
    </row>
    <row r="38" spans="1:6" ht="15" customHeight="1">
      <c r="A38" s="16" t="s">
        <v>818</v>
      </c>
      <c r="B38" s="5" t="s">
        <v>819</v>
      </c>
      <c r="C38" s="156">
        <v>11</v>
      </c>
      <c r="D38" s="156"/>
      <c r="E38" s="156"/>
      <c r="F38" s="156">
        <f t="shared" si="0"/>
        <v>11</v>
      </c>
    </row>
    <row r="39" spans="1:6" ht="15" customHeight="1">
      <c r="A39" s="16" t="s">
        <v>820</v>
      </c>
      <c r="B39" s="5" t="s">
        <v>821</v>
      </c>
      <c r="C39" s="156"/>
      <c r="D39" s="156"/>
      <c r="E39" s="156"/>
      <c r="F39" s="156">
        <f t="shared" si="0"/>
        <v>0</v>
      </c>
    </row>
    <row r="40" spans="1:6" ht="15" customHeight="1">
      <c r="A40" s="16" t="s">
        <v>104</v>
      </c>
      <c r="B40" s="5" t="s">
        <v>822</v>
      </c>
      <c r="C40" s="156"/>
      <c r="D40" s="156"/>
      <c r="E40" s="156"/>
      <c r="F40" s="156">
        <f t="shared" si="0"/>
        <v>0</v>
      </c>
    </row>
    <row r="41" spans="1:6" ht="15" customHeight="1">
      <c r="A41" s="16" t="s">
        <v>105</v>
      </c>
      <c r="B41" s="5" t="s">
        <v>824</v>
      </c>
      <c r="C41" s="156"/>
      <c r="D41" s="156"/>
      <c r="E41" s="156"/>
      <c r="F41" s="156">
        <f t="shared" si="0"/>
        <v>0</v>
      </c>
    </row>
    <row r="42" spans="1:6" ht="15" customHeight="1">
      <c r="A42" s="16" t="s">
        <v>106</v>
      </c>
      <c r="B42" s="5" t="s">
        <v>829</v>
      </c>
      <c r="C42" s="156"/>
      <c r="D42" s="156"/>
      <c r="E42" s="156"/>
      <c r="F42" s="156">
        <f t="shared" si="0"/>
        <v>0</v>
      </c>
    </row>
    <row r="43" spans="1:6" ht="15" customHeight="1">
      <c r="A43" s="62" t="s">
        <v>130</v>
      </c>
      <c r="B43" s="63" t="s">
        <v>833</v>
      </c>
      <c r="C43" s="156">
        <f>SUM(C33:C42)</f>
        <v>201</v>
      </c>
      <c r="D43" s="156">
        <f>SUM(D33:D42)</f>
        <v>0</v>
      </c>
      <c r="E43" s="156">
        <f>SUM(E33:E42)</f>
        <v>0</v>
      </c>
      <c r="F43" s="156">
        <f t="shared" si="0"/>
        <v>201</v>
      </c>
    </row>
    <row r="44" spans="1:6" ht="15" customHeight="1">
      <c r="A44" s="16" t="s">
        <v>845</v>
      </c>
      <c r="B44" s="5" t="s">
        <v>846</v>
      </c>
      <c r="C44" s="156"/>
      <c r="D44" s="156"/>
      <c r="E44" s="156"/>
      <c r="F44" s="156">
        <f t="shared" si="0"/>
        <v>0</v>
      </c>
    </row>
    <row r="45" spans="1:6" ht="15" customHeight="1">
      <c r="A45" s="4" t="s">
        <v>110</v>
      </c>
      <c r="B45" s="5" t="s">
        <v>847</v>
      </c>
      <c r="C45" s="156">
        <v>0</v>
      </c>
      <c r="D45" s="156"/>
      <c r="E45" s="156"/>
      <c r="F45" s="156">
        <f t="shared" si="0"/>
        <v>0</v>
      </c>
    </row>
    <row r="46" spans="1:6" ht="15" customHeight="1">
      <c r="A46" s="16" t="s">
        <v>111</v>
      </c>
      <c r="B46" s="5" t="s">
        <v>848</v>
      </c>
      <c r="C46" s="156"/>
      <c r="D46" s="156"/>
      <c r="E46" s="156"/>
      <c r="F46" s="156">
        <f t="shared" si="0"/>
        <v>0</v>
      </c>
    </row>
    <row r="47" spans="1:6" ht="15" customHeight="1">
      <c r="A47" s="48" t="s">
        <v>132</v>
      </c>
      <c r="B47" s="63" t="s">
        <v>849</v>
      </c>
      <c r="C47" s="156">
        <f>SUM(C44:C46)</f>
        <v>0</v>
      </c>
      <c r="D47" s="156">
        <f>SUM(D44:D46)</f>
        <v>0</v>
      </c>
      <c r="E47" s="156">
        <f>SUM(E44:E46)</f>
        <v>0</v>
      </c>
      <c r="F47" s="156">
        <f t="shared" si="0"/>
        <v>0</v>
      </c>
    </row>
    <row r="48" spans="1:6" ht="15" customHeight="1">
      <c r="A48" s="77" t="s">
        <v>193</v>
      </c>
      <c r="B48" s="82"/>
      <c r="C48" s="156">
        <f>C47+C43+C32+C18</f>
        <v>236</v>
      </c>
      <c r="D48" s="156">
        <f>D47+D43+D32+D18</f>
        <v>0</v>
      </c>
      <c r="E48" s="156">
        <f>E47+E43+E32+E18</f>
        <v>0</v>
      </c>
      <c r="F48" s="156">
        <f t="shared" si="0"/>
        <v>236</v>
      </c>
    </row>
    <row r="49" spans="1:6" ht="15" customHeight="1">
      <c r="A49" s="4" t="s">
        <v>756</v>
      </c>
      <c r="B49" s="5" t="s">
        <v>757</v>
      </c>
      <c r="C49" s="156"/>
      <c r="D49" s="156"/>
      <c r="E49" s="156"/>
      <c r="F49" s="156">
        <f t="shared" si="0"/>
        <v>0</v>
      </c>
    </row>
    <row r="50" spans="1:6" ht="15" customHeight="1">
      <c r="A50" s="4" t="s">
        <v>758</v>
      </c>
      <c r="B50" s="5" t="s">
        <v>759</v>
      </c>
      <c r="C50" s="156"/>
      <c r="D50" s="156"/>
      <c r="E50" s="156"/>
      <c r="F50" s="156">
        <f t="shared" si="0"/>
        <v>0</v>
      </c>
    </row>
    <row r="51" spans="1:6" ht="15" customHeight="1">
      <c r="A51" s="4" t="s">
        <v>88</v>
      </c>
      <c r="B51" s="5" t="s">
        <v>760</v>
      </c>
      <c r="C51" s="156"/>
      <c r="D51" s="156"/>
      <c r="E51" s="156"/>
      <c r="F51" s="156">
        <f t="shared" si="0"/>
        <v>0</v>
      </c>
    </row>
    <row r="52" spans="1:6" ht="15" customHeight="1">
      <c r="A52" s="4" t="s">
        <v>89</v>
      </c>
      <c r="B52" s="5" t="s">
        <v>761</v>
      </c>
      <c r="C52" s="156"/>
      <c r="D52" s="156"/>
      <c r="E52" s="156"/>
      <c r="F52" s="156">
        <f t="shared" si="0"/>
        <v>0</v>
      </c>
    </row>
    <row r="53" spans="1:6" ht="15" customHeight="1">
      <c r="A53" s="4" t="s">
        <v>90</v>
      </c>
      <c r="B53" s="5" t="s">
        <v>762</v>
      </c>
      <c r="C53" s="156"/>
      <c r="D53" s="156"/>
      <c r="E53" s="156"/>
      <c r="F53" s="156">
        <f t="shared" si="0"/>
        <v>0</v>
      </c>
    </row>
    <row r="54" spans="1:6" ht="15" customHeight="1">
      <c r="A54" s="48" t="s">
        <v>126</v>
      </c>
      <c r="B54" s="63" t="s">
        <v>763</v>
      </c>
      <c r="C54" s="156"/>
      <c r="D54" s="156"/>
      <c r="E54" s="156"/>
      <c r="F54" s="156">
        <f t="shared" si="0"/>
        <v>0</v>
      </c>
    </row>
    <row r="55" spans="1:6" ht="15" customHeight="1">
      <c r="A55" s="16" t="s">
        <v>107</v>
      </c>
      <c r="B55" s="5" t="s">
        <v>834</v>
      </c>
      <c r="C55" s="156"/>
      <c r="D55" s="156"/>
      <c r="E55" s="156"/>
      <c r="F55" s="156">
        <f t="shared" si="0"/>
        <v>0</v>
      </c>
    </row>
    <row r="56" spans="1:6" ht="15" customHeight="1">
      <c r="A56" s="16" t="s">
        <v>108</v>
      </c>
      <c r="B56" s="5" t="s">
        <v>836</v>
      </c>
      <c r="C56" s="156"/>
      <c r="D56" s="156"/>
      <c r="E56" s="156"/>
      <c r="F56" s="156">
        <f t="shared" si="0"/>
        <v>0</v>
      </c>
    </row>
    <row r="57" spans="1:6" ht="15" customHeight="1">
      <c r="A57" s="16" t="s">
        <v>838</v>
      </c>
      <c r="B57" s="5" t="s">
        <v>839</v>
      </c>
      <c r="C57" s="156"/>
      <c r="D57" s="156"/>
      <c r="E57" s="156"/>
      <c r="F57" s="156">
        <f t="shared" si="0"/>
        <v>0</v>
      </c>
    </row>
    <row r="58" spans="1:6" ht="15" customHeight="1">
      <c r="A58" s="16" t="s">
        <v>109</v>
      </c>
      <c r="B58" s="5" t="s">
        <v>840</v>
      </c>
      <c r="C58" s="156"/>
      <c r="D58" s="156"/>
      <c r="E58" s="156"/>
      <c r="F58" s="156">
        <f t="shared" si="0"/>
        <v>0</v>
      </c>
    </row>
    <row r="59" spans="1:6" ht="15" customHeight="1">
      <c r="A59" s="16" t="s">
        <v>842</v>
      </c>
      <c r="B59" s="5" t="s">
        <v>843</v>
      </c>
      <c r="C59" s="156"/>
      <c r="D59" s="156"/>
      <c r="E59" s="156"/>
      <c r="F59" s="156">
        <f t="shared" si="0"/>
        <v>0</v>
      </c>
    </row>
    <row r="60" spans="1:6" ht="15" customHeight="1">
      <c r="A60" s="48" t="s">
        <v>131</v>
      </c>
      <c r="B60" s="63" t="s">
        <v>844</v>
      </c>
      <c r="C60" s="156"/>
      <c r="D60" s="156"/>
      <c r="E60" s="156"/>
      <c r="F60" s="156">
        <f t="shared" si="0"/>
        <v>0</v>
      </c>
    </row>
    <row r="61" spans="1:6" ht="15" customHeight="1">
      <c r="A61" s="16" t="s">
        <v>850</v>
      </c>
      <c r="B61" s="5" t="s">
        <v>851</v>
      </c>
      <c r="C61" s="156"/>
      <c r="D61" s="156"/>
      <c r="E61" s="156"/>
      <c r="F61" s="156">
        <f t="shared" si="0"/>
        <v>0</v>
      </c>
    </row>
    <row r="62" spans="1:6" ht="15" customHeight="1">
      <c r="A62" s="4" t="s">
        <v>112</v>
      </c>
      <c r="B62" s="5" t="s">
        <v>852</v>
      </c>
      <c r="C62" s="156"/>
      <c r="D62" s="156"/>
      <c r="E62" s="156"/>
      <c r="F62" s="156">
        <f t="shared" si="0"/>
        <v>0</v>
      </c>
    </row>
    <row r="63" spans="1:6" ht="15" customHeight="1">
      <c r="A63" s="16" t="s">
        <v>113</v>
      </c>
      <c r="B63" s="5" t="s">
        <v>853</v>
      </c>
      <c r="C63" s="156">
        <v>12</v>
      </c>
      <c r="D63" s="156"/>
      <c r="E63" s="156"/>
      <c r="F63" s="156">
        <f t="shared" si="0"/>
        <v>12</v>
      </c>
    </row>
    <row r="64" spans="1:6" ht="15" customHeight="1">
      <c r="A64" s="48" t="s">
        <v>134</v>
      </c>
      <c r="B64" s="63" t="s">
        <v>854</v>
      </c>
      <c r="C64" s="156">
        <f>SUM(C61:C63)</f>
        <v>12</v>
      </c>
      <c r="D64" s="156">
        <f>SUM(D61:D63)</f>
        <v>0</v>
      </c>
      <c r="E64" s="156">
        <f>SUM(E61:E63)</f>
        <v>0</v>
      </c>
      <c r="F64" s="156">
        <f t="shared" si="0"/>
        <v>12</v>
      </c>
    </row>
    <row r="65" spans="1:6" ht="15" customHeight="1">
      <c r="A65" s="77" t="s">
        <v>192</v>
      </c>
      <c r="B65" s="82"/>
      <c r="C65" s="156">
        <f>C64+C60+C54</f>
        <v>12</v>
      </c>
      <c r="D65" s="156">
        <f>D64+D60+D54</f>
        <v>0</v>
      </c>
      <c r="E65" s="156">
        <f>E64+E60+E54</f>
        <v>0</v>
      </c>
      <c r="F65" s="156">
        <f t="shared" si="0"/>
        <v>12</v>
      </c>
    </row>
    <row r="66" spans="1:6" ht="15.75">
      <c r="A66" s="60" t="s">
        <v>133</v>
      </c>
      <c r="B66" s="44" t="s">
        <v>855</v>
      </c>
      <c r="C66" s="156">
        <f>C65+C48</f>
        <v>248</v>
      </c>
      <c r="D66" s="156">
        <f>D65+D48</f>
        <v>0</v>
      </c>
      <c r="E66" s="156">
        <f>E65+E48</f>
        <v>0</v>
      </c>
      <c r="F66" s="156">
        <f t="shared" si="0"/>
        <v>248</v>
      </c>
    </row>
    <row r="67" spans="1:6" ht="15.75">
      <c r="A67" s="155" t="s">
        <v>349</v>
      </c>
      <c r="B67" s="80"/>
      <c r="C67" s="156">
        <f>C48-'6. Pmh kiadás'!C74</f>
        <v>-52192</v>
      </c>
      <c r="D67" s="156">
        <f>D48-'6. Pmh kiadás'!D74</f>
        <v>0</v>
      </c>
      <c r="E67" s="156">
        <f>E48-'6. Pmh kiadás'!E74</f>
        <v>0</v>
      </c>
      <c r="F67" s="156">
        <f t="shared" si="0"/>
        <v>-52192</v>
      </c>
    </row>
    <row r="68" spans="1:6" ht="15.75">
      <c r="A68" s="155" t="s">
        <v>350</v>
      </c>
      <c r="B68" s="80"/>
      <c r="C68" s="156">
        <f>C65-'6. Pmh kiadás'!C97</f>
        <v>-179</v>
      </c>
      <c r="D68" s="156">
        <f>D65-'6. Pmh kiadás'!D97</f>
        <v>0</v>
      </c>
      <c r="E68" s="156">
        <f>E65-'6. Pmh kiadás'!E97</f>
        <v>0</v>
      </c>
      <c r="F68" s="156">
        <f t="shared" si="0"/>
        <v>-179</v>
      </c>
    </row>
    <row r="69" spans="1:6">
      <c r="A69" s="46" t="s">
        <v>115</v>
      </c>
      <c r="B69" s="4" t="s">
        <v>856</v>
      </c>
      <c r="C69" s="156"/>
      <c r="D69" s="156"/>
      <c r="E69" s="156"/>
      <c r="F69" s="156">
        <f t="shared" si="0"/>
        <v>0</v>
      </c>
    </row>
    <row r="70" spans="1:6">
      <c r="A70" s="16" t="s">
        <v>857</v>
      </c>
      <c r="B70" s="4" t="s">
        <v>858</v>
      </c>
      <c r="C70" s="156"/>
      <c r="D70" s="156"/>
      <c r="E70" s="156"/>
      <c r="F70" s="156">
        <f t="shared" si="0"/>
        <v>0</v>
      </c>
    </row>
    <row r="71" spans="1:6">
      <c r="A71" s="46" t="s">
        <v>116</v>
      </c>
      <c r="B71" s="4" t="s">
        <v>859</v>
      </c>
      <c r="C71" s="156"/>
      <c r="D71" s="156"/>
      <c r="E71" s="156"/>
      <c r="F71" s="156">
        <f t="shared" ref="F71:F96" si="1">E71+D71+C71</f>
        <v>0</v>
      </c>
    </row>
    <row r="72" spans="1:6">
      <c r="A72" s="19" t="s">
        <v>135</v>
      </c>
      <c r="B72" s="8" t="s">
        <v>860</v>
      </c>
      <c r="C72" s="156"/>
      <c r="D72" s="156"/>
      <c r="E72" s="156"/>
      <c r="F72" s="156">
        <f t="shared" si="1"/>
        <v>0</v>
      </c>
    </row>
    <row r="73" spans="1:6">
      <c r="A73" s="16" t="s">
        <v>117</v>
      </c>
      <c r="B73" s="4" t="s">
        <v>861</v>
      </c>
      <c r="C73" s="156"/>
      <c r="D73" s="156"/>
      <c r="E73" s="156"/>
      <c r="F73" s="156">
        <f t="shared" si="1"/>
        <v>0</v>
      </c>
    </row>
    <row r="74" spans="1:6">
      <c r="A74" s="46" t="s">
        <v>862</v>
      </c>
      <c r="B74" s="4" t="s">
        <v>863</v>
      </c>
      <c r="C74" s="156"/>
      <c r="D74" s="156"/>
      <c r="E74" s="156"/>
      <c r="F74" s="156">
        <f t="shared" si="1"/>
        <v>0</v>
      </c>
    </row>
    <row r="75" spans="1:6">
      <c r="A75" s="16" t="s">
        <v>118</v>
      </c>
      <c r="B75" s="4" t="s">
        <v>864</v>
      </c>
      <c r="C75" s="156"/>
      <c r="D75" s="156"/>
      <c r="E75" s="156"/>
      <c r="F75" s="156">
        <f t="shared" si="1"/>
        <v>0</v>
      </c>
    </row>
    <row r="76" spans="1:6">
      <c r="A76" s="46" t="s">
        <v>865</v>
      </c>
      <c r="B76" s="4" t="s">
        <v>866</v>
      </c>
      <c r="C76" s="156"/>
      <c r="D76" s="156"/>
      <c r="E76" s="156"/>
      <c r="F76" s="156">
        <f t="shared" si="1"/>
        <v>0</v>
      </c>
    </row>
    <row r="77" spans="1:6">
      <c r="A77" s="17" t="s">
        <v>136</v>
      </c>
      <c r="B77" s="8" t="s">
        <v>867</v>
      </c>
      <c r="C77" s="156"/>
      <c r="D77" s="156"/>
      <c r="E77" s="156"/>
      <c r="F77" s="156">
        <f t="shared" si="1"/>
        <v>0</v>
      </c>
    </row>
    <row r="78" spans="1:6">
      <c r="A78" s="4" t="s">
        <v>244</v>
      </c>
      <c r="B78" s="4" t="s">
        <v>868</v>
      </c>
      <c r="C78" s="156"/>
      <c r="D78" s="156"/>
      <c r="E78" s="156"/>
      <c r="F78" s="156">
        <f t="shared" si="1"/>
        <v>0</v>
      </c>
    </row>
    <row r="79" spans="1:6">
      <c r="A79" s="4" t="s">
        <v>245</v>
      </c>
      <c r="B79" s="4" t="s">
        <v>868</v>
      </c>
      <c r="C79" s="156"/>
      <c r="D79" s="156"/>
      <c r="E79" s="156"/>
      <c r="F79" s="156">
        <f t="shared" si="1"/>
        <v>0</v>
      </c>
    </row>
    <row r="80" spans="1:6">
      <c r="A80" s="4" t="s">
        <v>242</v>
      </c>
      <c r="B80" s="4" t="s">
        <v>869</v>
      </c>
      <c r="C80" s="156"/>
      <c r="D80" s="156"/>
      <c r="E80" s="156"/>
      <c r="F80" s="156">
        <f t="shared" si="1"/>
        <v>0</v>
      </c>
    </row>
    <row r="81" spans="1:6">
      <c r="A81" s="4" t="s">
        <v>243</v>
      </c>
      <c r="B81" s="4" t="s">
        <v>869</v>
      </c>
      <c r="C81" s="156"/>
      <c r="D81" s="156"/>
      <c r="E81" s="156"/>
      <c r="F81" s="156">
        <f t="shared" si="1"/>
        <v>0</v>
      </c>
    </row>
    <row r="82" spans="1:6">
      <c r="A82" s="8" t="s">
        <v>137</v>
      </c>
      <c r="B82" s="8" t="s">
        <v>870</v>
      </c>
      <c r="C82" s="156"/>
      <c r="D82" s="156"/>
      <c r="E82" s="156"/>
      <c r="F82" s="156">
        <f t="shared" si="1"/>
        <v>0</v>
      </c>
    </row>
    <row r="83" spans="1:6">
      <c r="A83" s="46" t="s">
        <v>871</v>
      </c>
      <c r="B83" s="4" t="s">
        <v>872</v>
      </c>
      <c r="C83" s="156"/>
      <c r="D83" s="156"/>
      <c r="E83" s="156"/>
      <c r="F83" s="156">
        <f t="shared" si="1"/>
        <v>0</v>
      </c>
    </row>
    <row r="84" spans="1:6">
      <c r="A84" s="46" t="s">
        <v>873</v>
      </c>
      <c r="B84" s="4" t="s">
        <v>874</v>
      </c>
      <c r="C84" s="156"/>
      <c r="D84" s="156"/>
      <c r="E84" s="156"/>
      <c r="F84" s="156">
        <f t="shared" si="1"/>
        <v>0</v>
      </c>
    </row>
    <row r="85" spans="1:6">
      <c r="A85" s="46" t="s">
        <v>875</v>
      </c>
      <c r="B85" s="4" t="s">
        <v>876</v>
      </c>
      <c r="C85" s="156">
        <v>52371</v>
      </c>
      <c r="D85" s="156"/>
      <c r="E85" s="156"/>
      <c r="F85" s="156">
        <f t="shared" si="1"/>
        <v>52371</v>
      </c>
    </row>
    <row r="86" spans="1:6">
      <c r="A86" s="46" t="s">
        <v>877</v>
      </c>
      <c r="B86" s="4" t="s">
        <v>878</v>
      </c>
      <c r="C86" s="156"/>
      <c r="D86" s="156"/>
      <c r="E86" s="156"/>
      <c r="F86" s="156">
        <f t="shared" si="1"/>
        <v>0</v>
      </c>
    </row>
    <row r="87" spans="1:6">
      <c r="A87" s="16" t="s">
        <v>119</v>
      </c>
      <c r="B87" s="4" t="s">
        <v>879</v>
      </c>
      <c r="C87" s="156"/>
      <c r="D87" s="156"/>
      <c r="E87" s="156"/>
      <c r="F87" s="156">
        <f t="shared" si="1"/>
        <v>0</v>
      </c>
    </row>
    <row r="88" spans="1:6">
      <c r="A88" s="19" t="s">
        <v>138</v>
      </c>
      <c r="B88" s="8" t="s">
        <v>881</v>
      </c>
      <c r="C88" s="156">
        <f>C87+C86+C85+C84+C83+C82+C77+C72</f>
        <v>52371</v>
      </c>
      <c r="D88" s="156">
        <f>D87+D86+D85+D84+D83+D82+D77+D72</f>
        <v>0</v>
      </c>
      <c r="E88" s="156">
        <f>E87+E86+E85+E84+E83+E82+E77+E72</f>
        <v>0</v>
      </c>
      <c r="F88" s="156">
        <f t="shared" si="1"/>
        <v>52371</v>
      </c>
    </row>
    <row r="89" spans="1:6">
      <c r="A89" s="16" t="s">
        <v>882</v>
      </c>
      <c r="B89" s="4" t="s">
        <v>883</v>
      </c>
      <c r="C89" s="156"/>
      <c r="D89" s="156"/>
      <c r="E89" s="156"/>
      <c r="F89" s="156">
        <f t="shared" si="1"/>
        <v>0</v>
      </c>
    </row>
    <row r="90" spans="1:6">
      <c r="A90" s="16" t="s">
        <v>884</v>
      </c>
      <c r="B90" s="4" t="s">
        <v>885</v>
      </c>
      <c r="C90" s="156"/>
      <c r="D90" s="156"/>
      <c r="E90" s="156"/>
      <c r="F90" s="156">
        <f t="shared" si="1"/>
        <v>0</v>
      </c>
    </row>
    <row r="91" spans="1:6">
      <c r="A91" s="46" t="s">
        <v>886</v>
      </c>
      <c r="B91" s="4" t="s">
        <v>887</v>
      </c>
      <c r="C91" s="156"/>
      <c r="D91" s="156"/>
      <c r="E91" s="156"/>
      <c r="F91" s="156">
        <f t="shared" si="1"/>
        <v>0</v>
      </c>
    </row>
    <row r="92" spans="1:6">
      <c r="A92" s="46" t="s">
        <v>120</v>
      </c>
      <c r="B92" s="4" t="s">
        <v>888</v>
      </c>
      <c r="C92" s="156"/>
      <c r="D92" s="156"/>
      <c r="E92" s="156"/>
      <c r="F92" s="156">
        <f t="shared" si="1"/>
        <v>0</v>
      </c>
    </row>
    <row r="93" spans="1:6">
      <c r="A93" s="17" t="s">
        <v>139</v>
      </c>
      <c r="B93" s="8" t="s">
        <v>889</v>
      </c>
      <c r="C93" s="156">
        <f>SUM(C89:C92)</f>
        <v>0</v>
      </c>
      <c r="D93" s="156">
        <f>SUM(D89:D92)</f>
        <v>0</v>
      </c>
      <c r="E93" s="156">
        <f>SUM(E89:E92)</f>
        <v>0</v>
      </c>
      <c r="F93" s="156">
        <f t="shared" si="1"/>
        <v>0</v>
      </c>
    </row>
    <row r="94" spans="1:6">
      <c r="A94" s="19" t="s">
        <v>890</v>
      </c>
      <c r="B94" s="8" t="s">
        <v>891</v>
      </c>
      <c r="C94" s="156"/>
      <c r="D94" s="156"/>
      <c r="E94" s="156"/>
      <c r="F94" s="156">
        <f t="shared" si="1"/>
        <v>0</v>
      </c>
    </row>
    <row r="95" spans="1:6" ht="15.75">
      <c r="A95" s="49" t="s">
        <v>140</v>
      </c>
      <c r="B95" s="50" t="s">
        <v>892</v>
      </c>
      <c r="C95" s="156">
        <f>C94+C93+C88</f>
        <v>52371</v>
      </c>
      <c r="D95" s="156">
        <f>D94+D93+D88</f>
        <v>0</v>
      </c>
      <c r="E95" s="156">
        <f>E94+E93+E88</f>
        <v>0</v>
      </c>
      <c r="F95" s="156">
        <f t="shared" si="1"/>
        <v>52371</v>
      </c>
    </row>
    <row r="96" spans="1:6" ht="15.75">
      <c r="A96" s="154" t="s">
        <v>122</v>
      </c>
      <c r="B96" s="55"/>
      <c r="C96" s="156">
        <f>C95+C66</f>
        <v>52619</v>
      </c>
      <c r="D96" s="156">
        <f>D95+D66</f>
        <v>0</v>
      </c>
      <c r="E96" s="156">
        <f>E95+E66</f>
        <v>0</v>
      </c>
      <c r="F96" s="156">
        <f t="shared" si="1"/>
        <v>52619</v>
      </c>
    </row>
  </sheetData>
  <mergeCells count="2">
    <mergeCell ref="A1:F1"/>
    <mergeCell ref="A2:F2"/>
  </mergeCells>
  <phoneticPr fontId="50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  <headerFooter alignWithMargins="0">
    <oddHeader>&amp;R11.sz.melléklet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  <pageSetUpPr fitToPage="1"/>
  </sheetPr>
  <dimension ref="A1:H96"/>
  <sheetViews>
    <sheetView zoomScale="80" workbookViewId="0">
      <pane xSplit="2" ySplit="5" topLeftCell="C42" activePane="bottomRight" state="frozen"/>
      <selection pane="topRight" activeCell="C1" sqref="C1"/>
      <selection pane="bottomLeft" activeCell="A6" sqref="A6"/>
      <selection pane="bottomRight" activeCell="D10" sqref="D10"/>
    </sheetView>
  </sheetViews>
  <sheetFormatPr defaultRowHeight="15"/>
  <cols>
    <col min="1" max="1" width="92.5703125" customWidth="1"/>
    <col min="3" max="6" width="13.85546875" style="260" customWidth="1"/>
  </cols>
  <sheetData>
    <row r="1" spans="1:8" ht="24" customHeight="1">
      <c r="A1" s="265" t="s">
        <v>343</v>
      </c>
      <c r="B1" s="270"/>
      <c r="C1" s="270"/>
      <c r="D1" s="270"/>
      <c r="E1" s="270"/>
      <c r="F1" s="267"/>
    </row>
    <row r="2" spans="1:8" ht="24" customHeight="1">
      <c r="A2" s="269" t="s">
        <v>186</v>
      </c>
      <c r="B2" s="266"/>
      <c r="C2" s="266"/>
      <c r="D2" s="266"/>
      <c r="E2" s="266"/>
      <c r="F2" s="267"/>
      <c r="H2" s="108"/>
    </row>
    <row r="3" spans="1:8" ht="18">
      <c r="A3" s="149"/>
    </row>
    <row r="4" spans="1:8">
      <c r="A4" s="150" t="s">
        <v>375</v>
      </c>
    </row>
    <row r="5" spans="1:8" ht="45">
      <c r="A5" s="1" t="s">
        <v>498</v>
      </c>
      <c r="B5" s="2" t="s">
        <v>316</v>
      </c>
      <c r="C5" s="159" t="s">
        <v>194</v>
      </c>
      <c r="D5" s="159" t="s">
        <v>195</v>
      </c>
      <c r="E5" s="159" t="s">
        <v>346</v>
      </c>
      <c r="F5" s="187" t="s">
        <v>302</v>
      </c>
    </row>
    <row r="6" spans="1:8" ht="15" customHeight="1">
      <c r="A6" s="40" t="s">
        <v>735</v>
      </c>
      <c r="B6" s="5" t="s">
        <v>736</v>
      </c>
      <c r="C6" s="261"/>
      <c r="D6" s="261"/>
      <c r="E6" s="261"/>
      <c r="F6" s="261">
        <f t="shared" ref="F6:F37" si="0">E6+D6+C6</f>
        <v>0</v>
      </c>
    </row>
    <row r="7" spans="1:8" ht="15" customHeight="1">
      <c r="A7" s="4" t="s">
        <v>737</v>
      </c>
      <c r="B7" s="5" t="s">
        <v>738</v>
      </c>
      <c r="C7" s="261"/>
      <c r="D7" s="261"/>
      <c r="E7" s="261"/>
      <c r="F7" s="261">
        <f t="shared" si="0"/>
        <v>0</v>
      </c>
    </row>
    <row r="8" spans="1:8" ht="15" customHeight="1">
      <c r="A8" s="4" t="s">
        <v>739</v>
      </c>
      <c r="B8" s="5" t="s">
        <v>740</v>
      </c>
      <c r="C8" s="261"/>
      <c r="D8" s="261"/>
      <c r="E8" s="261"/>
      <c r="F8" s="261">
        <f t="shared" si="0"/>
        <v>0</v>
      </c>
    </row>
    <row r="9" spans="1:8" ht="15" customHeight="1">
      <c r="A9" s="4" t="s">
        <v>741</v>
      </c>
      <c r="B9" s="5" t="s">
        <v>742</v>
      </c>
      <c r="C9" s="261"/>
      <c r="D9" s="261"/>
      <c r="E9" s="261"/>
      <c r="F9" s="261">
        <f t="shared" si="0"/>
        <v>0</v>
      </c>
    </row>
    <row r="10" spans="1:8" ht="15" customHeight="1">
      <c r="A10" s="4" t="s">
        <v>743</v>
      </c>
      <c r="B10" s="5" t="s">
        <v>744</v>
      </c>
      <c r="C10" s="261"/>
      <c r="D10" s="261">
        <f>1568+7594</f>
        <v>9162</v>
      </c>
      <c r="E10" s="261"/>
      <c r="F10" s="261">
        <f t="shared" si="0"/>
        <v>9162</v>
      </c>
    </row>
    <row r="11" spans="1:8" ht="15" customHeight="1">
      <c r="A11" s="4" t="s">
        <v>745</v>
      </c>
      <c r="B11" s="5" t="s">
        <v>746</v>
      </c>
      <c r="C11" s="261"/>
      <c r="D11" s="261"/>
      <c r="E11" s="261"/>
      <c r="F11" s="261">
        <f t="shared" si="0"/>
        <v>0</v>
      </c>
    </row>
    <row r="12" spans="1:8" ht="15" customHeight="1">
      <c r="A12" s="8" t="s">
        <v>124</v>
      </c>
      <c r="B12" s="9" t="s">
        <v>747</v>
      </c>
      <c r="C12" s="261"/>
      <c r="D12" s="261">
        <f>D10</f>
        <v>9162</v>
      </c>
      <c r="E12" s="261"/>
      <c r="F12" s="261">
        <f t="shared" si="0"/>
        <v>9162</v>
      </c>
    </row>
    <row r="13" spans="1:8" ht="15" customHeight="1">
      <c r="A13" s="4" t="s">
        <v>748</v>
      </c>
      <c r="B13" s="5" t="s">
        <v>749</v>
      </c>
      <c r="C13" s="261"/>
      <c r="D13" s="261"/>
      <c r="E13" s="261"/>
      <c r="F13" s="261">
        <f t="shared" si="0"/>
        <v>0</v>
      </c>
    </row>
    <row r="14" spans="1:8" ht="15" customHeight="1">
      <c r="A14" s="4" t="s">
        <v>750</v>
      </c>
      <c r="B14" s="5" t="s">
        <v>751</v>
      </c>
      <c r="C14" s="261"/>
      <c r="D14" s="261"/>
      <c r="E14" s="261"/>
      <c r="F14" s="261">
        <f t="shared" si="0"/>
        <v>0</v>
      </c>
    </row>
    <row r="15" spans="1:8" ht="15" customHeight="1">
      <c r="A15" s="4" t="s">
        <v>85</v>
      </c>
      <c r="B15" s="5" t="s">
        <v>752</v>
      </c>
      <c r="C15" s="261"/>
      <c r="D15" s="261"/>
      <c r="E15" s="261"/>
      <c r="F15" s="261">
        <f t="shared" si="0"/>
        <v>0</v>
      </c>
    </row>
    <row r="16" spans="1:8" ht="15" customHeight="1">
      <c r="A16" s="4" t="s">
        <v>86</v>
      </c>
      <c r="B16" s="5" t="s">
        <v>753</v>
      </c>
      <c r="C16" s="261"/>
      <c r="D16" s="261"/>
      <c r="E16" s="261"/>
      <c r="F16" s="261">
        <f t="shared" si="0"/>
        <v>0</v>
      </c>
    </row>
    <row r="17" spans="1:6" ht="15" customHeight="1">
      <c r="A17" s="4" t="s">
        <v>87</v>
      </c>
      <c r="B17" s="5" t="s">
        <v>754</v>
      </c>
      <c r="C17" s="261"/>
      <c r="D17" s="261"/>
      <c r="E17" s="261"/>
      <c r="F17" s="261">
        <f t="shared" si="0"/>
        <v>0</v>
      </c>
    </row>
    <row r="18" spans="1:6" ht="15" customHeight="1">
      <c r="A18" s="48" t="s">
        <v>125</v>
      </c>
      <c r="B18" s="63" t="s">
        <v>755</v>
      </c>
      <c r="C18" s="261"/>
      <c r="D18" s="261">
        <f>D12</f>
        <v>9162</v>
      </c>
      <c r="E18" s="261"/>
      <c r="F18" s="261">
        <f t="shared" si="0"/>
        <v>9162</v>
      </c>
    </row>
    <row r="19" spans="1:6" ht="15" customHeight="1">
      <c r="A19" s="4" t="s">
        <v>91</v>
      </c>
      <c r="B19" s="5" t="s">
        <v>764</v>
      </c>
      <c r="C19" s="261"/>
      <c r="D19" s="261"/>
      <c r="E19" s="261"/>
      <c r="F19" s="261">
        <f t="shared" si="0"/>
        <v>0</v>
      </c>
    </row>
    <row r="20" spans="1:6" ht="15" customHeight="1">
      <c r="A20" s="4" t="s">
        <v>92</v>
      </c>
      <c r="B20" s="5" t="s">
        <v>768</v>
      </c>
      <c r="C20" s="261"/>
      <c r="D20" s="261"/>
      <c r="E20" s="261"/>
      <c r="F20" s="261">
        <f t="shared" si="0"/>
        <v>0</v>
      </c>
    </row>
    <row r="21" spans="1:6" ht="15" customHeight="1">
      <c r="A21" s="8" t="s">
        <v>127</v>
      </c>
      <c r="B21" s="9" t="s">
        <v>769</v>
      </c>
      <c r="C21" s="261"/>
      <c r="D21" s="261"/>
      <c r="E21" s="261"/>
      <c r="F21" s="261">
        <f t="shared" si="0"/>
        <v>0</v>
      </c>
    </row>
    <row r="22" spans="1:6" ht="15" customHeight="1">
      <c r="A22" s="4" t="s">
        <v>93</v>
      </c>
      <c r="B22" s="5" t="s">
        <v>770</v>
      </c>
      <c r="C22" s="261"/>
      <c r="D22" s="261"/>
      <c r="E22" s="261"/>
      <c r="F22" s="261">
        <f t="shared" si="0"/>
        <v>0</v>
      </c>
    </row>
    <row r="23" spans="1:6" ht="15" customHeight="1">
      <c r="A23" s="4" t="s">
        <v>94</v>
      </c>
      <c r="B23" s="5" t="s">
        <v>771</v>
      </c>
      <c r="C23" s="261"/>
      <c r="D23" s="261"/>
      <c r="E23" s="261"/>
      <c r="F23" s="261">
        <f t="shared" si="0"/>
        <v>0</v>
      </c>
    </row>
    <row r="24" spans="1:6" ht="15" customHeight="1">
      <c r="A24" s="4" t="s">
        <v>95</v>
      </c>
      <c r="B24" s="5" t="s">
        <v>772</v>
      </c>
      <c r="C24" s="261"/>
      <c r="D24" s="261"/>
      <c r="E24" s="261"/>
      <c r="F24" s="261">
        <f t="shared" si="0"/>
        <v>0</v>
      </c>
    </row>
    <row r="25" spans="1:6" ht="15" customHeight="1">
      <c r="A25" s="4" t="s">
        <v>96</v>
      </c>
      <c r="B25" s="5" t="s">
        <v>773</v>
      </c>
      <c r="C25" s="261"/>
      <c r="D25" s="261"/>
      <c r="E25" s="261"/>
      <c r="F25" s="261">
        <f t="shared" si="0"/>
        <v>0</v>
      </c>
    </row>
    <row r="26" spans="1:6" ht="15" customHeight="1">
      <c r="A26" s="4" t="s">
        <v>97</v>
      </c>
      <c r="B26" s="5" t="s">
        <v>776</v>
      </c>
      <c r="C26" s="261"/>
      <c r="D26" s="261"/>
      <c r="E26" s="261"/>
      <c r="F26" s="261">
        <f t="shared" si="0"/>
        <v>0</v>
      </c>
    </row>
    <row r="27" spans="1:6" ht="15" customHeight="1">
      <c r="A27" s="4" t="s">
        <v>777</v>
      </c>
      <c r="B27" s="5" t="s">
        <v>778</v>
      </c>
      <c r="C27" s="261"/>
      <c r="D27" s="261"/>
      <c r="E27" s="261"/>
      <c r="F27" s="261">
        <f t="shared" si="0"/>
        <v>0</v>
      </c>
    </row>
    <row r="28" spans="1:6" ht="15" customHeight="1">
      <c r="A28" s="4" t="s">
        <v>98</v>
      </c>
      <c r="B28" s="5" t="s">
        <v>779</v>
      </c>
      <c r="C28" s="261"/>
      <c r="D28" s="261"/>
      <c r="E28" s="261"/>
      <c r="F28" s="261">
        <f t="shared" si="0"/>
        <v>0</v>
      </c>
    </row>
    <row r="29" spans="1:6" ht="15" customHeight="1">
      <c r="A29" s="4" t="s">
        <v>99</v>
      </c>
      <c r="B29" s="5" t="s">
        <v>784</v>
      </c>
      <c r="C29" s="261"/>
      <c r="D29" s="261"/>
      <c r="E29" s="261"/>
      <c r="F29" s="261">
        <f t="shared" si="0"/>
        <v>0</v>
      </c>
    </row>
    <row r="30" spans="1:6" ht="15" customHeight="1">
      <c r="A30" s="8" t="s">
        <v>128</v>
      </c>
      <c r="B30" s="9" t="s">
        <v>800</v>
      </c>
      <c r="C30" s="261"/>
      <c r="D30" s="261"/>
      <c r="E30" s="261"/>
      <c r="F30" s="261">
        <f t="shared" si="0"/>
        <v>0</v>
      </c>
    </row>
    <row r="31" spans="1:6" ht="15" customHeight="1">
      <c r="A31" s="4" t="s">
        <v>100</v>
      </c>
      <c r="B31" s="5" t="s">
        <v>801</v>
      </c>
      <c r="C31" s="261"/>
      <c r="D31" s="261"/>
      <c r="E31" s="261"/>
      <c r="F31" s="261">
        <f t="shared" si="0"/>
        <v>0</v>
      </c>
    </row>
    <row r="32" spans="1:6" ht="15" customHeight="1">
      <c r="A32" s="48" t="s">
        <v>129</v>
      </c>
      <c r="B32" s="63" t="s">
        <v>802</v>
      </c>
      <c r="C32" s="261">
        <f>C31+C30+C24+C23+C22+C21</f>
        <v>0</v>
      </c>
      <c r="D32" s="261">
        <f>D31+D30+D24+D23+D22+D21</f>
        <v>0</v>
      </c>
      <c r="E32" s="261">
        <f>E31+E30+E24+E23+E22+E21</f>
        <v>0</v>
      </c>
      <c r="F32" s="261">
        <f t="shared" si="0"/>
        <v>0</v>
      </c>
    </row>
    <row r="33" spans="1:6" ht="15" customHeight="1">
      <c r="A33" s="16" t="s">
        <v>803</v>
      </c>
      <c r="B33" s="5" t="s">
        <v>804</v>
      </c>
      <c r="C33" s="261"/>
      <c r="D33" s="261"/>
      <c r="E33" s="261"/>
      <c r="F33" s="261">
        <f t="shared" si="0"/>
        <v>0</v>
      </c>
    </row>
    <row r="34" spans="1:6" ht="15" customHeight="1">
      <c r="A34" s="16" t="s">
        <v>101</v>
      </c>
      <c r="B34" s="5" t="s">
        <v>805</v>
      </c>
      <c r="C34" s="261"/>
      <c r="D34" s="261">
        <f>1680+300+2167</f>
        <v>4147</v>
      </c>
      <c r="E34" s="261"/>
      <c r="F34" s="261">
        <f t="shared" si="0"/>
        <v>4147</v>
      </c>
    </row>
    <row r="35" spans="1:6" ht="15" customHeight="1">
      <c r="A35" s="16" t="s">
        <v>102</v>
      </c>
      <c r="B35" s="5" t="s">
        <v>808</v>
      </c>
      <c r="C35" s="261"/>
      <c r="D35" s="261"/>
      <c r="E35" s="261"/>
      <c r="F35" s="261">
        <f t="shared" si="0"/>
        <v>0</v>
      </c>
    </row>
    <row r="36" spans="1:6" ht="15" customHeight="1">
      <c r="A36" s="16" t="s">
        <v>103</v>
      </c>
      <c r="B36" s="5" t="s">
        <v>809</v>
      </c>
      <c r="C36" s="261"/>
      <c r="D36" s="261"/>
      <c r="E36" s="261"/>
      <c r="F36" s="261">
        <f t="shared" si="0"/>
        <v>0</v>
      </c>
    </row>
    <row r="37" spans="1:6" ht="15" customHeight="1">
      <c r="A37" s="16" t="s">
        <v>816</v>
      </c>
      <c r="B37" s="5" t="s">
        <v>817</v>
      </c>
      <c r="C37" s="261"/>
      <c r="D37" s="261"/>
      <c r="E37" s="261"/>
      <c r="F37" s="261">
        <f t="shared" si="0"/>
        <v>0</v>
      </c>
    </row>
    <row r="38" spans="1:6" ht="15" customHeight="1">
      <c r="A38" s="16" t="s">
        <v>818</v>
      </c>
      <c r="B38" s="5" t="s">
        <v>819</v>
      </c>
      <c r="C38" s="261"/>
      <c r="D38" s="261"/>
      <c r="E38" s="261"/>
      <c r="F38" s="261">
        <f t="shared" ref="F38:F69" si="1">E38+D38+C38</f>
        <v>0</v>
      </c>
    </row>
    <row r="39" spans="1:6" ht="15" customHeight="1">
      <c r="A39" s="16" t="s">
        <v>820</v>
      </c>
      <c r="B39" s="5" t="s">
        <v>821</v>
      </c>
      <c r="C39" s="261"/>
      <c r="D39" s="261"/>
      <c r="E39" s="261"/>
      <c r="F39" s="261">
        <f t="shared" si="1"/>
        <v>0</v>
      </c>
    </row>
    <row r="40" spans="1:6" ht="15" customHeight="1">
      <c r="A40" s="16" t="s">
        <v>104</v>
      </c>
      <c r="B40" s="5" t="s">
        <v>822</v>
      </c>
      <c r="C40" s="261"/>
      <c r="D40" s="261"/>
      <c r="E40" s="261"/>
      <c r="F40" s="261">
        <f t="shared" si="1"/>
        <v>0</v>
      </c>
    </row>
    <row r="41" spans="1:6" ht="15" customHeight="1">
      <c r="A41" s="16" t="s">
        <v>105</v>
      </c>
      <c r="B41" s="5" t="s">
        <v>824</v>
      </c>
      <c r="C41" s="261"/>
      <c r="D41" s="261"/>
      <c r="E41" s="261"/>
      <c r="F41" s="261">
        <f t="shared" si="1"/>
        <v>0</v>
      </c>
    </row>
    <row r="42" spans="1:6" ht="15" customHeight="1">
      <c r="A42" s="16" t="s">
        <v>106</v>
      </c>
      <c r="B42" s="5" t="s">
        <v>829</v>
      </c>
      <c r="C42" s="261"/>
      <c r="D42" s="261"/>
      <c r="E42" s="261"/>
      <c r="F42" s="261">
        <f t="shared" si="1"/>
        <v>0</v>
      </c>
    </row>
    <row r="43" spans="1:6" ht="15" customHeight="1">
      <c r="A43" s="62" t="s">
        <v>130</v>
      </c>
      <c r="B43" s="63" t="s">
        <v>833</v>
      </c>
      <c r="C43" s="261">
        <f>SUM(C33:C42)</f>
        <v>0</v>
      </c>
      <c r="D43" s="261">
        <f>SUM(D33:D42)</f>
        <v>4147</v>
      </c>
      <c r="E43" s="261">
        <f>SUM(E33:E42)</f>
        <v>0</v>
      </c>
      <c r="F43" s="261">
        <f t="shared" si="1"/>
        <v>4147</v>
      </c>
    </row>
    <row r="44" spans="1:6" ht="15" customHeight="1">
      <c r="A44" s="16" t="s">
        <v>845</v>
      </c>
      <c r="B44" s="5" t="s">
        <v>846</v>
      </c>
      <c r="C44" s="261"/>
      <c r="D44" s="261"/>
      <c r="E44" s="261"/>
      <c r="F44" s="261">
        <f t="shared" si="1"/>
        <v>0</v>
      </c>
    </row>
    <row r="45" spans="1:6" ht="15" customHeight="1">
      <c r="A45" s="4" t="s">
        <v>110</v>
      </c>
      <c r="B45" s="5" t="s">
        <v>847</v>
      </c>
      <c r="C45" s="261">
        <v>0</v>
      </c>
      <c r="D45" s="261"/>
      <c r="E45" s="261"/>
      <c r="F45" s="261">
        <f t="shared" si="1"/>
        <v>0</v>
      </c>
    </row>
    <row r="46" spans="1:6" ht="15" customHeight="1">
      <c r="A46" s="16" t="s">
        <v>111</v>
      </c>
      <c r="B46" s="5" t="s">
        <v>848</v>
      </c>
      <c r="C46" s="261"/>
      <c r="D46" s="261"/>
      <c r="E46" s="261"/>
      <c r="F46" s="261">
        <f t="shared" si="1"/>
        <v>0</v>
      </c>
    </row>
    <row r="47" spans="1:6" ht="15" customHeight="1">
      <c r="A47" s="48" t="s">
        <v>132</v>
      </c>
      <c r="B47" s="63" t="s">
        <v>849</v>
      </c>
      <c r="C47" s="261">
        <f>SUM(C44:C46)</f>
        <v>0</v>
      </c>
      <c r="D47" s="261">
        <f>SUM(D44:D46)</f>
        <v>0</v>
      </c>
      <c r="E47" s="261">
        <f>SUM(E44:E46)</f>
        <v>0</v>
      </c>
      <c r="F47" s="261">
        <f t="shared" si="1"/>
        <v>0</v>
      </c>
    </row>
    <row r="48" spans="1:6" ht="15" customHeight="1">
      <c r="A48" s="77" t="s">
        <v>193</v>
      </c>
      <c r="B48" s="82"/>
      <c r="C48" s="261">
        <f>C47+C43+C32+C18</f>
        <v>0</v>
      </c>
      <c r="D48" s="261">
        <f>D47+D43+D32+D18</f>
        <v>13309</v>
      </c>
      <c r="E48" s="261">
        <f>E47+E43+E32+E18</f>
        <v>0</v>
      </c>
      <c r="F48" s="261">
        <f t="shared" si="1"/>
        <v>13309</v>
      </c>
    </row>
    <row r="49" spans="1:6" ht="15" customHeight="1">
      <c r="A49" s="4" t="s">
        <v>756</v>
      </c>
      <c r="B49" s="5" t="s">
        <v>757</v>
      </c>
      <c r="C49" s="261"/>
      <c r="D49" s="261"/>
      <c r="E49" s="261"/>
      <c r="F49" s="261">
        <f t="shared" si="1"/>
        <v>0</v>
      </c>
    </row>
    <row r="50" spans="1:6" ht="15" customHeight="1">
      <c r="A50" s="4" t="s">
        <v>758</v>
      </c>
      <c r="B50" s="5" t="s">
        <v>759</v>
      </c>
      <c r="C50" s="261"/>
      <c r="D50" s="261"/>
      <c r="E50" s="261"/>
      <c r="F50" s="261">
        <f t="shared" si="1"/>
        <v>0</v>
      </c>
    </row>
    <row r="51" spans="1:6" ht="15" customHeight="1">
      <c r="A51" s="4" t="s">
        <v>88</v>
      </c>
      <c r="B51" s="5" t="s">
        <v>760</v>
      </c>
      <c r="C51" s="261"/>
      <c r="D51" s="261"/>
      <c r="E51" s="261"/>
      <c r="F51" s="261">
        <f t="shared" si="1"/>
        <v>0</v>
      </c>
    </row>
    <row r="52" spans="1:6" ht="15" customHeight="1">
      <c r="A52" s="4" t="s">
        <v>89</v>
      </c>
      <c r="B52" s="5" t="s">
        <v>761</v>
      </c>
      <c r="C52" s="261"/>
      <c r="D52" s="261"/>
      <c r="E52" s="261"/>
      <c r="F52" s="261">
        <f t="shared" si="1"/>
        <v>0</v>
      </c>
    </row>
    <row r="53" spans="1:6" ht="15" customHeight="1">
      <c r="A53" s="4" t="s">
        <v>90</v>
      </c>
      <c r="B53" s="5" t="s">
        <v>762</v>
      </c>
      <c r="C53" s="261"/>
      <c r="D53" s="261"/>
      <c r="E53" s="261"/>
      <c r="F53" s="261">
        <f t="shared" si="1"/>
        <v>0</v>
      </c>
    </row>
    <row r="54" spans="1:6" ht="15" customHeight="1">
      <c r="A54" s="48" t="s">
        <v>126</v>
      </c>
      <c r="B54" s="63" t="s">
        <v>763</v>
      </c>
      <c r="C54" s="261"/>
      <c r="D54" s="261"/>
      <c r="E54" s="261"/>
      <c r="F54" s="261">
        <f t="shared" si="1"/>
        <v>0</v>
      </c>
    </row>
    <row r="55" spans="1:6" ht="15" customHeight="1">
      <c r="A55" s="16" t="s">
        <v>107</v>
      </c>
      <c r="B55" s="5" t="s">
        <v>834</v>
      </c>
      <c r="C55" s="261"/>
      <c r="D55" s="261"/>
      <c r="E55" s="261"/>
      <c r="F55" s="261">
        <f t="shared" si="1"/>
        <v>0</v>
      </c>
    </row>
    <row r="56" spans="1:6" ht="15" customHeight="1">
      <c r="A56" s="16" t="s">
        <v>108</v>
      </c>
      <c r="B56" s="5" t="s">
        <v>836</v>
      </c>
      <c r="C56" s="261"/>
      <c r="D56" s="261"/>
      <c r="E56" s="261"/>
      <c r="F56" s="261">
        <f t="shared" si="1"/>
        <v>0</v>
      </c>
    </row>
    <row r="57" spans="1:6" ht="15" customHeight="1">
      <c r="A57" s="16" t="s">
        <v>838</v>
      </c>
      <c r="B57" s="5" t="s">
        <v>839</v>
      </c>
      <c r="C57" s="261"/>
      <c r="D57" s="261"/>
      <c r="E57" s="261"/>
      <c r="F57" s="261">
        <f t="shared" si="1"/>
        <v>0</v>
      </c>
    </row>
    <row r="58" spans="1:6" ht="15" customHeight="1">
      <c r="A58" s="16" t="s">
        <v>109</v>
      </c>
      <c r="B58" s="5" t="s">
        <v>840</v>
      </c>
      <c r="C58" s="261"/>
      <c r="D58" s="261"/>
      <c r="E58" s="261"/>
      <c r="F58" s="261">
        <f t="shared" si="1"/>
        <v>0</v>
      </c>
    </row>
    <row r="59" spans="1:6" ht="15" customHeight="1">
      <c r="A59" s="16" t="s">
        <v>842</v>
      </c>
      <c r="B59" s="5" t="s">
        <v>843</v>
      </c>
      <c r="C59" s="261"/>
      <c r="D59" s="261"/>
      <c r="E59" s="261"/>
      <c r="F59" s="261">
        <f t="shared" si="1"/>
        <v>0</v>
      </c>
    </row>
    <row r="60" spans="1:6" ht="15" customHeight="1">
      <c r="A60" s="48" t="s">
        <v>131</v>
      </c>
      <c r="B60" s="63" t="s">
        <v>844</v>
      </c>
      <c r="C60" s="261"/>
      <c r="D60" s="261"/>
      <c r="E60" s="261"/>
      <c r="F60" s="261">
        <f t="shared" si="1"/>
        <v>0</v>
      </c>
    </row>
    <row r="61" spans="1:6" ht="15" customHeight="1">
      <c r="A61" s="16" t="s">
        <v>850</v>
      </c>
      <c r="B61" s="5" t="s">
        <v>851</v>
      </c>
      <c r="C61" s="261"/>
      <c r="D61" s="261"/>
      <c r="E61" s="261"/>
      <c r="F61" s="261">
        <f t="shared" si="1"/>
        <v>0</v>
      </c>
    </row>
    <row r="62" spans="1:6" ht="15" customHeight="1">
      <c r="A62" s="4" t="s">
        <v>112</v>
      </c>
      <c r="B62" s="5" t="s">
        <v>852</v>
      </c>
      <c r="C62" s="261"/>
      <c r="D62" s="261"/>
      <c r="E62" s="261"/>
      <c r="F62" s="261">
        <f t="shared" si="1"/>
        <v>0</v>
      </c>
    </row>
    <row r="63" spans="1:6" ht="15" customHeight="1">
      <c r="A63" s="16" t="s">
        <v>113</v>
      </c>
      <c r="B63" s="5" t="s">
        <v>853</v>
      </c>
      <c r="C63" s="261"/>
      <c r="D63" s="261"/>
      <c r="E63" s="261"/>
      <c r="F63" s="261">
        <f t="shared" si="1"/>
        <v>0</v>
      </c>
    </row>
    <row r="64" spans="1:6" ht="15" customHeight="1">
      <c r="A64" s="48" t="s">
        <v>134</v>
      </c>
      <c r="B64" s="63" t="s">
        <v>854</v>
      </c>
      <c r="C64" s="261">
        <f>SUM(C61:C63)</f>
        <v>0</v>
      </c>
      <c r="D64" s="261">
        <f>SUM(D61:D63)</f>
        <v>0</v>
      </c>
      <c r="E64" s="261">
        <f>SUM(E61:E63)</f>
        <v>0</v>
      </c>
      <c r="F64" s="261">
        <f t="shared" si="1"/>
        <v>0</v>
      </c>
    </row>
    <row r="65" spans="1:6" ht="15" customHeight="1">
      <c r="A65" s="77" t="s">
        <v>192</v>
      </c>
      <c r="B65" s="82"/>
      <c r="C65" s="261">
        <f>C64+C60+C54</f>
        <v>0</v>
      </c>
      <c r="D65" s="261">
        <f>D64+D60+D54</f>
        <v>0</v>
      </c>
      <c r="E65" s="261">
        <f>E64+E60+E54</f>
        <v>0</v>
      </c>
      <c r="F65" s="261">
        <f t="shared" si="1"/>
        <v>0</v>
      </c>
    </row>
    <row r="66" spans="1:6" ht="15.75">
      <c r="A66" s="60" t="s">
        <v>133</v>
      </c>
      <c r="B66" s="44" t="s">
        <v>855</v>
      </c>
      <c r="C66" s="261">
        <f>C65+C48</f>
        <v>0</v>
      </c>
      <c r="D66" s="261">
        <f>D65+D48</f>
        <v>13309</v>
      </c>
      <c r="E66" s="261">
        <f>E65+E48</f>
        <v>0</v>
      </c>
      <c r="F66" s="261">
        <f t="shared" si="1"/>
        <v>13309</v>
      </c>
    </row>
    <row r="67" spans="1:6" ht="15.75">
      <c r="A67" s="155" t="s">
        <v>349</v>
      </c>
      <c r="B67" s="80"/>
      <c r="C67" s="261"/>
      <c r="D67" s="261">
        <f>D48-'6. Pmh kiadás'!D74</f>
        <v>13309</v>
      </c>
      <c r="E67" s="261">
        <f>E48-'6. Pmh kiadás'!E74</f>
        <v>0</v>
      </c>
      <c r="F67" s="261">
        <f t="shared" si="1"/>
        <v>13309</v>
      </c>
    </row>
    <row r="68" spans="1:6" ht="15.75">
      <c r="A68" s="155" t="s">
        <v>350</v>
      </c>
      <c r="B68" s="80"/>
      <c r="C68" s="261"/>
      <c r="D68" s="261">
        <f>D65-'6. Pmh kiadás'!D97</f>
        <v>0</v>
      </c>
      <c r="E68" s="261">
        <f>E65-'6. Pmh kiadás'!E97</f>
        <v>0</v>
      </c>
      <c r="F68" s="261">
        <f t="shared" si="1"/>
        <v>0</v>
      </c>
    </row>
    <row r="69" spans="1:6">
      <c r="A69" s="46" t="s">
        <v>115</v>
      </c>
      <c r="B69" s="4" t="s">
        <v>856</v>
      </c>
      <c r="C69" s="261"/>
      <c r="D69" s="261"/>
      <c r="E69" s="261"/>
      <c r="F69" s="261">
        <f t="shared" si="1"/>
        <v>0</v>
      </c>
    </row>
    <row r="70" spans="1:6">
      <c r="A70" s="16" t="s">
        <v>857</v>
      </c>
      <c r="B70" s="4" t="s">
        <v>858</v>
      </c>
      <c r="C70" s="261"/>
      <c r="D70" s="261"/>
      <c r="E70" s="261"/>
      <c r="F70" s="261">
        <f t="shared" ref="F70:F96" si="2">E70+D70+C70</f>
        <v>0</v>
      </c>
    </row>
    <row r="71" spans="1:6">
      <c r="A71" s="46" t="s">
        <v>116</v>
      </c>
      <c r="B71" s="4" t="s">
        <v>859</v>
      </c>
      <c r="C71" s="261"/>
      <c r="D71" s="261"/>
      <c r="E71" s="261"/>
      <c r="F71" s="261">
        <f t="shared" si="2"/>
        <v>0</v>
      </c>
    </row>
    <row r="72" spans="1:6">
      <c r="A72" s="19" t="s">
        <v>135</v>
      </c>
      <c r="B72" s="8" t="s">
        <v>860</v>
      </c>
      <c r="C72" s="261"/>
      <c r="D72" s="261"/>
      <c r="E72" s="261"/>
      <c r="F72" s="261">
        <f t="shared" si="2"/>
        <v>0</v>
      </c>
    </row>
    <row r="73" spans="1:6">
      <c r="A73" s="16" t="s">
        <v>117</v>
      </c>
      <c r="B73" s="4" t="s">
        <v>861</v>
      </c>
      <c r="C73" s="261"/>
      <c r="D73" s="261"/>
      <c r="E73" s="261"/>
      <c r="F73" s="261">
        <f t="shared" si="2"/>
        <v>0</v>
      </c>
    </row>
    <row r="74" spans="1:6">
      <c r="A74" s="46" t="s">
        <v>862</v>
      </c>
      <c r="B74" s="4" t="s">
        <v>863</v>
      </c>
      <c r="C74" s="261"/>
      <c r="D74" s="261"/>
      <c r="E74" s="261"/>
      <c r="F74" s="261">
        <f t="shared" si="2"/>
        <v>0</v>
      </c>
    </row>
    <row r="75" spans="1:6">
      <c r="A75" s="16" t="s">
        <v>118</v>
      </c>
      <c r="B75" s="4" t="s">
        <v>864</v>
      </c>
      <c r="C75" s="261"/>
      <c r="D75" s="261"/>
      <c r="E75" s="261"/>
      <c r="F75" s="261">
        <f t="shared" si="2"/>
        <v>0</v>
      </c>
    </row>
    <row r="76" spans="1:6">
      <c r="A76" s="46" t="s">
        <v>865</v>
      </c>
      <c r="B76" s="4" t="s">
        <v>866</v>
      </c>
      <c r="C76" s="261"/>
      <c r="D76" s="261"/>
      <c r="E76" s="261"/>
      <c r="F76" s="261">
        <f t="shared" si="2"/>
        <v>0</v>
      </c>
    </row>
    <row r="77" spans="1:6">
      <c r="A77" s="17" t="s">
        <v>136</v>
      </c>
      <c r="B77" s="8" t="s">
        <v>867</v>
      </c>
      <c r="C77" s="261"/>
      <c r="D77" s="261"/>
      <c r="E77" s="261"/>
      <c r="F77" s="261">
        <f t="shared" si="2"/>
        <v>0</v>
      </c>
    </row>
    <row r="78" spans="1:6">
      <c r="A78" s="4" t="s">
        <v>244</v>
      </c>
      <c r="B78" s="4" t="s">
        <v>868</v>
      </c>
      <c r="C78" s="261"/>
      <c r="D78" s="261"/>
      <c r="E78" s="261"/>
      <c r="F78" s="261">
        <f t="shared" si="2"/>
        <v>0</v>
      </c>
    </row>
    <row r="79" spans="1:6">
      <c r="A79" s="4" t="s">
        <v>245</v>
      </c>
      <c r="B79" s="4" t="s">
        <v>868</v>
      </c>
      <c r="C79" s="261"/>
      <c r="D79" s="261"/>
      <c r="E79" s="261"/>
      <c r="F79" s="261">
        <f t="shared" si="2"/>
        <v>0</v>
      </c>
    </row>
    <row r="80" spans="1:6">
      <c r="A80" s="4" t="s">
        <v>242</v>
      </c>
      <c r="B80" s="4" t="s">
        <v>869</v>
      </c>
      <c r="C80" s="261"/>
      <c r="D80" s="261"/>
      <c r="E80" s="261"/>
      <c r="F80" s="261">
        <f t="shared" si="2"/>
        <v>0</v>
      </c>
    </row>
    <row r="81" spans="1:6">
      <c r="A81" s="4" t="s">
        <v>243</v>
      </c>
      <c r="B81" s="4" t="s">
        <v>869</v>
      </c>
      <c r="C81" s="261"/>
      <c r="D81" s="261"/>
      <c r="E81" s="261"/>
      <c r="F81" s="261">
        <f t="shared" si="2"/>
        <v>0</v>
      </c>
    </row>
    <row r="82" spans="1:6">
      <c r="A82" s="8" t="s">
        <v>137</v>
      </c>
      <c r="B82" s="8" t="s">
        <v>870</v>
      </c>
      <c r="C82" s="261"/>
      <c r="D82" s="261"/>
      <c r="E82" s="261"/>
      <c r="F82" s="261">
        <f t="shared" si="2"/>
        <v>0</v>
      </c>
    </row>
    <row r="83" spans="1:6">
      <c r="A83" s="46" t="s">
        <v>871</v>
      </c>
      <c r="B83" s="4" t="s">
        <v>872</v>
      </c>
      <c r="C83" s="261"/>
      <c r="D83" s="261"/>
      <c r="E83" s="261"/>
      <c r="F83" s="261">
        <f t="shared" si="2"/>
        <v>0</v>
      </c>
    </row>
    <row r="84" spans="1:6">
      <c r="A84" s="46" t="s">
        <v>873</v>
      </c>
      <c r="B84" s="4" t="s">
        <v>874</v>
      </c>
      <c r="C84" s="261"/>
      <c r="D84" s="261"/>
      <c r="E84" s="261"/>
      <c r="F84" s="261">
        <f t="shared" si="2"/>
        <v>0</v>
      </c>
    </row>
    <row r="85" spans="1:6">
      <c r="A85" s="46" t="s">
        <v>875</v>
      </c>
      <c r="B85" s="4" t="s">
        <v>876</v>
      </c>
      <c r="C85" s="261"/>
      <c r="D85" s="261">
        <v>8042</v>
      </c>
      <c r="E85" s="261"/>
      <c r="F85" s="261">
        <f t="shared" si="2"/>
        <v>8042</v>
      </c>
    </row>
    <row r="86" spans="1:6">
      <c r="A86" s="46" t="s">
        <v>877</v>
      </c>
      <c r="B86" s="4" t="s">
        <v>878</v>
      </c>
      <c r="C86" s="261"/>
      <c r="D86" s="261"/>
      <c r="E86" s="261"/>
      <c r="F86" s="261">
        <f t="shared" si="2"/>
        <v>0</v>
      </c>
    </row>
    <row r="87" spans="1:6">
      <c r="A87" s="16" t="s">
        <v>119</v>
      </c>
      <c r="B87" s="4" t="s">
        <v>879</v>
      </c>
      <c r="C87" s="261"/>
      <c r="D87" s="261"/>
      <c r="E87" s="261"/>
      <c r="F87" s="261">
        <f t="shared" si="2"/>
        <v>0</v>
      </c>
    </row>
    <row r="88" spans="1:6">
      <c r="A88" s="19" t="s">
        <v>138</v>
      </c>
      <c r="B88" s="8" t="s">
        <v>881</v>
      </c>
      <c r="C88" s="261">
        <f>C87+C86+C85+C84+C83+C82+C77+C72</f>
        <v>0</v>
      </c>
      <c r="D88" s="261">
        <f>D87+D86+D85+D84+D83+D82+D77+D72</f>
        <v>8042</v>
      </c>
      <c r="E88" s="261">
        <f>E87+E86+E85+E84+E83+E82+E77+E72</f>
        <v>0</v>
      </c>
      <c r="F88" s="261">
        <f t="shared" si="2"/>
        <v>8042</v>
      </c>
    </row>
    <row r="89" spans="1:6">
      <c r="A89" s="16" t="s">
        <v>882</v>
      </c>
      <c r="B89" s="4" t="s">
        <v>883</v>
      </c>
      <c r="C89" s="261"/>
      <c r="D89" s="261"/>
      <c r="E89" s="261"/>
      <c r="F89" s="261">
        <f t="shared" si="2"/>
        <v>0</v>
      </c>
    </row>
    <row r="90" spans="1:6">
      <c r="A90" s="16" t="s">
        <v>884</v>
      </c>
      <c r="B90" s="4" t="s">
        <v>885</v>
      </c>
      <c r="C90" s="261"/>
      <c r="D90" s="261"/>
      <c r="E90" s="261"/>
      <c r="F90" s="261">
        <f t="shared" si="2"/>
        <v>0</v>
      </c>
    </row>
    <row r="91" spans="1:6">
      <c r="A91" s="46" t="s">
        <v>886</v>
      </c>
      <c r="B91" s="4" t="s">
        <v>887</v>
      </c>
      <c r="C91" s="261"/>
      <c r="D91" s="261"/>
      <c r="E91" s="261"/>
      <c r="F91" s="261">
        <f t="shared" si="2"/>
        <v>0</v>
      </c>
    </row>
    <row r="92" spans="1:6">
      <c r="A92" s="46" t="s">
        <v>120</v>
      </c>
      <c r="B92" s="4" t="s">
        <v>888</v>
      </c>
      <c r="C92" s="261"/>
      <c r="D92" s="261"/>
      <c r="E92" s="261"/>
      <c r="F92" s="261">
        <f t="shared" si="2"/>
        <v>0</v>
      </c>
    </row>
    <row r="93" spans="1:6">
      <c r="A93" s="17" t="s">
        <v>139</v>
      </c>
      <c r="B93" s="8" t="s">
        <v>889</v>
      </c>
      <c r="C93" s="261">
        <f>SUM(C89:C92)</f>
        <v>0</v>
      </c>
      <c r="D93" s="261">
        <f>SUM(D89:D92)</f>
        <v>0</v>
      </c>
      <c r="E93" s="261">
        <f>SUM(E89:E92)</f>
        <v>0</v>
      </c>
      <c r="F93" s="261">
        <f t="shared" si="2"/>
        <v>0</v>
      </c>
    </row>
    <row r="94" spans="1:6">
      <c r="A94" s="19" t="s">
        <v>890</v>
      </c>
      <c r="B94" s="8" t="s">
        <v>891</v>
      </c>
      <c r="C94" s="261"/>
      <c r="D94" s="261"/>
      <c r="E94" s="261"/>
      <c r="F94" s="261">
        <f t="shared" si="2"/>
        <v>0</v>
      </c>
    </row>
    <row r="95" spans="1:6" ht="15.75">
      <c r="A95" s="49" t="s">
        <v>140</v>
      </c>
      <c r="B95" s="50" t="s">
        <v>892</v>
      </c>
      <c r="C95" s="261">
        <f>C94+C93+C88</f>
        <v>0</v>
      </c>
      <c r="D95" s="261">
        <f>D94+D93+D88</f>
        <v>8042</v>
      </c>
      <c r="E95" s="261">
        <f>E94+E93+E88</f>
        <v>0</v>
      </c>
      <c r="F95" s="261">
        <f t="shared" si="2"/>
        <v>8042</v>
      </c>
    </row>
    <row r="96" spans="1:6" ht="15.75">
      <c r="A96" s="154" t="s">
        <v>122</v>
      </c>
      <c r="B96" s="55"/>
      <c r="C96" s="261">
        <f>C95+C66</f>
        <v>0</v>
      </c>
      <c r="D96" s="261">
        <f>D95+D66</f>
        <v>21351</v>
      </c>
      <c r="E96" s="261">
        <f>E95+E66</f>
        <v>0</v>
      </c>
      <c r="F96" s="261">
        <f t="shared" si="2"/>
        <v>21351</v>
      </c>
    </row>
  </sheetData>
  <mergeCells count="2">
    <mergeCell ref="A1:F1"/>
    <mergeCell ref="A2:F2"/>
  </mergeCells>
  <phoneticPr fontId="50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  <headerFooter alignWithMargins="0">
    <oddHeader>&amp;R36.sz.melléklet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A1:AA268"/>
  <sheetViews>
    <sheetView zoomScale="90" workbookViewId="0">
      <pane xSplit="2" ySplit="5" topLeftCell="U223" activePane="bottomRight" state="frozen"/>
      <selection pane="topRight" activeCell="C1" sqref="C1"/>
      <selection pane="bottomLeft" activeCell="A6" sqref="A6"/>
      <selection pane="bottomRight" activeCell="V10" sqref="V10"/>
    </sheetView>
  </sheetViews>
  <sheetFormatPr defaultRowHeight="15"/>
  <cols>
    <col min="1" max="1" width="75.140625" style="32" customWidth="1"/>
    <col min="2" max="2" width="9.140625" style="32"/>
    <col min="3" max="4" width="21.28515625" style="176" customWidth="1"/>
    <col min="5" max="5" width="18.5703125" style="176" customWidth="1"/>
    <col min="6" max="9" width="21.28515625" style="176" customWidth="1"/>
    <col min="10" max="10" width="16.140625" style="176" customWidth="1"/>
    <col min="11" max="11" width="23.85546875" style="176" customWidth="1"/>
    <col min="12" max="12" width="21.28515625" style="176" customWidth="1"/>
    <col min="13" max="13" width="17.7109375" style="176" customWidth="1"/>
    <col min="14" max="14" width="19.140625" style="176" customWidth="1"/>
    <col min="15" max="15" width="18.28515625" style="176" customWidth="1"/>
    <col min="16" max="16" width="15.28515625" style="176" customWidth="1"/>
    <col min="17" max="17" width="17.42578125" style="176" customWidth="1"/>
    <col min="18" max="18" width="12.7109375" style="175" customWidth="1"/>
    <col min="19" max="19" width="13.42578125" style="175" customWidth="1"/>
    <col min="20" max="20" width="15.42578125" style="175" customWidth="1"/>
    <col min="21" max="21" width="17" style="175" customWidth="1"/>
    <col min="22" max="22" width="14.140625" style="175" customWidth="1"/>
    <col min="23" max="23" width="14.28515625" style="175" bestFit="1" customWidth="1"/>
    <col min="24" max="24" width="15.5703125" style="175" bestFit="1" customWidth="1"/>
    <col min="25" max="25" width="12" style="32" customWidth="1"/>
    <col min="26" max="27" width="11.85546875" style="191" customWidth="1"/>
    <col min="28" max="16384" width="9.140625" style="32"/>
  </cols>
  <sheetData>
    <row r="1" spans="1:27" ht="18">
      <c r="A1" s="177" t="s">
        <v>343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27" ht="18">
      <c r="A2" s="179" t="s">
        <v>189</v>
      </c>
    </row>
    <row r="3" spans="1:27" ht="18">
      <c r="A3" s="179"/>
    </row>
    <row r="4" spans="1:27" ht="18">
      <c r="A4" s="179" t="s">
        <v>364</v>
      </c>
    </row>
    <row r="5" spans="1:27" ht="79.5" customHeight="1">
      <c r="A5" s="1" t="s">
        <v>498</v>
      </c>
      <c r="B5" s="2" t="s">
        <v>499</v>
      </c>
      <c r="C5" s="174" t="s">
        <v>83</v>
      </c>
      <c r="D5" s="174" t="s">
        <v>82</v>
      </c>
      <c r="E5" s="174" t="s">
        <v>81</v>
      </c>
      <c r="F5" s="174" t="s">
        <v>80</v>
      </c>
      <c r="G5" s="174" t="s">
        <v>79</v>
      </c>
      <c r="H5" s="174" t="s">
        <v>78</v>
      </c>
      <c r="I5" s="174" t="s">
        <v>77</v>
      </c>
      <c r="J5" s="174" t="s">
        <v>76</v>
      </c>
      <c r="K5" s="174" t="s">
        <v>191</v>
      </c>
      <c r="L5" s="174" t="s">
        <v>190</v>
      </c>
      <c r="M5" s="174" t="s">
        <v>635</v>
      </c>
      <c r="N5" s="171" t="s">
        <v>636</v>
      </c>
      <c r="O5" s="174" t="s">
        <v>637</v>
      </c>
      <c r="P5" s="171" t="s">
        <v>638</v>
      </c>
      <c r="Q5" s="171" t="s">
        <v>639</v>
      </c>
      <c r="R5" s="172" t="s">
        <v>640</v>
      </c>
      <c r="S5" s="172" t="s">
        <v>641</v>
      </c>
      <c r="T5" s="172" t="s">
        <v>642</v>
      </c>
      <c r="U5" s="172" t="s">
        <v>643</v>
      </c>
      <c r="V5" s="173" t="s">
        <v>644</v>
      </c>
      <c r="W5" s="173" t="s">
        <v>646</v>
      </c>
      <c r="X5" s="173" t="s">
        <v>647</v>
      </c>
      <c r="Y5" s="173" t="s">
        <v>363</v>
      </c>
      <c r="Z5" s="198" t="s">
        <v>371</v>
      </c>
      <c r="AA5" s="198" t="s">
        <v>372</v>
      </c>
    </row>
    <row r="6" spans="1:27">
      <c r="A6" s="4" t="s">
        <v>735</v>
      </c>
      <c r="B6" s="5" t="s">
        <v>736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>
        <v>65600</v>
      </c>
      <c r="P6" s="167"/>
      <c r="Q6" s="167"/>
      <c r="R6" s="170"/>
      <c r="S6" s="170"/>
      <c r="T6" s="170"/>
      <c r="U6" s="170"/>
      <c r="V6" s="170"/>
      <c r="W6" s="170"/>
      <c r="X6" s="170"/>
      <c r="Y6" s="180">
        <f>SUM(C6:X6)</f>
        <v>65600</v>
      </c>
      <c r="Z6" s="192">
        <f>C6+D6+E6+F6+G6+H6+I6+J6+K6+L6+N6+O6+P6+Q6+R6+S6+T6+U6+W6+X6</f>
        <v>65600</v>
      </c>
      <c r="AA6" s="192">
        <f>V6+M6</f>
        <v>0</v>
      </c>
    </row>
    <row r="7" spans="1:27">
      <c r="A7" s="4" t="s">
        <v>737</v>
      </c>
      <c r="B7" s="5" t="s">
        <v>738</v>
      </c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>
        <v>48416</v>
      </c>
      <c r="P7" s="167"/>
      <c r="Q7" s="167"/>
      <c r="R7" s="170"/>
      <c r="S7" s="170"/>
      <c r="T7" s="170"/>
      <c r="U7" s="170"/>
      <c r="V7" s="170"/>
      <c r="W7" s="170"/>
      <c r="X7" s="170"/>
      <c r="Y7" s="180">
        <f t="shared" ref="Y7:Y70" si="0">SUM(C7:X7)</f>
        <v>48416</v>
      </c>
      <c r="Z7" s="192">
        <f t="shared" ref="Z7:Z70" si="1">C7+D7+E7+F7+G7+H7+I7+J7+K7+L7+N7+O7+P7+Q7+R7+S7+T7+U7+W7+X7</f>
        <v>48416</v>
      </c>
      <c r="AA7" s="192">
        <f t="shared" ref="AA7:AA70" si="2">V7+M7</f>
        <v>0</v>
      </c>
    </row>
    <row r="8" spans="1:27" ht="30">
      <c r="A8" s="4" t="s">
        <v>739</v>
      </c>
      <c r="B8" s="5" t="s">
        <v>740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>
        <v>8525</v>
      </c>
      <c r="P8" s="167"/>
      <c r="Q8" s="167"/>
      <c r="R8" s="170"/>
      <c r="S8" s="170"/>
      <c r="T8" s="170"/>
      <c r="U8" s="170"/>
      <c r="V8" s="170"/>
      <c r="W8" s="170"/>
      <c r="X8" s="170"/>
      <c r="Y8" s="180">
        <f t="shared" si="0"/>
        <v>8525</v>
      </c>
      <c r="Z8" s="192">
        <f t="shared" si="1"/>
        <v>8525</v>
      </c>
      <c r="AA8" s="192">
        <f t="shared" si="2"/>
        <v>0</v>
      </c>
    </row>
    <row r="9" spans="1:27">
      <c r="A9" s="4" t="s">
        <v>741</v>
      </c>
      <c r="B9" s="5" t="s">
        <v>742</v>
      </c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>
        <v>2880</v>
      </c>
      <c r="P9" s="167"/>
      <c r="Q9" s="167"/>
      <c r="R9" s="170"/>
      <c r="S9" s="170"/>
      <c r="T9" s="170"/>
      <c r="U9" s="170"/>
      <c r="V9" s="170"/>
      <c r="W9" s="170"/>
      <c r="X9" s="170"/>
      <c r="Y9" s="180">
        <f t="shared" si="0"/>
        <v>2880</v>
      </c>
      <c r="Z9" s="192">
        <f t="shared" si="1"/>
        <v>2880</v>
      </c>
      <c r="AA9" s="192">
        <f t="shared" si="2"/>
        <v>0</v>
      </c>
    </row>
    <row r="10" spans="1:27">
      <c r="A10" s="4" t="s">
        <v>743</v>
      </c>
      <c r="B10" s="5" t="s">
        <v>744</v>
      </c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>
        <v>21841</v>
      </c>
      <c r="P10" s="167"/>
      <c r="Q10" s="167"/>
      <c r="R10" s="170"/>
      <c r="S10" s="170"/>
      <c r="T10" s="170"/>
      <c r="U10" s="170"/>
      <c r="V10" s="170"/>
      <c r="W10" s="170"/>
      <c r="X10" s="170"/>
      <c r="Y10" s="180">
        <f t="shared" si="0"/>
        <v>21841</v>
      </c>
      <c r="Z10" s="192">
        <f t="shared" si="1"/>
        <v>21841</v>
      </c>
      <c r="AA10" s="192">
        <f t="shared" si="2"/>
        <v>0</v>
      </c>
    </row>
    <row r="11" spans="1:27">
      <c r="A11" s="4" t="s">
        <v>745</v>
      </c>
      <c r="B11" s="5" t="s">
        <v>746</v>
      </c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70"/>
      <c r="S11" s="170"/>
      <c r="T11" s="170"/>
      <c r="U11" s="170"/>
      <c r="V11" s="170"/>
      <c r="W11" s="170"/>
      <c r="X11" s="170"/>
      <c r="Y11" s="180">
        <f t="shared" si="0"/>
        <v>0</v>
      </c>
      <c r="Z11" s="192">
        <f t="shared" si="1"/>
        <v>0</v>
      </c>
      <c r="AA11" s="192">
        <f t="shared" si="2"/>
        <v>0</v>
      </c>
    </row>
    <row r="12" spans="1:27">
      <c r="A12" s="8" t="s">
        <v>124</v>
      </c>
      <c r="B12" s="9" t="s">
        <v>747</v>
      </c>
      <c r="C12" s="167">
        <f>SUM(C6:C11)</f>
        <v>0</v>
      </c>
      <c r="D12" s="167">
        <f t="shared" ref="D12:X12" si="3">SUM(D6:D11)</f>
        <v>0</v>
      </c>
      <c r="E12" s="167">
        <f t="shared" si="3"/>
        <v>0</v>
      </c>
      <c r="F12" s="167">
        <f t="shared" si="3"/>
        <v>0</v>
      </c>
      <c r="G12" s="167">
        <f t="shared" si="3"/>
        <v>0</v>
      </c>
      <c r="H12" s="167">
        <f t="shared" si="3"/>
        <v>0</v>
      </c>
      <c r="I12" s="167">
        <f t="shared" si="3"/>
        <v>0</v>
      </c>
      <c r="J12" s="167">
        <f t="shared" si="3"/>
        <v>0</v>
      </c>
      <c r="K12" s="167">
        <f t="shared" si="3"/>
        <v>0</v>
      </c>
      <c r="L12" s="167">
        <f t="shared" si="3"/>
        <v>0</v>
      </c>
      <c r="M12" s="167">
        <f t="shared" si="3"/>
        <v>0</v>
      </c>
      <c r="N12" s="167">
        <f t="shared" si="3"/>
        <v>0</v>
      </c>
      <c r="O12" s="167">
        <f t="shared" si="3"/>
        <v>147262</v>
      </c>
      <c r="P12" s="167">
        <f t="shared" si="3"/>
        <v>0</v>
      </c>
      <c r="Q12" s="167">
        <f t="shared" si="3"/>
        <v>0</v>
      </c>
      <c r="R12" s="167">
        <f t="shared" si="3"/>
        <v>0</v>
      </c>
      <c r="S12" s="167">
        <f t="shared" si="3"/>
        <v>0</v>
      </c>
      <c r="T12" s="167">
        <f t="shared" si="3"/>
        <v>0</v>
      </c>
      <c r="U12" s="167">
        <f t="shared" si="3"/>
        <v>0</v>
      </c>
      <c r="V12" s="167">
        <f t="shared" si="3"/>
        <v>0</v>
      </c>
      <c r="W12" s="167">
        <f t="shared" si="3"/>
        <v>0</v>
      </c>
      <c r="X12" s="167">
        <f t="shared" si="3"/>
        <v>0</v>
      </c>
      <c r="Y12" s="180">
        <f t="shared" si="0"/>
        <v>147262</v>
      </c>
      <c r="Z12" s="192">
        <f t="shared" si="1"/>
        <v>147262</v>
      </c>
      <c r="AA12" s="192">
        <f t="shared" si="2"/>
        <v>0</v>
      </c>
    </row>
    <row r="13" spans="1:27">
      <c r="A13" s="8" t="s">
        <v>748</v>
      </c>
      <c r="B13" s="9" t="s">
        <v>749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70"/>
      <c r="S13" s="170"/>
      <c r="T13" s="170"/>
      <c r="U13" s="170"/>
      <c r="V13" s="170"/>
      <c r="W13" s="170"/>
      <c r="X13" s="170"/>
      <c r="Y13" s="180">
        <f t="shared" si="0"/>
        <v>0</v>
      </c>
      <c r="Z13" s="192">
        <f t="shared" si="1"/>
        <v>0</v>
      </c>
      <c r="AA13" s="192">
        <f t="shared" si="2"/>
        <v>0</v>
      </c>
    </row>
    <row r="14" spans="1:27" ht="25.5" customHeight="1">
      <c r="A14" s="8" t="s">
        <v>750</v>
      </c>
      <c r="B14" s="9" t="s">
        <v>751</v>
      </c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70"/>
      <c r="S14" s="170"/>
      <c r="T14" s="170"/>
      <c r="U14" s="170"/>
      <c r="V14" s="170"/>
      <c r="W14" s="170"/>
      <c r="X14" s="170"/>
      <c r="Y14" s="180">
        <f t="shared" si="0"/>
        <v>0</v>
      </c>
      <c r="Z14" s="192">
        <f t="shared" si="1"/>
        <v>0</v>
      </c>
      <c r="AA14" s="192">
        <f t="shared" si="2"/>
        <v>0</v>
      </c>
    </row>
    <row r="15" spans="1:27">
      <c r="A15" s="16" t="s">
        <v>220</v>
      </c>
      <c r="B15" s="5" t="s">
        <v>752</v>
      </c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70"/>
      <c r="S15" s="170"/>
      <c r="T15" s="170"/>
      <c r="U15" s="170"/>
      <c r="V15" s="170"/>
      <c r="W15" s="170"/>
      <c r="X15" s="170"/>
      <c r="Y15" s="180">
        <f t="shared" si="0"/>
        <v>0</v>
      </c>
      <c r="Z15" s="192">
        <f t="shared" si="1"/>
        <v>0</v>
      </c>
      <c r="AA15" s="192">
        <f t="shared" si="2"/>
        <v>0</v>
      </c>
    </row>
    <row r="16" spans="1:27">
      <c r="A16" s="16" t="s">
        <v>229</v>
      </c>
      <c r="B16" s="5" t="s">
        <v>752</v>
      </c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70"/>
      <c r="S16" s="170"/>
      <c r="T16" s="170"/>
      <c r="U16" s="170"/>
      <c r="V16" s="170"/>
      <c r="W16" s="170"/>
      <c r="X16" s="170"/>
      <c r="Y16" s="180">
        <f t="shared" si="0"/>
        <v>0</v>
      </c>
      <c r="Z16" s="192">
        <f t="shared" si="1"/>
        <v>0</v>
      </c>
      <c r="AA16" s="192">
        <f t="shared" si="2"/>
        <v>0</v>
      </c>
    </row>
    <row r="17" spans="1:27" ht="30">
      <c r="A17" s="16" t="s">
        <v>230</v>
      </c>
      <c r="B17" s="5" t="s">
        <v>752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70"/>
      <c r="S17" s="170"/>
      <c r="T17" s="170"/>
      <c r="U17" s="170"/>
      <c r="V17" s="170"/>
      <c r="W17" s="170"/>
      <c r="X17" s="170"/>
      <c r="Y17" s="180">
        <f t="shared" si="0"/>
        <v>0</v>
      </c>
      <c r="Z17" s="192">
        <f t="shared" si="1"/>
        <v>0</v>
      </c>
      <c r="AA17" s="192">
        <f t="shared" si="2"/>
        <v>0</v>
      </c>
    </row>
    <row r="18" spans="1:27">
      <c r="A18" s="16" t="s">
        <v>228</v>
      </c>
      <c r="B18" s="5" t="s">
        <v>752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70"/>
      <c r="S18" s="170"/>
      <c r="T18" s="170"/>
      <c r="U18" s="170"/>
      <c r="V18" s="170"/>
      <c r="W18" s="170"/>
      <c r="X18" s="170"/>
      <c r="Y18" s="180">
        <f t="shared" si="0"/>
        <v>0</v>
      </c>
      <c r="Z18" s="192">
        <f t="shared" si="1"/>
        <v>0</v>
      </c>
      <c r="AA18" s="192">
        <f t="shared" si="2"/>
        <v>0</v>
      </c>
    </row>
    <row r="19" spans="1:27">
      <c r="A19" s="16" t="s">
        <v>227</v>
      </c>
      <c r="B19" s="5" t="s">
        <v>752</v>
      </c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70"/>
      <c r="S19" s="170"/>
      <c r="T19" s="170"/>
      <c r="U19" s="170"/>
      <c r="V19" s="170"/>
      <c r="W19" s="170"/>
      <c r="X19" s="170"/>
      <c r="Y19" s="180">
        <f t="shared" si="0"/>
        <v>0</v>
      </c>
      <c r="Z19" s="192">
        <f t="shared" si="1"/>
        <v>0</v>
      </c>
      <c r="AA19" s="192">
        <f t="shared" si="2"/>
        <v>0</v>
      </c>
    </row>
    <row r="20" spans="1:27">
      <c r="A20" s="16" t="s">
        <v>226</v>
      </c>
      <c r="B20" s="5" t="s">
        <v>752</v>
      </c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70"/>
      <c r="S20" s="170"/>
      <c r="T20" s="170"/>
      <c r="U20" s="170"/>
      <c r="V20" s="170"/>
      <c r="W20" s="170"/>
      <c r="X20" s="170"/>
      <c r="Y20" s="180">
        <f t="shared" si="0"/>
        <v>0</v>
      </c>
      <c r="Z20" s="192">
        <f t="shared" si="1"/>
        <v>0</v>
      </c>
      <c r="AA20" s="192">
        <f t="shared" si="2"/>
        <v>0</v>
      </c>
    </row>
    <row r="21" spans="1:27">
      <c r="A21" s="16" t="s">
        <v>221</v>
      </c>
      <c r="B21" s="5" t="s">
        <v>752</v>
      </c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70"/>
      <c r="S21" s="170"/>
      <c r="T21" s="170"/>
      <c r="U21" s="170"/>
      <c r="V21" s="170"/>
      <c r="W21" s="170"/>
      <c r="X21" s="170"/>
      <c r="Y21" s="180">
        <f t="shared" si="0"/>
        <v>0</v>
      </c>
      <c r="Z21" s="192">
        <f t="shared" si="1"/>
        <v>0</v>
      </c>
      <c r="AA21" s="192">
        <f t="shared" si="2"/>
        <v>0</v>
      </c>
    </row>
    <row r="22" spans="1:27">
      <c r="A22" s="16" t="s">
        <v>222</v>
      </c>
      <c r="B22" s="5" t="s">
        <v>752</v>
      </c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70"/>
      <c r="S22" s="170"/>
      <c r="T22" s="170"/>
      <c r="U22" s="170"/>
      <c r="V22" s="170"/>
      <c r="W22" s="170"/>
      <c r="X22" s="170"/>
      <c r="Y22" s="180">
        <f t="shared" si="0"/>
        <v>0</v>
      </c>
      <c r="Z22" s="192">
        <f t="shared" si="1"/>
        <v>0</v>
      </c>
      <c r="AA22" s="192">
        <f t="shared" si="2"/>
        <v>0</v>
      </c>
    </row>
    <row r="23" spans="1:27">
      <c r="A23" s="16" t="s">
        <v>223</v>
      </c>
      <c r="B23" s="5" t="s">
        <v>752</v>
      </c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70"/>
      <c r="S23" s="170"/>
      <c r="T23" s="170"/>
      <c r="U23" s="170"/>
      <c r="V23" s="170"/>
      <c r="W23" s="170"/>
      <c r="X23" s="170"/>
      <c r="Y23" s="180">
        <f t="shared" si="0"/>
        <v>0</v>
      </c>
      <c r="Z23" s="192">
        <f t="shared" si="1"/>
        <v>0</v>
      </c>
      <c r="AA23" s="192">
        <f t="shared" si="2"/>
        <v>0</v>
      </c>
    </row>
    <row r="24" spans="1:27">
      <c r="A24" s="16" t="s">
        <v>224</v>
      </c>
      <c r="B24" s="5" t="s">
        <v>752</v>
      </c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70"/>
      <c r="S24" s="170"/>
      <c r="T24" s="170"/>
      <c r="U24" s="170"/>
      <c r="V24" s="170"/>
      <c r="W24" s="170"/>
      <c r="X24" s="170"/>
      <c r="Y24" s="180">
        <f t="shared" si="0"/>
        <v>0</v>
      </c>
      <c r="Z24" s="192">
        <f t="shared" si="1"/>
        <v>0</v>
      </c>
      <c r="AA24" s="192">
        <f t="shared" si="2"/>
        <v>0</v>
      </c>
    </row>
    <row r="25" spans="1:27" ht="22.5" customHeight="1">
      <c r="A25" s="8" t="s">
        <v>85</v>
      </c>
      <c r="B25" s="9" t="s">
        <v>752</v>
      </c>
      <c r="C25" s="167">
        <f>SUM(C15:C24)</f>
        <v>0</v>
      </c>
      <c r="D25" s="167">
        <f t="shared" ref="D25:X25" si="4">SUM(D15:D24)</f>
        <v>0</v>
      </c>
      <c r="E25" s="167">
        <f t="shared" si="4"/>
        <v>0</v>
      </c>
      <c r="F25" s="167">
        <f t="shared" si="4"/>
        <v>0</v>
      </c>
      <c r="G25" s="167">
        <f t="shared" si="4"/>
        <v>0</v>
      </c>
      <c r="H25" s="167">
        <f t="shared" si="4"/>
        <v>0</v>
      </c>
      <c r="I25" s="167">
        <f t="shared" si="4"/>
        <v>0</v>
      </c>
      <c r="J25" s="167">
        <f t="shared" si="4"/>
        <v>0</v>
      </c>
      <c r="K25" s="167">
        <f t="shared" si="4"/>
        <v>0</v>
      </c>
      <c r="L25" s="167">
        <f t="shared" si="4"/>
        <v>0</v>
      </c>
      <c r="M25" s="167">
        <f t="shared" si="4"/>
        <v>0</v>
      </c>
      <c r="N25" s="167">
        <f t="shared" si="4"/>
        <v>0</v>
      </c>
      <c r="O25" s="167">
        <f t="shared" si="4"/>
        <v>0</v>
      </c>
      <c r="P25" s="167">
        <f t="shared" si="4"/>
        <v>0</v>
      </c>
      <c r="Q25" s="167">
        <f t="shared" si="4"/>
        <v>0</v>
      </c>
      <c r="R25" s="167">
        <f t="shared" si="4"/>
        <v>0</v>
      </c>
      <c r="S25" s="167">
        <f t="shared" si="4"/>
        <v>0</v>
      </c>
      <c r="T25" s="167">
        <f t="shared" si="4"/>
        <v>0</v>
      </c>
      <c r="U25" s="167">
        <f t="shared" si="4"/>
        <v>0</v>
      </c>
      <c r="V25" s="167">
        <f t="shared" si="4"/>
        <v>0</v>
      </c>
      <c r="W25" s="167">
        <f t="shared" si="4"/>
        <v>0</v>
      </c>
      <c r="X25" s="167">
        <f t="shared" si="4"/>
        <v>0</v>
      </c>
      <c r="Y25" s="180">
        <f t="shared" si="0"/>
        <v>0</v>
      </c>
      <c r="Z25" s="192">
        <f t="shared" si="1"/>
        <v>0</v>
      </c>
      <c r="AA25" s="192">
        <f t="shared" si="2"/>
        <v>0</v>
      </c>
    </row>
    <row r="26" spans="1:27">
      <c r="A26" s="16" t="s">
        <v>220</v>
      </c>
      <c r="B26" s="5" t="s">
        <v>753</v>
      </c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70"/>
      <c r="S26" s="170"/>
      <c r="T26" s="170"/>
      <c r="U26" s="170"/>
      <c r="V26" s="170"/>
      <c r="W26" s="170"/>
      <c r="X26" s="170"/>
      <c r="Y26" s="180">
        <f t="shared" si="0"/>
        <v>0</v>
      </c>
      <c r="Z26" s="192">
        <f t="shared" si="1"/>
        <v>0</v>
      </c>
      <c r="AA26" s="192">
        <f t="shared" si="2"/>
        <v>0</v>
      </c>
    </row>
    <row r="27" spans="1:27">
      <c r="A27" s="16" t="s">
        <v>229</v>
      </c>
      <c r="B27" s="5" t="s">
        <v>753</v>
      </c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70"/>
      <c r="S27" s="170"/>
      <c r="T27" s="170"/>
      <c r="U27" s="170"/>
      <c r="V27" s="170"/>
      <c r="W27" s="170"/>
      <c r="X27" s="170"/>
      <c r="Y27" s="180">
        <f t="shared" si="0"/>
        <v>0</v>
      </c>
      <c r="Z27" s="192">
        <f t="shared" si="1"/>
        <v>0</v>
      </c>
      <c r="AA27" s="192">
        <f t="shared" si="2"/>
        <v>0</v>
      </c>
    </row>
    <row r="28" spans="1:27" ht="30">
      <c r="A28" s="16" t="s">
        <v>230</v>
      </c>
      <c r="B28" s="5" t="s">
        <v>753</v>
      </c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70"/>
      <c r="S28" s="170"/>
      <c r="T28" s="170"/>
      <c r="U28" s="170"/>
      <c r="V28" s="170"/>
      <c r="W28" s="170"/>
      <c r="X28" s="170"/>
      <c r="Y28" s="180">
        <f t="shared" si="0"/>
        <v>0</v>
      </c>
      <c r="Z28" s="192">
        <f t="shared" si="1"/>
        <v>0</v>
      </c>
      <c r="AA28" s="192">
        <f t="shared" si="2"/>
        <v>0</v>
      </c>
    </row>
    <row r="29" spans="1:27">
      <c r="A29" s="16" t="s">
        <v>228</v>
      </c>
      <c r="B29" s="5" t="s">
        <v>753</v>
      </c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70"/>
      <c r="S29" s="170"/>
      <c r="T29" s="170"/>
      <c r="U29" s="170"/>
      <c r="V29" s="170"/>
      <c r="W29" s="170"/>
      <c r="X29" s="170"/>
      <c r="Y29" s="180">
        <f t="shared" si="0"/>
        <v>0</v>
      </c>
      <c r="Z29" s="192">
        <f t="shared" si="1"/>
        <v>0</v>
      </c>
      <c r="AA29" s="192">
        <f t="shared" si="2"/>
        <v>0</v>
      </c>
    </row>
    <row r="30" spans="1:27">
      <c r="A30" s="16" t="s">
        <v>227</v>
      </c>
      <c r="B30" s="5" t="s">
        <v>753</v>
      </c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70"/>
      <c r="S30" s="170"/>
      <c r="T30" s="170"/>
      <c r="U30" s="170"/>
      <c r="V30" s="170"/>
      <c r="W30" s="170"/>
      <c r="X30" s="170"/>
      <c r="Y30" s="180">
        <f t="shared" si="0"/>
        <v>0</v>
      </c>
      <c r="Z30" s="192">
        <f t="shared" si="1"/>
        <v>0</v>
      </c>
      <c r="AA30" s="192">
        <f t="shared" si="2"/>
        <v>0</v>
      </c>
    </row>
    <row r="31" spans="1:27">
      <c r="A31" s="16" t="s">
        <v>226</v>
      </c>
      <c r="B31" s="5" t="s">
        <v>753</v>
      </c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70"/>
      <c r="S31" s="170"/>
      <c r="T31" s="170"/>
      <c r="U31" s="170"/>
      <c r="V31" s="170"/>
      <c r="W31" s="170"/>
      <c r="X31" s="170"/>
      <c r="Y31" s="180">
        <f t="shared" si="0"/>
        <v>0</v>
      </c>
      <c r="Z31" s="192">
        <f t="shared" si="1"/>
        <v>0</v>
      </c>
      <c r="AA31" s="192">
        <f t="shared" si="2"/>
        <v>0</v>
      </c>
    </row>
    <row r="32" spans="1:27">
      <c r="A32" s="16" t="s">
        <v>221</v>
      </c>
      <c r="B32" s="5" t="s">
        <v>753</v>
      </c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70"/>
      <c r="S32" s="170"/>
      <c r="T32" s="170"/>
      <c r="U32" s="170"/>
      <c r="V32" s="170"/>
      <c r="W32" s="170"/>
      <c r="X32" s="170"/>
      <c r="Y32" s="180">
        <f t="shared" si="0"/>
        <v>0</v>
      </c>
      <c r="Z32" s="192">
        <f t="shared" si="1"/>
        <v>0</v>
      </c>
      <c r="AA32" s="192">
        <f t="shared" si="2"/>
        <v>0</v>
      </c>
    </row>
    <row r="33" spans="1:27">
      <c r="A33" s="16" t="s">
        <v>222</v>
      </c>
      <c r="B33" s="5" t="s">
        <v>753</v>
      </c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70"/>
      <c r="S33" s="170"/>
      <c r="T33" s="170"/>
      <c r="U33" s="170"/>
      <c r="V33" s="170"/>
      <c r="W33" s="170"/>
      <c r="X33" s="170"/>
      <c r="Y33" s="180">
        <f t="shared" si="0"/>
        <v>0</v>
      </c>
      <c r="Z33" s="192">
        <f t="shared" si="1"/>
        <v>0</v>
      </c>
      <c r="AA33" s="192">
        <f t="shared" si="2"/>
        <v>0</v>
      </c>
    </row>
    <row r="34" spans="1:27">
      <c r="A34" s="16" t="s">
        <v>223</v>
      </c>
      <c r="B34" s="5" t="s">
        <v>753</v>
      </c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70"/>
      <c r="S34" s="170"/>
      <c r="T34" s="170"/>
      <c r="U34" s="170"/>
      <c r="V34" s="170"/>
      <c r="W34" s="170"/>
      <c r="X34" s="170"/>
      <c r="Y34" s="180">
        <f t="shared" si="0"/>
        <v>0</v>
      </c>
      <c r="Z34" s="192">
        <f t="shared" si="1"/>
        <v>0</v>
      </c>
      <c r="AA34" s="192">
        <f t="shared" si="2"/>
        <v>0</v>
      </c>
    </row>
    <row r="35" spans="1:27">
      <c r="A35" s="16" t="s">
        <v>224</v>
      </c>
      <c r="B35" s="5" t="s">
        <v>753</v>
      </c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70"/>
      <c r="S35" s="170"/>
      <c r="T35" s="170"/>
      <c r="U35" s="170"/>
      <c r="V35" s="170"/>
      <c r="W35" s="170"/>
      <c r="X35" s="170"/>
      <c r="Y35" s="180">
        <f t="shared" si="0"/>
        <v>0</v>
      </c>
      <c r="Z35" s="192">
        <f t="shared" si="1"/>
        <v>0</v>
      </c>
      <c r="AA35" s="192">
        <f t="shared" si="2"/>
        <v>0</v>
      </c>
    </row>
    <row r="36" spans="1:27" ht="21" customHeight="1">
      <c r="A36" s="8" t="s">
        <v>144</v>
      </c>
      <c r="B36" s="9" t="s">
        <v>753</v>
      </c>
      <c r="C36" s="167">
        <f>SUM(C26:C35)</f>
        <v>0</v>
      </c>
      <c r="D36" s="167">
        <f t="shared" ref="D36:X36" si="5">SUM(D26:D35)</f>
        <v>0</v>
      </c>
      <c r="E36" s="167">
        <f t="shared" si="5"/>
        <v>0</v>
      </c>
      <c r="F36" s="167">
        <f t="shared" si="5"/>
        <v>0</v>
      </c>
      <c r="G36" s="167">
        <f t="shared" si="5"/>
        <v>0</v>
      </c>
      <c r="H36" s="167">
        <f t="shared" si="5"/>
        <v>0</v>
      </c>
      <c r="I36" s="167">
        <f t="shared" si="5"/>
        <v>0</v>
      </c>
      <c r="J36" s="167">
        <f t="shared" si="5"/>
        <v>0</v>
      </c>
      <c r="K36" s="167">
        <f t="shared" si="5"/>
        <v>0</v>
      </c>
      <c r="L36" s="167">
        <f t="shared" si="5"/>
        <v>0</v>
      </c>
      <c r="M36" s="167">
        <f t="shared" si="5"/>
        <v>0</v>
      </c>
      <c r="N36" s="167">
        <f t="shared" si="5"/>
        <v>0</v>
      </c>
      <c r="O36" s="167">
        <f t="shared" si="5"/>
        <v>0</v>
      </c>
      <c r="P36" s="167">
        <f t="shared" si="5"/>
        <v>0</v>
      </c>
      <c r="Q36" s="167">
        <f t="shared" si="5"/>
        <v>0</v>
      </c>
      <c r="R36" s="167">
        <f t="shared" si="5"/>
        <v>0</v>
      </c>
      <c r="S36" s="167">
        <f t="shared" si="5"/>
        <v>0</v>
      </c>
      <c r="T36" s="167">
        <f t="shared" si="5"/>
        <v>0</v>
      </c>
      <c r="U36" s="167">
        <f t="shared" si="5"/>
        <v>0</v>
      </c>
      <c r="V36" s="167">
        <f t="shared" si="5"/>
        <v>0</v>
      </c>
      <c r="W36" s="167">
        <f t="shared" si="5"/>
        <v>0</v>
      </c>
      <c r="X36" s="167">
        <f t="shared" si="5"/>
        <v>0</v>
      </c>
      <c r="Y36" s="180">
        <f t="shared" si="0"/>
        <v>0</v>
      </c>
      <c r="Z36" s="192">
        <f t="shared" si="1"/>
        <v>0</v>
      </c>
      <c r="AA36" s="192">
        <f t="shared" si="2"/>
        <v>0</v>
      </c>
    </row>
    <row r="37" spans="1:27">
      <c r="A37" s="16" t="s">
        <v>220</v>
      </c>
      <c r="B37" s="5" t="s">
        <v>754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70"/>
      <c r="S37" s="170"/>
      <c r="T37" s="170"/>
      <c r="U37" s="170"/>
      <c r="V37" s="170"/>
      <c r="W37" s="170"/>
      <c r="X37" s="170"/>
      <c r="Y37" s="180">
        <f t="shared" si="0"/>
        <v>0</v>
      </c>
      <c r="Z37" s="192">
        <f t="shared" si="1"/>
        <v>0</v>
      </c>
      <c r="AA37" s="192">
        <f t="shared" si="2"/>
        <v>0</v>
      </c>
    </row>
    <row r="38" spans="1:27">
      <c r="A38" s="16" t="s">
        <v>229</v>
      </c>
      <c r="B38" s="5" t="s">
        <v>754</v>
      </c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70"/>
      <c r="S38" s="170"/>
      <c r="T38" s="170"/>
      <c r="U38" s="170"/>
      <c r="V38" s="170"/>
      <c r="W38" s="170"/>
      <c r="X38" s="170"/>
      <c r="Y38" s="180">
        <f t="shared" si="0"/>
        <v>0</v>
      </c>
      <c r="Z38" s="192">
        <f t="shared" si="1"/>
        <v>0</v>
      </c>
      <c r="AA38" s="192">
        <f t="shared" si="2"/>
        <v>0</v>
      </c>
    </row>
    <row r="39" spans="1:27" ht="30">
      <c r="A39" s="16" t="s">
        <v>230</v>
      </c>
      <c r="B39" s="5" t="s">
        <v>754</v>
      </c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70"/>
      <c r="S39" s="170"/>
      <c r="T39" s="170"/>
      <c r="U39" s="170"/>
      <c r="V39" s="170"/>
      <c r="W39" s="170"/>
      <c r="X39" s="170"/>
      <c r="Y39" s="180">
        <f t="shared" si="0"/>
        <v>0</v>
      </c>
      <c r="Z39" s="192">
        <f t="shared" si="1"/>
        <v>0</v>
      </c>
      <c r="AA39" s="192">
        <f t="shared" si="2"/>
        <v>0</v>
      </c>
    </row>
    <row r="40" spans="1:27">
      <c r="A40" s="16" t="s">
        <v>228</v>
      </c>
      <c r="B40" s="5" t="s">
        <v>754</v>
      </c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70"/>
      <c r="S40" s="170"/>
      <c r="T40" s="170"/>
      <c r="U40" s="170"/>
      <c r="V40" s="170"/>
      <c r="W40" s="170"/>
      <c r="X40" s="170"/>
      <c r="Y40" s="180">
        <f t="shared" si="0"/>
        <v>0</v>
      </c>
      <c r="Z40" s="192">
        <f t="shared" si="1"/>
        <v>0</v>
      </c>
      <c r="AA40" s="192">
        <f t="shared" si="2"/>
        <v>0</v>
      </c>
    </row>
    <row r="41" spans="1:27">
      <c r="A41" s="16" t="s">
        <v>227</v>
      </c>
      <c r="B41" s="5" t="s">
        <v>754</v>
      </c>
      <c r="C41" s="167"/>
      <c r="D41" s="167"/>
      <c r="E41" s="167">
        <v>8305</v>
      </c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70"/>
      <c r="S41" s="170"/>
      <c r="T41" s="170"/>
      <c r="U41" s="170"/>
      <c r="V41" s="170"/>
      <c r="W41" s="170">
        <v>5504</v>
      </c>
      <c r="X41" s="170"/>
      <c r="Y41" s="180">
        <f t="shared" si="0"/>
        <v>13809</v>
      </c>
      <c r="Z41" s="192">
        <f t="shared" si="1"/>
        <v>13809</v>
      </c>
      <c r="AA41" s="192">
        <f t="shared" si="2"/>
        <v>0</v>
      </c>
    </row>
    <row r="42" spans="1:27">
      <c r="A42" s="16" t="s">
        <v>226</v>
      </c>
      <c r="B42" s="5" t="s">
        <v>754</v>
      </c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70"/>
      <c r="S42" s="170"/>
      <c r="T42" s="170"/>
      <c r="U42" s="170"/>
      <c r="V42" s="170"/>
      <c r="W42" s="170"/>
      <c r="X42" s="170"/>
      <c r="Y42" s="180">
        <f t="shared" si="0"/>
        <v>0</v>
      </c>
      <c r="Z42" s="192">
        <f t="shared" si="1"/>
        <v>0</v>
      </c>
      <c r="AA42" s="192">
        <f t="shared" si="2"/>
        <v>0</v>
      </c>
    </row>
    <row r="43" spans="1:27">
      <c r="A43" s="16" t="s">
        <v>221</v>
      </c>
      <c r="B43" s="5" t="s">
        <v>754</v>
      </c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>
        <v>10238</v>
      </c>
      <c r="O43" s="167"/>
      <c r="P43" s="167"/>
      <c r="Q43" s="167"/>
      <c r="R43" s="170"/>
      <c r="S43" s="170"/>
      <c r="T43" s="170"/>
      <c r="U43" s="170"/>
      <c r="V43" s="170"/>
      <c r="W43" s="170"/>
      <c r="X43" s="170"/>
      <c r="Y43" s="180">
        <f t="shared" si="0"/>
        <v>10238</v>
      </c>
      <c r="Z43" s="192">
        <f t="shared" si="1"/>
        <v>10238</v>
      </c>
      <c r="AA43" s="192">
        <f t="shared" si="2"/>
        <v>0</v>
      </c>
    </row>
    <row r="44" spans="1:27">
      <c r="A44" s="16" t="s">
        <v>222</v>
      </c>
      <c r="B44" s="5" t="s">
        <v>754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70"/>
      <c r="S44" s="170"/>
      <c r="T44" s="170"/>
      <c r="U44" s="170"/>
      <c r="V44" s="170"/>
      <c r="W44" s="170"/>
      <c r="X44" s="170"/>
      <c r="Y44" s="180">
        <f t="shared" si="0"/>
        <v>0</v>
      </c>
      <c r="Z44" s="192">
        <f t="shared" si="1"/>
        <v>0</v>
      </c>
      <c r="AA44" s="192">
        <f t="shared" si="2"/>
        <v>0</v>
      </c>
    </row>
    <row r="45" spans="1:27">
      <c r="A45" s="16" t="s">
        <v>223</v>
      </c>
      <c r="B45" s="5" t="s">
        <v>754</v>
      </c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70"/>
      <c r="S45" s="170"/>
      <c r="T45" s="170"/>
      <c r="U45" s="170"/>
      <c r="V45" s="170"/>
      <c r="W45" s="170"/>
      <c r="X45" s="170"/>
      <c r="Y45" s="180">
        <f t="shared" si="0"/>
        <v>0</v>
      </c>
      <c r="Z45" s="192">
        <f t="shared" si="1"/>
        <v>0</v>
      </c>
      <c r="AA45" s="192">
        <f t="shared" si="2"/>
        <v>0</v>
      </c>
    </row>
    <row r="46" spans="1:27">
      <c r="A46" s="16" t="s">
        <v>224</v>
      </c>
      <c r="B46" s="5" t="s">
        <v>754</v>
      </c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70"/>
      <c r="S46" s="170"/>
      <c r="T46" s="170"/>
      <c r="U46" s="170"/>
      <c r="V46" s="170"/>
      <c r="W46" s="170"/>
      <c r="X46" s="170"/>
      <c r="Y46" s="180">
        <f t="shared" si="0"/>
        <v>0</v>
      </c>
      <c r="Z46" s="192">
        <f t="shared" si="1"/>
        <v>0</v>
      </c>
      <c r="AA46" s="192">
        <f t="shared" si="2"/>
        <v>0</v>
      </c>
    </row>
    <row r="47" spans="1:27">
      <c r="A47" s="8" t="s">
        <v>143</v>
      </c>
      <c r="B47" s="9" t="s">
        <v>754</v>
      </c>
      <c r="C47" s="167">
        <f>SUM(C37:C46)</f>
        <v>0</v>
      </c>
      <c r="D47" s="167">
        <f t="shared" ref="D47:X47" si="6">SUM(D37:D46)</f>
        <v>0</v>
      </c>
      <c r="E47" s="167">
        <f t="shared" si="6"/>
        <v>8305</v>
      </c>
      <c r="F47" s="167">
        <f t="shared" si="6"/>
        <v>0</v>
      </c>
      <c r="G47" s="167">
        <f t="shared" si="6"/>
        <v>0</v>
      </c>
      <c r="H47" s="167">
        <f t="shared" si="6"/>
        <v>0</v>
      </c>
      <c r="I47" s="167">
        <f t="shared" si="6"/>
        <v>0</v>
      </c>
      <c r="J47" s="167">
        <f t="shared" si="6"/>
        <v>0</v>
      </c>
      <c r="K47" s="167">
        <f t="shared" si="6"/>
        <v>0</v>
      </c>
      <c r="L47" s="167">
        <f t="shared" si="6"/>
        <v>0</v>
      </c>
      <c r="M47" s="167">
        <f t="shared" si="6"/>
        <v>0</v>
      </c>
      <c r="N47" s="167">
        <f t="shared" si="6"/>
        <v>10238</v>
      </c>
      <c r="O47" s="167">
        <f t="shared" si="6"/>
        <v>0</v>
      </c>
      <c r="P47" s="167">
        <f t="shared" si="6"/>
        <v>0</v>
      </c>
      <c r="Q47" s="167">
        <f t="shared" si="6"/>
        <v>0</v>
      </c>
      <c r="R47" s="167">
        <f t="shared" si="6"/>
        <v>0</v>
      </c>
      <c r="S47" s="167">
        <f t="shared" si="6"/>
        <v>0</v>
      </c>
      <c r="T47" s="167">
        <f t="shared" si="6"/>
        <v>0</v>
      </c>
      <c r="U47" s="167">
        <f t="shared" si="6"/>
        <v>0</v>
      </c>
      <c r="V47" s="167">
        <f t="shared" si="6"/>
        <v>0</v>
      </c>
      <c r="W47" s="167">
        <f t="shared" si="6"/>
        <v>5504</v>
      </c>
      <c r="X47" s="167">
        <f t="shared" si="6"/>
        <v>0</v>
      </c>
      <c r="Y47" s="180">
        <f t="shared" si="0"/>
        <v>24047</v>
      </c>
      <c r="Z47" s="192">
        <f t="shared" si="1"/>
        <v>24047</v>
      </c>
      <c r="AA47" s="192">
        <f t="shared" si="2"/>
        <v>0</v>
      </c>
    </row>
    <row r="48" spans="1:27">
      <c r="A48" s="66" t="s">
        <v>142</v>
      </c>
      <c r="B48" s="11" t="s">
        <v>755</v>
      </c>
      <c r="C48" s="167">
        <f>C47+C36+C25+C14+C13+C12</f>
        <v>0</v>
      </c>
      <c r="D48" s="167">
        <f t="shared" ref="D48:X48" si="7">D47+D36+D25+D14+D13+D12</f>
        <v>0</v>
      </c>
      <c r="E48" s="167">
        <f t="shared" si="7"/>
        <v>8305</v>
      </c>
      <c r="F48" s="167">
        <f t="shared" si="7"/>
        <v>0</v>
      </c>
      <c r="G48" s="167">
        <f t="shared" si="7"/>
        <v>0</v>
      </c>
      <c r="H48" s="167">
        <f t="shared" si="7"/>
        <v>0</v>
      </c>
      <c r="I48" s="167">
        <f t="shared" si="7"/>
        <v>0</v>
      </c>
      <c r="J48" s="167">
        <f t="shared" si="7"/>
        <v>0</v>
      </c>
      <c r="K48" s="167">
        <f t="shared" si="7"/>
        <v>0</v>
      </c>
      <c r="L48" s="167">
        <f t="shared" si="7"/>
        <v>0</v>
      </c>
      <c r="M48" s="167">
        <f t="shared" si="7"/>
        <v>0</v>
      </c>
      <c r="N48" s="167">
        <f t="shared" si="7"/>
        <v>10238</v>
      </c>
      <c r="O48" s="167">
        <f t="shared" si="7"/>
        <v>147262</v>
      </c>
      <c r="P48" s="167">
        <f t="shared" si="7"/>
        <v>0</v>
      </c>
      <c r="Q48" s="167">
        <f t="shared" si="7"/>
        <v>0</v>
      </c>
      <c r="R48" s="167">
        <f t="shared" si="7"/>
        <v>0</v>
      </c>
      <c r="S48" s="167">
        <f t="shared" si="7"/>
        <v>0</v>
      </c>
      <c r="T48" s="167">
        <f t="shared" si="7"/>
        <v>0</v>
      </c>
      <c r="U48" s="167">
        <f t="shared" si="7"/>
        <v>0</v>
      </c>
      <c r="V48" s="167"/>
      <c r="W48" s="167">
        <f t="shared" si="7"/>
        <v>5504</v>
      </c>
      <c r="X48" s="167">
        <f t="shared" si="7"/>
        <v>0</v>
      </c>
      <c r="Y48" s="180">
        <f t="shared" si="0"/>
        <v>171309</v>
      </c>
      <c r="Z48" s="192">
        <f t="shared" si="1"/>
        <v>171309</v>
      </c>
      <c r="AA48" s="192">
        <f t="shared" si="2"/>
        <v>0</v>
      </c>
    </row>
    <row r="49" spans="1:27">
      <c r="A49" s="8" t="s">
        <v>756</v>
      </c>
      <c r="B49" s="9" t="s">
        <v>757</v>
      </c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>
        <v>0</v>
      </c>
      <c r="O49" s="167"/>
      <c r="P49" s="167"/>
      <c r="Q49" s="167"/>
      <c r="R49" s="170"/>
      <c r="S49" s="170"/>
      <c r="T49" s="170"/>
      <c r="U49" s="170"/>
      <c r="V49" s="170"/>
      <c r="W49" s="170"/>
      <c r="X49" s="170"/>
      <c r="Y49" s="180">
        <f t="shared" si="0"/>
        <v>0</v>
      </c>
      <c r="Z49" s="192">
        <f t="shared" si="1"/>
        <v>0</v>
      </c>
      <c r="AA49" s="192">
        <f t="shared" si="2"/>
        <v>0</v>
      </c>
    </row>
    <row r="50" spans="1:27" ht="22.5" customHeight="1">
      <c r="A50" s="8" t="s">
        <v>758</v>
      </c>
      <c r="B50" s="9" t="s">
        <v>759</v>
      </c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70"/>
      <c r="S50" s="170"/>
      <c r="T50" s="170"/>
      <c r="U50" s="170"/>
      <c r="V50" s="170"/>
      <c r="W50" s="170"/>
      <c r="X50" s="170">
        <v>32881</v>
      </c>
      <c r="Y50" s="180">
        <f t="shared" si="0"/>
        <v>32881</v>
      </c>
      <c r="Z50" s="192">
        <f t="shared" si="1"/>
        <v>32881</v>
      </c>
      <c r="AA50" s="192">
        <f t="shared" si="2"/>
        <v>0</v>
      </c>
    </row>
    <row r="51" spans="1:27">
      <c r="A51" s="16" t="s">
        <v>220</v>
      </c>
      <c r="B51" s="5" t="s">
        <v>760</v>
      </c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70"/>
      <c r="S51" s="170"/>
      <c r="T51" s="170"/>
      <c r="U51" s="170"/>
      <c r="V51" s="170"/>
      <c r="W51" s="170"/>
      <c r="X51" s="170"/>
      <c r="Y51" s="180">
        <f t="shared" si="0"/>
        <v>0</v>
      </c>
      <c r="Z51" s="192">
        <f t="shared" si="1"/>
        <v>0</v>
      </c>
      <c r="AA51" s="192">
        <f t="shared" si="2"/>
        <v>0</v>
      </c>
    </row>
    <row r="52" spans="1:27">
      <c r="A52" s="16" t="s">
        <v>229</v>
      </c>
      <c r="B52" s="5" t="s">
        <v>760</v>
      </c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>
        <v>2000</v>
      </c>
      <c r="O52" s="167"/>
      <c r="P52" s="167"/>
      <c r="Q52" s="167"/>
      <c r="R52" s="170"/>
      <c r="S52" s="170"/>
      <c r="T52" s="170"/>
      <c r="U52" s="170"/>
      <c r="V52" s="170"/>
      <c r="W52" s="170"/>
      <c r="X52" s="170"/>
      <c r="Y52" s="180">
        <f t="shared" si="0"/>
        <v>2000</v>
      </c>
      <c r="Z52" s="192">
        <f t="shared" si="1"/>
        <v>2000</v>
      </c>
      <c r="AA52" s="192">
        <f t="shared" si="2"/>
        <v>0</v>
      </c>
    </row>
    <row r="53" spans="1:27" ht="30">
      <c r="A53" s="16" t="s">
        <v>230</v>
      </c>
      <c r="B53" s="5" t="s">
        <v>760</v>
      </c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70"/>
      <c r="S53" s="170"/>
      <c r="T53" s="170"/>
      <c r="U53" s="170"/>
      <c r="V53" s="170"/>
      <c r="W53" s="170"/>
      <c r="X53" s="170"/>
      <c r="Y53" s="180">
        <f t="shared" si="0"/>
        <v>0</v>
      </c>
      <c r="Z53" s="192">
        <f t="shared" si="1"/>
        <v>0</v>
      </c>
      <c r="AA53" s="192">
        <f t="shared" si="2"/>
        <v>0</v>
      </c>
    </row>
    <row r="54" spans="1:27">
      <c r="A54" s="16" t="s">
        <v>228</v>
      </c>
      <c r="B54" s="5" t="s">
        <v>760</v>
      </c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70"/>
      <c r="S54" s="170"/>
      <c r="T54" s="170"/>
      <c r="U54" s="170"/>
      <c r="V54" s="170"/>
      <c r="W54" s="170"/>
      <c r="X54" s="170"/>
      <c r="Y54" s="180">
        <f t="shared" si="0"/>
        <v>0</v>
      </c>
      <c r="Z54" s="192">
        <f t="shared" si="1"/>
        <v>0</v>
      </c>
      <c r="AA54" s="192">
        <f t="shared" si="2"/>
        <v>0</v>
      </c>
    </row>
    <row r="55" spans="1:27">
      <c r="A55" s="16" t="s">
        <v>227</v>
      </c>
      <c r="B55" s="5" t="s">
        <v>760</v>
      </c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70"/>
      <c r="S55" s="170"/>
      <c r="T55" s="170"/>
      <c r="U55" s="170"/>
      <c r="V55" s="170"/>
      <c r="W55" s="170"/>
      <c r="X55" s="170"/>
      <c r="Y55" s="180">
        <f t="shared" si="0"/>
        <v>0</v>
      </c>
      <c r="Z55" s="192">
        <f t="shared" si="1"/>
        <v>0</v>
      </c>
      <c r="AA55" s="192">
        <f t="shared" si="2"/>
        <v>0</v>
      </c>
    </row>
    <row r="56" spans="1:27">
      <c r="A56" s="16" t="s">
        <v>226</v>
      </c>
      <c r="B56" s="5" t="s">
        <v>760</v>
      </c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70"/>
      <c r="S56" s="170"/>
      <c r="T56" s="170"/>
      <c r="U56" s="170"/>
      <c r="V56" s="170"/>
      <c r="W56" s="170"/>
      <c r="X56" s="170"/>
      <c r="Y56" s="180">
        <f t="shared" si="0"/>
        <v>0</v>
      </c>
      <c r="Z56" s="192">
        <f t="shared" si="1"/>
        <v>0</v>
      </c>
      <c r="AA56" s="192">
        <f t="shared" si="2"/>
        <v>0</v>
      </c>
    </row>
    <row r="57" spans="1:27">
      <c r="A57" s="16" t="s">
        <v>221</v>
      </c>
      <c r="B57" s="5" t="s">
        <v>760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70"/>
      <c r="S57" s="170"/>
      <c r="T57" s="170"/>
      <c r="U57" s="170"/>
      <c r="V57" s="170"/>
      <c r="W57" s="170"/>
      <c r="X57" s="170"/>
      <c r="Y57" s="180">
        <f t="shared" si="0"/>
        <v>0</v>
      </c>
      <c r="Z57" s="192">
        <f t="shared" si="1"/>
        <v>0</v>
      </c>
      <c r="AA57" s="192">
        <f t="shared" si="2"/>
        <v>0</v>
      </c>
    </row>
    <row r="58" spans="1:27">
      <c r="A58" s="16" t="s">
        <v>222</v>
      </c>
      <c r="B58" s="5" t="s">
        <v>760</v>
      </c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70"/>
      <c r="S58" s="170"/>
      <c r="T58" s="170"/>
      <c r="U58" s="170"/>
      <c r="V58" s="170"/>
      <c r="W58" s="170"/>
      <c r="X58" s="170"/>
      <c r="Y58" s="180">
        <f t="shared" si="0"/>
        <v>0</v>
      </c>
      <c r="Z58" s="192">
        <f t="shared" si="1"/>
        <v>0</v>
      </c>
      <c r="AA58" s="192">
        <f t="shared" si="2"/>
        <v>0</v>
      </c>
    </row>
    <row r="59" spans="1:27">
      <c r="A59" s="16" t="s">
        <v>223</v>
      </c>
      <c r="B59" s="5" t="s">
        <v>760</v>
      </c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70"/>
      <c r="S59" s="170"/>
      <c r="T59" s="170"/>
      <c r="U59" s="170"/>
      <c r="V59" s="170"/>
      <c r="W59" s="170"/>
      <c r="X59" s="170"/>
      <c r="Y59" s="180">
        <f t="shared" si="0"/>
        <v>0</v>
      </c>
      <c r="Z59" s="192">
        <f t="shared" si="1"/>
        <v>0</v>
      </c>
      <c r="AA59" s="192">
        <f t="shared" si="2"/>
        <v>0</v>
      </c>
    </row>
    <row r="60" spans="1:27">
      <c r="A60" s="16" t="s">
        <v>224</v>
      </c>
      <c r="B60" s="5" t="s">
        <v>760</v>
      </c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70"/>
      <c r="S60" s="170"/>
      <c r="T60" s="170"/>
      <c r="U60" s="170"/>
      <c r="V60" s="170"/>
      <c r="W60" s="170"/>
      <c r="X60" s="170"/>
      <c r="Y60" s="180">
        <f t="shared" si="0"/>
        <v>0</v>
      </c>
      <c r="Z60" s="192">
        <f t="shared" si="1"/>
        <v>0</v>
      </c>
      <c r="AA60" s="192">
        <f t="shared" si="2"/>
        <v>0</v>
      </c>
    </row>
    <row r="61" spans="1:27" ht="21.75" customHeight="1">
      <c r="A61" s="8" t="s">
        <v>141</v>
      </c>
      <c r="B61" s="9" t="s">
        <v>760</v>
      </c>
      <c r="C61" s="167">
        <f>SUM(C51:C60)</f>
        <v>0</v>
      </c>
      <c r="D61" s="167">
        <f t="shared" ref="D61:X61" si="8">SUM(D51:D60)</f>
        <v>0</v>
      </c>
      <c r="E61" s="167">
        <f t="shared" si="8"/>
        <v>0</v>
      </c>
      <c r="F61" s="167">
        <f t="shared" si="8"/>
        <v>0</v>
      </c>
      <c r="G61" s="167">
        <f t="shared" si="8"/>
        <v>0</v>
      </c>
      <c r="H61" s="167">
        <f t="shared" si="8"/>
        <v>0</v>
      </c>
      <c r="I61" s="167">
        <f t="shared" si="8"/>
        <v>0</v>
      </c>
      <c r="J61" s="167">
        <f t="shared" si="8"/>
        <v>0</v>
      </c>
      <c r="K61" s="167">
        <f t="shared" si="8"/>
        <v>0</v>
      </c>
      <c r="L61" s="167">
        <f t="shared" si="8"/>
        <v>0</v>
      </c>
      <c r="M61" s="167">
        <f t="shared" si="8"/>
        <v>0</v>
      </c>
      <c r="N61" s="167">
        <f t="shared" si="8"/>
        <v>2000</v>
      </c>
      <c r="O61" s="167">
        <f t="shared" si="8"/>
        <v>0</v>
      </c>
      <c r="P61" s="167">
        <f t="shared" si="8"/>
        <v>0</v>
      </c>
      <c r="Q61" s="167">
        <f t="shared" si="8"/>
        <v>0</v>
      </c>
      <c r="R61" s="167">
        <f t="shared" si="8"/>
        <v>0</v>
      </c>
      <c r="S61" s="167">
        <f t="shared" si="8"/>
        <v>0</v>
      </c>
      <c r="T61" s="167">
        <f t="shared" si="8"/>
        <v>0</v>
      </c>
      <c r="U61" s="167">
        <f t="shared" si="8"/>
        <v>0</v>
      </c>
      <c r="V61" s="167">
        <f t="shared" si="8"/>
        <v>0</v>
      </c>
      <c r="W61" s="167">
        <f t="shared" si="8"/>
        <v>0</v>
      </c>
      <c r="X61" s="167">
        <f t="shared" si="8"/>
        <v>0</v>
      </c>
      <c r="Y61" s="180">
        <f t="shared" si="0"/>
        <v>2000</v>
      </c>
      <c r="Z61" s="192">
        <f t="shared" si="1"/>
        <v>2000</v>
      </c>
      <c r="AA61" s="192">
        <f t="shared" si="2"/>
        <v>0</v>
      </c>
    </row>
    <row r="62" spans="1:27">
      <c r="A62" s="16" t="s">
        <v>225</v>
      </c>
      <c r="B62" s="5" t="s">
        <v>761</v>
      </c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70"/>
      <c r="S62" s="170"/>
      <c r="T62" s="170"/>
      <c r="U62" s="170"/>
      <c r="V62" s="170"/>
      <c r="W62" s="170"/>
      <c r="X62" s="170"/>
      <c r="Y62" s="180">
        <f t="shared" si="0"/>
        <v>0</v>
      </c>
      <c r="Z62" s="192">
        <f t="shared" si="1"/>
        <v>0</v>
      </c>
      <c r="AA62" s="192">
        <f t="shared" si="2"/>
        <v>0</v>
      </c>
    </row>
    <row r="63" spans="1:27">
      <c r="A63" s="16" t="s">
        <v>229</v>
      </c>
      <c r="B63" s="5" t="s">
        <v>761</v>
      </c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70"/>
      <c r="S63" s="170"/>
      <c r="T63" s="170"/>
      <c r="U63" s="170"/>
      <c r="V63" s="170"/>
      <c r="W63" s="170"/>
      <c r="X63" s="170"/>
      <c r="Y63" s="180">
        <f t="shared" si="0"/>
        <v>0</v>
      </c>
      <c r="Z63" s="192">
        <f t="shared" si="1"/>
        <v>0</v>
      </c>
      <c r="AA63" s="192">
        <f t="shared" si="2"/>
        <v>0</v>
      </c>
    </row>
    <row r="64" spans="1:27" ht="30">
      <c r="A64" s="16" t="s">
        <v>230</v>
      </c>
      <c r="B64" s="5" t="s">
        <v>761</v>
      </c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70"/>
      <c r="S64" s="170"/>
      <c r="T64" s="170"/>
      <c r="U64" s="170"/>
      <c r="V64" s="170"/>
      <c r="W64" s="170"/>
      <c r="X64" s="170"/>
      <c r="Y64" s="180">
        <f t="shared" si="0"/>
        <v>0</v>
      </c>
      <c r="Z64" s="192">
        <f t="shared" si="1"/>
        <v>0</v>
      </c>
      <c r="AA64" s="192">
        <f t="shared" si="2"/>
        <v>0</v>
      </c>
    </row>
    <row r="65" spans="1:27">
      <c r="A65" s="16" t="s">
        <v>228</v>
      </c>
      <c r="B65" s="5" t="s">
        <v>761</v>
      </c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70"/>
      <c r="S65" s="170"/>
      <c r="T65" s="170"/>
      <c r="U65" s="170"/>
      <c r="V65" s="170"/>
      <c r="W65" s="170"/>
      <c r="X65" s="170"/>
      <c r="Y65" s="180">
        <f t="shared" si="0"/>
        <v>0</v>
      </c>
      <c r="Z65" s="192">
        <f t="shared" si="1"/>
        <v>0</v>
      </c>
      <c r="AA65" s="192">
        <f t="shared" si="2"/>
        <v>0</v>
      </c>
    </row>
    <row r="66" spans="1:27">
      <c r="A66" s="16" t="s">
        <v>227</v>
      </c>
      <c r="B66" s="5" t="s">
        <v>761</v>
      </c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70"/>
      <c r="S66" s="170"/>
      <c r="T66" s="170"/>
      <c r="U66" s="170"/>
      <c r="V66" s="170"/>
      <c r="W66" s="170"/>
      <c r="X66" s="170"/>
      <c r="Y66" s="180">
        <f t="shared" si="0"/>
        <v>0</v>
      </c>
      <c r="Z66" s="192">
        <f t="shared" si="1"/>
        <v>0</v>
      </c>
      <c r="AA66" s="192">
        <f t="shared" si="2"/>
        <v>0</v>
      </c>
    </row>
    <row r="67" spans="1:27">
      <c r="A67" s="16" t="s">
        <v>226</v>
      </c>
      <c r="B67" s="5" t="s">
        <v>761</v>
      </c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70"/>
      <c r="S67" s="170"/>
      <c r="T67" s="170"/>
      <c r="U67" s="170"/>
      <c r="V67" s="170"/>
      <c r="W67" s="170"/>
      <c r="X67" s="170"/>
      <c r="Y67" s="180">
        <f t="shared" si="0"/>
        <v>0</v>
      </c>
      <c r="Z67" s="192">
        <f t="shared" si="1"/>
        <v>0</v>
      </c>
      <c r="AA67" s="192">
        <f t="shared" si="2"/>
        <v>0</v>
      </c>
    </row>
    <row r="68" spans="1:27">
      <c r="A68" s="16" t="s">
        <v>221</v>
      </c>
      <c r="B68" s="5" t="s">
        <v>761</v>
      </c>
      <c r="C68" s="167"/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70"/>
      <c r="S68" s="170"/>
      <c r="T68" s="170"/>
      <c r="U68" s="170"/>
      <c r="V68" s="170"/>
      <c r="W68" s="170"/>
      <c r="X68" s="170"/>
      <c r="Y68" s="180">
        <f t="shared" si="0"/>
        <v>0</v>
      </c>
      <c r="Z68" s="192">
        <f t="shared" si="1"/>
        <v>0</v>
      </c>
      <c r="AA68" s="192">
        <f t="shared" si="2"/>
        <v>0</v>
      </c>
    </row>
    <row r="69" spans="1:27">
      <c r="A69" s="16" t="s">
        <v>222</v>
      </c>
      <c r="B69" s="5" t="s">
        <v>761</v>
      </c>
      <c r="C69" s="167"/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70"/>
      <c r="S69" s="170"/>
      <c r="T69" s="170"/>
      <c r="U69" s="170"/>
      <c r="V69" s="170"/>
      <c r="W69" s="170"/>
      <c r="X69" s="170"/>
      <c r="Y69" s="180">
        <f t="shared" si="0"/>
        <v>0</v>
      </c>
      <c r="Z69" s="192">
        <f t="shared" si="1"/>
        <v>0</v>
      </c>
      <c r="AA69" s="192">
        <f t="shared" si="2"/>
        <v>0</v>
      </c>
    </row>
    <row r="70" spans="1:27">
      <c r="A70" s="16" t="s">
        <v>223</v>
      </c>
      <c r="B70" s="5" t="s">
        <v>761</v>
      </c>
      <c r="C70" s="167"/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70"/>
      <c r="S70" s="170"/>
      <c r="T70" s="170"/>
      <c r="U70" s="170"/>
      <c r="V70" s="170"/>
      <c r="W70" s="170"/>
      <c r="X70" s="170"/>
      <c r="Y70" s="180">
        <f t="shared" si="0"/>
        <v>0</v>
      </c>
      <c r="Z70" s="192">
        <f t="shared" si="1"/>
        <v>0</v>
      </c>
      <c r="AA70" s="192">
        <f t="shared" si="2"/>
        <v>0</v>
      </c>
    </row>
    <row r="71" spans="1:27">
      <c r="A71" s="16" t="s">
        <v>224</v>
      </c>
      <c r="B71" s="5" t="s">
        <v>761</v>
      </c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70"/>
      <c r="S71" s="170"/>
      <c r="T71" s="170"/>
      <c r="U71" s="170"/>
      <c r="V71" s="170"/>
      <c r="W71" s="170"/>
      <c r="X71" s="170"/>
      <c r="Y71" s="180">
        <f t="shared" ref="Y71:Y134" si="9">SUM(C71:X71)</f>
        <v>0</v>
      </c>
      <c r="Z71" s="192">
        <f t="shared" ref="Z71:Z134" si="10">C71+D71+E71+F71+G71+H71+I71+J71+K71+L71+N71+O71+P71+Q71+R71+S71+T71+U71+W71+X71</f>
        <v>0</v>
      </c>
      <c r="AA71" s="192">
        <f t="shared" ref="AA71:AA134" si="11">V71+M71</f>
        <v>0</v>
      </c>
    </row>
    <row r="72" spans="1:27" ht="23.25" customHeight="1">
      <c r="A72" s="8" t="s">
        <v>145</v>
      </c>
      <c r="B72" s="9" t="s">
        <v>761</v>
      </c>
      <c r="C72" s="167">
        <f>SUM(C62:C71)</f>
        <v>0</v>
      </c>
      <c r="D72" s="167">
        <f t="shared" ref="D72:X72" si="12">SUM(D62:D71)</f>
        <v>0</v>
      </c>
      <c r="E72" s="167">
        <f t="shared" si="12"/>
        <v>0</v>
      </c>
      <c r="F72" s="167">
        <f t="shared" si="12"/>
        <v>0</v>
      </c>
      <c r="G72" s="167">
        <f t="shared" si="12"/>
        <v>0</v>
      </c>
      <c r="H72" s="167">
        <f t="shared" si="12"/>
        <v>0</v>
      </c>
      <c r="I72" s="167">
        <f t="shared" si="12"/>
        <v>0</v>
      </c>
      <c r="J72" s="167">
        <f t="shared" si="12"/>
        <v>0</v>
      </c>
      <c r="K72" s="167">
        <f t="shared" si="12"/>
        <v>0</v>
      </c>
      <c r="L72" s="167">
        <f t="shared" si="12"/>
        <v>0</v>
      </c>
      <c r="M72" s="167">
        <f t="shared" si="12"/>
        <v>0</v>
      </c>
      <c r="N72" s="167">
        <f t="shared" si="12"/>
        <v>0</v>
      </c>
      <c r="O72" s="167">
        <f t="shared" si="12"/>
        <v>0</v>
      </c>
      <c r="P72" s="167">
        <f t="shared" si="12"/>
        <v>0</v>
      </c>
      <c r="Q72" s="167">
        <f t="shared" si="12"/>
        <v>0</v>
      </c>
      <c r="R72" s="167">
        <f t="shared" si="12"/>
        <v>0</v>
      </c>
      <c r="S72" s="167">
        <f t="shared" si="12"/>
        <v>0</v>
      </c>
      <c r="T72" s="167">
        <f t="shared" si="12"/>
        <v>0</v>
      </c>
      <c r="U72" s="167">
        <f t="shared" si="12"/>
        <v>0</v>
      </c>
      <c r="V72" s="167">
        <f t="shared" si="12"/>
        <v>0</v>
      </c>
      <c r="W72" s="167">
        <f t="shared" si="12"/>
        <v>0</v>
      </c>
      <c r="X72" s="167">
        <f t="shared" si="12"/>
        <v>0</v>
      </c>
      <c r="Y72" s="180">
        <f t="shared" si="9"/>
        <v>0</v>
      </c>
      <c r="Z72" s="192">
        <f t="shared" si="10"/>
        <v>0</v>
      </c>
      <c r="AA72" s="192">
        <f t="shared" si="11"/>
        <v>0</v>
      </c>
    </row>
    <row r="73" spans="1:27">
      <c r="A73" s="16" t="s">
        <v>220</v>
      </c>
      <c r="B73" s="5" t="s">
        <v>762</v>
      </c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70"/>
      <c r="S73" s="170"/>
      <c r="T73" s="170"/>
      <c r="U73" s="170"/>
      <c r="V73" s="170"/>
      <c r="W73" s="170"/>
      <c r="X73" s="170"/>
      <c r="Y73" s="180">
        <f t="shared" si="9"/>
        <v>0</v>
      </c>
      <c r="Z73" s="192">
        <f t="shared" si="10"/>
        <v>0</v>
      </c>
      <c r="AA73" s="192">
        <f t="shared" si="11"/>
        <v>0</v>
      </c>
    </row>
    <row r="74" spans="1:27">
      <c r="A74" s="16" t="s">
        <v>229</v>
      </c>
      <c r="B74" s="5" t="s">
        <v>762</v>
      </c>
      <c r="C74" s="167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70"/>
      <c r="S74" s="170"/>
      <c r="T74" s="170"/>
      <c r="U74" s="170"/>
      <c r="V74" s="170"/>
      <c r="W74" s="170"/>
      <c r="X74" s="170"/>
      <c r="Y74" s="180">
        <f t="shared" si="9"/>
        <v>0</v>
      </c>
      <c r="Z74" s="192">
        <f t="shared" si="10"/>
        <v>0</v>
      </c>
      <c r="AA74" s="192">
        <f t="shared" si="11"/>
        <v>0</v>
      </c>
    </row>
    <row r="75" spans="1:27" ht="30">
      <c r="A75" s="16" t="s">
        <v>230</v>
      </c>
      <c r="B75" s="5" t="s">
        <v>762</v>
      </c>
      <c r="C75" s="167"/>
      <c r="D75" s="167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70"/>
      <c r="S75" s="170"/>
      <c r="T75" s="170"/>
      <c r="U75" s="170"/>
      <c r="V75" s="170"/>
      <c r="W75" s="170"/>
      <c r="X75" s="170"/>
      <c r="Y75" s="180">
        <f t="shared" si="9"/>
        <v>0</v>
      </c>
      <c r="Z75" s="192">
        <f t="shared" si="10"/>
        <v>0</v>
      </c>
      <c r="AA75" s="192">
        <f t="shared" si="11"/>
        <v>0</v>
      </c>
    </row>
    <row r="76" spans="1:27">
      <c r="A76" s="16" t="s">
        <v>228</v>
      </c>
      <c r="B76" s="5" t="s">
        <v>762</v>
      </c>
      <c r="C76" s="167"/>
      <c r="D76" s="167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70"/>
      <c r="S76" s="170"/>
      <c r="T76" s="170"/>
      <c r="U76" s="170"/>
      <c r="V76" s="170"/>
      <c r="W76" s="170"/>
      <c r="X76" s="170"/>
      <c r="Y76" s="180">
        <f t="shared" si="9"/>
        <v>0</v>
      </c>
      <c r="Z76" s="192">
        <f t="shared" si="10"/>
        <v>0</v>
      </c>
      <c r="AA76" s="192">
        <f t="shared" si="11"/>
        <v>0</v>
      </c>
    </row>
    <row r="77" spans="1:27">
      <c r="A77" s="16" t="s">
        <v>227</v>
      </c>
      <c r="B77" s="5" t="s">
        <v>762</v>
      </c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70"/>
      <c r="S77" s="170"/>
      <c r="T77" s="170"/>
      <c r="U77" s="170"/>
      <c r="V77" s="170"/>
      <c r="W77" s="170"/>
      <c r="X77" s="170"/>
      <c r="Y77" s="180">
        <f t="shared" si="9"/>
        <v>0</v>
      </c>
      <c r="Z77" s="192">
        <f t="shared" si="10"/>
        <v>0</v>
      </c>
      <c r="AA77" s="192">
        <f t="shared" si="11"/>
        <v>0</v>
      </c>
    </row>
    <row r="78" spans="1:27">
      <c r="A78" s="16" t="s">
        <v>226</v>
      </c>
      <c r="B78" s="5" t="s">
        <v>762</v>
      </c>
      <c r="C78" s="167"/>
      <c r="D78" s="167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70"/>
      <c r="S78" s="170"/>
      <c r="T78" s="170"/>
      <c r="U78" s="170"/>
      <c r="V78" s="170"/>
      <c r="W78" s="170"/>
      <c r="X78" s="170"/>
      <c r="Y78" s="180">
        <f t="shared" si="9"/>
        <v>0</v>
      </c>
      <c r="Z78" s="192">
        <f t="shared" si="10"/>
        <v>0</v>
      </c>
      <c r="AA78" s="192">
        <f t="shared" si="11"/>
        <v>0</v>
      </c>
    </row>
    <row r="79" spans="1:27">
      <c r="A79" s="16" t="s">
        <v>221</v>
      </c>
      <c r="B79" s="5" t="s">
        <v>762</v>
      </c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70"/>
      <c r="S79" s="170"/>
      <c r="T79" s="170"/>
      <c r="U79" s="170"/>
      <c r="V79" s="170"/>
      <c r="W79" s="170"/>
      <c r="X79" s="170"/>
      <c r="Y79" s="180">
        <f t="shared" si="9"/>
        <v>0</v>
      </c>
      <c r="Z79" s="192">
        <f t="shared" si="10"/>
        <v>0</v>
      </c>
      <c r="AA79" s="192">
        <f t="shared" si="11"/>
        <v>0</v>
      </c>
    </row>
    <row r="80" spans="1:27">
      <c r="A80" s="16" t="s">
        <v>222</v>
      </c>
      <c r="B80" s="5" t="s">
        <v>762</v>
      </c>
      <c r="C80" s="167"/>
      <c r="D80" s="167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70"/>
      <c r="S80" s="170"/>
      <c r="T80" s="170"/>
      <c r="U80" s="170"/>
      <c r="V80" s="170"/>
      <c r="W80" s="170"/>
      <c r="X80" s="170"/>
      <c r="Y80" s="180">
        <f t="shared" si="9"/>
        <v>0</v>
      </c>
      <c r="Z80" s="192">
        <f t="shared" si="10"/>
        <v>0</v>
      </c>
      <c r="AA80" s="192">
        <f t="shared" si="11"/>
        <v>0</v>
      </c>
    </row>
    <row r="81" spans="1:27">
      <c r="A81" s="16" t="s">
        <v>223</v>
      </c>
      <c r="B81" s="5" t="s">
        <v>762</v>
      </c>
      <c r="C81" s="167"/>
      <c r="D81" s="167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70"/>
      <c r="S81" s="170"/>
      <c r="T81" s="170"/>
      <c r="U81" s="170"/>
      <c r="V81" s="170"/>
      <c r="W81" s="170"/>
      <c r="X81" s="170"/>
      <c r="Y81" s="180">
        <f t="shared" si="9"/>
        <v>0</v>
      </c>
      <c r="Z81" s="192">
        <f t="shared" si="10"/>
        <v>0</v>
      </c>
      <c r="AA81" s="192">
        <f t="shared" si="11"/>
        <v>0</v>
      </c>
    </row>
    <row r="82" spans="1:27">
      <c r="A82" s="16" t="s">
        <v>224</v>
      </c>
      <c r="B82" s="5" t="s">
        <v>762</v>
      </c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70"/>
      <c r="S82" s="170"/>
      <c r="T82" s="170"/>
      <c r="U82" s="170"/>
      <c r="V82" s="170"/>
      <c r="W82" s="170"/>
      <c r="X82" s="170"/>
      <c r="Y82" s="180">
        <f t="shared" si="9"/>
        <v>0</v>
      </c>
      <c r="Z82" s="192">
        <f t="shared" si="10"/>
        <v>0</v>
      </c>
      <c r="AA82" s="192">
        <f t="shared" si="11"/>
        <v>0</v>
      </c>
    </row>
    <row r="83" spans="1:27" ht="25.5">
      <c r="A83" s="8" t="s">
        <v>90</v>
      </c>
      <c r="B83" s="9" t="s">
        <v>762</v>
      </c>
      <c r="C83" s="167">
        <f>SUM(C73:C82)</f>
        <v>0</v>
      </c>
      <c r="D83" s="167">
        <f t="shared" ref="D83:X83" si="13">SUM(D73:D82)</f>
        <v>0</v>
      </c>
      <c r="E83" s="167">
        <f t="shared" si="13"/>
        <v>0</v>
      </c>
      <c r="F83" s="167">
        <f t="shared" si="13"/>
        <v>0</v>
      </c>
      <c r="G83" s="167">
        <f t="shared" si="13"/>
        <v>0</v>
      </c>
      <c r="H83" s="167">
        <f t="shared" si="13"/>
        <v>0</v>
      </c>
      <c r="I83" s="167">
        <f t="shared" si="13"/>
        <v>0</v>
      </c>
      <c r="J83" s="167">
        <f t="shared" si="13"/>
        <v>0</v>
      </c>
      <c r="K83" s="167">
        <f t="shared" si="13"/>
        <v>0</v>
      </c>
      <c r="L83" s="167">
        <f t="shared" si="13"/>
        <v>0</v>
      </c>
      <c r="M83" s="167">
        <f t="shared" si="13"/>
        <v>0</v>
      </c>
      <c r="N83" s="167">
        <f t="shared" si="13"/>
        <v>0</v>
      </c>
      <c r="O83" s="167">
        <f t="shared" si="13"/>
        <v>0</v>
      </c>
      <c r="P83" s="167">
        <f t="shared" si="13"/>
        <v>0</v>
      </c>
      <c r="Q83" s="167">
        <f t="shared" si="13"/>
        <v>0</v>
      </c>
      <c r="R83" s="167">
        <f t="shared" si="13"/>
        <v>0</v>
      </c>
      <c r="S83" s="167">
        <f t="shared" si="13"/>
        <v>0</v>
      </c>
      <c r="T83" s="167">
        <f t="shared" si="13"/>
        <v>0</v>
      </c>
      <c r="U83" s="167">
        <f t="shared" si="13"/>
        <v>0</v>
      </c>
      <c r="V83" s="167">
        <f t="shared" si="13"/>
        <v>0</v>
      </c>
      <c r="W83" s="167">
        <f t="shared" si="13"/>
        <v>0</v>
      </c>
      <c r="X83" s="167">
        <f t="shared" si="13"/>
        <v>0</v>
      </c>
      <c r="Y83" s="180">
        <f t="shared" si="9"/>
        <v>0</v>
      </c>
      <c r="Z83" s="192">
        <f t="shared" si="10"/>
        <v>0</v>
      </c>
      <c r="AA83" s="192">
        <f t="shared" si="11"/>
        <v>0</v>
      </c>
    </row>
    <row r="84" spans="1:27">
      <c r="A84" s="66" t="s">
        <v>126</v>
      </c>
      <c r="B84" s="11" t="s">
        <v>763</v>
      </c>
      <c r="C84" s="167">
        <f>C83+C72+C61+C50+C49</f>
        <v>0</v>
      </c>
      <c r="D84" s="167">
        <f t="shared" ref="D84:X84" si="14">D83+D72+D61+D50+D49</f>
        <v>0</v>
      </c>
      <c r="E84" s="167">
        <f t="shared" si="14"/>
        <v>0</v>
      </c>
      <c r="F84" s="167">
        <f t="shared" si="14"/>
        <v>0</v>
      </c>
      <c r="G84" s="167">
        <f t="shared" si="14"/>
        <v>0</v>
      </c>
      <c r="H84" s="167">
        <f t="shared" si="14"/>
        <v>0</v>
      </c>
      <c r="I84" s="167">
        <f t="shared" si="14"/>
        <v>0</v>
      </c>
      <c r="J84" s="167">
        <f t="shared" si="14"/>
        <v>0</v>
      </c>
      <c r="K84" s="167">
        <f t="shared" si="14"/>
        <v>0</v>
      </c>
      <c r="L84" s="167">
        <f t="shared" si="14"/>
        <v>0</v>
      </c>
      <c r="M84" s="167">
        <f t="shared" si="14"/>
        <v>0</v>
      </c>
      <c r="N84" s="167">
        <f t="shared" si="14"/>
        <v>2000</v>
      </c>
      <c r="O84" s="167">
        <f t="shared" si="14"/>
        <v>0</v>
      </c>
      <c r="P84" s="167">
        <f t="shared" si="14"/>
        <v>0</v>
      </c>
      <c r="Q84" s="167">
        <f t="shared" si="14"/>
        <v>0</v>
      </c>
      <c r="R84" s="167">
        <f t="shared" si="14"/>
        <v>0</v>
      </c>
      <c r="S84" s="167">
        <f t="shared" si="14"/>
        <v>0</v>
      </c>
      <c r="T84" s="167">
        <f t="shared" si="14"/>
        <v>0</v>
      </c>
      <c r="U84" s="167">
        <f t="shared" si="14"/>
        <v>0</v>
      </c>
      <c r="V84" s="167">
        <f t="shared" si="14"/>
        <v>0</v>
      </c>
      <c r="W84" s="167">
        <f t="shared" si="14"/>
        <v>0</v>
      </c>
      <c r="X84" s="167">
        <f t="shared" si="14"/>
        <v>32881</v>
      </c>
      <c r="Y84" s="180">
        <f t="shared" si="9"/>
        <v>34881</v>
      </c>
      <c r="Z84" s="192">
        <f t="shared" si="10"/>
        <v>34881</v>
      </c>
      <c r="AA84" s="192">
        <f t="shared" si="11"/>
        <v>0</v>
      </c>
    </row>
    <row r="85" spans="1:27">
      <c r="A85" s="4" t="s">
        <v>146</v>
      </c>
      <c r="B85" s="5" t="s">
        <v>764</v>
      </c>
      <c r="C85" s="167">
        <f>SUM(C86:C88)</f>
        <v>0</v>
      </c>
      <c r="D85" s="167">
        <f t="shared" ref="D85:X85" si="15">SUM(D86:D88)</f>
        <v>0</v>
      </c>
      <c r="E85" s="167">
        <f t="shared" si="15"/>
        <v>0</v>
      </c>
      <c r="F85" s="167">
        <f t="shared" si="15"/>
        <v>0</v>
      </c>
      <c r="G85" s="167">
        <f t="shared" si="15"/>
        <v>0</v>
      </c>
      <c r="H85" s="167">
        <f t="shared" si="15"/>
        <v>0</v>
      </c>
      <c r="I85" s="167">
        <f t="shared" si="15"/>
        <v>0</v>
      </c>
      <c r="J85" s="167">
        <f t="shared" si="15"/>
        <v>0</v>
      </c>
      <c r="K85" s="167">
        <f t="shared" si="15"/>
        <v>0</v>
      </c>
      <c r="L85" s="167">
        <f t="shared" si="15"/>
        <v>0</v>
      </c>
      <c r="M85" s="167">
        <f t="shared" si="15"/>
        <v>0</v>
      </c>
      <c r="N85" s="167">
        <f t="shared" si="15"/>
        <v>0</v>
      </c>
      <c r="O85" s="167">
        <f t="shared" si="15"/>
        <v>0</v>
      </c>
      <c r="P85" s="167">
        <f t="shared" si="15"/>
        <v>0</v>
      </c>
      <c r="Q85" s="167">
        <f t="shared" si="15"/>
        <v>0</v>
      </c>
      <c r="R85" s="167">
        <f t="shared" si="15"/>
        <v>0</v>
      </c>
      <c r="S85" s="167">
        <f t="shared" si="15"/>
        <v>0</v>
      </c>
      <c r="T85" s="167">
        <f t="shared" si="15"/>
        <v>0</v>
      </c>
      <c r="U85" s="167">
        <f t="shared" si="15"/>
        <v>0</v>
      </c>
      <c r="V85" s="167">
        <f t="shared" si="15"/>
        <v>0</v>
      </c>
      <c r="W85" s="167">
        <f t="shared" si="15"/>
        <v>0</v>
      </c>
      <c r="X85" s="167">
        <f t="shared" si="15"/>
        <v>0</v>
      </c>
      <c r="Y85" s="180">
        <f t="shared" si="9"/>
        <v>0</v>
      </c>
      <c r="Z85" s="192">
        <f t="shared" si="10"/>
        <v>0</v>
      </c>
      <c r="AA85" s="192">
        <f t="shared" si="11"/>
        <v>0</v>
      </c>
    </row>
    <row r="86" spans="1:27" ht="18" customHeight="1">
      <c r="A86" s="24" t="s">
        <v>765</v>
      </c>
      <c r="B86" s="7" t="s">
        <v>764</v>
      </c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70"/>
      <c r="S86" s="170"/>
      <c r="T86" s="170"/>
      <c r="U86" s="170"/>
      <c r="V86" s="170"/>
      <c r="W86" s="170"/>
      <c r="X86" s="170"/>
      <c r="Y86" s="180">
        <f t="shared" si="9"/>
        <v>0</v>
      </c>
      <c r="Z86" s="192">
        <f t="shared" si="10"/>
        <v>0</v>
      </c>
      <c r="AA86" s="192">
        <f t="shared" si="11"/>
        <v>0</v>
      </c>
    </row>
    <row r="87" spans="1:27" ht="21.75" customHeight="1">
      <c r="A87" s="24" t="s">
        <v>766</v>
      </c>
      <c r="B87" s="7" t="s">
        <v>764</v>
      </c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70"/>
      <c r="S87" s="170"/>
      <c r="T87" s="170"/>
      <c r="U87" s="170"/>
      <c r="V87" s="170"/>
      <c r="W87" s="170"/>
      <c r="X87" s="170"/>
      <c r="Y87" s="180">
        <f t="shared" si="9"/>
        <v>0</v>
      </c>
      <c r="Z87" s="192">
        <f t="shared" si="10"/>
        <v>0</v>
      </c>
      <c r="AA87" s="192">
        <f t="shared" si="11"/>
        <v>0</v>
      </c>
    </row>
    <row r="88" spans="1:27" ht="15.75" customHeight="1">
      <c r="A88" s="24" t="s">
        <v>767</v>
      </c>
      <c r="B88" s="7" t="s">
        <v>764</v>
      </c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70"/>
      <c r="S88" s="170"/>
      <c r="T88" s="170"/>
      <c r="U88" s="170"/>
      <c r="V88" s="170"/>
      <c r="W88" s="170"/>
      <c r="X88" s="170"/>
      <c r="Y88" s="180">
        <f t="shared" si="9"/>
        <v>0</v>
      </c>
      <c r="Z88" s="192">
        <f t="shared" si="10"/>
        <v>0</v>
      </c>
      <c r="AA88" s="192">
        <f t="shared" si="11"/>
        <v>0</v>
      </c>
    </row>
    <row r="89" spans="1:27">
      <c r="A89" s="4" t="s">
        <v>92</v>
      </c>
      <c r="B89" s="5" t="s">
        <v>768</v>
      </c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70"/>
      <c r="S89" s="170"/>
      <c r="T89" s="170"/>
      <c r="U89" s="170"/>
      <c r="V89" s="170"/>
      <c r="W89" s="170"/>
      <c r="X89" s="170"/>
      <c r="Y89" s="180">
        <f t="shared" si="9"/>
        <v>0</v>
      </c>
      <c r="Z89" s="192">
        <f t="shared" si="10"/>
        <v>0</v>
      </c>
      <c r="AA89" s="192">
        <f t="shared" si="11"/>
        <v>0</v>
      </c>
    </row>
    <row r="90" spans="1:27">
      <c r="A90" s="8" t="s">
        <v>127</v>
      </c>
      <c r="B90" s="181" t="s">
        <v>769</v>
      </c>
      <c r="C90" s="167">
        <f>C89+C85</f>
        <v>0</v>
      </c>
      <c r="D90" s="167">
        <f t="shared" ref="D90:X90" si="16">D89+D85</f>
        <v>0</v>
      </c>
      <c r="E90" s="167">
        <f t="shared" si="16"/>
        <v>0</v>
      </c>
      <c r="F90" s="167">
        <f t="shared" si="16"/>
        <v>0</v>
      </c>
      <c r="G90" s="167">
        <f t="shared" si="16"/>
        <v>0</v>
      </c>
      <c r="H90" s="167">
        <f t="shared" si="16"/>
        <v>0</v>
      </c>
      <c r="I90" s="167">
        <f t="shared" si="16"/>
        <v>0</v>
      </c>
      <c r="J90" s="167">
        <f t="shared" si="16"/>
        <v>0</v>
      </c>
      <c r="K90" s="167">
        <f t="shared" si="16"/>
        <v>0</v>
      </c>
      <c r="L90" s="167">
        <f t="shared" si="16"/>
        <v>0</v>
      </c>
      <c r="M90" s="167">
        <f t="shared" si="16"/>
        <v>0</v>
      </c>
      <c r="N90" s="167">
        <f t="shared" si="16"/>
        <v>0</v>
      </c>
      <c r="O90" s="167">
        <f t="shared" si="16"/>
        <v>0</v>
      </c>
      <c r="P90" s="167">
        <f t="shared" si="16"/>
        <v>0</v>
      </c>
      <c r="Q90" s="167">
        <f t="shared" si="16"/>
        <v>0</v>
      </c>
      <c r="R90" s="167">
        <f t="shared" si="16"/>
        <v>0</v>
      </c>
      <c r="S90" s="167">
        <f t="shared" si="16"/>
        <v>0</v>
      </c>
      <c r="T90" s="167">
        <f t="shared" si="16"/>
        <v>0</v>
      </c>
      <c r="U90" s="167">
        <f t="shared" si="16"/>
        <v>0</v>
      </c>
      <c r="V90" s="167">
        <f t="shared" si="16"/>
        <v>0</v>
      </c>
      <c r="W90" s="167">
        <f t="shared" si="16"/>
        <v>0</v>
      </c>
      <c r="X90" s="167">
        <f t="shared" si="16"/>
        <v>0</v>
      </c>
      <c r="Y90" s="180">
        <f t="shared" si="9"/>
        <v>0</v>
      </c>
      <c r="Z90" s="192">
        <f t="shared" si="10"/>
        <v>0</v>
      </c>
      <c r="AA90" s="192">
        <f t="shared" si="11"/>
        <v>0</v>
      </c>
    </row>
    <row r="91" spans="1:27">
      <c r="A91" s="8" t="s">
        <v>93</v>
      </c>
      <c r="B91" s="181" t="s">
        <v>770</v>
      </c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70"/>
      <c r="S91" s="170"/>
      <c r="T91" s="170"/>
      <c r="U91" s="170"/>
      <c r="V91" s="170"/>
      <c r="W91" s="170"/>
      <c r="X91" s="170"/>
      <c r="Y91" s="180">
        <f t="shared" si="9"/>
        <v>0</v>
      </c>
      <c r="Z91" s="192">
        <f t="shared" si="10"/>
        <v>0</v>
      </c>
      <c r="AA91" s="192">
        <f t="shared" si="11"/>
        <v>0</v>
      </c>
    </row>
    <row r="92" spans="1:27">
      <c r="A92" s="19" t="s">
        <v>147</v>
      </c>
      <c r="B92" s="182" t="s">
        <v>771</v>
      </c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70"/>
      <c r="S92" s="170"/>
      <c r="T92" s="170"/>
      <c r="U92" s="170"/>
      <c r="V92" s="170"/>
      <c r="W92" s="170"/>
      <c r="X92" s="170"/>
      <c r="Y92" s="180">
        <f t="shared" si="9"/>
        <v>0</v>
      </c>
      <c r="Z92" s="192">
        <f t="shared" si="10"/>
        <v>0</v>
      </c>
      <c r="AA92" s="192">
        <f t="shared" si="11"/>
        <v>0</v>
      </c>
    </row>
    <row r="93" spans="1:27">
      <c r="A93" s="4" t="s">
        <v>148</v>
      </c>
      <c r="B93" s="4" t="s">
        <v>772</v>
      </c>
      <c r="C93" s="167"/>
      <c r="D93" s="167"/>
      <c r="E93" s="167"/>
      <c r="F93" s="167"/>
      <c r="G93" s="167">
        <v>56374</v>
      </c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70"/>
      <c r="S93" s="170"/>
      <c r="T93" s="170"/>
      <c r="U93" s="170"/>
      <c r="V93" s="170"/>
      <c r="W93" s="170"/>
      <c r="X93" s="170"/>
      <c r="Y93" s="180">
        <f t="shared" si="9"/>
        <v>56374</v>
      </c>
      <c r="Z93" s="192">
        <f t="shared" si="10"/>
        <v>56374</v>
      </c>
      <c r="AA93" s="192">
        <f t="shared" si="11"/>
        <v>0</v>
      </c>
    </row>
    <row r="94" spans="1:27">
      <c r="A94" s="4" t="s">
        <v>149</v>
      </c>
      <c r="B94" s="4" t="s">
        <v>772</v>
      </c>
      <c r="C94" s="167"/>
      <c r="D94" s="167"/>
      <c r="E94" s="167"/>
      <c r="F94" s="167"/>
      <c r="G94" s="167">
        <v>2427</v>
      </c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70"/>
      <c r="S94" s="170"/>
      <c r="T94" s="170"/>
      <c r="U94" s="170"/>
      <c r="V94" s="170"/>
      <c r="W94" s="170"/>
      <c r="X94" s="170"/>
      <c r="Y94" s="180">
        <f t="shared" si="9"/>
        <v>2427</v>
      </c>
      <c r="Z94" s="192">
        <f t="shared" si="10"/>
        <v>2427</v>
      </c>
      <c r="AA94" s="192">
        <f t="shared" si="11"/>
        <v>0</v>
      </c>
    </row>
    <row r="95" spans="1:27">
      <c r="A95" s="4" t="s">
        <v>150</v>
      </c>
      <c r="B95" s="4" t="s">
        <v>772</v>
      </c>
      <c r="C95" s="167"/>
      <c r="D95" s="167"/>
      <c r="E95" s="167"/>
      <c r="F95" s="167"/>
      <c r="G95" s="167">
        <v>12298</v>
      </c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70"/>
      <c r="S95" s="170"/>
      <c r="T95" s="170"/>
      <c r="U95" s="170"/>
      <c r="V95" s="170"/>
      <c r="W95" s="170"/>
      <c r="X95" s="170"/>
      <c r="Y95" s="180">
        <f t="shared" si="9"/>
        <v>12298</v>
      </c>
      <c r="Z95" s="192">
        <f t="shared" si="10"/>
        <v>12298</v>
      </c>
      <c r="AA95" s="192">
        <f t="shared" si="11"/>
        <v>0</v>
      </c>
    </row>
    <row r="96" spans="1:27">
      <c r="A96" s="4" t="s">
        <v>151</v>
      </c>
      <c r="B96" s="4" t="s">
        <v>772</v>
      </c>
      <c r="C96" s="167"/>
      <c r="D96" s="167"/>
      <c r="E96" s="167"/>
      <c r="F96" s="167"/>
      <c r="G96" s="167">
        <v>27406</v>
      </c>
      <c r="H96" s="167"/>
      <c r="I96" s="167"/>
      <c r="J96" s="167"/>
      <c r="K96" s="167"/>
      <c r="L96" s="167"/>
      <c r="M96" s="167"/>
      <c r="N96" s="167"/>
      <c r="O96" s="167"/>
      <c r="P96" s="167"/>
      <c r="Q96" s="167"/>
      <c r="R96" s="170"/>
      <c r="S96" s="170"/>
      <c r="T96" s="170"/>
      <c r="U96" s="170"/>
      <c r="V96" s="170"/>
      <c r="W96" s="170"/>
      <c r="X96" s="170"/>
      <c r="Y96" s="180">
        <f t="shared" si="9"/>
        <v>27406</v>
      </c>
      <c r="Z96" s="192">
        <f t="shared" si="10"/>
        <v>27406</v>
      </c>
      <c r="AA96" s="192">
        <f t="shared" si="11"/>
        <v>0</v>
      </c>
    </row>
    <row r="97" spans="1:27">
      <c r="A97" s="4" t="s">
        <v>152</v>
      </c>
      <c r="B97" s="4" t="s">
        <v>772</v>
      </c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70"/>
      <c r="S97" s="170"/>
      <c r="T97" s="170"/>
      <c r="U97" s="170"/>
      <c r="V97" s="170"/>
      <c r="W97" s="170"/>
      <c r="X97" s="170"/>
      <c r="Y97" s="180">
        <f t="shared" si="9"/>
        <v>0</v>
      </c>
      <c r="Z97" s="192">
        <f t="shared" si="10"/>
        <v>0</v>
      </c>
      <c r="AA97" s="192">
        <f t="shared" si="11"/>
        <v>0</v>
      </c>
    </row>
    <row r="98" spans="1:27">
      <c r="A98" s="4" t="s">
        <v>153</v>
      </c>
      <c r="B98" s="4" t="s">
        <v>772</v>
      </c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70"/>
      <c r="S98" s="170"/>
      <c r="T98" s="170"/>
      <c r="U98" s="170"/>
      <c r="V98" s="170"/>
      <c r="W98" s="170"/>
      <c r="X98" s="170"/>
      <c r="Y98" s="180">
        <f t="shared" si="9"/>
        <v>0</v>
      </c>
      <c r="Z98" s="192">
        <f t="shared" si="10"/>
        <v>0</v>
      </c>
      <c r="AA98" s="192">
        <f t="shared" si="11"/>
        <v>0</v>
      </c>
    </row>
    <row r="99" spans="1:27">
      <c r="A99" s="4" t="s">
        <v>154</v>
      </c>
      <c r="B99" s="4" t="s">
        <v>772</v>
      </c>
      <c r="C99" s="167"/>
      <c r="D99" s="167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70"/>
      <c r="S99" s="170"/>
      <c r="T99" s="170"/>
      <c r="U99" s="170"/>
      <c r="V99" s="170"/>
      <c r="W99" s="170"/>
      <c r="X99" s="170"/>
      <c r="Y99" s="180">
        <f t="shared" si="9"/>
        <v>0</v>
      </c>
      <c r="Z99" s="192">
        <f t="shared" si="10"/>
        <v>0</v>
      </c>
      <c r="AA99" s="192">
        <f t="shared" si="11"/>
        <v>0</v>
      </c>
    </row>
    <row r="100" spans="1:27">
      <c r="A100" s="4" t="s">
        <v>155</v>
      </c>
      <c r="B100" s="4" t="s">
        <v>772</v>
      </c>
      <c r="C100" s="167"/>
      <c r="D100" s="167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70"/>
      <c r="S100" s="170"/>
      <c r="T100" s="170"/>
      <c r="U100" s="170"/>
      <c r="V100" s="170"/>
      <c r="W100" s="170"/>
      <c r="X100" s="170"/>
      <c r="Y100" s="180">
        <f t="shared" si="9"/>
        <v>0</v>
      </c>
      <c r="Z100" s="192">
        <f t="shared" si="10"/>
        <v>0</v>
      </c>
      <c r="AA100" s="192">
        <f t="shared" si="11"/>
        <v>0</v>
      </c>
    </row>
    <row r="101" spans="1:27">
      <c r="A101" s="8" t="s">
        <v>95</v>
      </c>
      <c r="B101" s="181" t="s">
        <v>772</v>
      </c>
      <c r="C101" s="167">
        <f>SUM(C93:C100)</f>
        <v>0</v>
      </c>
      <c r="D101" s="167">
        <f t="shared" ref="D101:X101" si="17">SUM(D93:D100)</f>
        <v>0</v>
      </c>
      <c r="E101" s="167">
        <f t="shared" si="17"/>
        <v>0</v>
      </c>
      <c r="F101" s="167">
        <f t="shared" si="17"/>
        <v>0</v>
      </c>
      <c r="G101" s="167">
        <f t="shared" si="17"/>
        <v>98505</v>
      </c>
      <c r="H101" s="167">
        <f t="shared" si="17"/>
        <v>0</v>
      </c>
      <c r="I101" s="167">
        <f t="shared" si="17"/>
        <v>0</v>
      </c>
      <c r="J101" s="167">
        <f t="shared" si="17"/>
        <v>0</v>
      </c>
      <c r="K101" s="167">
        <f t="shared" si="17"/>
        <v>0</v>
      </c>
      <c r="L101" s="167">
        <f t="shared" si="17"/>
        <v>0</v>
      </c>
      <c r="M101" s="167">
        <f t="shared" si="17"/>
        <v>0</v>
      </c>
      <c r="N101" s="167">
        <f t="shared" si="17"/>
        <v>0</v>
      </c>
      <c r="O101" s="167">
        <f t="shared" si="17"/>
        <v>0</v>
      </c>
      <c r="P101" s="167">
        <f t="shared" si="17"/>
        <v>0</v>
      </c>
      <c r="Q101" s="167">
        <f t="shared" si="17"/>
        <v>0</v>
      </c>
      <c r="R101" s="167">
        <f t="shared" si="17"/>
        <v>0</v>
      </c>
      <c r="S101" s="167">
        <f t="shared" si="17"/>
        <v>0</v>
      </c>
      <c r="T101" s="167">
        <f t="shared" si="17"/>
        <v>0</v>
      </c>
      <c r="U101" s="167">
        <f t="shared" si="17"/>
        <v>0</v>
      </c>
      <c r="V101" s="167">
        <f t="shared" si="17"/>
        <v>0</v>
      </c>
      <c r="W101" s="167">
        <f t="shared" si="17"/>
        <v>0</v>
      </c>
      <c r="X101" s="167">
        <f t="shared" si="17"/>
        <v>0</v>
      </c>
      <c r="Y101" s="180">
        <f t="shared" si="9"/>
        <v>98505</v>
      </c>
      <c r="Z101" s="192">
        <f t="shared" si="10"/>
        <v>98505</v>
      </c>
      <c r="AA101" s="192">
        <f t="shared" si="11"/>
        <v>0</v>
      </c>
    </row>
    <row r="102" spans="1:27">
      <c r="A102" s="4" t="s">
        <v>96</v>
      </c>
      <c r="B102" s="5" t="s">
        <v>773</v>
      </c>
      <c r="C102" s="167">
        <f>SUM(C103:C104)</f>
        <v>0</v>
      </c>
      <c r="D102" s="167">
        <f t="shared" ref="D102:X102" si="18">SUM(D103:D104)</f>
        <v>0</v>
      </c>
      <c r="E102" s="167">
        <f t="shared" si="18"/>
        <v>0</v>
      </c>
      <c r="F102" s="167">
        <f t="shared" si="18"/>
        <v>0</v>
      </c>
      <c r="G102" s="167">
        <f t="shared" si="18"/>
        <v>39563</v>
      </c>
      <c r="H102" s="167">
        <f t="shared" si="18"/>
        <v>0</v>
      </c>
      <c r="I102" s="167">
        <f t="shared" si="18"/>
        <v>0</v>
      </c>
      <c r="J102" s="167">
        <f t="shared" si="18"/>
        <v>0</v>
      </c>
      <c r="K102" s="167">
        <f t="shared" si="18"/>
        <v>0</v>
      </c>
      <c r="L102" s="167">
        <f t="shared" si="18"/>
        <v>0</v>
      </c>
      <c r="M102" s="167">
        <f t="shared" si="18"/>
        <v>0</v>
      </c>
      <c r="N102" s="167">
        <f t="shared" si="18"/>
        <v>0</v>
      </c>
      <c r="O102" s="167">
        <f t="shared" si="18"/>
        <v>0</v>
      </c>
      <c r="P102" s="167">
        <f t="shared" si="18"/>
        <v>0</v>
      </c>
      <c r="Q102" s="167">
        <f t="shared" si="18"/>
        <v>0</v>
      </c>
      <c r="R102" s="167">
        <f t="shared" si="18"/>
        <v>0</v>
      </c>
      <c r="S102" s="167">
        <f t="shared" si="18"/>
        <v>0</v>
      </c>
      <c r="T102" s="167">
        <f t="shared" si="18"/>
        <v>0</v>
      </c>
      <c r="U102" s="167">
        <f t="shared" si="18"/>
        <v>0</v>
      </c>
      <c r="V102" s="167">
        <f t="shared" si="18"/>
        <v>0</v>
      </c>
      <c r="W102" s="167">
        <f t="shared" si="18"/>
        <v>0</v>
      </c>
      <c r="X102" s="167">
        <f t="shared" si="18"/>
        <v>0</v>
      </c>
      <c r="Y102" s="180">
        <f t="shared" si="9"/>
        <v>39563</v>
      </c>
      <c r="Z102" s="192">
        <f t="shared" si="10"/>
        <v>39563</v>
      </c>
      <c r="AA102" s="192">
        <f t="shared" si="11"/>
        <v>0</v>
      </c>
    </row>
    <row r="103" spans="1:27" ht="25.5" customHeight="1">
      <c r="A103" s="67" t="s">
        <v>774</v>
      </c>
      <c r="B103" s="67" t="s">
        <v>773</v>
      </c>
      <c r="C103" s="167"/>
      <c r="D103" s="167"/>
      <c r="E103" s="167"/>
      <c r="F103" s="167"/>
      <c r="G103" s="167">
        <v>39563</v>
      </c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70"/>
      <c r="S103" s="170"/>
      <c r="T103" s="170"/>
      <c r="U103" s="170"/>
      <c r="V103" s="170"/>
      <c r="W103" s="170"/>
      <c r="X103" s="170"/>
      <c r="Y103" s="180">
        <f t="shared" si="9"/>
        <v>39563</v>
      </c>
      <c r="Z103" s="192">
        <f t="shared" si="10"/>
        <v>39563</v>
      </c>
      <c r="AA103" s="192">
        <f t="shared" si="11"/>
        <v>0</v>
      </c>
    </row>
    <row r="104" spans="1:27">
      <c r="A104" s="67" t="s">
        <v>775</v>
      </c>
      <c r="B104" s="67" t="s">
        <v>773</v>
      </c>
      <c r="C104" s="167"/>
      <c r="D104" s="167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70"/>
      <c r="S104" s="170"/>
      <c r="T104" s="170"/>
      <c r="U104" s="170"/>
      <c r="V104" s="170"/>
      <c r="W104" s="170"/>
      <c r="X104" s="170"/>
      <c r="Y104" s="180">
        <f t="shared" si="9"/>
        <v>0</v>
      </c>
      <c r="Z104" s="192">
        <f t="shared" si="10"/>
        <v>0</v>
      </c>
      <c r="AA104" s="192">
        <f t="shared" si="11"/>
        <v>0</v>
      </c>
    </row>
    <row r="105" spans="1:27">
      <c r="A105" s="4" t="s">
        <v>97</v>
      </c>
      <c r="B105" s="5" t="s">
        <v>776</v>
      </c>
      <c r="C105" s="167"/>
      <c r="D105" s="167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70"/>
      <c r="S105" s="170"/>
      <c r="T105" s="170"/>
      <c r="U105" s="170"/>
      <c r="V105" s="170"/>
      <c r="W105" s="170"/>
      <c r="X105" s="170"/>
      <c r="Y105" s="180">
        <f t="shared" si="9"/>
        <v>0</v>
      </c>
      <c r="Z105" s="192">
        <f t="shared" si="10"/>
        <v>0</v>
      </c>
      <c r="AA105" s="192">
        <f t="shared" si="11"/>
        <v>0</v>
      </c>
    </row>
    <row r="106" spans="1:27">
      <c r="A106" s="4" t="s">
        <v>777</v>
      </c>
      <c r="B106" s="5" t="s">
        <v>778</v>
      </c>
      <c r="C106" s="167"/>
      <c r="D106" s="167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70"/>
      <c r="S106" s="170"/>
      <c r="T106" s="170"/>
      <c r="U106" s="170"/>
      <c r="V106" s="170"/>
      <c r="W106" s="170"/>
      <c r="X106" s="170"/>
      <c r="Y106" s="180">
        <f t="shared" si="9"/>
        <v>0</v>
      </c>
      <c r="Z106" s="192">
        <f t="shared" si="10"/>
        <v>0</v>
      </c>
      <c r="AA106" s="192">
        <f t="shared" si="11"/>
        <v>0</v>
      </c>
    </row>
    <row r="107" spans="1:27">
      <c r="A107" s="4" t="s">
        <v>98</v>
      </c>
      <c r="B107" s="5" t="s">
        <v>779</v>
      </c>
      <c r="C107" s="167">
        <f>SUM(C108:C111)</f>
        <v>0</v>
      </c>
      <c r="D107" s="167">
        <f t="shared" ref="D107:X107" si="19">SUM(D108:D111)</f>
        <v>0</v>
      </c>
      <c r="E107" s="167">
        <f t="shared" si="19"/>
        <v>0</v>
      </c>
      <c r="F107" s="167">
        <f t="shared" si="19"/>
        <v>0</v>
      </c>
      <c r="G107" s="167">
        <f t="shared" si="19"/>
        <v>9514</v>
      </c>
      <c r="H107" s="167">
        <f t="shared" si="19"/>
        <v>0</v>
      </c>
      <c r="I107" s="167">
        <f t="shared" si="19"/>
        <v>0</v>
      </c>
      <c r="J107" s="167">
        <f t="shared" si="19"/>
        <v>0</v>
      </c>
      <c r="K107" s="167">
        <f t="shared" si="19"/>
        <v>0</v>
      </c>
      <c r="L107" s="167">
        <f t="shared" si="19"/>
        <v>0</v>
      </c>
      <c r="M107" s="167">
        <f t="shared" si="19"/>
        <v>0</v>
      </c>
      <c r="N107" s="167">
        <f t="shared" si="19"/>
        <v>0</v>
      </c>
      <c r="O107" s="167">
        <f t="shared" si="19"/>
        <v>0</v>
      </c>
      <c r="P107" s="167">
        <f t="shared" si="19"/>
        <v>0</v>
      </c>
      <c r="Q107" s="167">
        <f t="shared" si="19"/>
        <v>0</v>
      </c>
      <c r="R107" s="167">
        <f t="shared" si="19"/>
        <v>0</v>
      </c>
      <c r="S107" s="167">
        <f t="shared" si="19"/>
        <v>0</v>
      </c>
      <c r="T107" s="167">
        <f t="shared" si="19"/>
        <v>0</v>
      </c>
      <c r="U107" s="167">
        <f t="shared" si="19"/>
        <v>0</v>
      </c>
      <c r="V107" s="167">
        <f t="shared" si="19"/>
        <v>0</v>
      </c>
      <c r="W107" s="167">
        <f t="shared" si="19"/>
        <v>0</v>
      </c>
      <c r="X107" s="167">
        <f t="shared" si="19"/>
        <v>0</v>
      </c>
      <c r="Y107" s="180">
        <f t="shared" si="9"/>
        <v>9514</v>
      </c>
      <c r="Z107" s="192">
        <f t="shared" si="10"/>
        <v>9514</v>
      </c>
      <c r="AA107" s="192">
        <f t="shared" si="11"/>
        <v>0</v>
      </c>
    </row>
    <row r="108" spans="1:27">
      <c r="A108" s="67" t="s">
        <v>780</v>
      </c>
      <c r="B108" s="67" t="s">
        <v>779</v>
      </c>
      <c r="C108" s="167"/>
      <c r="D108" s="167"/>
      <c r="E108" s="167"/>
      <c r="F108" s="167"/>
      <c r="G108" s="167">
        <v>9514</v>
      </c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70"/>
      <c r="S108" s="170"/>
      <c r="T108" s="170"/>
      <c r="U108" s="170"/>
      <c r="V108" s="170"/>
      <c r="W108" s="170"/>
      <c r="X108" s="170"/>
      <c r="Y108" s="180">
        <f t="shared" si="9"/>
        <v>9514</v>
      </c>
      <c r="Z108" s="192">
        <f t="shared" si="10"/>
        <v>9514</v>
      </c>
      <c r="AA108" s="192">
        <f t="shared" si="11"/>
        <v>0</v>
      </c>
    </row>
    <row r="109" spans="1:27">
      <c r="A109" s="67" t="s">
        <v>781</v>
      </c>
      <c r="B109" s="67" t="s">
        <v>779</v>
      </c>
      <c r="C109" s="167"/>
      <c r="D109" s="167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70"/>
      <c r="S109" s="170"/>
      <c r="T109" s="170"/>
      <c r="U109" s="170"/>
      <c r="V109" s="170"/>
      <c r="W109" s="170"/>
      <c r="X109" s="170"/>
      <c r="Y109" s="180">
        <f t="shared" si="9"/>
        <v>0</v>
      </c>
      <c r="Z109" s="192">
        <f t="shared" si="10"/>
        <v>0</v>
      </c>
      <c r="AA109" s="192">
        <f t="shared" si="11"/>
        <v>0</v>
      </c>
    </row>
    <row r="110" spans="1:27">
      <c r="A110" s="67" t="s">
        <v>782</v>
      </c>
      <c r="B110" s="67" t="s">
        <v>779</v>
      </c>
      <c r="C110" s="167"/>
      <c r="D110" s="167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70"/>
      <c r="S110" s="170"/>
      <c r="T110" s="170"/>
      <c r="U110" s="170"/>
      <c r="V110" s="170"/>
      <c r="W110" s="170"/>
      <c r="X110" s="170"/>
      <c r="Y110" s="180">
        <f t="shared" si="9"/>
        <v>0</v>
      </c>
      <c r="Z110" s="192">
        <f t="shared" si="10"/>
        <v>0</v>
      </c>
      <c r="AA110" s="192">
        <f t="shared" si="11"/>
        <v>0</v>
      </c>
    </row>
    <row r="111" spans="1:27">
      <c r="A111" s="67" t="s">
        <v>783</v>
      </c>
      <c r="B111" s="67" t="s">
        <v>779</v>
      </c>
      <c r="C111" s="167"/>
      <c r="D111" s="167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70"/>
      <c r="S111" s="170"/>
      <c r="T111" s="170"/>
      <c r="U111" s="170"/>
      <c r="V111" s="170"/>
      <c r="W111" s="170"/>
      <c r="X111" s="170"/>
      <c r="Y111" s="180">
        <f t="shared" si="9"/>
        <v>0</v>
      </c>
      <c r="Z111" s="192">
        <f t="shared" si="10"/>
        <v>0</v>
      </c>
      <c r="AA111" s="192">
        <f t="shared" si="11"/>
        <v>0</v>
      </c>
    </row>
    <row r="112" spans="1:27">
      <c r="A112" s="4" t="s">
        <v>156</v>
      </c>
      <c r="B112" s="5" t="s">
        <v>784</v>
      </c>
      <c r="C112" s="167">
        <f>SUM(C113:C127)</f>
        <v>0</v>
      </c>
      <c r="D112" s="167">
        <f t="shared" ref="D112:X112" si="20">SUM(D113:D127)</f>
        <v>0</v>
      </c>
      <c r="E112" s="167">
        <f t="shared" si="20"/>
        <v>0</v>
      </c>
      <c r="F112" s="167">
        <f t="shared" si="20"/>
        <v>0</v>
      </c>
      <c r="G112" s="167">
        <f t="shared" si="20"/>
        <v>1093</v>
      </c>
      <c r="H112" s="167">
        <f t="shared" si="20"/>
        <v>0</v>
      </c>
      <c r="I112" s="167">
        <f t="shared" si="20"/>
        <v>0</v>
      </c>
      <c r="J112" s="167">
        <f t="shared" si="20"/>
        <v>0</v>
      </c>
      <c r="K112" s="167">
        <f t="shared" si="20"/>
        <v>0</v>
      </c>
      <c r="L112" s="167">
        <f t="shared" si="20"/>
        <v>0</v>
      </c>
      <c r="M112" s="167">
        <f t="shared" si="20"/>
        <v>0</v>
      </c>
      <c r="N112" s="167">
        <f t="shared" si="20"/>
        <v>0</v>
      </c>
      <c r="O112" s="167">
        <f t="shared" si="20"/>
        <v>0</v>
      </c>
      <c r="P112" s="167">
        <f t="shared" si="20"/>
        <v>0</v>
      </c>
      <c r="Q112" s="167">
        <f t="shared" si="20"/>
        <v>0</v>
      </c>
      <c r="R112" s="167">
        <f t="shared" si="20"/>
        <v>0</v>
      </c>
      <c r="S112" s="167">
        <f t="shared" si="20"/>
        <v>0</v>
      </c>
      <c r="T112" s="167">
        <f t="shared" si="20"/>
        <v>0</v>
      </c>
      <c r="U112" s="167">
        <f t="shared" si="20"/>
        <v>0</v>
      </c>
      <c r="V112" s="167">
        <f t="shared" si="20"/>
        <v>0</v>
      </c>
      <c r="W112" s="167">
        <f t="shared" si="20"/>
        <v>0</v>
      </c>
      <c r="X112" s="167">
        <f t="shared" si="20"/>
        <v>0</v>
      </c>
      <c r="Y112" s="180">
        <f t="shared" si="9"/>
        <v>1093</v>
      </c>
      <c r="Z112" s="192">
        <f t="shared" si="10"/>
        <v>1093</v>
      </c>
      <c r="AA112" s="192">
        <f t="shared" si="11"/>
        <v>0</v>
      </c>
    </row>
    <row r="113" spans="1:27">
      <c r="A113" s="67" t="s">
        <v>785</v>
      </c>
      <c r="B113" s="67" t="s">
        <v>784</v>
      </c>
      <c r="C113" s="167"/>
      <c r="D113" s="167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70"/>
      <c r="S113" s="170"/>
      <c r="T113" s="170"/>
      <c r="U113" s="170"/>
      <c r="V113" s="170"/>
      <c r="W113" s="170"/>
      <c r="X113" s="170"/>
      <c r="Y113" s="180">
        <f t="shared" si="9"/>
        <v>0</v>
      </c>
      <c r="Z113" s="192">
        <f t="shared" si="10"/>
        <v>0</v>
      </c>
      <c r="AA113" s="192">
        <f t="shared" si="11"/>
        <v>0</v>
      </c>
    </row>
    <row r="114" spans="1:27">
      <c r="A114" s="67" t="s">
        <v>786</v>
      </c>
      <c r="B114" s="67" t="s">
        <v>784</v>
      </c>
      <c r="C114" s="167"/>
      <c r="D114" s="167"/>
      <c r="E114" s="167"/>
      <c r="F114" s="167"/>
      <c r="G114" s="167"/>
      <c r="H114" s="167"/>
      <c r="I114" s="167"/>
      <c r="J114" s="167"/>
      <c r="K114" s="167"/>
      <c r="L114" s="167"/>
      <c r="M114" s="167"/>
      <c r="N114" s="167"/>
      <c r="O114" s="167"/>
      <c r="P114" s="167"/>
      <c r="Q114" s="167"/>
      <c r="R114" s="170"/>
      <c r="S114" s="170"/>
      <c r="T114" s="170"/>
      <c r="U114" s="170"/>
      <c r="V114" s="170"/>
      <c r="W114" s="170"/>
      <c r="X114" s="170"/>
      <c r="Y114" s="180">
        <f t="shared" si="9"/>
        <v>0</v>
      </c>
      <c r="Z114" s="192">
        <f t="shared" si="10"/>
        <v>0</v>
      </c>
      <c r="AA114" s="192">
        <f t="shared" si="11"/>
        <v>0</v>
      </c>
    </row>
    <row r="115" spans="1:27" ht="24.75" customHeight="1">
      <c r="A115" s="67" t="s">
        <v>787</v>
      </c>
      <c r="B115" s="67" t="s">
        <v>784</v>
      </c>
      <c r="C115" s="167"/>
      <c r="D115" s="167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70"/>
      <c r="S115" s="170"/>
      <c r="T115" s="170"/>
      <c r="U115" s="170"/>
      <c r="V115" s="170"/>
      <c r="W115" s="170"/>
      <c r="X115" s="170"/>
      <c r="Y115" s="180">
        <f t="shared" si="9"/>
        <v>0</v>
      </c>
      <c r="Z115" s="192">
        <f t="shared" si="10"/>
        <v>0</v>
      </c>
      <c r="AA115" s="192">
        <f t="shared" si="11"/>
        <v>0</v>
      </c>
    </row>
    <row r="116" spans="1:27">
      <c r="A116" s="67" t="s">
        <v>788</v>
      </c>
      <c r="B116" s="67" t="s">
        <v>784</v>
      </c>
      <c r="C116" s="167"/>
      <c r="D116" s="167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70"/>
      <c r="S116" s="170"/>
      <c r="T116" s="170"/>
      <c r="U116" s="170"/>
      <c r="V116" s="170"/>
      <c r="W116" s="170"/>
      <c r="X116" s="170"/>
      <c r="Y116" s="180">
        <f t="shared" si="9"/>
        <v>0</v>
      </c>
      <c r="Z116" s="192">
        <f t="shared" si="10"/>
        <v>0</v>
      </c>
      <c r="AA116" s="192">
        <f t="shared" si="11"/>
        <v>0</v>
      </c>
    </row>
    <row r="117" spans="1:27">
      <c r="A117" s="67" t="s">
        <v>789</v>
      </c>
      <c r="B117" s="67" t="s">
        <v>784</v>
      </c>
      <c r="C117" s="167"/>
      <c r="D117" s="167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70"/>
      <c r="S117" s="170"/>
      <c r="T117" s="170"/>
      <c r="U117" s="170"/>
      <c r="V117" s="170"/>
      <c r="W117" s="170"/>
      <c r="X117" s="170"/>
      <c r="Y117" s="180">
        <f t="shared" si="9"/>
        <v>0</v>
      </c>
      <c r="Z117" s="192">
        <f t="shared" si="10"/>
        <v>0</v>
      </c>
      <c r="AA117" s="192">
        <f t="shared" si="11"/>
        <v>0</v>
      </c>
    </row>
    <row r="118" spans="1:27">
      <c r="A118" s="67" t="s">
        <v>790</v>
      </c>
      <c r="B118" s="67" t="s">
        <v>784</v>
      </c>
      <c r="C118" s="167"/>
      <c r="D118" s="167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70"/>
      <c r="S118" s="170"/>
      <c r="T118" s="170"/>
      <c r="U118" s="170"/>
      <c r="V118" s="170"/>
      <c r="W118" s="170"/>
      <c r="X118" s="170"/>
      <c r="Y118" s="180">
        <f t="shared" si="9"/>
        <v>0</v>
      </c>
      <c r="Z118" s="192">
        <f t="shared" si="10"/>
        <v>0</v>
      </c>
      <c r="AA118" s="192">
        <f t="shared" si="11"/>
        <v>0</v>
      </c>
    </row>
    <row r="119" spans="1:27">
      <c r="A119" s="67" t="s">
        <v>791</v>
      </c>
      <c r="B119" s="67" t="s">
        <v>784</v>
      </c>
      <c r="C119" s="167"/>
      <c r="D119" s="167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70"/>
      <c r="S119" s="170"/>
      <c r="T119" s="170"/>
      <c r="U119" s="170"/>
      <c r="V119" s="170"/>
      <c r="W119" s="170"/>
      <c r="X119" s="170"/>
      <c r="Y119" s="180">
        <f t="shared" si="9"/>
        <v>0</v>
      </c>
      <c r="Z119" s="192">
        <f t="shared" si="10"/>
        <v>0</v>
      </c>
      <c r="AA119" s="192">
        <f t="shared" si="11"/>
        <v>0</v>
      </c>
    </row>
    <row r="120" spans="1:27">
      <c r="A120" s="67" t="s">
        <v>792</v>
      </c>
      <c r="B120" s="67" t="s">
        <v>784</v>
      </c>
      <c r="C120" s="167"/>
      <c r="D120" s="167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70"/>
      <c r="S120" s="170"/>
      <c r="T120" s="170"/>
      <c r="U120" s="170"/>
      <c r="V120" s="170"/>
      <c r="W120" s="170"/>
      <c r="X120" s="170"/>
      <c r="Y120" s="180">
        <f t="shared" si="9"/>
        <v>0</v>
      </c>
      <c r="Z120" s="192">
        <f t="shared" si="10"/>
        <v>0</v>
      </c>
      <c r="AA120" s="192">
        <f t="shared" si="11"/>
        <v>0</v>
      </c>
    </row>
    <row r="121" spans="1:27">
      <c r="A121" s="67" t="s">
        <v>793</v>
      </c>
      <c r="B121" s="67" t="s">
        <v>784</v>
      </c>
      <c r="C121" s="167"/>
      <c r="D121" s="167"/>
      <c r="E121" s="167"/>
      <c r="F121" s="167"/>
      <c r="G121" s="167">
        <v>1093</v>
      </c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70"/>
      <c r="S121" s="170"/>
      <c r="T121" s="170"/>
      <c r="U121" s="170"/>
      <c r="V121" s="170"/>
      <c r="W121" s="170"/>
      <c r="X121" s="170"/>
      <c r="Y121" s="180">
        <f t="shared" si="9"/>
        <v>1093</v>
      </c>
      <c r="Z121" s="192">
        <f t="shared" si="10"/>
        <v>1093</v>
      </c>
      <c r="AA121" s="192">
        <f t="shared" si="11"/>
        <v>0</v>
      </c>
    </row>
    <row r="122" spans="1:27">
      <c r="A122" s="67" t="s">
        <v>794</v>
      </c>
      <c r="B122" s="67" t="s">
        <v>784</v>
      </c>
      <c r="C122" s="167"/>
      <c r="D122" s="167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70"/>
      <c r="S122" s="170"/>
      <c r="T122" s="170"/>
      <c r="U122" s="170"/>
      <c r="V122" s="170"/>
      <c r="W122" s="170"/>
      <c r="X122" s="170"/>
      <c r="Y122" s="180">
        <f t="shared" si="9"/>
        <v>0</v>
      </c>
      <c r="Z122" s="192">
        <f t="shared" si="10"/>
        <v>0</v>
      </c>
      <c r="AA122" s="192">
        <f t="shared" si="11"/>
        <v>0</v>
      </c>
    </row>
    <row r="123" spans="1:27">
      <c r="A123" s="67" t="s">
        <v>795</v>
      </c>
      <c r="B123" s="67" t="s">
        <v>784</v>
      </c>
      <c r="C123" s="167"/>
      <c r="D123" s="167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70"/>
      <c r="S123" s="170"/>
      <c r="T123" s="170"/>
      <c r="U123" s="170"/>
      <c r="V123" s="170"/>
      <c r="W123" s="170"/>
      <c r="X123" s="170"/>
      <c r="Y123" s="180">
        <f t="shared" si="9"/>
        <v>0</v>
      </c>
      <c r="Z123" s="192">
        <f t="shared" si="10"/>
        <v>0</v>
      </c>
      <c r="AA123" s="192">
        <f t="shared" si="11"/>
        <v>0</v>
      </c>
    </row>
    <row r="124" spans="1:27">
      <c r="A124" s="67" t="s">
        <v>796</v>
      </c>
      <c r="B124" s="67" t="s">
        <v>784</v>
      </c>
      <c r="C124" s="167"/>
      <c r="D124" s="167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70"/>
      <c r="S124" s="170"/>
      <c r="T124" s="170"/>
      <c r="U124" s="170"/>
      <c r="V124" s="170"/>
      <c r="W124" s="170"/>
      <c r="X124" s="170"/>
      <c r="Y124" s="180">
        <f t="shared" si="9"/>
        <v>0</v>
      </c>
      <c r="Z124" s="192">
        <f t="shared" si="10"/>
        <v>0</v>
      </c>
      <c r="AA124" s="192">
        <f t="shared" si="11"/>
        <v>0</v>
      </c>
    </row>
    <row r="125" spans="1:27">
      <c r="A125" s="67" t="s">
        <v>797</v>
      </c>
      <c r="B125" s="67" t="s">
        <v>784</v>
      </c>
      <c r="C125" s="167"/>
      <c r="D125" s="167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70"/>
      <c r="S125" s="170"/>
      <c r="T125" s="170"/>
      <c r="U125" s="170"/>
      <c r="V125" s="170"/>
      <c r="W125" s="170"/>
      <c r="X125" s="170"/>
      <c r="Y125" s="180">
        <f t="shared" si="9"/>
        <v>0</v>
      </c>
      <c r="Z125" s="192">
        <f t="shared" si="10"/>
        <v>0</v>
      </c>
      <c r="AA125" s="192">
        <f t="shared" si="11"/>
        <v>0</v>
      </c>
    </row>
    <row r="126" spans="1:27">
      <c r="A126" s="67" t="s">
        <v>798</v>
      </c>
      <c r="B126" s="67" t="s">
        <v>784</v>
      </c>
      <c r="C126" s="167"/>
      <c r="D126" s="167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70"/>
      <c r="S126" s="170"/>
      <c r="T126" s="170"/>
      <c r="U126" s="170"/>
      <c r="V126" s="170"/>
      <c r="W126" s="170"/>
      <c r="X126" s="170"/>
      <c r="Y126" s="180">
        <f t="shared" si="9"/>
        <v>0</v>
      </c>
      <c r="Z126" s="192">
        <f t="shared" si="10"/>
        <v>0</v>
      </c>
      <c r="AA126" s="192">
        <f t="shared" si="11"/>
        <v>0</v>
      </c>
    </row>
    <row r="127" spans="1:27">
      <c r="A127" s="67" t="s">
        <v>799</v>
      </c>
      <c r="B127" s="67" t="s">
        <v>784</v>
      </c>
      <c r="C127" s="167"/>
      <c r="D127" s="167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70"/>
      <c r="S127" s="170"/>
      <c r="T127" s="170"/>
      <c r="U127" s="170"/>
      <c r="V127" s="170"/>
      <c r="W127" s="170"/>
      <c r="X127" s="170"/>
      <c r="Y127" s="180">
        <f t="shared" si="9"/>
        <v>0</v>
      </c>
      <c r="Z127" s="192">
        <f t="shared" si="10"/>
        <v>0</v>
      </c>
      <c r="AA127" s="192">
        <f t="shared" si="11"/>
        <v>0</v>
      </c>
    </row>
    <row r="128" spans="1:27">
      <c r="A128" s="8" t="s">
        <v>128</v>
      </c>
      <c r="B128" s="181" t="s">
        <v>800</v>
      </c>
      <c r="C128" s="167">
        <f>C112+C107+C106+C105+C102</f>
        <v>0</v>
      </c>
      <c r="D128" s="167">
        <f>D112+D107+D106+D105+D102</f>
        <v>0</v>
      </c>
      <c r="E128" s="167">
        <f>E112+E107+E106+E105+E102</f>
        <v>0</v>
      </c>
      <c r="F128" s="167">
        <f>F112+F107+F106+F105+F102</f>
        <v>0</v>
      </c>
      <c r="G128" s="167">
        <f>G112+G107+G106+G105+G102</f>
        <v>50170</v>
      </c>
      <c r="H128" s="167">
        <f t="shared" ref="H128:X128" si="21">H112+H107+H106+H105+H102</f>
        <v>0</v>
      </c>
      <c r="I128" s="167">
        <f t="shared" si="21"/>
        <v>0</v>
      </c>
      <c r="J128" s="167">
        <f t="shared" si="21"/>
        <v>0</v>
      </c>
      <c r="K128" s="167">
        <f t="shared" si="21"/>
        <v>0</v>
      </c>
      <c r="L128" s="167">
        <f t="shared" si="21"/>
        <v>0</v>
      </c>
      <c r="M128" s="167">
        <f t="shared" si="21"/>
        <v>0</v>
      </c>
      <c r="N128" s="167">
        <f t="shared" si="21"/>
        <v>0</v>
      </c>
      <c r="O128" s="167">
        <f t="shared" si="21"/>
        <v>0</v>
      </c>
      <c r="P128" s="167">
        <f t="shared" si="21"/>
        <v>0</v>
      </c>
      <c r="Q128" s="167">
        <f t="shared" si="21"/>
        <v>0</v>
      </c>
      <c r="R128" s="167">
        <f t="shared" si="21"/>
        <v>0</v>
      </c>
      <c r="S128" s="167">
        <f t="shared" si="21"/>
        <v>0</v>
      </c>
      <c r="T128" s="167">
        <f t="shared" si="21"/>
        <v>0</v>
      </c>
      <c r="U128" s="167">
        <f t="shared" si="21"/>
        <v>0</v>
      </c>
      <c r="V128" s="167">
        <f t="shared" si="21"/>
        <v>0</v>
      </c>
      <c r="W128" s="167">
        <f t="shared" si="21"/>
        <v>0</v>
      </c>
      <c r="X128" s="167">
        <f t="shared" si="21"/>
        <v>0</v>
      </c>
      <c r="Y128" s="180">
        <f t="shared" si="9"/>
        <v>50170</v>
      </c>
      <c r="Z128" s="192">
        <f t="shared" si="10"/>
        <v>50170</v>
      </c>
      <c r="AA128" s="192">
        <f t="shared" si="11"/>
        <v>0</v>
      </c>
    </row>
    <row r="129" spans="1:27">
      <c r="A129" s="4" t="s">
        <v>158</v>
      </c>
      <c r="B129" s="4" t="s">
        <v>801</v>
      </c>
      <c r="C129" s="167"/>
      <c r="D129" s="167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70"/>
      <c r="S129" s="170"/>
      <c r="T129" s="170"/>
      <c r="U129" s="170"/>
      <c r="V129" s="170"/>
      <c r="W129" s="170"/>
      <c r="X129" s="170"/>
      <c r="Y129" s="180">
        <f t="shared" si="9"/>
        <v>0</v>
      </c>
      <c r="Z129" s="192">
        <f t="shared" si="10"/>
        <v>0</v>
      </c>
      <c r="AA129" s="192">
        <f t="shared" si="11"/>
        <v>0</v>
      </c>
    </row>
    <row r="130" spans="1:27">
      <c r="A130" s="4" t="s">
        <v>157</v>
      </c>
      <c r="B130" s="4" t="s">
        <v>801</v>
      </c>
      <c r="C130" s="167"/>
      <c r="D130" s="167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70"/>
      <c r="S130" s="170"/>
      <c r="T130" s="170"/>
      <c r="U130" s="170"/>
      <c r="V130" s="170"/>
      <c r="W130" s="170"/>
      <c r="X130" s="170"/>
      <c r="Y130" s="180">
        <f t="shared" si="9"/>
        <v>0</v>
      </c>
      <c r="Z130" s="192">
        <f t="shared" si="10"/>
        <v>0</v>
      </c>
      <c r="AA130" s="192">
        <f t="shared" si="11"/>
        <v>0</v>
      </c>
    </row>
    <row r="131" spans="1:27">
      <c r="A131" s="4" t="s">
        <v>159</v>
      </c>
      <c r="B131" s="4" t="s">
        <v>801</v>
      </c>
      <c r="C131" s="167"/>
      <c r="D131" s="167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70"/>
      <c r="S131" s="170"/>
      <c r="T131" s="170"/>
      <c r="U131" s="170"/>
      <c r="V131" s="170"/>
      <c r="W131" s="170"/>
      <c r="X131" s="170">
        <v>431</v>
      </c>
      <c r="Y131" s="180">
        <f t="shared" si="9"/>
        <v>431</v>
      </c>
      <c r="Z131" s="192">
        <f t="shared" si="10"/>
        <v>431</v>
      </c>
      <c r="AA131" s="192">
        <f t="shared" si="11"/>
        <v>0</v>
      </c>
    </row>
    <row r="132" spans="1:27">
      <c r="A132" s="4" t="s">
        <v>160</v>
      </c>
      <c r="B132" s="4" t="s">
        <v>801</v>
      </c>
      <c r="C132" s="167"/>
      <c r="D132" s="167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70"/>
      <c r="S132" s="170"/>
      <c r="T132" s="170"/>
      <c r="U132" s="170"/>
      <c r="V132" s="170"/>
      <c r="W132" s="170"/>
      <c r="X132" s="170"/>
      <c r="Y132" s="180">
        <f t="shared" si="9"/>
        <v>0</v>
      </c>
      <c r="Z132" s="192">
        <f t="shared" si="10"/>
        <v>0</v>
      </c>
      <c r="AA132" s="192">
        <f t="shared" si="11"/>
        <v>0</v>
      </c>
    </row>
    <row r="133" spans="1:27">
      <c r="A133" s="4" t="s">
        <v>161</v>
      </c>
      <c r="B133" s="4" t="s">
        <v>801</v>
      </c>
      <c r="C133" s="167"/>
      <c r="D133" s="167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70"/>
      <c r="S133" s="170"/>
      <c r="T133" s="170"/>
      <c r="U133" s="170"/>
      <c r="V133" s="170"/>
      <c r="W133" s="170"/>
      <c r="X133" s="170"/>
      <c r="Y133" s="180">
        <f t="shared" si="9"/>
        <v>0</v>
      </c>
      <c r="Z133" s="192">
        <f t="shared" si="10"/>
        <v>0</v>
      </c>
      <c r="AA133" s="192">
        <f t="shared" si="11"/>
        <v>0</v>
      </c>
    </row>
    <row r="134" spans="1:27" ht="30">
      <c r="A134" s="4" t="s">
        <v>162</v>
      </c>
      <c r="B134" s="4" t="s">
        <v>801</v>
      </c>
      <c r="C134" s="167"/>
      <c r="D134" s="167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70"/>
      <c r="S134" s="170"/>
      <c r="T134" s="170"/>
      <c r="U134" s="170"/>
      <c r="V134" s="170"/>
      <c r="W134" s="170"/>
      <c r="X134" s="170"/>
      <c r="Y134" s="180">
        <f t="shared" si="9"/>
        <v>0</v>
      </c>
      <c r="Z134" s="192">
        <f t="shared" si="10"/>
        <v>0</v>
      </c>
      <c r="AA134" s="192">
        <f t="shared" si="11"/>
        <v>0</v>
      </c>
    </row>
    <row r="135" spans="1:27">
      <c r="A135" s="4" t="s">
        <v>163</v>
      </c>
      <c r="B135" s="4" t="s">
        <v>801</v>
      </c>
      <c r="C135" s="167"/>
      <c r="D135" s="167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70"/>
      <c r="S135" s="170"/>
      <c r="T135" s="170"/>
      <c r="U135" s="170"/>
      <c r="V135" s="170"/>
      <c r="W135" s="170"/>
      <c r="X135" s="170"/>
      <c r="Y135" s="180">
        <f t="shared" ref="Y135:Y198" si="22">SUM(C135:X135)</f>
        <v>0</v>
      </c>
      <c r="Z135" s="192">
        <f t="shared" ref="Z135:Z198" si="23">C135+D135+E135+F135+G135+H135+I135+J135+K135+L135+N135+O135+P135+Q135+R135+S135+T135+U135+W135+X135</f>
        <v>0</v>
      </c>
      <c r="AA135" s="192">
        <f t="shared" ref="AA135:AA198" si="24">V135+M135</f>
        <v>0</v>
      </c>
    </row>
    <row r="136" spans="1:27">
      <c r="A136" s="4" t="s">
        <v>164</v>
      </c>
      <c r="B136" s="4" t="s">
        <v>801</v>
      </c>
      <c r="C136" s="167"/>
      <c r="D136" s="167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70"/>
      <c r="S136" s="170"/>
      <c r="T136" s="170"/>
      <c r="U136" s="170"/>
      <c r="V136" s="170"/>
      <c r="W136" s="170"/>
      <c r="X136" s="170"/>
      <c r="Y136" s="180">
        <f t="shared" si="22"/>
        <v>0</v>
      </c>
      <c r="Z136" s="192">
        <f t="shared" si="23"/>
        <v>0</v>
      </c>
      <c r="AA136" s="192">
        <f t="shared" si="24"/>
        <v>0</v>
      </c>
    </row>
    <row r="137" spans="1:27">
      <c r="A137" s="4" t="s">
        <v>165</v>
      </c>
      <c r="B137" s="4" t="s">
        <v>801</v>
      </c>
      <c r="C137" s="167"/>
      <c r="D137" s="167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70"/>
      <c r="S137" s="170"/>
      <c r="T137" s="170"/>
      <c r="U137" s="170"/>
      <c r="V137" s="170"/>
      <c r="W137" s="170"/>
      <c r="X137" s="170"/>
      <c r="Y137" s="180">
        <f t="shared" si="22"/>
        <v>0</v>
      </c>
      <c r="Z137" s="192">
        <f t="shared" si="23"/>
        <v>0</v>
      </c>
      <c r="AA137" s="192">
        <f t="shared" si="24"/>
        <v>0</v>
      </c>
    </row>
    <row r="138" spans="1:27">
      <c r="A138" s="4" t="s">
        <v>166</v>
      </c>
      <c r="B138" s="4" t="s">
        <v>801</v>
      </c>
      <c r="C138" s="167"/>
      <c r="D138" s="167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70"/>
      <c r="S138" s="170"/>
      <c r="T138" s="170"/>
      <c r="U138" s="170"/>
      <c r="V138" s="170"/>
      <c r="W138" s="170"/>
      <c r="X138" s="170"/>
      <c r="Y138" s="180">
        <f t="shared" si="22"/>
        <v>0</v>
      </c>
      <c r="Z138" s="192">
        <f t="shared" si="23"/>
        <v>0</v>
      </c>
      <c r="AA138" s="192">
        <f t="shared" si="24"/>
        <v>0</v>
      </c>
    </row>
    <row r="139" spans="1:27" ht="30">
      <c r="A139" s="4" t="s">
        <v>167</v>
      </c>
      <c r="B139" s="4" t="s">
        <v>801</v>
      </c>
      <c r="C139" s="167"/>
      <c r="D139" s="167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70"/>
      <c r="S139" s="170"/>
      <c r="T139" s="170"/>
      <c r="U139" s="170"/>
      <c r="V139" s="170"/>
      <c r="W139" s="170"/>
      <c r="X139" s="170"/>
      <c r="Y139" s="180">
        <f t="shared" si="22"/>
        <v>0</v>
      </c>
      <c r="Z139" s="192">
        <f t="shared" si="23"/>
        <v>0</v>
      </c>
      <c r="AA139" s="192">
        <f t="shared" si="24"/>
        <v>0</v>
      </c>
    </row>
    <row r="140" spans="1:27">
      <c r="A140" s="4" t="s">
        <v>168</v>
      </c>
      <c r="B140" s="4" t="s">
        <v>801</v>
      </c>
      <c r="C140" s="167"/>
      <c r="D140" s="167"/>
      <c r="E140" s="167"/>
      <c r="F140" s="167"/>
      <c r="G140" s="167">
        <v>6654</v>
      </c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70"/>
      <c r="S140" s="170"/>
      <c r="T140" s="170"/>
      <c r="U140" s="170"/>
      <c r="V140" s="170"/>
      <c r="W140" s="170"/>
      <c r="X140" s="170"/>
      <c r="Y140" s="180">
        <f t="shared" si="22"/>
        <v>6654</v>
      </c>
      <c r="Z140" s="192">
        <f t="shared" si="23"/>
        <v>6654</v>
      </c>
      <c r="AA140" s="192">
        <f t="shared" si="24"/>
        <v>0</v>
      </c>
    </row>
    <row r="141" spans="1:27">
      <c r="A141" s="8" t="s">
        <v>100</v>
      </c>
      <c r="B141" s="181" t="s">
        <v>801</v>
      </c>
      <c r="C141" s="167">
        <f>SUM(C129:C140)</f>
        <v>0</v>
      </c>
      <c r="D141" s="167">
        <f t="shared" ref="D141:X141" si="25">SUM(D129:D140)</f>
        <v>0</v>
      </c>
      <c r="E141" s="167">
        <f t="shared" si="25"/>
        <v>0</v>
      </c>
      <c r="F141" s="167">
        <f t="shared" si="25"/>
        <v>0</v>
      </c>
      <c r="G141" s="167">
        <f t="shared" si="25"/>
        <v>6654</v>
      </c>
      <c r="H141" s="167">
        <f t="shared" si="25"/>
        <v>0</v>
      </c>
      <c r="I141" s="167">
        <f t="shared" si="25"/>
        <v>0</v>
      </c>
      <c r="J141" s="167">
        <f t="shared" si="25"/>
        <v>0</v>
      </c>
      <c r="K141" s="167">
        <f t="shared" si="25"/>
        <v>0</v>
      </c>
      <c r="L141" s="167">
        <f t="shared" si="25"/>
        <v>0</v>
      </c>
      <c r="M141" s="167">
        <f t="shared" si="25"/>
        <v>0</v>
      </c>
      <c r="N141" s="167">
        <f t="shared" si="25"/>
        <v>0</v>
      </c>
      <c r="O141" s="167">
        <f t="shared" si="25"/>
        <v>0</v>
      </c>
      <c r="P141" s="167">
        <f t="shared" si="25"/>
        <v>0</v>
      </c>
      <c r="Q141" s="167">
        <f t="shared" si="25"/>
        <v>0</v>
      </c>
      <c r="R141" s="167">
        <f t="shared" si="25"/>
        <v>0</v>
      </c>
      <c r="S141" s="167">
        <f t="shared" si="25"/>
        <v>0</v>
      </c>
      <c r="T141" s="167">
        <f t="shared" si="25"/>
        <v>0</v>
      </c>
      <c r="U141" s="167">
        <f t="shared" si="25"/>
        <v>0</v>
      </c>
      <c r="V141" s="167">
        <f t="shared" si="25"/>
        <v>0</v>
      </c>
      <c r="W141" s="167">
        <f t="shared" si="25"/>
        <v>0</v>
      </c>
      <c r="X141" s="167">
        <f t="shared" si="25"/>
        <v>431</v>
      </c>
      <c r="Y141" s="180">
        <f t="shared" si="22"/>
        <v>7085</v>
      </c>
      <c r="Z141" s="192">
        <f t="shared" si="23"/>
        <v>7085</v>
      </c>
      <c r="AA141" s="192">
        <f t="shared" si="24"/>
        <v>0</v>
      </c>
    </row>
    <row r="142" spans="1:27">
      <c r="A142" s="66" t="s">
        <v>129</v>
      </c>
      <c r="B142" s="11" t="s">
        <v>802</v>
      </c>
      <c r="C142" s="167">
        <f>C141+C128+C101+C92+C91+C90</f>
        <v>0</v>
      </c>
      <c r="D142" s="167">
        <f t="shared" ref="D142:X142" si="26">D141+D128+D101+D92+D91+D90</f>
        <v>0</v>
      </c>
      <c r="E142" s="167">
        <f t="shared" si="26"/>
        <v>0</v>
      </c>
      <c r="F142" s="167">
        <f t="shared" si="26"/>
        <v>0</v>
      </c>
      <c r="G142" s="167">
        <f t="shared" si="26"/>
        <v>155329</v>
      </c>
      <c r="H142" s="167">
        <f t="shared" si="26"/>
        <v>0</v>
      </c>
      <c r="I142" s="167">
        <f t="shared" si="26"/>
        <v>0</v>
      </c>
      <c r="J142" s="167">
        <f t="shared" si="26"/>
        <v>0</v>
      </c>
      <c r="K142" s="167">
        <f t="shared" si="26"/>
        <v>0</v>
      </c>
      <c r="L142" s="167">
        <f t="shared" si="26"/>
        <v>0</v>
      </c>
      <c r="M142" s="167">
        <f t="shared" si="26"/>
        <v>0</v>
      </c>
      <c r="N142" s="167">
        <f t="shared" si="26"/>
        <v>0</v>
      </c>
      <c r="O142" s="167">
        <f t="shared" si="26"/>
        <v>0</v>
      </c>
      <c r="P142" s="167">
        <f t="shared" si="26"/>
        <v>0</v>
      </c>
      <c r="Q142" s="167">
        <f t="shared" si="26"/>
        <v>0</v>
      </c>
      <c r="R142" s="167">
        <f t="shared" si="26"/>
        <v>0</v>
      </c>
      <c r="S142" s="167">
        <f t="shared" si="26"/>
        <v>0</v>
      </c>
      <c r="T142" s="167">
        <f t="shared" si="26"/>
        <v>0</v>
      </c>
      <c r="U142" s="167">
        <f t="shared" si="26"/>
        <v>0</v>
      </c>
      <c r="V142" s="167">
        <f t="shared" si="26"/>
        <v>0</v>
      </c>
      <c r="W142" s="167">
        <f t="shared" si="26"/>
        <v>0</v>
      </c>
      <c r="X142" s="167">
        <f t="shared" si="26"/>
        <v>431</v>
      </c>
      <c r="Y142" s="180">
        <f t="shared" si="22"/>
        <v>155760</v>
      </c>
      <c r="Z142" s="192">
        <f t="shared" si="23"/>
        <v>155760</v>
      </c>
      <c r="AA142" s="192">
        <f t="shared" si="24"/>
        <v>0</v>
      </c>
    </row>
    <row r="143" spans="1:27">
      <c r="A143" s="16" t="s">
        <v>803</v>
      </c>
      <c r="B143" s="184" t="s">
        <v>804</v>
      </c>
      <c r="C143" s="167">
        <v>3522</v>
      </c>
      <c r="D143" s="167"/>
      <c r="E143" s="167"/>
      <c r="F143" s="167"/>
      <c r="G143" s="167"/>
      <c r="H143" s="167"/>
      <c r="I143" s="167"/>
      <c r="J143" s="167"/>
      <c r="K143" s="167">
        <v>4170</v>
      </c>
      <c r="L143" s="167"/>
      <c r="M143" s="167"/>
      <c r="N143" s="167"/>
      <c r="O143" s="167"/>
      <c r="P143" s="167"/>
      <c r="Q143" s="167"/>
      <c r="R143" s="170"/>
      <c r="S143" s="170"/>
      <c r="T143" s="170"/>
      <c r="U143" s="170"/>
      <c r="V143" s="170"/>
      <c r="W143" s="170"/>
      <c r="X143" s="170"/>
      <c r="Y143" s="180">
        <f t="shared" si="22"/>
        <v>7692</v>
      </c>
      <c r="Z143" s="192">
        <f t="shared" si="23"/>
        <v>7692</v>
      </c>
      <c r="AA143" s="192">
        <f t="shared" si="24"/>
        <v>0</v>
      </c>
    </row>
    <row r="144" spans="1:27">
      <c r="A144" s="16" t="s">
        <v>101</v>
      </c>
      <c r="B144" s="184" t="s">
        <v>805</v>
      </c>
      <c r="C144" s="167">
        <v>2611</v>
      </c>
      <c r="D144" s="167"/>
      <c r="E144" s="167"/>
      <c r="F144" s="167">
        <v>1000</v>
      </c>
      <c r="G144" s="167"/>
      <c r="H144" s="167">
        <v>4775</v>
      </c>
      <c r="I144" s="167">
        <v>2605</v>
      </c>
      <c r="J144" s="167">
        <v>4023</v>
      </c>
      <c r="K144" s="167">
        <v>4800</v>
      </c>
      <c r="L144" s="167"/>
      <c r="M144" s="167"/>
      <c r="N144" s="167">
        <v>3439</v>
      </c>
      <c r="O144" s="167"/>
      <c r="P144" s="167"/>
      <c r="Q144" s="167"/>
      <c r="R144" s="170"/>
      <c r="S144" s="170"/>
      <c r="T144" s="170"/>
      <c r="U144" s="170"/>
      <c r="V144" s="170"/>
      <c r="W144" s="170"/>
      <c r="X144" s="170">
        <f>114+459</f>
        <v>573</v>
      </c>
      <c r="Y144" s="180">
        <f t="shared" si="22"/>
        <v>23826</v>
      </c>
      <c r="Z144" s="192">
        <f t="shared" si="23"/>
        <v>23826</v>
      </c>
      <c r="AA144" s="192">
        <f t="shared" si="24"/>
        <v>0</v>
      </c>
    </row>
    <row r="145" spans="1:27">
      <c r="A145" s="68" t="s">
        <v>806</v>
      </c>
      <c r="B145" s="67" t="s">
        <v>805</v>
      </c>
      <c r="C145" s="167"/>
      <c r="D145" s="167"/>
      <c r="E145" s="167"/>
      <c r="F145" s="167"/>
      <c r="G145" s="167"/>
      <c r="H145" s="167"/>
      <c r="I145" s="167"/>
      <c r="J145" s="167">
        <v>4023</v>
      </c>
      <c r="K145" s="167"/>
      <c r="L145" s="167"/>
      <c r="M145" s="167"/>
      <c r="N145" s="167">
        <v>2676</v>
      </c>
      <c r="O145" s="167"/>
      <c r="P145" s="167"/>
      <c r="Q145" s="167"/>
      <c r="R145" s="170"/>
      <c r="S145" s="170"/>
      <c r="T145" s="170"/>
      <c r="U145" s="170"/>
      <c r="V145" s="170"/>
      <c r="W145" s="170"/>
      <c r="X145" s="170"/>
      <c r="Y145" s="180">
        <f t="shared" si="22"/>
        <v>6699</v>
      </c>
      <c r="Z145" s="192">
        <f t="shared" si="23"/>
        <v>6699</v>
      </c>
      <c r="AA145" s="192">
        <f t="shared" si="24"/>
        <v>0</v>
      </c>
    </row>
    <row r="146" spans="1:27" ht="27">
      <c r="A146" s="67" t="s">
        <v>807</v>
      </c>
      <c r="B146" s="67" t="s">
        <v>805</v>
      </c>
      <c r="C146" s="167"/>
      <c r="D146" s="167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70"/>
      <c r="S146" s="170"/>
      <c r="T146" s="170"/>
      <c r="U146" s="170"/>
      <c r="V146" s="170"/>
      <c r="W146" s="170"/>
      <c r="X146" s="170"/>
      <c r="Y146" s="180">
        <f t="shared" si="22"/>
        <v>0</v>
      </c>
      <c r="Z146" s="192">
        <f t="shared" si="23"/>
        <v>0</v>
      </c>
      <c r="AA146" s="192">
        <f t="shared" si="24"/>
        <v>0</v>
      </c>
    </row>
    <row r="147" spans="1:27">
      <c r="A147" s="46" t="s">
        <v>102</v>
      </c>
      <c r="B147" s="184" t="s">
        <v>808</v>
      </c>
      <c r="C147" s="167"/>
      <c r="D147" s="167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>
        <v>198</v>
      </c>
      <c r="O147" s="167"/>
      <c r="P147" s="167"/>
      <c r="Q147" s="167"/>
      <c r="R147" s="170"/>
      <c r="S147" s="170"/>
      <c r="T147" s="170"/>
      <c r="U147" s="170"/>
      <c r="V147" s="170"/>
      <c r="W147" s="170"/>
      <c r="X147" s="170">
        <f>345</f>
        <v>345</v>
      </c>
      <c r="Y147" s="180">
        <f t="shared" si="22"/>
        <v>543</v>
      </c>
      <c r="Z147" s="192">
        <f t="shared" si="23"/>
        <v>543</v>
      </c>
      <c r="AA147" s="192">
        <f t="shared" si="24"/>
        <v>0</v>
      </c>
    </row>
    <row r="148" spans="1:27">
      <c r="A148" s="69" t="s">
        <v>590</v>
      </c>
      <c r="B148" s="69" t="s">
        <v>808</v>
      </c>
      <c r="C148" s="167"/>
      <c r="D148" s="167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70"/>
      <c r="S148" s="170"/>
      <c r="T148" s="170"/>
      <c r="U148" s="170"/>
      <c r="V148" s="170"/>
      <c r="W148" s="170"/>
      <c r="X148" s="170"/>
      <c r="Y148" s="180">
        <f t="shared" si="22"/>
        <v>0</v>
      </c>
      <c r="Z148" s="192">
        <f t="shared" si="23"/>
        <v>0</v>
      </c>
      <c r="AA148" s="192">
        <f t="shared" si="24"/>
        <v>0</v>
      </c>
    </row>
    <row r="149" spans="1:27">
      <c r="A149" s="46" t="s">
        <v>169</v>
      </c>
      <c r="B149" s="184" t="s">
        <v>809</v>
      </c>
      <c r="C149" s="167"/>
      <c r="D149" s="167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70"/>
      <c r="S149" s="170"/>
      <c r="T149" s="170"/>
      <c r="U149" s="170"/>
      <c r="V149" s="170"/>
      <c r="W149" s="170"/>
      <c r="X149" s="170"/>
      <c r="Y149" s="180">
        <f t="shared" si="22"/>
        <v>0</v>
      </c>
      <c r="Z149" s="192">
        <f t="shared" si="23"/>
        <v>0</v>
      </c>
      <c r="AA149" s="192">
        <f t="shared" si="24"/>
        <v>0</v>
      </c>
    </row>
    <row r="150" spans="1:27">
      <c r="A150" s="70" t="s">
        <v>810</v>
      </c>
      <c r="B150" s="67" t="s">
        <v>809</v>
      </c>
      <c r="C150" s="167"/>
      <c r="D150" s="167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70"/>
      <c r="S150" s="170"/>
      <c r="T150" s="170"/>
      <c r="U150" s="170"/>
      <c r="V150" s="170"/>
      <c r="W150" s="170"/>
      <c r="X150" s="170"/>
      <c r="Y150" s="180">
        <f t="shared" si="22"/>
        <v>0</v>
      </c>
      <c r="Z150" s="192">
        <f t="shared" si="23"/>
        <v>0</v>
      </c>
      <c r="AA150" s="192">
        <f t="shared" si="24"/>
        <v>0</v>
      </c>
    </row>
    <row r="151" spans="1:27">
      <c r="A151" s="67" t="s">
        <v>811</v>
      </c>
      <c r="B151" s="67" t="s">
        <v>809</v>
      </c>
      <c r="C151" s="167"/>
      <c r="D151" s="167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70"/>
      <c r="S151" s="170"/>
      <c r="T151" s="170"/>
      <c r="U151" s="170"/>
      <c r="V151" s="170"/>
      <c r="W151" s="170"/>
      <c r="X151" s="170"/>
      <c r="Y151" s="180">
        <f t="shared" si="22"/>
        <v>0</v>
      </c>
      <c r="Z151" s="192">
        <f t="shared" si="23"/>
        <v>0</v>
      </c>
      <c r="AA151" s="192">
        <f t="shared" si="24"/>
        <v>0</v>
      </c>
    </row>
    <row r="152" spans="1:27">
      <c r="A152" s="67" t="s">
        <v>812</v>
      </c>
      <c r="B152" s="67" t="s">
        <v>809</v>
      </c>
      <c r="C152" s="167"/>
      <c r="D152" s="167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70"/>
      <c r="S152" s="170"/>
      <c r="T152" s="170"/>
      <c r="U152" s="170"/>
      <c r="V152" s="170"/>
      <c r="W152" s="170"/>
      <c r="X152" s="170"/>
      <c r="Y152" s="180">
        <f t="shared" si="22"/>
        <v>0</v>
      </c>
      <c r="Z152" s="192">
        <f t="shared" si="23"/>
        <v>0</v>
      </c>
      <c r="AA152" s="192">
        <f t="shared" si="24"/>
        <v>0</v>
      </c>
    </row>
    <row r="153" spans="1:27">
      <c r="A153" s="67" t="s">
        <v>813</v>
      </c>
      <c r="B153" s="67" t="s">
        <v>809</v>
      </c>
      <c r="C153" s="167"/>
      <c r="D153" s="167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70"/>
      <c r="S153" s="170"/>
      <c r="T153" s="170"/>
      <c r="U153" s="170"/>
      <c r="V153" s="170"/>
      <c r="W153" s="170"/>
      <c r="X153" s="170"/>
      <c r="Y153" s="180">
        <f t="shared" si="22"/>
        <v>0</v>
      </c>
      <c r="Z153" s="192">
        <f t="shared" si="23"/>
        <v>0</v>
      </c>
      <c r="AA153" s="192">
        <f t="shared" si="24"/>
        <v>0</v>
      </c>
    </row>
    <row r="154" spans="1:27">
      <c r="A154" s="67" t="s">
        <v>814</v>
      </c>
      <c r="B154" s="67" t="s">
        <v>809</v>
      </c>
      <c r="C154" s="167"/>
      <c r="D154" s="167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70"/>
      <c r="S154" s="170"/>
      <c r="T154" s="170"/>
      <c r="U154" s="170"/>
      <c r="V154" s="170"/>
      <c r="W154" s="170"/>
      <c r="X154" s="170"/>
      <c r="Y154" s="180">
        <f t="shared" si="22"/>
        <v>0</v>
      </c>
      <c r="Z154" s="192">
        <f t="shared" si="23"/>
        <v>0</v>
      </c>
      <c r="AA154" s="192">
        <f t="shared" si="24"/>
        <v>0</v>
      </c>
    </row>
    <row r="155" spans="1:27">
      <c r="A155" s="67" t="s">
        <v>815</v>
      </c>
      <c r="B155" s="67" t="s">
        <v>809</v>
      </c>
      <c r="C155" s="167"/>
      <c r="D155" s="167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70"/>
      <c r="S155" s="170"/>
      <c r="T155" s="170"/>
      <c r="U155" s="170"/>
      <c r="V155" s="170"/>
      <c r="W155" s="170"/>
      <c r="X155" s="170"/>
      <c r="Y155" s="180">
        <f t="shared" si="22"/>
        <v>0</v>
      </c>
      <c r="Z155" s="192">
        <f t="shared" si="23"/>
        <v>0</v>
      </c>
      <c r="AA155" s="192">
        <f t="shared" si="24"/>
        <v>0</v>
      </c>
    </row>
    <row r="156" spans="1:27">
      <c r="A156" s="46" t="s">
        <v>816</v>
      </c>
      <c r="B156" s="184" t="s">
        <v>817</v>
      </c>
      <c r="C156" s="167"/>
      <c r="D156" s="167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70"/>
      <c r="S156" s="170"/>
      <c r="T156" s="170"/>
      <c r="U156" s="170"/>
      <c r="V156" s="170"/>
      <c r="W156" s="170"/>
      <c r="X156" s="170"/>
      <c r="Y156" s="180">
        <f t="shared" si="22"/>
        <v>0</v>
      </c>
      <c r="Z156" s="192">
        <f t="shared" si="23"/>
        <v>0</v>
      </c>
      <c r="AA156" s="192">
        <f t="shared" si="24"/>
        <v>0</v>
      </c>
    </row>
    <row r="157" spans="1:27">
      <c r="A157" s="46" t="s">
        <v>818</v>
      </c>
      <c r="B157" s="184" t="s">
        <v>819</v>
      </c>
      <c r="C157" s="167">
        <v>1656</v>
      </c>
      <c r="D157" s="167"/>
      <c r="E157" s="167"/>
      <c r="F157" s="167">
        <v>270</v>
      </c>
      <c r="G157" s="167"/>
      <c r="H157" s="167">
        <v>1298</v>
      </c>
      <c r="I157" s="167">
        <v>669</v>
      </c>
      <c r="J157" s="167">
        <v>595</v>
      </c>
      <c r="K157" s="167">
        <v>2422</v>
      </c>
      <c r="L157" s="167"/>
      <c r="M157" s="167"/>
      <c r="N157" s="167">
        <v>295</v>
      </c>
      <c r="O157" s="167"/>
      <c r="P157" s="167"/>
      <c r="Q157" s="167"/>
      <c r="R157" s="170"/>
      <c r="S157" s="170"/>
      <c r="T157" s="170"/>
      <c r="U157" s="170"/>
      <c r="V157" s="170"/>
      <c r="W157" s="170"/>
      <c r="X157" s="170">
        <v>364</v>
      </c>
      <c r="Y157" s="180">
        <f t="shared" si="22"/>
        <v>7569</v>
      </c>
      <c r="Z157" s="192">
        <f t="shared" si="23"/>
        <v>7569</v>
      </c>
      <c r="AA157" s="192">
        <f t="shared" si="24"/>
        <v>0</v>
      </c>
    </row>
    <row r="158" spans="1:27">
      <c r="A158" s="46" t="s">
        <v>820</v>
      </c>
      <c r="B158" s="184" t="s">
        <v>821</v>
      </c>
      <c r="C158" s="167"/>
      <c r="D158" s="167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70"/>
      <c r="S158" s="170"/>
      <c r="T158" s="170"/>
      <c r="U158" s="170"/>
      <c r="V158" s="170"/>
      <c r="W158" s="170"/>
      <c r="X158" s="170"/>
      <c r="Y158" s="180">
        <f t="shared" si="22"/>
        <v>0</v>
      </c>
      <c r="Z158" s="192">
        <f t="shared" si="23"/>
        <v>0</v>
      </c>
      <c r="AA158" s="192">
        <f t="shared" si="24"/>
        <v>0</v>
      </c>
    </row>
    <row r="159" spans="1:27">
      <c r="A159" s="16" t="s">
        <v>170</v>
      </c>
      <c r="B159" s="184" t="s">
        <v>822</v>
      </c>
      <c r="C159" s="167"/>
      <c r="D159" s="167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70"/>
      <c r="S159" s="170"/>
      <c r="T159" s="170"/>
      <c r="U159" s="170"/>
      <c r="V159" s="170"/>
      <c r="W159" s="170"/>
      <c r="X159" s="170"/>
      <c r="Y159" s="180">
        <f t="shared" si="22"/>
        <v>0</v>
      </c>
      <c r="Z159" s="192">
        <f t="shared" si="23"/>
        <v>0</v>
      </c>
      <c r="AA159" s="192">
        <f t="shared" si="24"/>
        <v>0</v>
      </c>
    </row>
    <row r="160" spans="1:27">
      <c r="A160" s="69" t="s">
        <v>590</v>
      </c>
      <c r="B160" s="69" t="s">
        <v>822</v>
      </c>
      <c r="C160" s="167"/>
      <c r="D160" s="167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70"/>
      <c r="S160" s="170"/>
      <c r="T160" s="170"/>
      <c r="U160" s="170"/>
      <c r="V160" s="170"/>
      <c r="W160" s="170"/>
      <c r="X160" s="170"/>
      <c r="Y160" s="180">
        <f t="shared" si="22"/>
        <v>0</v>
      </c>
      <c r="Z160" s="192">
        <f t="shared" si="23"/>
        <v>0</v>
      </c>
      <c r="AA160" s="192">
        <f t="shared" si="24"/>
        <v>0</v>
      </c>
    </row>
    <row r="161" spans="1:27">
      <c r="A161" s="69" t="s">
        <v>823</v>
      </c>
      <c r="B161" s="69" t="s">
        <v>822</v>
      </c>
      <c r="C161" s="167"/>
      <c r="D161" s="167"/>
      <c r="E161" s="167"/>
      <c r="F161" s="167"/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70"/>
      <c r="S161" s="170"/>
      <c r="T161" s="170"/>
      <c r="U161" s="170"/>
      <c r="V161" s="170"/>
      <c r="W161" s="170"/>
      <c r="X161" s="170"/>
      <c r="Y161" s="180">
        <f t="shared" si="22"/>
        <v>0</v>
      </c>
      <c r="Z161" s="192">
        <f t="shared" si="23"/>
        <v>0</v>
      </c>
      <c r="AA161" s="192">
        <f t="shared" si="24"/>
        <v>0</v>
      </c>
    </row>
    <row r="162" spans="1:27">
      <c r="A162" s="69" t="s">
        <v>171</v>
      </c>
      <c r="B162" s="69" t="s">
        <v>822</v>
      </c>
      <c r="C162" s="167"/>
      <c r="D162" s="167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70"/>
      <c r="S162" s="170"/>
      <c r="T162" s="170"/>
      <c r="U162" s="170"/>
      <c r="V162" s="170"/>
      <c r="W162" s="170"/>
      <c r="X162" s="170"/>
      <c r="Y162" s="180">
        <f t="shared" si="22"/>
        <v>0</v>
      </c>
      <c r="Z162" s="192">
        <f t="shared" si="23"/>
        <v>0</v>
      </c>
      <c r="AA162" s="192">
        <f t="shared" si="24"/>
        <v>0</v>
      </c>
    </row>
    <row r="163" spans="1:27">
      <c r="A163" s="16" t="s">
        <v>172</v>
      </c>
      <c r="B163" s="184" t="s">
        <v>824</v>
      </c>
      <c r="C163" s="167"/>
      <c r="D163" s="167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70"/>
      <c r="S163" s="170"/>
      <c r="T163" s="170"/>
      <c r="U163" s="170"/>
      <c r="V163" s="170"/>
      <c r="W163" s="170"/>
      <c r="X163" s="170"/>
      <c r="Y163" s="180">
        <f t="shared" si="22"/>
        <v>0</v>
      </c>
      <c r="Z163" s="192">
        <f t="shared" si="23"/>
        <v>0</v>
      </c>
      <c r="AA163" s="192">
        <f t="shared" si="24"/>
        <v>0</v>
      </c>
    </row>
    <row r="164" spans="1:27">
      <c r="A164" s="67" t="s">
        <v>825</v>
      </c>
      <c r="B164" s="69" t="s">
        <v>824</v>
      </c>
      <c r="C164" s="167"/>
      <c r="D164" s="167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70"/>
      <c r="S164" s="170"/>
      <c r="T164" s="170"/>
      <c r="U164" s="170"/>
      <c r="V164" s="170"/>
      <c r="W164" s="170"/>
      <c r="X164" s="170"/>
      <c r="Y164" s="180">
        <f t="shared" si="22"/>
        <v>0</v>
      </c>
      <c r="Z164" s="192">
        <f t="shared" si="23"/>
        <v>0</v>
      </c>
      <c r="AA164" s="192">
        <f t="shared" si="24"/>
        <v>0</v>
      </c>
    </row>
    <row r="165" spans="1:27">
      <c r="A165" s="67" t="s">
        <v>826</v>
      </c>
      <c r="B165" s="69" t="s">
        <v>824</v>
      </c>
      <c r="C165" s="167"/>
      <c r="D165" s="167"/>
      <c r="E165" s="167"/>
      <c r="F165" s="167"/>
      <c r="G165" s="167"/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70"/>
      <c r="S165" s="170"/>
      <c r="T165" s="170"/>
      <c r="U165" s="170"/>
      <c r="V165" s="170"/>
      <c r="W165" s="170"/>
      <c r="X165" s="170"/>
      <c r="Y165" s="180">
        <f t="shared" si="22"/>
        <v>0</v>
      </c>
      <c r="Z165" s="192">
        <f t="shared" si="23"/>
        <v>0</v>
      </c>
      <c r="AA165" s="192">
        <f t="shared" si="24"/>
        <v>0</v>
      </c>
    </row>
    <row r="166" spans="1:27">
      <c r="A166" s="67" t="s">
        <v>827</v>
      </c>
      <c r="B166" s="69" t="s">
        <v>824</v>
      </c>
      <c r="C166" s="167"/>
      <c r="D166" s="167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70"/>
      <c r="S166" s="170"/>
      <c r="T166" s="170"/>
      <c r="U166" s="170"/>
      <c r="V166" s="170"/>
      <c r="W166" s="170"/>
      <c r="X166" s="170"/>
      <c r="Y166" s="180">
        <f t="shared" si="22"/>
        <v>0</v>
      </c>
      <c r="Z166" s="192">
        <f t="shared" si="23"/>
        <v>0</v>
      </c>
      <c r="AA166" s="192">
        <f t="shared" si="24"/>
        <v>0</v>
      </c>
    </row>
    <row r="167" spans="1:27">
      <c r="A167" s="67" t="s">
        <v>828</v>
      </c>
      <c r="B167" s="69" t="s">
        <v>824</v>
      </c>
      <c r="C167" s="167"/>
      <c r="D167" s="167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70"/>
      <c r="S167" s="170"/>
      <c r="T167" s="170"/>
      <c r="U167" s="170"/>
      <c r="V167" s="170"/>
      <c r="W167" s="170"/>
      <c r="X167" s="170"/>
      <c r="Y167" s="180">
        <f t="shared" si="22"/>
        <v>0</v>
      </c>
      <c r="Z167" s="192">
        <f t="shared" si="23"/>
        <v>0</v>
      </c>
      <c r="AA167" s="192">
        <f t="shared" si="24"/>
        <v>0</v>
      </c>
    </row>
    <row r="168" spans="1:27">
      <c r="A168" s="16" t="s">
        <v>173</v>
      </c>
      <c r="B168" s="184" t="s">
        <v>829</v>
      </c>
      <c r="C168" s="167"/>
      <c r="D168" s="167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70"/>
      <c r="S168" s="170"/>
      <c r="T168" s="170"/>
      <c r="U168" s="170"/>
      <c r="V168" s="170"/>
      <c r="W168" s="170"/>
      <c r="X168" s="170"/>
      <c r="Y168" s="180">
        <f t="shared" si="22"/>
        <v>0</v>
      </c>
      <c r="Z168" s="192">
        <f t="shared" si="23"/>
        <v>0</v>
      </c>
      <c r="AA168" s="192">
        <f t="shared" si="24"/>
        <v>0</v>
      </c>
    </row>
    <row r="169" spans="1:27">
      <c r="A169" s="69" t="s">
        <v>830</v>
      </c>
      <c r="B169" s="69" t="s">
        <v>829</v>
      </c>
      <c r="C169" s="167"/>
      <c r="D169" s="167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70"/>
      <c r="S169" s="170"/>
      <c r="T169" s="170"/>
      <c r="U169" s="170"/>
      <c r="V169" s="170"/>
      <c r="W169" s="170"/>
      <c r="X169" s="170"/>
      <c r="Y169" s="180">
        <f t="shared" si="22"/>
        <v>0</v>
      </c>
      <c r="Z169" s="192">
        <f t="shared" si="23"/>
        <v>0</v>
      </c>
      <c r="AA169" s="192">
        <f t="shared" si="24"/>
        <v>0</v>
      </c>
    </row>
    <row r="170" spans="1:27" ht="40.5">
      <c r="A170" s="67" t="s">
        <v>831</v>
      </c>
      <c r="B170" s="69" t="s">
        <v>829</v>
      </c>
      <c r="C170" s="167"/>
      <c r="D170" s="167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70"/>
      <c r="S170" s="170"/>
      <c r="T170" s="170"/>
      <c r="U170" s="170"/>
      <c r="V170" s="170"/>
      <c r="W170" s="170"/>
      <c r="X170" s="170"/>
      <c r="Y170" s="180">
        <f t="shared" si="22"/>
        <v>0</v>
      </c>
      <c r="Z170" s="192">
        <f t="shared" si="23"/>
        <v>0</v>
      </c>
      <c r="AA170" s="192">
        <f t="shared" si="24"/>
        <v>0</v>
      </c>
    </row>
    <row r="171" spans="1:27">
      <c r="A171" s="67" t="s">
        <v>832</v>
      </c>
      <c r="B171" s="69" t="s">
        <v>829</v>
      </c>
      <c r="C171" s="167"/>
      <c r="D171" s="167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70"/>
      <c r="S171" s="170"/>
      <c r="T171" s="170"/>
      <c r="U171" s="170"/>
      <c r="V171" s="170"/>
      <c r="W171" s="170"/>
      <c r="X171" s="170"/>
      <c r="Y171" s="180">
        <f t="shared" si="22"/>
        <v>0</v>
      </c>
      <c r="Z171" s="192">
        <f t="shared" si="23"/>
        <v>0</v>
      </c>
      <c r="AA171" s="192">
        <f t="shared" si="24"/>
        <v>0</v>
      </c>
    </row>
    <row r="172" spans="1:27">
      <c r="A172" s="71" t="s">
        <v>174</v>
      </c>
      <c r="B172" s="11" t="s">
        <v>833</v>
      </c>
      <c r="C172" s="167">
        <f>C143+C144+C147+C149+C156+C157+C158+C159+C163+C168</f>
        <v>7789</v>
      </c>
      <c r="D172" s="167">
        <f t="shared" ref="D172:X172" si="27">D143+D144+D147+D149+D156+D157+D158+D159+D163+D168</f>
        <v>0</v>
      </c>
      <c r="E172" s="167">
        <f t="shared" si="27"/>
        <v>0</v>
      </c>
      <c r="F172" s="167">
        <f t="shared" si="27"/>
        <v>1270</v>
      </c>
      <c r="G172" s="167">
        <f t="shared" si="27"/>
        <v>0</v>
      </c>
      <c r="H172" s="167">
        <f t="shared" si="27"/>
        <v>6073</v>
      </c>
      <c r="I172" s="167">
        <f t="shared" si="27"/>
        <v>3274</v>
      </c>
      <c r="J172" s="167">
        <f t="shared" si="27"/>
        <v>4618</v>
      </c>
      <c r="K172" s="167">
        <f t="shared" si="27"/>
        <v>11392</v>
      </c>
      <c r="L172" s="167">
        <f t="shared" si="27"/>
        <v>0</v>
      </c>
      <c r="M172" s="167">
        <f t="shared" si="27"/>
        <v>0</v>
      </c>
      <c r="N172" s="167">
        <f t="shared" si="27"/>
        <v>3932</v>
      </c>
      <c r="O172" s="167">
        <f t="shared" si="27"/>
        <v>0</v>
      </c>
      <c r="P172" s="167">
        <f t="shared" si="27"/>
        <v>0</v>
      </c>
      <c r="Q172" s="167">
        <f t="shared" si="27"/>
        <v>0</v>
      </c>
      <c r="R172" s="167">
        <f t="shared" si="27"/>
        <v>0</v>
      </c>
      <c r="S172" s="167">
        <f t="shared" si="27"/>
        <v>0</v>
      </c>
      <c r="T172" s="167">
        <f t="shared" si="27"/>
        <v>0</v>
      </c>
      <c r="U172" s="167">
        <f t="shared" si="27"/>
        <v>0</v>
      </c>
      <c r="V172" s="167">
        <f t="shared" si="27"/>
        <v>0</v>
      </c>
      <c r="W172" s="167">
        <f t="shared" si="27"/>
        <v>0</v>
      </c>
      <c r="X172" s="167">
        <f t="shared" si="27"/>
        <v>1282</v>
      </c>
      <c r="Y172" s="180">
        <f t="shared" si="22"/>
        <v>39630</v>
      </c>
      <c r="Z172" s="192">
        <f t="shared" si="23"/>
        <v>39630</v>
      </c>
      <c r="AA172" s="192">
        <f t="shared" si="24"/>
        <v>0</v>
      </c>
    </row>
    <row r="173" spans="1:27">
      <c r="A173" s="19" t="s">
        <v>175</v>
      </c>
      <c r="B173" s="181" t="s">
        <v>834</v>
      </c>
      <c r="C173" s="167"/>
      <c r="D173" s="167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70"/>
      <c r="S173" s="170"/>
      <c r="T173" s="170"/>
      <c r="U173" s="170"/>
      <c r="V173" s="170"/>
      <c r="W173" s="170"/>
      <c r="X173" s="170"/>
      <c r="Y173" s="180">
        <f t="shared" si="22"/>
        <v>0</v>
      </c>
      <c r="Z173" s="192">
        <f t="shared" si="23"/>
        <v>0</v>
      </c>
      <c r="AA173" s="192">
        <f t="shared" si="24"/>
        <v>0</v>
      </c>
    </row>
    <row r="174" spans="1:27">
      <c r="A174" s="67" t="s">
        <v>835</v>
      </c>
      <c r="B174" s="69" t="s">
        <v>834</v>
      </c>
      <c r="C174" s="167"/>
      <c r="D174" s="167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70"/>
      <c r="S174" s="170"/>
      <c r="T174" s="170"/>
      <c r="U174" s="170"/>
      <c r="V174" s="170"/>
      <c r="W174" s="170"/>
      <c r="X174" s="170"/>
      <c r="Y174" s="180">
        <f t="shared" si="22"/>
        <v>0</v>
      </c>
      <c r="Z174" s="192">
        <f t="shared" si="23"/>
        <v>0</v>
      </c>
      <c r="AA174" s="192">
        <f t="shared" si="24"/>
        <v>0</v>
      </c>
    </row>
    <row r="175" spans="1:27">
      <c r="A175" s="19" t="s">
        <v>176</v>
      </c>
      <c r="B175" s="181" t="s">
        <v>836</v>
      </c>
      <c r="C175" s="167"/>
      <c r="D175" s="167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70"/>
      <c r="S175" s="170"/>
      <c r="T175" s="170"/>
      <c r="U175" s="170"/>
      <c r="V175" s="170"/>
      <c r="W175" s="170"/>
      <c r="X175" s="170"/>
      <c r="Y175" s="180">
        <f t="shared" si="22"/>
        <v>0</v>
      </c>
      <c r="Z175" s="192">
        <f t="shared" si="23"/>
        <v>0</v>
      </c>
      <c r="AA175" s="192">
        <f t="shared" si="24"/>
        <v>0</v>
      </c>
    </row>
    <row r="176" spans="1:27">
      <c r="A176" s="67" t="s">
        <v>837</v>
      </c>
      <c r="B176" s="69" t="s">
        <v>836</v>
      </c>
      <c r="C176" s="167"/>
      <c r="D176" s="167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70"/>
      <c r="S176" s="170"/>
      <c r="T176" s="170"/>
      <c r="U176" s="170"/>
      <c r="V176" s="170"/>
      <c r="W176" s="170"/>
      <c r="X176" s="170"/>
      <c r="Y176" s="180">
        <f t="shared" si="22"/>
        <v>0</v>
      </c>
      <c r="Z176" s="192">
        <f t="shared" si="23"/>
        <v>0</v>
      </c>
      <c r="AA176" s="192">
        <f t="shared" si="24"/>
        <v>0</v>
      </c>
    </row>
    <row r="177" spans="1:27">
      <c r="A177" s="19" t="s">
        <v>838</v>
      </c>
      <c r="B177" s="181" t="s">
        <v>839</v>
      </c>
      <c r="C177" s="167"/>
      <c r="D177" s="167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70"/>
      <c r="S177" s="170"/>
      <c r="T177" s="170"/>
      <c r="U177" s="170"/>
      <c r="V177" s="170"/>
      <c r="W177" s="170"/>
      <c r="X177" s="170"/>
      <c r="Y177" s="180">
        <f t="shared" si="22"/>
        <v>0</v>
      </c>
      <c r="Z177" s="192">
        <f t="shared" si="23"/>
        <v>0</v>
      </c>
      <c r="AA177" s="192">
        <f t="shared" si="24"/>
        <v>0</v>
      </c>
    </row>
    <row r="178" spans="1:27">
      <c r="A178" s="19" t="s">
        <v>177</v>
      </c>
      <c r="B178" s="181" t="s">
        <v>840</v>
      </c>
      <c r="C178" s="167"/>
      <c r="D178" s="167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70"/>
      <c r="S178" s="170"/>
      <c r="T178" s="170"/>
      <c r="U178" s="170"/>
      <c r="V178" s="170"/>
      <c r="W178" s="170"/>
      <c r="X178" s="170"/>
      <c r="Y178" s="180">
        <f t="shared" si="22"/>
        <v>0</v>
      </c>
      <c r="Z178" s="192">
        <f t="shared" si="23"/>
        <v>0</v>
      </c>
      <c r="AA178" s="192">
        <f t="shared" si="24"/>
        <v>0</v>
      </c>
    </row>
    <row r="179" spans="1:27">
      <c r="A179" s="67" t="s">
        <v>841</v>
      </c>
      <c r="B179" s="69" t="s">
        <v>840</v>
      </c>
      <c r="C179" s="167"/>
      <c r="D179" s="167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70"/>
      <c r="S179" s="170"/>
      <c r="T179" s="170"/>
      <c r="U179" s="170"/>
      <c r="V179" s="170"/>
      <c r="W179" s="170"/>
      <c r="X179" s="170"/>
      <c r="Y179" s="180">
        <f t="shared" si="22"/>
        <v>0</v>
      </c>
      <c r="Z179" s="192">
        <f t="shared" si="23"/>
        <v>0</v>
      </c>
      <c r="AA179" s="192">
        <f t="shared" si="24"/>
        <v>0</v>
      </c>
    </row>
    <row r="180" spans="1:27">
      <c r="A180" s="19" t="s">
        <v>842</v>
      </c>
      <c r="B180" s="181" t="s">
        <v>843</v>
      </c>
      <c r="C180" s="167"/>
      <c r="D180" s="167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70"/>
      <c r="S180" s="170"/>
      <c r="T180" s="170"/>
      <c r="U180" s="170"/>
      <c r="V180" s="170"/>
      <c r="W180" s="170"/>
      <c r="X180" s="170"/>
      <c r="Y180" s="180">
        <f t="shared" si="22"/>
        <v>0</v>
      </c>
      <c r="Z180" s="192">
        <f t="shared" si="23"/>
        <v>0</v>
      </c>
      <c r="AA180" s="192">
        <f t="shared" si="24"/>
        <v>0</v>
      </c>
    </row>
    <row r="181" spans="1:27">
      <c r="A181" s="66" t="s">
        <v>131</v>
      </c>
      <c r="B181" s="11" t="s">
        <v>844</v>
      </c>
      <c r="C181" s="167">
        <f>C173+C175+C177+C178+C180</f>
        <v>0</v>
      </c>
      <c r="D181" s="167">
        <f t="shared" ref="D181:X181" si="28">D173+D175+D177+D178+D180</f>
        <v>0</v>
      </c>
      <c r="E181" s="167">
        <f t="shared" si="28"/>
        <v>0</v>
      </c>
      <c r="F181" s="167">
        <f t="shared" si="28"/>
        <v>0</v>
      </c>
      <c r="G181" s="167">
        <f t="shared" si="28"/>
        <v>0</v>
      </c>
      <c r="H181" s="167">
        <f t="shared" si="28"/>
        <v>0</v>
      </c>
      <c r="I181" s="167">
        <f t="shared" si="28"/>
        <v>0</v>
      </c>
      <c r="J181" s="167">
        <f t="shared" si="28"/>
        <v>0</v>
      </c>
      <c r="K181" s="167">
        <f t="shared" si="28"/>
        <v>0</v>
      </c>
      <c r="L181" s="167">
        <f t="shared" si="28"/>
        <v>0</v>
      </c>
      <c r="M181" s="167">
        <f t="shared" si="28"/>
        <v>0</v>
      </c>
      <c r="N181" s="167">
        <f t="shared" si="28"/>
        <v>0</v>
      </c>
      <c r="O181" s="167">
        <f t="shared" si="28"/>
        <v>0</v>
      </c>
      <c r="P181" s="167">
        <f t="shared" si="28"/>
        <v>0</v>
      </c>
      <c r="Q181" s="167">
        <f t="shared" si="28"/>
        <v>0</v>
      </c>
      <c r="R181" s="167">
        <f t="shared" si="28"/>
        <v>0</v>
      </c>
      <c r="S181" s="167">
        <f t="shared" si="28"/>
        <v>0</v>
      </c>
      <c r="T181" s="167">
        <f t="shared" si="28"/>
        <v>0</v>
      </c>
      <c r="U181" s="167">
        <f t="shared" si="28"/>
        <v>0</v>
      </c>
      <c r="V181" s="167">
        <f t="shared" si="28"/>
        <v>0</v>
      </c>
      <c r="W181" s="167">
        <f t="shared" si="28"/>
        <v>0</v>
      </c>
      <c r="X181" s="167">
        <f t="shared" si="28"/>
        <v>0</v>
      </c>
      <c r="Y181" s="180">
        <f t="shared" si="22"/>
        <v>0</v>
      </c>
      <c r="Z181" s="192">
        <f t="shared" si="23"/>
        <v>0</v>
      </c>
      <c r="AA181" s="192">
        <f t="shared" si="24"/>
        <v>0</v>
      </c>
    </row>
    <row r="182" spans="1:27" ht="22.5" customHeight="1">
      <c r="A182" s="19" t="s">
        <v>845</v>
      </c>
      <c r="B182" s="181" t="s">
        <v>846</v>
      </c>
      <c r="C182" s="167"/>
      <c r="D182" s="167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70"/>
      <c r="S182" s="170"/>
      <c r="T182" s="170"/>
      <c r="U182" s="170"/>
      <c r="V182" s="170"/>
      <c r="W182" s="170"/>
      <c r="X182" s="170"/>
      <c r="Y182" s="180">
        <f t="shared" si="22"/>
        <v>0</v>
      </c>
      <c r="Z182" s="192">
        <f t="shared" si="23"/>
        <v>0</v>
      </c>
      <c r="AA182" s="192">
        <f t="shared" si="24"/>
        <v>0</v>
      </c>
    </row>
    <row r="183" spans="1:27">
      <c r="A183" s="16" t="s">
        <v>231</v>
      </c>
      <c r="B183" s="4" t="s">
        <v>847</v>
      </c>
      <c r="C183" s="167"/>
      <c r="D183" s="167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70"/>
      <c r="S183" s="170"/>
      <c r="T183" s="170"/>
      <c r="U183" s="170"/>
      <c r="V183" s="170"/>
      <c r="W183" s="170"/>
      <c r="X183" s="170"/>
      <c r="Y183" s="180">
        <f t="shared" si="22"/>
        <v>0</v>
      </c>
      <c r="Z183" s="192">
        <f t="shared" si="23"/>
        <v>0</v>
      </c>
      <c r="AA183" s="192">
        <f t="shared" si="24"/>
        <v>0</v>
      </c>
    </row>
    <row r="184" spans="1:27">
      <c r="A184" s="16" t="s">
        <v>232</v>
      </c>
      <c r="B184" s="4" t="s">
        <v>847</v>
      </c>
      <c r="C184" s="167"/>
      <c r="D184" s="167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70"/>
      <c r="S184" s="170"/>
      <c r="T184" s="170"/>
      <c r="U184" s="170"/>
      <c r="V184" s="170"/>
      <c r="W184" s="170"/>
      <c r="X184" s="170"/>
      <c r="Y184" s="180">
        <f t="shared" si="22"/>
        <v>0</v>
      </c>
      <c r="Z184" s="192">
        <f t="shared" si="23"/>
        <v>0</v>
      </c>
      <c r="AA184" s="192">
        <f t="shared" si="24"/>
        <v>0</v>
      </c>
    </row>
    <row r="185" spans="1:27">
      <c r="A185" s="16" t="s">
        <v>240</v>
      </c>
      <c r="B185" s="4" t="s">
        <v>847</v>
      </c>
      <c r="C185" s="167"/>
      <c r="D185" s="167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>
        <v>105</v>
      </c>
      <c r="O185" s="167"/>
      <c r="P185" s="167"/>
      <c r="Q185" s="167"/>
      <c r="R185" s="170"/>
      <c r="S185" s="170"/>
      <c r="T185" s="170"/>
      <c r="U185" s="170"/>
      <c r="V185" s="170"/>
      <c r="W185" s="170"/>
      <c r="X185" s="170"/>
      <c r="Y185" s="180">
        <f t="shared" si="22"/>
        <v>105</v>
      </c>
      <c r="Z185" s="192">
        <f t="shared" si="23"/>
        <v>105</v>
      </c>
      <c r="AA185" s="192">
        <f t="shared" si="24"/>
        <v>0</v>
      </c>
    </row>
    <row r="186" spans="1:27">
      <c r="A186" s="4" t="s">
        <v>239</v>
      </c>
      <c r="B186" s="4" t="s">
        <v>847</v>
      </c>
      <c r="C186" s="167"/>
      <c r="D186" s="167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70"/>
      <c r="S186" s="170"/>
      <c r="T186" s="170"/>
      <c r="U186" s="170"/>
      <c r="V186" s="170"/>
      <c r="W186" s="170"/>
      <c r="X186" s="170"/>
      <c r="Y186" s="180">
        <f t="shared" si="22"/>
        <v>0</v>
      </c>
      <c r="Z186" s="192">
        <f t="shared" si="23"/>
        <v>0</v>
      </c>
      <c r="AA186" s="192">
        <f t="shared" si="24"/>
        <v>0</v>
      </c>
    </row>
    <row r="187" spans="1:27">
      <c r="A187" s="4" t="s">
        <v>238</v>
      </c>
      <c r="B187" s="4" t="s">
        <v>847</v>
      </c>
      <c r="C187" s="167"/>
      <c r="D187" s="167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70"/>
      <c r="S187" s="170"/>
      <c r="T187" s="170"/>
      <c r="U187" s="170"/>
      <c r="V187" s="170"/>
      <c r="W187" s="170"/>
      <c r="X187" s="170"/>
      <c r="Y187" s="180">
        <f t="shared" si="22"/>
        <v>0</v>
      </c>
      <c r="Z187" s="192">
        <f t="shared" si="23"/>
        <v>0</v>
      </c>
      <c r="AA187" s="192">
        <f t="shared" si="24"/>
        <v>0</v>
      </c>
    </row>
    <row r="188" spans="1:27">
      <c r="A188" s="4" t="s">
        <v>237</v>
      </c>
      <c r="B188" s="4" t="s">
        <v>847</v>
      </c>
      <c r="C188" s="167"/>
      <c r="D188" s="167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70"/>
      <c r="S188" s="170"/>
      <c r="T188" s="170"/>
      <c r="U188" s="170"/>
      <c r="V188" s="170"/>
      <c r="W188" s="170"/>
      <c r="X188" s="170"/>
      <c r="Y188" s="180">
        <f t="shared" si="22"/>
        <v>0</v>
      </c>
      <c r="Z188" s="192">
        <f t="shared" si="23"/>
        <v>0</v>
      </c>
      <c r="AA188" s="192">
        <f t="shared" si="24"/>
        <v>0</v>
      </c>
    </row>
    <row r="189" spans="1:27">
      <c r="A189" s="16" t="s">
        <v>236</v>
      </c>
      <c r="B189" s="4" t="s">
        <v>847</v>
      </c>
      <c r="C189" s="167"/>
      <c r="D189" s="167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70"/>
      <c r="S189" s="170"/>
      <c r="T189" s="170"/>
      <c r="U189" s="170"/>
      <c r="V189" s="170"/>
      <c r="W189" s="170"/>
      <c r="X189" s="170"/>
      <c r="Y189" s="180">
        <f t="shared" si="22"/>
        <v>0</v>
      </c>
      <c r="Z189" s="192">
        <f t="shared" si="23"/>
        <v>0</v>
      </c>
      <c r="AA189" s="192">
        <f t="shared" si="24"/>
        <v>0</v>
      </c>
    </row>
    <row r="190" spans="1:27">
      <c r="A190" s="16" t="s">
        <v>241</v>
      </c>
      <c r="B190" s="4" t="s">
        <v>847</v>
      </c>
      <c r="C190" s="167"/>
      <c r="D190" s="167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70"/>
      <c r="S190" s="170"/>
      <c r="T190" s="170"/>
      <c r="U190" s="170"/>
      <c r="V190" s="170"/>
      <c r="W190" s="170"/>
      <c r="X190" s="170"/>
      <c r="Y190" s="180">
        <f t="shared" si="22"/>
        <v>0</v>
      </c>
      <c r="Z190" s="192">
        <f t="shared" si="23"/>
        <v>0</v>
      </c>
      <c r="AA190" s="192">
        <f t="shared" si="24"/>
        <v>0</v>
      </c>
    </row>
    <row r="191" spans="1:27">
      <c r="A191" s="16" t="s">
        <v>233</v>
      </c>
      <c r="B191" s="4" t="s">
        <v>847</v>
      </c>
      <c r="C191" s="167"/>
      <c r="D191" s="167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70"/>
      <c r="S191" s="170"/>
      <c r="T191" s="170"/>
      <c r="U191" s="170"/>
      <c r="V191" s="170"/>
      <c r="W191" s="170"/>
      <c r="X191" s="170"/>
      <c r="Y191" s="180">
        <f t="shared" si="22"/>
        <v>0</v>
      </c>
      <c r="Z191" s="192">
        <f t="shared" si="23"/>
        <v>0</v>
      </c>
      <c r="AA191" s="192">
        <f t="shared" si="24"/>
        <v>0</v>
      </c>
    </row>
    <row r="192" spans="1:27">
      <c r="A192" s="16" t="s">
        <v>234</v>
      </c>
      <c r="B192" s="4" t="s">
        <v>847</v>
      </c>
      <c r="C192" s="167"/>
      <c r="D192" s="167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70"/>
      <c r="S192" s="170"/>
      <c r="T192" s="170"/>
      <c r="U192" s="170"/>
      <c r="V192" s="170"/>
      <c r="W192" s="170"/>
      <c r="X192" s="170"/>
      <c r="Y192" s="180">
        <f t="shared" si="22"/>
        <v>0</v>
      </c>
      <c r="Z192" s="192">
        <f t="shared" si="23"/>
        <v>0</v>
      </c>
      <c r="AA192" s="192">
        <f t="shared" si="24"/>
        <v>0</v>
      </c>
    </row>
    <row r="193" spans="1:27" ht="21.75" customHeight="1">
      <c r="A193" s="8" t="s">
        <v>178</v>
      </c>
      <c r="B193" s="181" t="s">
        <v>847</v>
      </c>
      <c r="C193" s="167">
        <f>SUM(C183:C192)</f>
        <v>0</v>
      </c>
      <c r="D193" s="167">
        <f t="shared" ref="D193:X193" si="29">SUM(D183:D192)</f>
        <v>0</v>
      </c>
      <c r="E193" s="167">
        <f t="shared" si="29"/>
        <v>0</v>
      </c>
      <c r="F193" s="167">
        <f t="shared" si="29"/>
        <v>0</v>
      </c>
      <c r="G193" s="167">
        <f t="shared" si="29"/>
        <v>0</v>
      </c>
      <c r="H193" s="167">
        <f t="shared" si="29"/>
        <v>0</v>
      </c>
      <c r="I193" s="167">
        <f t="shared" si="29"/>
        <v>0</v>
      </c>
      <c r="J193" s="167">
        <f t="shared" si="29"/>
        <v>0</v>
      </c>
      <c r="K193" s="167">
        <f t="shared" si="29"/>
        <v>0</v>
      </c>
      <c r="L193" s="167">
        <f t="shared" si="29"/>
        <v>0</v>
      </c>
      <c r="M193" s="167">
        <f t="shared" si="29"/>
        <v>0</v>
      </c>
      <c r="N193" s="167">
        <f t="shared" si="29"/>
        <v>105</v>
      </c>
      <c r="O193" s="167">
        <f t="shared" si="29"/>
        <v>0</v>
      </c>
      <c r="P193" s="167">
        <f t="shared" si="29"/>
        <v>0</v>
      </c>
      <c r="Q193" s="167">
        <f t="shared" si="29"/>
        <v>0</v>
      </c>
      <c r="R193" s="167">
        <f t="shared" si="29"/>
        <v>0</v>
      </c>
      <c r="S193" s="167">
        <f t="shared" si="29"/>
        <v>0</v>
      </c>
      <c r="T193" s="167">
        <f t="shared" si="29"/>
        <v>0</v>
      </c>
      <c r="U193" s="167">
        <f t="shared" si="29"/>
        <v>0</v>
      </c>
      <c r="V193" s="167">
        <f t="shared" si="29"/>
        <v>0</v>
      </c>
      <c r="W193" s="167">
        <f t="shared" si="29"/>
        <v>0</v>
      </c>
      <c r="X193" s="167">
        <f t="shared" si="29"/>
        <v>0</v>
      </c>
      <c r="Y193" s="180">
        <f t="shared" si="22"/>
        <v>105</v>
      </c>
      <c r="Z193" s="192">
        <f t="shared" si="23"/>
        <v>105</v>
      </c>
      <c r="AA193" s="192">
        <f t="shared" si="24"/>
        <v>0</v>
      </c>
    </row>
    <row r="194" spans="1:27">
      <c r="A194" s="16" t="s">
        <v>231</v>
      </c>
      <c r="B194" s="4" t="s">
        <v>848</v>
      </c>
      <c r="C194" s="167"/>
      <c r="D194" s="167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70"/>
      <c r="S194" s="170"/>
      <c r="T194" s="170"/>
      <c r="U194" s="170"/>
      <c r="V194" s="170"/>
      <c r="W194" s="170"/>
      <c r="X194" s="170"/>
      <c r="Y194" s="180">
        <f t="shared" si="22"/>
        <v>0</v>
      </c>
      <c r="Z194" s="192">
        <f t="shared" si="23"/>
        <v>0</v>
      </c>
      <c r="AA194" s="192">
        <f t="shared" si="24"/>
        <v>0</v>
      </c>
    </row>
    <row r="195" spans="1:27">
      <c r="A195" s="16" t="s">
        <v>232</v>
      </c>
      <c r="B195" s="4" t="s">
        <v>848</v>
      </c>
      <c r="C195" s="167"/>
      <c r="D195" s="167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70"/>
      <c r="S195" s="170"/>
      <c r="T195" s="170"/>
      <c r="U195" s="170"/>
      <c r="V195" s="170"/>
      <c r="W195" s="170"/>
      <c r="X195" s="170"/>
      <c r="Y195" s="180">
        <f t="shared" si="22"/>
        <v>0</v>
      </c>
      <c r="Z195" s="192">
        <f t="shared" si="23"/>
        <v>0</v>
      </c>
      <c r="AA195" s="192">
        <f t="shared" si="24"/>
        <v>0</v>
      </c>
    </row>
    <row r="196" spans="1:27">
      <c r="A196" s="16" t="s">
        <v>240</v>
      </c>
      <c r="B196" s="4" t="s">
        <v>848</v>
      </c>
      <c r="C196" s="167"/>
      <c r="D196" s="167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70"/>
      <c r="S196" s="170"/>
      <c r="T196" s="170"/>
      <c r="U196" s="170"/>
      <c r="V196" s="170"/>
      <c r="W196" s="170"/>
      <c r="X196" s="170"/>
      <c r="Y196" s="180">
        <f t="shared" si="22"/>
        <v>0</v>
      </c>
      <c r="Z196" s="192">
        <f t="shared" si="23"/>
        <v>0</v>
      </c>
      <c r="AA196" s="192">
        <f t="shared" si="24"/>
        <v>0</v>
      </c>
    </row>
    <row r="197" spans="1:27">
      <c r="A197" s="4" t="s">
        <v>239</v>
      </c>
      <c r="B197" s="4" t="s">
        <v>848</v>
      </c>
      <c r="C197" s="167"/>
      <c r="D197" s="167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70"/>
      <c r="S197" s="170"/>
      <c r="T197" s="170"/>
      <c r="U197" s="170"/>
      <c r="V197" s="170"/>
      <c r="W197" s="170"/>
      <c r="X197" s="170"/>
      <c r="Y197" s="180">
        <f t="shared" si="22"/>
        <v>0</v>
      </c>
      <c r="Z197" s="192">
        <f t="shared" si="23"/>
        <v>0</v>
      </c>
      <c r="AA197" s="192">
        <f t="shared" si="24"/>
        <v>0</v>
      </c>
    </row>
    <row r="198" spans="1:27">
      <c r="A198" s="4" t="s">
        <v>238</v>
      </c>
      <c r="B198" s="4" t="s">
        <v>848</v>
      </c>
      <c r="C198" s="167"/>
      <c r="D198" s="167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70"/>
      <c r="S198" s="170"/>
      <c r="T198" s="170"/>
      <c r="U198" s="170"/>
      <c r="V198" s="170"/>
      <c r="W198" s="170"/>
      <c r="X198" s="170"/>
      <c r="Y198" s="180">
        <f t="shared" si="22"/>
        <v>0</v>
      </c>
      <c r="Z198" s="192">
        <f t="shared" si="23"/>
        <v>0</v>
      </c>
      <c r="AA198" s="192">
        <f t="shared" si="24"/>
        <v>0</v>
      </c>
    </row>
    <row r="199" spans="1:27">
      <c r="A199" s="4" t="s">
        <v>237</v>
      </c>
      <c r="B199" s="4" t="s">
        <v>848</v>
      </c>
      <c r="C199" s="167"/>
      <c r="D199" s="167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70"/>
      <c r="S199" s="170"/>
      <c r="T199" s="170"/>
      <c r="U199" s="170"/>
      <c r="V199" s="170"/>
      <c r="W199" s="170"/>
      <c r="X199" s="170"/>
      <c r="Y199" s="180">
        <f t="shared" ref="Y199:Y262" si="30">SUM(C199:X199)</f>
        <v>0</v>
      </c>
      <c r="Z199" s="192">
        <f t="shared" ref="Z199:Z262" si="31">C199+D199+E199+F199+G199+H199+I199+J199+K199+L199+N199+O199+P199+Q199+R199+S199+T199+U199+W199+X199</f>
        <v>0</v>
      </c>
      <c r="AA199" s="192">
        <f t="shared" ref="AA199:AA262" si="32">V199+M199</f>
        <v>0</v>
      </c>
    </row>
    <row r="200" spans="1:27">
      <c r="A200" s="16" t="s">
        <v>236</v>
      </c>
      <c r="B200" s="4" t="s">
        <v>848</v>
      </c>
      <c r="C200" s="167"/>
      <c r="D200" s="167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70"/>
      <c r="S200" s="170"/>
      <c r="T200" s="170"/>
      <c r="U200" s="170"/>
      <c r="V200" s="170"/>
      <c r="W200" s="170"/>
      <c r="X200" s="170"/>
      <c r="Y200" s="180">
        <f t="shared" si="30"/>
        <v>0</v>
      </c>
      <c r="Z200" s="192">
        <f t="shared" si="31"/>
        <v>0</v>
      </c>
      <c r="AA200" s="192">
        <f t="shared" si="32"/>
        <v>0</v>
      </c>
    </row>
    <row r="201" spans="1:27">
      <c r="A201" s="16" t="s">
        <v>235</v>
      </c>
      <c r="B201" s="4" t="s">
        <v>848</v>
      </c>
      <c r="C201" s="167"/>
      <c r="D201" s="167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70"/>
      <c r="S201" s="170"/>
      <c r="T201" s="170"/>
      <c r="U201" s="170"/>
      <c r="V201" s="170"/>
      <c r="W201" s="170"/>
      <c r="X201" s="170"/>
      <c r="Y201" s="180">
        <f t="shared" si="30"/>
        <v>0</v>
      </c>
      <c r="Z201" s="192">
        <f t="shared" si="31"/>
        <v>0</v>
      </c>
      <c r="AA201" s="192">
        <f t="shared" si="32"/>
        <v>0</v>
      </c>
    </row>
    <row r="202" spans="1:27">
      <c r="A202" s="16" t="s">
        <v>233</v>
      </c>
      <c r="B202" s="4" t="s">
        <v>848</v>
      </c>
      <c r="C202" s="167"/>
      <c r="D202" s="167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70"/>
      <c r="S202" s="170"/>
      <c r="T202" s="170"/>
      <c r="U202" s="170"/>
      <c r="V202" s="170"/>
      <c r="W202" s="170"/>
      <c r="X202" s="170"/>
      <c r="Y202" s="180">
        <f t="shared" si="30"/>
        <v>0</v>
      </c>
      <c r="Z202" s="192">
        <f t="shared" si="31"/>
        <v>0</v>
      </c>
      <c r="AA202" s="192">
        <f t="shared" si="32"/>
        <v>0</v>
      </c>
    </row>
    <row r="203" spans="1:27">
      <c r="A203" s="16" t="s">
        <v>234</v>
      </c>
      <c r="B203" s="4" t="s">
        <v>848</v>
      </c>
      <c r="C203" s="167"/>
      <c r="D203" s="167"/>
      <c r="E203" s="167"/>
      <c r="F203" s="167"/>
      <c r="G203" s="167"/>
      <c r="H203" s="167"/>
      <c r="I203" s="167"/>
      <c r="J203" s="167"/>
      <c r="K203" s="167"/>
      <c r="L203" s="167"/>
      <c r="M203" s="167"/>
      <c r="N203" s="167"/>
      <c r="O203" s="167"/>
      <c r="P203" s="167"/>
      <c r="Q203" s="167"/>
      <c r="R203" s="170"/>
      <c r="S203" s="170"/>
      <c r="T203" s="170"/>
      <c r="U203" s="170"/>
      <c r="V203" s="170"/>
      <c r="W203" s="170"/>
      <c r="X203" s="170"/>
      <c r="Y203" s="180">
        <f t="shared" si="30"/>
        <v>0</v>
      </c>
      <c r="Z203" s="192">
        <f t="shared" si="31"/>
        <v>0</v>
      </c>
      <c r="AA203" s="192">
        <f t="shared" si="32"/>
        <v>0</v>
      </c>
    </row>
    <row r="204" spans="1:27">
      <c r="A204" s="19" t="s">
        <v>179</v>
      </c>
      <c r="B204" s="181" t="s">
        <v>848</v>
      </c>
      <c r="C204" s="167">
        <f>SUM(C194:C203)</f>
        <v>0</v>
      </c>
      <c r="D204" s="167">
        <f t="shared" ref="D204:X204" si="33">SUM(D194:D203)</f>
        <v>0</v>
      </c>
      <c r="E204" s="167">
        <f t="shared" si="33"/>
        <v>0</v>
      </c>
      <c r="F204" s="167">
        <f t="shared" si="33"/>
        <v>0</v>
      </c>
      <c r="G204" s="167">
        <f t="shared" si="33"/>
        <v>0</v>
      </c>
      <c r="H204" s="167">
        <f t="shared" si="33"/>
        <v>0</v>
      </c>
      <c r="I204" s="167">
        <f t="shared" si="33"/>
        <v>0</v>
      </c>
      <c r="J204" s="167">
        <f t="shared" si="33"/>
        <v>0</v>
      </c>
      <c r="K204" s="167">
        <f t="shared" si="33"/>
        <v>0</v>
      </c>
      <c r="L204" s="167">
        <f t="shared" si="33"/>
        <v>0</v>
      </c>
      <c r="M204" s="167">
        <f t="shared" si="33"/>
        <v>0</v>
      </c>
      <c r="N204" s="167">
        <f t="shared" si="33"/>
        <v>0</v>
      </c>
      <c r="O204" s="167">
        <f t="shared" si="33"/>
        <v>0</v>
      </c>
      <c r="P204" s="167">
        <f t="shared" si="33"/>
        <v>0</v>
      </c>
      <c r="Q204" s="167">
        <f t="shared" si="33"/>
        <v>0</v>
      </c>
      <c r="R204" s="167">
        <f t="shared" si="33"/>
        <v>0</v>
      </c>
      <c r="S204" s="167">
        <f t="shared" si="33"/>
        <v>0</v>
      </c>
      <c r="T204" s="167">
        <f t="shared" si="33"/>
        <v>0</v>
      </c>
      <c r="U204" s="167">
        <f t="shared" si="33"/>
        <v>0</v>
      </c>
      <c r="V204" s="167">
        <f t="shared" si="33"/>
        <v>0</v>
      </c>
      <c r="W204" s="167">
        <f t="shared" si="33"/>
        <v>0</v>
      </c>
      <c r="X204" s="167">
        <f t="shared" si="33"/>
        <v>0</v>
      </c>
      <c r="Y204" s="180">
        <f t="shared" si="30"/>
        <v>0</v>
      </c>
      <c r="Z204" s="192">
        <f t="shared" si="31"/>
        <v>0</v>
      </c>
      <c r="AA204" s="192">
        <f t="shared" si="32"/>
        <v>0</v>
      </c>
    </row>
    <row r="205" spans="1:27">
      <c r="A205" s="66" t="s">
        <v>132</v>
      </c>
      <c r="B205" s="11" t="s">
        <v>849</v>
      </c>
      <c r="C205" s="167">
        <f>C204+C193+C182</f>
        <v>0</v>
      </c>
      <c r="D205" s="167">
        <f t="shared" ref="D205:X205" si="34">D204+D193+D182</f>
        <v>0</v>
      </c>
      <c r="E205" s="167">
        <f t="shared" si="34"/>
        <v>0</v>
      </c>
      <c r="F205" s="167">
        <f t="shared" si="34"/>
        <v>0</v>
      </c>
      <c r="G205" s="167">
        <f t="shared" si="34"/>
        <v>0</v>
      </c>
      <c r="H205" s="167">
        <f t="shared" si="34"/>
        <v>0</v>
      </c>
      <c r="I205" s="167">
        <f t="shared" si="34"/>
        <v>0</v>
      </c>
      <c r="J205" s="167">
        <f t="shared" si="34"/>
        <v>0</v>
      </c>
      <c r="K205" s="167">
        <f t="shared" si="34"/>
        <v>0</v>
      </c>
      <c r="L205" s="167">
        <f t="shared" si="34"/>
        <v>0</v>
      </c>
      <c r="M205" s="167">
        <f t="shared" si="34"/>
        <v>0</v>
      </c>
      <c r="N205" s="167">
        <f t="shared" si="34"/>
        <v>105</v>
      </c>
      <c r="O205" s="167">
        <f t="shared" si="34"/>
        <v>0</v>
      </c>
      <c r="P205" s="167">
        <f t="shared" si="34"/>
        <v>0</v>
      </c>
      <c r="Q205" s="167">
        <f t="shared" si="34"/>
        <v>0</v>
      </c>
      <c r="R205" s="167">
        <f t="shared" si="34"/>
        <v>0</v>
      </c>
      <c r="S205" s="167">
        <f t="shared" si="34"/>
        <v>0</v>
      </c>
      <c r="T205" s="167">
        <f t="shared" si="34"/>
        <v>0</v>
      </c>
      <c r="U205" s="167">
        <f t="shared" si="34"/>
        <v>0</v>
      </c>
      <c r="V205" s="167">
        <f t="shared" si="34"/>
        <v>0</v>
      </c>
      <c r="W205" s="167">
        <f t="shared" si="34"/>
        <v>0</v>
      </c>
      <c r="X205" s="167">
        <f t="shared" si="34"/>
        <v>0</v>
      </c>
      <c r="Y205" s="180">
        <f t="shared" si="30"/>
        <v>105</v>
      </c>
      <c r="Z205" s="192">
        <f t="shared" si="31"/>
        <v>105</v>
      </c>
      <c r="AA205" s="192">
        <f t="shared" si="32"/>
        <v>0</v>
      </c>
    </row>
    <row r="206" spans="1:27" ht="25.5" customHeight="1">
      <c r="A206" s="19" t="s">
        <v>850</v>
      </c>
      <c r="B206" s="181" t="s">
        <v>851</v>
      </c>
      <c r="C206" s="167"/>
      <c r="D206" s="167"/>
      <c r="E206" s="167"/>
      <c r="F206" s="167"/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70"/>
      <c r="S206" s="170"/>
      <c r="T206" s="170"/>
      <c r="U206" s="170"/>
      <c r="V206" s="170"/>
      <c r="W206" s="170"/>
      <c r="X206" s="170"/>
      <c r="Y206" s="180">
        <f t="shared" si="30"/>
        <v>0</v>
      </c>
      <c r="Z206" s="192">
        <f t="shared" si="31"/>
        <v>0</v>
      </c>
      <c r="AA206" s="192">
        <f t="shared" si="32"/>
        <v>0</v>
      </c>
    </row>
    <row r="207" spans="1:27">
      <c r="A207" s="16" t="s">
        <v>231</v>
      </c>
      <c r="B207" s="4" t="s">
        <v>852</v>
      </c>
      <c r="C207" s="167"/>
      <c r="D207" s="167"/>
      <c r="E207" s="167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70"/>
      <c r="S207" s="170"/>
      <c r="T207" s="170"/>
      <c r="U207" s="170"/>
      <c r="V207" s="170"/>
      <c r="W207" s="170"/>
      <c r="X207" s="170"/>
      <c r="Y207" s="180">
        <f t="shared" si="30"/>
        <v>0</v>
      </c>
      <c r="Z207" s="192">
        <f t="shared" si="31"/>
        <v>0</v>
      </c>
      <c r="AA207" s="192">
        <f t="shared" si="32"/>
        <v>0</v>
      </c>
    </row>
    <row r="208" spans="1:27">
      <c r="A208" s="16" t="s">
        <v>232</v>
      </c>
      <c r="B208" s="4" t="s">
        <v>852</v>
      </c>
      <c r="C208" s="167"/>
      <c r="D208" s="167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70"/>
      <c r="S208" s="170"/>
      <c r="T208" s="170"/>
      <c r="U208" s="170"/>
      <c r="V208" s="170"/>
      <c r="W208" s="170"/>
      <c r="X208" s="170"/>
      <c r="Y208" s="180">
        <f t="shared" si="30"/>
        <v>0</v>
      </c>
      <c r="Z208" s="192">
        <f t="shared" si="31"/>
        <v>0</v>
      </c>
      <c r="AA208" s="192">
        <f t="shared" si="32"/>
        <v>0</v>
      </c>
    </row>
    <row r="209" spans="1:27">
      <c r="A209" s="16" t="s">
        <v>240</v>
      </c>
      <c r="B209" s="4" t="s">
        <v>852</v>
      </c>
      <c r="C209" s="167"/>
      <c r="D209" s="167"/>
      <c r="E209" s="167"/>
      <c r="F209" s="167"/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70"/>
      <c r="S209" s="170"/>
      <c r="T209" s="170"/>
      <c r="U209" s="170"/>
      <c r="V209" s="170"/>
      <c r="W209" s="170"/>
      <c r="X209" s="170"/>
      <c r="Y209" s="180">
        <f t="shared" si="30"/>
        <v>0</v>
      </c>
      <c r="Z209" s="192">
        <f t="shared" si="31"/>
        <v>0</v>
      </c>
      <c r="AA209" s="192">
        <f t="shared" si="32"/>
        <v>0</v>
      </c>
    </row>
    <row r="210" spans="1:27">
      <c r="A210" s="4" t="s">
        <v>239</v>
      </c>
      <c r="B210" s="4" t="s">
        <v>852</v>
      </c>
      <c r="C210" s="167"/>
      <c r="D210" s="167"/>
      <c r="E210" s="167"/>
      <c r="F210" s="167"/>
      <c r="G210" s="167"/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70"/>
      <c r="S210" s="170"/>
      <c r="T210" s="170"/>
      <c r="U210" s="170"/>
      <c r="V210" s="170"/>
      <c r="W210" s="170"/>
      <c r="X210" s="170"/>
      <c r="Y210" s="180">
        <f t="shared" si="30"/>
        <v>0</v>
      </c>
      <c r="Z210" s="192">
        <f t="shared" si="31"/>
        <v>0</v>
      </c>
      <c r="AA210" s="192">
        <f t="shared" si="32"/>
        <v>0</v>
      </c>
    </row>
    <row r="211" spans="1:27">
      <c r="A211" s="4" t="s">
        <v>238</v>
      </c>
      <c r="B211" s="4" t="s">
        <v>852</v>
      </c>
      <c r="C211" s="167"/>
      <c r="D211" s="167"/>
      <c r="E211" s="167"/>
      <c r="F211" s="167"/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70"/>
      <c r="S211" s="170"/>
      <c r="T211" s="170"/>
      <c r="U211" s="170"/>
      <c r="V211" s="170"/>
      <c r="W211" s="170"/>
      <c r="X211" s="170"/>
      <c r="Y211" s="180">
        <f t="shared" si="30"/>
        <v>0</v>
      </c>
      <c r="Z211" s="192">
        <f t="shared" si="31"/>
        <v>0</v>
      </c>
      <c r="AA211" s="192">
        <f t="shared" si="32"/>
        <v>0</v>
      </c>
    </row>
    <row r="212" spans="1:27">
      <c r="A212" s="4" t="s">
        <v>237</v>
      </c>
      <c r="B212" s="4" t="s">
        <v>852</v>
      </c>
      <c r="C212" s="167"/>
      <c r="D212" s="167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70"/>
      <c r="S212" s="170"/>
      <c r="T212" s="170"/>
      <c r="U212" s="170"/>
      <c r="V212" s="170"/>
      <c r="W212" s="170"/>
      <c r="X212" s="170"/>
      <c r="Y212" s="180">
        <f t="shared" si="30"/>
        <v>0</v>
      </c>
      <c r="Z212" s="192">
        <f t="shared" si="31"/>
        <v>0</v>
      </c>
      <c r="AA212" s="192">
        <f t="shared" si="32"/>
        <v>0</v>
      </c>
    </row>
    <row r="213" spans="1:27">
      <c r="A213" s="16" t="s">
        <v>236</v>
      </c>
      <c r="B213" s="4" t="s">
        <v>852</v>
      </c>
      <c r="C213" s="167"/>
      <c r="D213" s="167"/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70"/>
      <c r="S213" s="170"/>
      <c r="T213" s="170"/>
      <c r="U213" s="170"/>
      <c r="V213" s="170"/>
      <c r="W213" s="170"/>
      <c r="X213" s="170"/>
      <c r="Y213" s="180">
        <f t="shared" si="30"/>
        <v>0</v>
      </c>
      <c r="Z213" s="192">
        <f t="shared" si="31"/>
        <v>0</v>
      </c>
      <c r="AA213" s="192">
        <f t="shared" si="32"/>
        <v>0</v>
      </c>
    </row>
    <row r="214" spans="1:27">
      <c r="A214" s="16" t="s">
        <v>241</v>
      </c>
      <c r="B214" s="4" t="s">
        <v>852</v>
      </c>
      <c r="C214" s="167"/>
      <c r="D214" s="167"/>
      <c r="E214" s="167"/>
      <c r="F214" s="167"/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70"/>
      <c r="S214" s="170"/>
      <c r="T214" s="170"/>
      <c r="U214" s="170"/>
      <c r="V214" s="170"/>
      <c r="W214" s="170"/>
      <c r="X214" s="170"/>
      <c r="Y214" s="180">
        <f t="shared" si="30"/>
        <v>0</v>
      </c>
      <c r="Z214" s="192">
        <f t="shared" si="31"/>
        <v>0</v>
      </c>
      <c r="AA214" s="192">
        <f t="shared" si="32"/>
        <v>0</v>
      </c>
    </row>
    <row r="215" spans="1:27">
      <c r="A215" s="16" t="s">
        <v>233</v>
      </c>
      <c r="B215" s="4" t="s">
        <v>852</v>
      </c>
      <c r="C215" s="167"/>
      <c r="D215" s="167"/>
      <c r="E215" s="167"/>
      <c r="F215" s="167"/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70"/>
      <c r="S215" s="170"/>
      <c r="T215" s="170"/>
      <c r="U215" s="170"/>
      <c r="V215" s="170"/>
      <c r="W215" s="170"/>
      <c r="X215" s="170"/>
      <c r="Y215" s="180">
        <f t="shared" si="30"/>
        <v>0</v>
      </c>
      <c r="Z215" s="192">
        <f t="shared" si="31"/>
        <v>0</v>
      </c>
      <c r="AA215" s="192">
        <f t="shared" si="32"/>
        <v>0</v>
      </c>
    </row>
    <row r="216" spans="1:27">
      <c r="A216" s="16" t="s">
        <v>234</v>
      </c>
      <c r="B216" s="4" t="s">
        <v>852</v>
      </c>
      <c r="C216" s="167"/>
      <c r="D216" s="167"/>
      <c r="E216" s="167"/>
      <c r="F216" s="167"/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70"/>
      <c r="S216" s="170"/>
      <c r="T216" s="170"/>
      <c r="U216" s="170"/>
      <c r="V216" s="170"/>
      <c r="W216" s="170"/>
      <c r="X216" s="170"/>
      <c r="Y216" s="180">
        <f t="shared" si="30"/>
        <v>0</v>
      </c>
      <c r="Z216" s="192">
        <f t="shared" si="31"/>
        <v>0</v>
      </c>
      <c r="AA216" s="192">
        <f t="shared" si="32"/>
        <v>0</v>
      </c>
    </row>
    <row r="217" spans="1:27" ht="24" customHeight="1">
      <c r="A217" s="8" t="s">
        <v>180</v>
      </c>
      <c r="B217" s="181" t="s">
        <v>852</v>
      </c>
      <c r="C217" s="167">
        <f>SUM(C206:C216)</f>
        <v>0</v>
      </c>
      <c r="D217" s="167">
        <f t="shared" ref="D217:X217" si="35">SUM(D206:D216)</f>
        <v>0</v>
      </c>
      <c r="E217" s="167">
        <f t="shared" si="35"/>
        <v>0</v>
      </c>
      <c r="F217" s="167">
        <f t="shared" si="35"/>
        <v>0</v>
      </c>
      <c r="G217" s="167">
        <f t="shared" si="35"/>
        <v>0</v>
      </c>
      <c r="H217" s="167">
        <f t="shared" si="35"/>
        <v>0</v>
      </c>
      <c r="I217" s="167">
        <f t="shared" si="35"/>
        <v>0</v>
      </c>
      <c r="J217" s="167">
        <f t="shared" si="35"/>
        <v>0</v>
      </c>
      <c r="K217" s="167">
        <f t="shared" si="35"/>
        <v>0</v>
      </c>
      <c r="L217" s="167">
        <f t="shared" si="35"/>
        <v>0</v>
      </c>
      <c r="M217" s="167">
        <f t="shared" si="35"/>
        <v>0</v>
      </c>
      <c r="N217" s="167">
        <f t="shared" si="35"/>
        <v>0</v>
      </c>
      <c r="O217" s="167">
        <f t="shared" si="35"/>
        <v>0</v>
      </c>
      <c r="P217" s="167">
        <f t="shared" si="35"/>
        <v>0</v>
      </c>
      <c r="Q217" s="167">
        <f t="shared" si="35"/>
        <v>0</v>
      </c>
      <c r="R217" s="167">
        <f t="shared" si="35"/>
        <v>0</v>
      </c>
      <c r="S217" s="167">
        <f t="shared" si="35"/>
        <v>0</v>
      </c>
      <c r="T217" s="167">
        <f t="shared" si="35"/>
        <v>0</v>
      </c>
      <c r="U217" s="167">
        <f t="shared" si="35"/>
        <v>0</v>
      </c>
      <c r="V217" s="167">
        <f t="shared" si="35"/>
        <v>0</v>
      </c>
      <c r="W217" s="167">
        <f t="shared" si="35"/>
        <v>0</v>
      </c>
      <c r="X217" s="167">
        <f t="shared" si="35"/>
        <v>0</v>
      </c>
      <c r="Y217" s="180">
        <f t="shared" si="30"/>
        <v>0</v>
      </c>
      <c r="Z217" s="192">
        <f t="shared" si="31"/>
        <v>0</v>
      </c>
      <c r="AA217" s="192">
        <f t="shared" si="32"/>
        <v>0</v>
      </c>
    </row>
    <row r="218" spans="1:27">
      <c r="A218" s="16" t="s">
        <v>231</v>
      </c>
      <c r="B218" s="4" t="s">
        <v>853</v>
      </c>
      <c r="C218" s="167"/>
      <c r="D218" s="167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70"/>
      <c r="S218" s="170"/>
      <c r="T218" s="170"/>
      <c r="U218" s="170"/>
      <c r="V218" s="170"/>
      <c r="W218" s="170"/>
      <c r="X218" s="170"/>
      <c r="Y218" s="180">
        <f t="shared" si="30"/>
        <v>0</v>
      </c>
      <c r="Z218" s="192">
        <f t="shared" si="31"/>
        <v>0</v>
      </c>
      <c r="AA218" s="192">
        <f t="shared" si="32"/>
        <v>0</v>
      </c>
    </row>
    <row r="219" spans="1:27">
      <c r="A219" s="16" t="s">
        <v>232</v>
      </c>
      <c r="B219" s="4" t="s">
        <v>853</v>
      </c>
      <c r="C219" s="167"/>
      <c r="D219" s="167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70"/>
      <c r="S219" s="170"/>
      <c r="T219" s="170"/>
      <c r="U219" s="170"/>
      <c r="V219" s="170"/>
      <c r="W219" s="170"/>
      <c r="X219" s="170"/>
      <c r="Y219" s="180">
        <f t="shared" si="30"/>
        <v>0</v>
      </c>
      <c r="Z219" s="192">
        <f t="shared" si="31"/>
        <v>0</v>
      </c>
      <c r="AA219" s="192">
        <f t="shared" si="32"/>
        <v>0</v>
      </c>
    </row>
    <row r="220" spans="1:27">
      <c r="A220" s="16" t="s">
        <v>240</v>
      </c>
      <c r="B220" s="4" t="s">
        <v>853</v>
      </c>
      <c r="C220" s="167"/>
      <c r="D220" s="167"/>
      <c r="E220" s="167"/>
      <c r="F220" s="167"/>
      <c r="G220" s="167"/>
      <c r="H220" s="167"/>
      <c r="I220" s="167"/>
      <c r="J220" s="167"/>
      <c r="K220" s="167"/>
      <c r="L220" s="167">
        <v>1156</v>
      </c>
      <c r="M220" s="167"/>
      <c r="N220" s="167">
        <f>737+160+265</f>
        <v>1162</v>
      </c>
      <c r="O220" s="167"/>
      <c r="P220" s="167"/>
      <c r="Q220" s="167"/>
      <c r="R220" s="170"/>
      <c r="S220" s="170"/>
      <c r="T220" s="170"/>
      <c r="U220" s="170"/>
      <c r="V220" s="170"/>
      <c r="W220" s="170"/>
      <c r="X220" s="170"/>
      <c r="Y220" s="180">
        <f t="shared" si="30"/>
        <v>2318</v>
      </c>
      <c r="Z220" s="192">
        <f t="shared" si="31"/>
        <v>2318</v>
      </c>
      <c r="AA220" s="192">
        <f t="shared" si="32"/>
        <v>0</v>
      </c>
    </row>
    <row r="221" spans="1:27">
      <c r="A221" s="4" t="s">
        <v>239</v>
      </c>
      <c r="B221" s="4" t="s">
        <v>853</v>
      </c>
      <c r="C221" s="167"/>
      <c r="D221" s="167"/>
      <c r="E221" s="167"/>
      <c r="F221" s="167"/>
      <c r="G221" s="167"/>
      <c r="H221" s="167"/>
      <c r="I221" s="167"/>
      <c r="J221" s="167"/>
      <c r="K221" s="167"/>
      <c r="L221" s="167"/>
      <c r="M221" s="167"/>
      <c r="N221" s="167">
        <v>0</v>
      </c>
      <c r="O221" s="167"/>
      <c r="P221" s="167"/>
      <c r="Q221" s="167"/>
      <c r="R221" s="170"/>
      <c r="S221" s="170"/>
      <c r="T221" s="170"/>
      <c r="U221" s="170"/>
      <c r="V221" s="170"/>
      <c r="W221" s="170"/>
      <c r="X221" s="170"/>
      <c r="Y221" s="180">
        <f t="shared" si="30"/>
        <v>0</v>
      </c>
      <c r="Z221" s="192">
        <f t="shared" si="31"/>
        <v>0</v>
      </c>
      <c r="AA221" s="192">
        <f t="shared" si="32"/>
        <v>0</v>
      </c>
    </row>
    <row r="222" spans="1:27">
      <c r="A222" s="4" t="s">
        <v>238</v>
      </c>
      <c r="B222" s="4" t="s">
        <v>853</v>
      </c>
      <c r="C222" s="167"/>
      <c r="D222" s="167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70"/>
      <c r="S222" s="170"/>
      <c r="T222" s="170"/>
      <c r="U222" s="170"/>
      <c r="V222" s="170"/>
      <c r="W222" s="170"/>
      <c r="X222" s="170"/>
      <c r="Y222" s="180">
        <f t="shared" si="30"/>
        <v>0</v>
      </c>
      <c r="Z222" s="192">
        <f t="shared" si="31"/>
        <v>0</v>
      </c>
      <c r="AA222" s="192">
        <f t="shared" si="32"/>
        <v>0</v>
      </c>
    </row>
    <row r="223" spans="1:27">
      <c r="A223" s="4" t="s">
        <v>237</v>
      </c>
      <c r="B223" s="4" t="s">
        <v>853</v>
      </c>
      <c r="C223" s="167"/>
      <c r="D223" s="167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70"/>
      <c r="S223" s="170"/>
      <c r="T223" s="170"/>
      <c r="U223" s="170"/>
      <c r="V223" s="170"/>
      <c r="W223" s="170"/>
      <c r="X223" s="170"/>
      <c r="Y223" s="180">
        <f t="shared" si="30"/>
        <v>0</v>
      </c>
      <c r="Z223" s="192">
        <f t="shared" si="31"/>
        <v>0</v>
      </c>
      <c r="AA223" s="192">
        <f t="shared" si="32"/>
        <v>0</v>
      </c>
    </row>
    <row r="224" spans="1:27">
      <c r="A224" s="16" t="s">
        <v>236</v>
      </c>
      <c r="B224" s="4" t="s">
        <v>853</v>
      </c>
      <c r="C224" s="167"/>
      <c r="D224" s="167"/>
      <c r="E224" s="167"/>
      <c r="F224" s="167"/>
      <c r="G224" s="167"/>
      <c r="H224" s="167"/>
      <c r="I224" s="167"/>
      <c r="J224" s="167"/>
      <c r="K224" s="167"/>
      <c r="L224" s="167"/>
      <c r="M224" s="167"/>
      <c r="N224" s="167">
        <f>79414-105-160</f>
        <v>79149</v>
      </c>
      <c r="O224" s="167"/>
      <c r="P224" s="167"/>
      <c r="Q224" s="167"/>
      <c r="R224" s="170"/>
      <c r="S224" s="170"/>
      <c r="T224" s="170"/>
      <c r="U224" s="170"/>
      <c r="V224" s="170"/>
      <c r="W224" s="170"/>
      <c r="X224" s="170"/>
      <c r="Y224" s="180">
        <f t="shared" si="30"/>
        <v>79149</v>
      </c>
      <c r="Z224" s="192">
        <f t="shared" si="31"/>
        <v>79149</v>
      </c>
      <c r="AA224" s="192">
        <f t="shared" si="32"/>
        <v>0</v>
      </c>
    </row>
    <row r="225" spans="1:27">
      <c r="A225" s="16" t="s">
        <v>235</v>
      </c>
      <c r="B225" s="4" t="s">
        <v>853</v>
      </c>
      <c r="C225" s="167"/>
      <c r="D225" s="167"/>
      <c r="E225" s="167"/>
      <c r="F225" s="167"/>
      <c r="G225" s="167"/>
      <c r="H225" s="167"/>
      <c r="I225" s="167"/>
      <c r="J225" s="167"/>
      <c r="K225" s="167"/>
      <c r="L225" s="167"/>
      <c r="M225" s="167">
        <v>105308</v>
      </c>
      <c r="N225" s="167"/>
      <c r="O225" s="167"/>
      <c r="P225" s="167"/>
      <c r="Q225" s="167"/>
      <c r="R225" s="170"/>
      <c r="S225" s="170"/>
      <c r="T225" s="170"/>
      <c r="U225" s="170"/>
      <c r="V225" s="170">
        <v>132746</v>
      </c>
      <c r="W225" s="170"/>
      <c r="X225" s="170"/>
      <c r="Y225" s="180">
        <f t="shared" si="30"/>
        <v>238054</v>
      </c>
      <c r="Z225" s="192">
        <f t="shared" si="31"/>
        <v>0</v>
      </c>
      <c r="AA225" s="192">
        <f t="shared" si="32"/>
        <v>238054</v>
      </c>
    </row>
    <row r="226" spans="1:27">
      <c r="A226" s="16" t="s">
        <v>233</v>
      </c>
      <c r="B226" s="4" t="s">
        <v>853</v>
      </c>
      <c r="C226" s="167"/>
      <c r="D226" s="167"/>
      <c r="E226" s="167"/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70"/>
      <c r="S226" s="170"/>
      <c r="T226" s="170"/>
      <c r="U226" s="170"/>
      <c r="V226" s="170"/>
      <c r="W226" s="170"/>
      <c r="X226" s="170"/>
      <c r="Y226" s="180">
        <f t="shared" si="30"/>
        <v>0</v>
      </c>
      <c r="Z226" s="192">
        <f t="shared" si="31"/>
        <v>0</v>
      </c>
      <c r="AA226" s="192">
        <f t="shared" si="32"/>
        <v>0</v>
      </c>
    </row>
    <row r="227" spans="1:27">
      <c r="A227" s="16" t="s">
        <v>234</v>
      </c>
      <c r="B227" s="4" t="s">
        <v>853</v>
      </c>
      <c r="C227" s="167"/>
      <c r="D227" s="167"/>
      <c r="E227" s="167"/>
      <c r="F227" s="167"/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70"/>
      <c r="S227" s="170"/>
      <c r="T227" s="170"/>
      <c r="U227" s="170"/>
      <c r="V227" s="170"/>
      <c r="W227" s="170"/>
      <c r="X227" s="170"/>
      <c r="Y227" s="180">
        <f t="shared" si="30"/>
        <v>0</v>
      </c>
      <c r="Z227" s="192">
        <f t="shared" si="31"/>
        <v>0</v>
      </c>
      <c r="AA227" s="192">
        <f t="shared" si="32"/>
        <v>0</v>
      </c>
    </row>
    <row r="228" spans="1:27">
      <c r="A228" s="19" t="s">
        <v>181</v>
      </c>
      <c r="B228" s="181" t="s">
        <v>853</v>
      </c>
      <c r="C228" s="167">
        <f>SUM(C218:C227)</f>
        <v>0</v>
      </c>
      <c r="D228" s="167">
        <f t="shared" ref="D228:X228" si="36">SUM(D218:D227)</f>
        <v>0</v>
      </c>
      <c r="E228" s="167">
        <f t="shared" si="36"/>
        <v>0</v>
      </c>
      <c r="F228" s="167">
        <f t="shared" si="36"/>
        <v>0</v>
      </c>
      <c r="G228" s="167">
        <f t="shared" si="36"/>
        <v>0</v>
      </c>
      <c r="H228" s="167">
        <f t="shared" si="36"/>
        <v>0</v>
      </c>
      <c r="I228" s="167">
        <f t="shared" si="36"/>
        <v>0</v>
      </c>
      <c r="J228" s="167">
        <f t="shared" si="36"/>
        <v>0</v>
      </c>
      <c r="K228" s="167">
        <f t="shared" si="36"/>
        <v>0</v>
      </c>
      <c r="L228" s="167">
        <f t="shared" si="36"/>
        <v>1156</v>
      </c>
      <c r="M228" s="167">
        <f t="shared" si="36"/>
        <v>105308</v>
      </c>
      <c r="N228" s="167">
        <f t="shared" si="36"/>
        <v>80311</v>
      </c>
      <c r="O228" s="167">
        <f t="shared" si="36"/>
        <v>0</v>
      </c>
      <c r="P228" s="167">
        <f t="shared" si="36"/>
        <v>0</v>
      </c>
      <c r="Q228" s="167">
        <f t="shared" si="36"/>
        <v>0</v>
      </c>
      <c r="R228" s="167">
        <f t="shared" si="36"/>
        <v>0</v>
      </c>
      <c r="S228" s="167">
        <f t="shared" si="36"/>
        <v>0</v>
      </c>
      <c r="T228" s="167">
        <f t="shared" si="36"/>
        <v>0</v>
      </c>
      <c r="U228" s="167">
        <f t="shared" si="36"/>
        <v>0</v>
      </c>
      <c r="V228" s="167">
        <f t="shared" si="36"/>
        <v>132746</v>
      </c>
      <c r="W228" s="167">
        <f t="shared" si="36"/>
        <v>0</v>
      </c>
      <c r="X228" s="167">
        <f t="shared" si="36"/>
        <v>0</v>
      </c>
      <c r="Y228" s="180">
        <f t="shared" si="30"/>
        <v>319521</v>
      </c>
      <c r="Z228" s="192">
        <f t="shared" si="31"/>
        <v>81467</v>
      </c>
      <c r="AA228" s="192">
        <f t="shared" si="32"/>
        <v>238054</v>
      </c>
    </row>
    <row r="229" spans="1:27">
      <c r="A229" s="66" t="s">
        <v>134</v>
      </c>
      <c r="B229" s="11" t="s">
        <v>854</v>
      </c>
      <c r="C229" s="167">
        <f>C228+C217+C206</f>
        <v>0</v>
      </c>
      <c r="D229" s="167">
        <f t="shared" ref="D229:X229" si="37">D228+D217+D206</f>
        <v>0</v>
      </c>
      <c r="E229" s="167">
        <f t="shared" si="37"/>
        <v>0</v>
      </c>
      <c r="F229" s="167">
        <f t="shared" si="37"/>
        <v>0</v>
      </c>
      <c r="G229" s="167">
        <f t="shared" si="37"/>
        <v>0</v>
      </c>
      <c r="H229" s="167">
        <f t="shared" si="37"/>
        <v>0</v>
      </c>
      <c r="I229" s="167">
        <f t="shared" si="37"/>
        <v>0</v>
      </c>
      <c r="J229" s="167">
        <f t="shared" si="37"/>
        <v>0</v>
      </c>
      <c r="K229" s="167">
        <f t="shared" si="37"/>
        <v>0</v>
      </c>
      <c r="L229" s="167">
        <f t="shared" si="37"/>
        <v>1156</v>
      </c>
      <c r="M229" s="167">
        <f t="shared" si="37"/>
        <v>105308</v>
      </c>
      <c r="N229" s="167">
        <f t="shared" si="37"/>
        <v>80311</v>
      </c>
      <c r="O229" s="167">
        <f t="shared" si="37"/>
        <v>0</v>
      </c>
      <c r="P229" s="167">
        <f t="shared" si="37"/>
        <v>0</v>
      </c>
      <c r="Q229" s="167">
        <f t="shared" si="37"/>
        <v>0</v>
      </c>
      <c r="R229" s="167">
        <f t="shared" si="37"/>
        <v>0</v>
      </c>
      <c r="S229" s="167">
        <f t="shared" si="37"/>
        <v>0</v>
      </c>
      <c r="T229" s="167">
        <f t="shared" si="37"/>
        <v>0</v>
      </c>
      <c r="U229" s="167">
        <f t="shared" si="37"/>
        <v>0</v>
      </c>
      <c r="V229" s="167">
        <f t="shared" si="37"/>
        <v>132746</v>
      </c>
      <c r="W229" s="167">
        <f t="shared" si="37"/>
        <v>0</v>
      </c>
      <c r="X229" s="167">
        <f t="shared" si="37"/>
        <v>0</v>
      </c>
      <c r="Y229" s="180">
        <f t="shared" si="30"/>
        <v>319521</v>
      </c>
      <c r="Z229" s="192">
        <f t="shared" si="31"/>
        <v>81467</v>
      </c>
      <c r="AA229" s="192">
        <f t="shared" si="32"/>
        <v>238054</v>
      </c>
    </row>
    <row r="230" spans="1:27">
      <c r="A230" s="72" t="s">
        <v>133</v>
      </c>
      <c r="B230" s="73" t="s">
        <v>855</v>
      </c>
      <c r="C230" s="167">
        <f>C229+C205+C181+C172+C142+C84+C48</f>
        <v>7789</v>
      </c>
      <c r="D230" s="167">
        <f t="shared" ref="D230:X230" si="38">D229+D205+D181+D172+D142+D84+D48</f>
        <v>0</v>
      </c>
      <c r="E230" s="167">
        <f t="shared" si="38"/>
        <v>8305</v>
      </c>
      <c r="F230" s="167">
        <f t="shared" si="38"/>
        <v>1270</v>
      </c>
      <c r="G230" s="167">
        <f t="shared" si="38"/>
        <v>155329</v>
      </c>
      <c r="H230" s="167">
        <f t="shared" si="38"/>
        <v>6073</v>
      </c>
      <c r="I230" s="167">
        <f t="shared" si="38"/>
        <v>3274</v>
      </c>
      <c r="J230" s="167">
        <f t="shared" si="38"/>
        <v>4618</v>
      </c>
      <c r="K230" s="167">
        <f t="shared" si="38"/>
        <v>11392</v>
      </c>
      <c r="L230" s="167">
        <f t="shared" si="38"/>
        <v>1156</v>
      </c>
      <c r="M230" s="167">
        <f t="shared" si="38"/>
        <v>105308</v>
      </c>
      <c r="N230" s="167">
        <f t="shared" si="38"/>
        <v>96586</v>
      </c>
      <c r="O230" s="167">
        <f t="shared" si="38"/>
        <v>147262</v>
      </c>
      <c r="P230" s="167">
        <f t="shared" si="38"/>
        <v>0</v>
      </c>
      <c r="Q230" s="167">
        <f t="shared" si="38"/>
        <v>0</v>
      </c>
      <c r="R230" s="167">
        <f t="shared" si="38"/>
        <v>0</v>
      </c>
      <c r="S230" s="167">
        <f t="shared" si="38"/>
        <v>0</v>
      </c>
      <c r="T230" s="167">
        <f t="shared" si="38"/>
        <v>0</v>
      </c>
      <c r="U230" s="167">
        <f t="shared" si="38"/>
        <v>0</v>
      </c>
      <c r="V230" s="167">
        <f t="shared" si="38"/>
        <v>132746</v>
      </c>
      <c r="W230" s="167">
        <f t="shared" si="38"/>
        <v>5504</v>
      </c>
      <c r="X230" s="167">
        <f t="shared" si="38"/>
        <v>34594</v>
      </c>
      <c r="Y230" s="180">
        <f t="shared" si="30"/>
        <v>721206</v>
      </c>
      <c r="Z230" s="192">
        <f t="shared" si="31"/>
        <v>483152</v>
      </c>
      <c r="AA230" s="192">
        <f t="shared" si="32"/>
        <v>238054</v>
      </c>
    </row>
    <row r="231" spans="1:27" ht="15.75">
      <c r="A231" s="81" t="s">
        <v>246</v>
      </c>
      <c r="B231" s="80"/>
      <c r="C231" s="167"/>
      <c r="D231" s="167"/>
      <c r="E231" s="167"/>
      <c r="F231" s="167"/>
      <c r="G231" s="167"/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70"/>
      <c r="S231" s="170"/>
      <c r="T231" s="170"/>
      <c r="U231" s="170"/>
      <c r="V231" s="170"/>
      <c r="W231" s="170"/>
      <c r="X231" s="170"/>
      <c r="Y231" s="180">
        <f t="shared" si="30"/>
        <v>0</v>
      </c>
      <c r="Z231" s="192">
        <f t="shared" si="31"/>
        <v>0</v>
      </c>
      <c r="AA231" s="192">
        <f t="shared" si="32"/>
        <v>0</v>
      </c>
    </row>
    <row r="232" spans="1:27" ht="15.75">
      <c r="A232" s="81" t="s">
        <v>247</v>
      </c>
      <c r="B232" s="80"/>
      <c r="C232" s="167"/>
      <c r="D232" s="167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70"/>
      <c r="S232" s="170"/>
      <c r="T232" s="170"/>
      <c r="U232" s="170"/>
      <c r="V232" s="170"/>
      <c r="W232" s="170"/>
      <c r="X232" s="170"/>
      <c r="Y232" s="180">
        <f t="shared" si="30"/>
        <v>0</v>
      </c>
      <c r="Z232" s="192">
        <f t="shared" si="31"/>
        <v>0</v>
      </c>
      <c r="AA232" s="192">
        <f t="shared" si="32"/>
        <v>0</v>
      </c>
    </row>
    <row r="233" spans="1:27">
      <c r="A233" s="28" t="s">
        <v>115</v>
      </c>
      <c r="B233" s="4" t="s">
        <v>856</v>
      </c>
      <c r="C233" s="167"/>
      <c r="D233" s="167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70"/>
      <c r="S233" s="170"/>
      <c r="T233" s="170"/>
      <c r="U233" s="170"/>
      <c r="V233" s="170"/>
      <c r="W233" s="170"/>
      <c r="X233" s="170"/>
      <c r="Y233" s="180">
        <f t="shared" si="30"/>
        <v>0</v>
      </c>
      <c r="Z233" s="192">
        <f t="shared" si="31"/>
        <v>0</v>
      </c>
      <c r="AA233" s="192">
        <f t="shared" si="32"/>
        <v>0</v>
      </c>
    </row>
    <row r="234" spans="1:27">
      <c r="A234" s="67" t="s">
        <v>694</v>
      </c>
      <c r="B234" s="67" t="s">
        <v>856</v>
      </c>
      <c r="C234" s="167"/>
      <c r="D234" s="167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70"/>
      <c r="S234" s="170"/>
      <c r="T234" s="170"/>
      <c r="U234" s="170"/>
      <c r="V234" s="170"/>
      <c r="W234" s="170"/>
      <c r="X234" s="170"/>
      <c r="Y234" s="180">
        <f t="shared" si="30"/>
        <v>0</v>
      </c>
      <c r="Z234" s="192">
        <f t="shared" si="31"/>
        <v>0</v>
      </c>
      <c r="AA234" s="192">
        <f t="shared" si="32"/>
        <v>0</v>
      </c>
    </row>
    <row r="235" spans="1:27">
      <c r="A235" s="15" t="s">
        <v>857</v>
      </c>
      <c r="B235" s="4" t="s">
        <v>858</v>
      </c>
      <c r="C235" s="167"/>
      <c r="D235" s="167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70"/>
      <c r="S235" s="170"/>
      <c r="T235" s="170"/>
      <c r="U235" s="170"/>
      <c r="V235" s="170"/>
      <c r="W235" s="170"/>
      <c r="X235" s="170"/>
      <c r="Y235" s="180">
        <f t="shared" si="30"/>
        <v>0</v>
      </c>
      <c r="Z235" s="192">
        <f t="shared" si="31"/>
        <v>0</v>
      </c>
      <c r="AA235" s="192">
        <f t="shared" si="32"/>
        <v>0</v>
      </c>
    </row>
    <row r="236" spans="1:27">
      <c r="A236" s="28" t="s">
        <v>182</v>
      </c>
      <c r="B236" s="4" t="s">
        <v>859</v>
      </c>
      <c r="C236" s="167"/>
      <c r="D236" s="167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70"/>
      <c r="S236" s="170"/>
      <c r="T236" s="170"/>
      <c r="U236" s="170"/>
      <c r="V236" s="170"/>
      <c r="W236" s="170"/>
      <c r="X236" s="170"/>
      <c r="Y236" s="180">
        <f t="shared" si="30"/>
        <v>0</v>
      </c>
      <c r="Z236" s="192">
        <f t="shared" si="31"/>
        <v>0</v>
      </c>
      <c r="AA236" s="192">
        <f t="shared" si="32"/>
        <v>0</v>
      </c>
    </row>
    <row r="237" spans="1:27">
      <c r="A237" s="67" t="s">
        <v>694</v>
      </c>
      <c r="B237" s="67" t="s">
        <v>859</v>
      </c>
      <c r="C237" s="167"/>
      <c r="D237" s="167"/>
      <c r="E237" s="167"/>
      <c r="F237" s="167"/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70"/>
      <c r="S237" s="170"/>
      <c r="T237" s="170"/>
      <c r="U237" s="170"/>
      <c r="V237" s="170"/>
      <c r="W237" s="170"/>
      <c r="X237" s="170"/>
      <c r="Y237" s="180">
        <f t="shared" si="30"/>
        <v>0</v>
      </c>
      <c r="Z237" s="192">
        <f t="shared" si="31"/>
        <v>0</v>
      </c>
      <c r="AA237" s="192">
        <f t="shared" si="32"/>
        <v>0</v>
      </c>
    </row>
    <row r="238" spans="1:27">
      <c r="A238" s="14" t="s">
        <v>135</v>
      </c>
      <c r="B238" s="8" t="s">
        <v>860</v>
      </c>
      <c r="C238" s="167"/>
      <c r="D238" s="167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70"/>
      <c r="S238" s="170"/>
      <c r="T238" s="170"/>
      <c r="U238" s="170"/>
      <c r="V238" s="170"/>
      <c r="W238" s="170"/>
      <c r="X238" s="170"/>
      <c r="Y238" s="180">
        <f t="shared" si="30"/>
        <v>0</v>
      </c>
      <c r="Z238" s="192">
        <f t="shared" si="31"/>
        <v>0</v>
      </c>
      <c r="AA238" s="192">
        <f t="shared" si="32"/>
        <v>0</v>
      </c>
    </row>
    <row r="239" spans="1:27">
      <c r="A239" s="15" t="s">
        <v>183</v>
      </c>
      <c r="B239" s="4" t="s">
        <v>861</v>
      </c>
      <c r="C239" s="167"/>
      <c r="D239" s="167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70"/>
      <c r="S239" s="170"/>
      <c r="T239" s="170"/>
      <c r="U239" s="170"/>
      <c r="V239" s="170"/>
      <c r="W239" s="170"/>
      <c r="X239" s="170"/>
      <c r="Y239" s="180">
        <f t="shared" si="30"/>
        <v>0</v>
      </c>
      <c r="Z239" s="192">
        <f t="shared" si="31"/>
        <v>0</v>
      </c>
      <c r="AA239" s="192">
        <f t="shared" si="32"/>
        <v>0</v>
      </c>
    </row>
    <row r="240" spans="1:27">
      <c r="A240" s="67" t="s">
        <v>702</v>
      </c>
      <c r="B240" s="67" t="s">
        <v>861</v>
      </c>
      <c r="C240" s="167"/>
      <c r="D240" s="167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70"/>
      <c r="S240" s="170"/>
      <c r="T240" s="170"/>
      <c r="U240" s="170"/>
      <c r="V240" s="170"/>
      <c r="W240" s="170"/>
      <c r="X240" s="170"/>
      <c r="Y240" s="180">
        <f t="shared" si="30"/>
        <v>0</v>
      </c>
      <c r="Z240" s="192">
        <f t="shared" si="31"/>
        <v>0</v>
      </c>
      <c r="AA240" s="192">
        <f t="shared" si="32"/>
        <v>0</v>
      </c>
    </row>
    <row r="241" spans="1:27">
      <c r="A241" s="28" t="s">
        <v>862</v>
      </c>
      <c r="B241" s="4" t="s">
        <v>863</v>
      </c>
      <c r="C241" s="167"/>
      <c r="D241" s="167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70"/>
      <c r="S241" s="170"/>
      <c r="T241" s="170"/>
      <c r="U241" s="170"/>
      <c r="V241" s="170"/>
      <c r="W241" s="170"/>
      <c r="X241" s="170"/>
      <c r="Y241" s="180">
        <f t="shared" si="30"/>
        <v>0</v>
      </c>
      <c r="Z241" s="192">
        <f t="shared" si="31"/>
        <v>0</v>
      </c>
      <c r="AA241" s="192">
        <f t="shared" si="32"/>
        <v>0</v>
      </c>
    </row>
    <row r="242" spans="1:27">
      <c r="A242" s="16" t="s">
        <v>184</v>
      </c>
      <c r="B242" s="4" t="s">
        <v>864</v>
      </c>
      <c r="C242" s="167"/>
      <c r="D242" s="167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70"/>
      <c r="S242" s="170"/>
      <c r="T242" s="170"/>
      <c r="U242" s="170"/>
      <c r="V242" s="170"/>
      <c r="W242" s="170"/>
      <c r="X242" s="170"/>
      <c r="Y242" s="180">
        <f t="shared" si="30"/>
        <v>0</v>
      </c>
      <c r="Z242" s="192">
        <f t="shared" si="31"/>
        <v>0</v>
      </c>
      <c r="AA242" s="192">
        <f t="shared" si="32"/>
        <v>0</v>
      </c>
    </row>
    <row r="243" spans="1:27">
      <c r="A243" s="67" t="s">
        <v>703</v>
      </c>
      <c r="B243" s="67" t="s">
        <v>864</v>
      </c>
      <c r="C243" s="167"/>
      <c r="D243" s="167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70"/>
      <c r="S243" s="170"/>
      <c r="T243" s="170"/>
      <c r="U243" s="170"/>
      <c r="V243" s="170"/>
      <c r="W243" s="170"/>
      <c r="X243" s="170"/>
      <c r="Y243" s="180">
        <f t="shared" si="30"/>
        <v>0</v>
      </c>
      <c r="Z243" s="192">
        <f t="shared" si="31"/>
        <v>0</v>
      </c>
      <c r="AA243" s="192">
        <f t="shared" si="32"/>
        <v>0</v>
      </c>
    </row>
    <row r="244" spans="1:27">
      <c r="A244" s="28" t="s">
        <v>865</v>
      </c>
      <c r="B244" s="4" t="s">
        <v>866</v>
      </c>
      <c r="C244" s="167"/>
      <c r="D244" s="167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70"/>
      <c r="S244" s="170"/>
      <c r="T244" s="170"/>
      <c r="U244" s="170"/>
      <c r="V244" s="170"/>
      <c r="W244" s="170"/>
      <c r="X244" s="170"/>
      <c r="Y244" s="180">
        <f t="shared" si="30"/>
        <v>0</v>
      </c>
      <c r="Z244" s="192">
        <f t="shared" si="31"/>
        <v>0</v>
      </c>
      <c r="AA244" s="192">
        <f t="shared" si="32"/>
        <v>0</v>
      </c>
    </row>
    <row r="245" spans="1:27">
      <c r="A245" s="29" t="s">
        <v>136</v>
      </c>
      <c r="B245" s="8" t="s">
        <v>867</v>
      </c>
      <c r="C245" s="167"/>
      <c r="D245" s="167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70"/>
      <c r="S245" s="170"/>
      <c r="T245" s="170"/>
      <c r="U245" s="170"/>
      <c r="V245" s="170"/>
      <c r="W245" s="170"/>
      <c r="X245" s="170"/>
      <c r="Y245" s="180">
        <f t="shared" si="30"/>
        <v>0</v>
      </c>
      <c r="Z245" s="192">
        <f t="shared" si="31"/>
        <v>0</v>
      </c>
      <c r="AA245" s="192">
        <f t="shared" si="32"/>
        <v>0</v>
      </c>
    </row>
    <row r="246" spans="1:27">
      <c r="A246" s="4" t="s">
        <v>244</v>
      </c>
      <c r="B246" s="4" t="s">
        <v>868</v>
      </c>
      <c r="C246" s="167"/>
      <c r="D246" s="167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70"/>
      <c r="S246" s="170"/>
      <c r="T246" s="170"/>
      <c r="U246" s="170"/>
      <c r="V246" s="170"/>
      <c r="W246" s="170"/>
      <c r="X246" s="170"/>
      <c r="Y246" s="180">
        <f t="shared" si="30"/>
        <v>0</v>
      </c>
      <c r="Z246" s="192">
        <f t="shared" si="31"/>
        <v>0</v>
      </c>
      <c r="AA246" s="192">
        <f t="shared" si="32"/>
        <v>0</v>
      </c>
    </row>
    <row r="247" spans="1:27">
      <c r="A247" s="4" t="s">
        <v>245</v>
      </c>
      <c r="B247" s="4" t="s">
        <v>868</v>
      </c>
      <c r="C247" s="167"/>
      <c r="D247" s="167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>
        <v>172069</v>
      </c>
      <c r="O247" s="167"/>
      <c r="P247" s="167"/>
      <c r="Q247" s="167"/>
      <c r="R247" s="170"/>
      <c r="S247" s="170"/>
      <c r="T247" s="170"/>
      <c r="U247" s="170"/>
      <c r="V247" s="170"/>
      <c r="W247" s="170"/>
      <c r="X247" s="170"/>
      <c r="Y247" s="180">
        <f t="shared" si="30"/>
        <v>172069</v>
      </c>
      <c r="Z247" s="192">
        <f t="shared" si="31"/>
        <v>172069</v>
      </c>
      <c r="AA247" s="192">
        <f t="shared" si="32"/>
        <v>0</v>
      </c>
    </row>
    <row r="248" spans="1:27">
      <c r="A248" s="4" t="s">
        <v>242</v>
      </c>
      <c r="B248" s="4" t="s">
        <v>869</v>
      </c>
      <c r="C248" s="167"/>
      <c r="D248" s="167"/>
      <c r="E248" s="167"/>
      <c r="F248" s="167"/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70"/>
      <c r="S248" s="170"/>
      <c r="T248" s="170"/>
      <c r="U248" s="170"/>
      <c r="V248" s="170"/>
      <c r="W248" s="170"/>
      <c r="X248" s="170"/>
      <c r="Y248" s="180">
        <f t="shared" si="30"/>
        <v>0</v>
      </c>
      <c r="Z248" s="192">
        <f t="shared" si="31"/>
        <v>0</v>
      </c>
      <c r="AA248" s="192">
        <f t="shared" si="32"/>
        <v>0</v>
      </c>
    </row>
    <row r="249" spans="1:27">
      <c r="A249" s="4" t="s">
        <v>243</v>
      </c>
      <c r="B249" s="4" t="s">
        <v>869</v>
      </c>
      <c r="C249" s="167"/>
      <c r="D249" s="167"/>
      <c r="E249" s="167"/>
      <c r="F249" s="167"/>
      <c r="G249" s="167"/>
      <c r="H249" s="167"/>
      <c r="I249" s="167"/>
      <c r="J249" s="167"/>
      <c r="K249" s="167"/>
      <c r="L249" s="167"/>
      <c r="M249" s="167"/>
      <c r="N249" s="167"/>
      <c r="O249" s="167"/>
      <c r="P249" s="167"/>
      <c r="Q249" s="167"/>
      <c r="R249" s="170"/>
      <c r="S249" s="170"/>
      <c r="T249" s="170"/>
      <c r="U249" s="170"/>
      <c r="V249" s="170"/>
      <c r="W249" s="170"/>
      <c r="X249" s="170"/>
      <c r="Y249" s="180">
        <f t="shared" si="30"/>
        <v>0</v>
      </c>
      <c r="Z249" s="192">
        <f t="shared" si="31"/>
        <v>0</v>
      </c>
      <c r="AA249" s="192">
        <f t="shared" si="32"/>
        <v>0</v>
      </c>
    </row>
    <row r="250" spans="1:27">
      <c r="A250" s="8" t="s">
        <v>137</v>
      </c>
      <c r="B250" s="8" t="s">
        <v>870</v>
      </c>
      <c r="C250" s="167">
        <f t="shared" ref="C250:J250" si="39">SUM(C246:C249)</f>
        <v>0</v>
      </c>
      <c r="D250" s="167">
        <f t="shared" si="39"/>
        <v>0</v>
      </c>
      <c r="E250" s="167">
        <f t="shared" si="39"/>
        <v>0</v>
      </c>
      <c r="F250" s="167">
        <f t="shared" si="39"/>
        <v>0</v>
      </c>
      <c r="G250" s="167">
        <f t="shared" si="39"/>
        <v>0</v>
      </c>
      <c r="H250" s="167">
        <f t="shared" si="39"/>
        <v>0</v>
      </c>
      <c r="I250" s="167">
        <f t="shared" si="39"/>
        <v>0</v>
      </c>
      <c r="J250" s="167">
        <f t="shared" si="39"/>
        <v>0</v>
      </c>
      <c r="K250" s="167">
        <f t="shared" ref="K250:X250" si="40">SUM(K246:K249)</f>
        <v>0</v>
      </c>
      <c r="L250" s="167">
        <f t="shared" si="40"/>
        <v>0</v>
      </c>
      <c r="M250" s="167">
        <f t="shared" si="40"/>
        <v>0</v>
      </c>
      <c r="N250" s="167">
        <f t="shared" si="40"/>
        <v>172069</v>
      </c>
      <c r="O250" s="167">
        <f t="shared" si="40"/>
        <v>0</v>
      </c>
      <c r="P250" s="167">
        <f t="shared" si="40"/>
        <v>0</v>
      </c>
      <c r="Q250" s="167">
        <f t="shared" si="40"/>
        <v>0</v>
      </c>
      <c r="R250" s="167">
        <f t="shared" si="40"/>
        <v>0</v>
      </c>
      <c r="S250" s="167">
        <f t="shared" si="40"/>
        <v>0</v>
      </c>
      <c r="T250" s="167">
        <f t="shared" si="40"/>
        <v>0</v>
      </c>
      <c r="U250" s="167">
        <f t="shared" si="40"/>
        <v>0</v>
      </c>
      <c r="V250" s="167">
        <f t="shared" si="40"/>
        <v>0</v>
      </c>
      <c r="W250" s="167">
        <f t="shared" si="40"/>
        <v>0</v>
      </c>
      <c r="X250" s="167">
        <f t="shared" si="40"/>
        <v>0</v>
      </c>
      <c r="Y250" s="180">
        <f t="shared" si="30"/>
        <v>172069</v>
      </c>
      <c r="Z250" s="192">
        <f t="shared" si="31"/>
        <v>172069</v>
      </c>
      <c r="AA250" s="192">
        <f t="shared" si="32"/>
        <v>0</v>
      </c>
    </row>
    <row r="251" spans="1:27">
      <c r="A251" s="29" t="s">
        <v>871</v>
      </c>
      <c r="B251" s="8" t="s">
        <v>872</v>
      </c>
      <c r="C251" s="167"/>
      <c r="D251" s="167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70"/>
      <c r="S251" s="170"/>
      <c r="T251" s="170"/>
      <c r="U251" s="170"/>
      <c r="V251" s="170"/>
      <c r="W251" s="170"/>
      <c r="X251" s="170"/>
      <c r="Y251" s="180">
        <f t="shared" si="30"/>
        <v>0</v>
      </c>
      <c r="Z251" s="192">
        <f t="shared" si="31"/>
        <v>0</v>
      </c>
      <c r="AA251" s="192">
        <f t="shared" si="32"/>
        <v>0</v>
      </c>
    </row>
    <row r="252" spans="1:27">
      <c r="A252" s="29" t="s">
        <v>873</v>
      </c>
      <c r="B252" s="8" t="s">
        <v>874</v>
      </c>
      <c r="C252" s="167"/>
      <c r="D252" s="167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70"/>
      <c r="S252" s="170"/>
      <c r="T252" s="170"/>
      <c r="U252" s="170"/>
      <c r="V252" s="170"/>
      <c r="W252" s="170"/>
      <c r="X252" s="170"/>
      <c r="Y252" s="180">
        <f t="shared" si="30"/>
        <v>0</v>
      </c>
      <c r="Z252" s="192">
        <f t="shared" si="31"/>
        <v>0</v>
      </c>
      <c r="AA252" s="192">
        <f t="shared" si="32"/>
        <v>0</v>
      </c>
    </row>
    <row r="253" spans="1:27">
      <c r="A253" s="29" t="s">
        <v>875</v>
      </c>
      <c r="B253" s="8" t="s">
        <v>876</v>
      </c>
      <c r="C253" s="167"/>
      <c r="D253" s="167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70"/>
      <c r="S253" s="170"/>
      <c r="T253" s="170"/>
      <c r="U253" s="170"/>
      <c r="V253" s="170"/>
      <c r="W253" s="170"/>
      <c r="X253" s="170"/>
      <c r="Y253" s="180">
        <f t="shared" si="30"/>
        <v>0</v>
      </c>
      <c r="Z253" s="192">
        <f t="shared" si="31"/>
        <v>0</v>
      </c>
      <c r="AA253" s="192">
        <f t="shared" si="32"/>
        <v>0</v>
      </c>
    </row>
    <row r="254" spans="1:27">
      <c r="A254" s="29" t="s">
        <v>877</v>
      </c>
      <c r="B254" s="8" t="s">
        <v>878</v>
      </c>
      <c r="C254" s="167"/>
      <c r="D254" s="167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70"/>
      <c r="S254" s="170"/>
      <c r="T254" s="170"/>
      <c r="U254" s="170"/>
      <c r="V254" s="170"/>
      <c r="W254" s="170"/>
      <c r="X254" s="170"/>
      <c r="Y254" s="180">
        <f t="shared" si="30"/>
        <v>0</v>
      </c>
      <c r="Z254" s="192">
        <f t="shared" si="31"/>
        <v>0</v>
      </c>
      <c r="AA254" s="192">
        <f t="shared" si="32"/>
        <v>0</v>
      </c>
    </row>
    <row r="255" spans="1:27">
      <c r="A255" s="14" t="s">
        <v>257</v>
      </c>
      <c r="B255" s="8" t="s">
        <v>879</v>
      </c>
      <c r="C255" s="167"/>
      <c r="D255" s="167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70"/>
      <c r="S255" s="170"/>
      <c r="T255" s="170"/>
      <c r="U255" s="170"/>
      <c r="V255" s="170"/>
      <c r="W255" s="170"/>
      <c r="X255" s="170"/>
      <c r="Y255" s="180">
        <f t="shared" si="30"/>
        <v>0</v>
      </c>
      <c r="Z255" s="192">
        <f t="shared" si="31"/>
        <v>0</v>
      </c>
      <c r="AA255" s="192">
        <f t="shared" si="32"/>
        <v>0</v>
      </c>
    </row>
    <row r="256" spans="1:27">
      <c r="A256" s="19" t="s">
        <v>880</v>
      </c>
      <c r="B256" s="8" t="s">
        <v>879</v>
      </c>
      <c r="C256" s="167"/>
      <c r="D256" s="167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70"/>
      <c r="S256" s="170"/>
      <c r="T256" s="170"/>
      <c r="U256" s="170"/>
      <c r="V256" s="170"/>
      <c r="W256" s="170"/>
      <c r="X256" s="170"/>
      <c r="Y256" s="180">
        <f t="shared" si="30"/>
        <v>0</v>
      </c>
      <c r="Z256" s="192">
        <f t="shared" si="31"/>
        <v>0</v>
      </c>
      <c r="AA256" s="192">
        <f t="shared" si="32"/>
        <v>0</v>
      </c>
    </row>
    <row r="257" spans="1:27">
      <c r="A257" s="74" t="s">
        <v>138</v>
      </c>
      <c r="B257" s="183" t="s">
        <v>881</v>
      </c>
      <c r="C257" s="167">
        <f>C255+C254+C253+C252+C251+C250+C245+C238</f>
        <v>0</v>
      </c>
      <c r="D257" s="167">
        <f>D255+D254+D253+D252+D251+D250+D245+D238</f>
        <v>0</v>
      </c>
      <c r="E257" s="167">
        <f t="shared" ref="E257:X257" si="41">E255+E254+E253+E252+E251+E250+E245+E238</f>
        <v>0</v>
      </c>
      <c r="F257" s="167">
        <f t="shared" si="41"/>
        <v>0</v>
      </c>
      <c r="G257" s="167">
        <f t="shared" si="41"/>
        <v>0</v>
      </c>
      <c r="H257" s="167">
        <f t="shared" si="41"/>
        <v>0</v>
      </c>
      <c r="I257" s="167">
        <f t="shared" si="41"/>
        <v>0</v>
      </c>
      <c r="J257" s="167">
        <f t="shared" si="41"/>
        <v>0</v>
      </c>
      <c r="K257" s="167">
        <f t="shared" si="41"/>
        <v>0</v>
      </c>
      <c r="L257" s="167">
        <f t="shared" si="41"/>
        <v>0</v>
      </c>
      <c r="M257" s="167">
        <f t="shared" si="41"/>
        <v>0</v>
      </c>
      <c r="N257" s="167">
        <f t="shared" si="41"/>
        <v>172069</v>
      </c>
      <c r="O257" s="167">
        <f t="shared" si="41"/>
        <v>0</v>
      </c>
      <c r="P257" s="167">
        <f t="shared" si="41"/>
        <v>0</v>
      </c>
      <c r="Q257" s="167">
        <f t="shared" si="41"/>
        <v>0</v>
      </c>
      <c r="R257" s="167">
        <f t="shared" si="41"/>
        <v>0</v>
      </c>
      <c r="S257" s="167">
        <f t="shared" si="41"/>
        <v>0</v>
      </c>
      <c r="T257" s="167">
        <f t="shared" si="41"/>
        <v>0</v>
      </c>
      <c r="U257" s="167">
        <f t="shared" si="41"/>
        <v>0</v>
      </c>
      <c r="V257" s="167">
        <f t="shared" si="41"/>
        <v>0</v>
      </c>
      <c r="W257" s="167">
        <f t="shared" si="41"/>
        <v>0</v>
      </c>
      <c r="X257" s="167">
        <f t="shared" si="41"/>
        <v>0</v>
      </c>
      <c r="Y257" s="180">
        <f t="shared" si="30"/>
        <v>172069</v>
      </c>
      <c r="Z257" s="192">
        <f t="shared" si="31"/>
        <v>172069</v>
      </c>
      <c r="AA257" s="192">
        <f t="shared" si="32"/>
        <v>0</v>
      </c>
    </row>
    <row r="258" spans="1:27">
      <c r="A258" s="15" t="s">
        <v>882</v>
      </c>
      <c r="B258" s="4" t="s">
        <v>883</v>
      </c>
      <c r="C258" s="167"/>
      <c r="D258" s="167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70"/>
      <c r="S258" s="170"/>
      <c r="T258" s="170"/>
      <c r="U258" s="170"/>
      <c r="V258" s="170"/>
      <c r="W258" s="170"/>
      <c r="X258" s="170"/>
      <c r="Y258" s="180">
        <f t="shared" si="30"/>
        <v>0</v>
      </c>
      <c r="Z258" s="192">
        <f t="shared" si="31"/>
        <v>0</v>
      </c>
      <c r="AA258" s="192">
        <f t="shared" si="32"/>
        <v>0</v>
      </c>
    </row>
    <row r="259" spans="1:27">
      <c r="A259" s="16" t="s">
        <v>884</v>
      </c>
      <c r="B259" s="4" t="s">
        <v>885</v>
      </c>
      <c r="C259" s="167"/>
      <c r="D259" s="167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70"/>
      <c r="S259" s="170"/>
      <c r="T259" s="170"/>
      <c r="U259" s="170"/>
      <c r="V259" s="170"/>
      <c r="W259" s="170"/>
      <c r="X259" s="170"/>
      <c r="Y259" s="180">
        <f t="shared" si="30"/>
        <v>0</v>
      </c>
      <c r="Z259" s="192">
        <f t="shared" si="31"/>
        <v>0</v>
      </c>
      <c r="AA259" s="192">
        <f t="shared" si="32"/>
        <v>0</v>
      </c>
    </row>
    <row r="260" spans="1:27">
      <c r="A260" s="28" t="s">
        <v>886</v>
      </c>
      <c r="B260" s="4" t="s">
        <v>887</v>
      </c>
      <c r="C260" s="167"/>
      <c r="D260" s="167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70"/>
      <c r="S260" s="170"/>
      <c r="T260" s="170"/>
      <c r="U260" s="170"/>
      <c r="V260" s="170"/>
      <c r="W260" s="170"/>
      <c r="X260" s="170"/>
      <c r="Y260" s="180">
        <f t="shared" si="30"/>
        <v>0</v>
      </c>
      <c r="Z260" s="192">
        <f t="shared" si="31"/>
        <v>0</v>
      </c>
      <c r="AA260" s="192">
        <f t="shared" si="32"/>
        <v>0</v>
      </c>
    </row>
    <row r="261" spans="1:27">
      <c r="A261" s="28" t="s">
        <v>120</v>
      </c>
      <c r="B261" s="4" t="s">
        <v>888</v>
      </c>
      <c r="C261" s="167"/>
      <c r="D261" s="167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70"/>
      <c r="S261" s="170"/>
      <c r="T261" s="170"/>
      <c r="U261" s="170"/>
      <c r="V261" s="170"/>
      <c r="W261" s="170"/>
      <c r="X261" s="170"/>
      <c r="Y261" s="180">
        <f t="shared" si="30"/>
        <v>0</v>
      </c>
      <c r="Z261" s="192">
        <f t="shared" si="31"/>
        <v>0</v>
      </c>
      <c r="AA261" s="192">
        <f t="shared" si="32"/>
        <v>0</v>
      </c>
    </row>
    <row r="262" spans="1:27">
      <c r="A262" s="67" t="s">
        <v>728</v>
      </c>
      <c r="B262" s="67" t="s">
        <v>888</v>
      </c>
      <c r="C262" s="167"/>
      <c r="D262" s="167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70"/>
      <c r="S262" s="170"/>
      <c r="T262" s="170"/>
      <c r="U262" s="170"/>
      <c r="V262" s="170"/>
      <c r="W262" s="170"/>
      <c r="X262" s="170"/>
      <c r="Y262" s="180">
        <f t="shared" si="30"/>
        <v>0</v>
      </c>
      <c r="Z262" s="192">
        <f t="shared" si="31"/>
        <v>0</v>
      </c>
      <c r="AA262" s="192">
        <f t="shared" si="32"/>
        <v>0</v>
      </c>
    </row>
    <row r="263" spans="1:27">
      <c r="A263" s="67" t="s">
        <v>729</v>
      </c>
      <c r="B263" s="67" t="s">
        <v>888</v>
      </c>
      <c r="C263" s="167"/>
      <c r="D263" s="167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70"/>
      <c r="S263" s="170"/>
      <c r="T263" s="170"/>
      <c r="U263" s="170"/>
      <c r="V263" s="170"/>
      <c r="W263" s="170"/>
      <c r="X263" s="170"/>
      <c r="Y263" s="180">
        <f t="shared" ref="Y263:Y268" si="42">SUM(C263:X263)</f>
        <v>0</v>
      </c>
      <c r="Z263" s="192">
        <f t="shared" ref="Z263:Z268" si="43">C263+D263+E263+F263+G263+H263+I263+J263+K263+L263+N263+O263+P263+Q263+R263+S263+T263+U263+W263+X263</f>
        <v>0</v>
      </c>
      <c r="AA263" s="192">
        <f t="shared" ref="AA263:AA268" si="44">V263+M263</f>
        <v>0</v>
      </c>
    </row>
    <row r="264" spans="1:27">
      <c r="A264" s="75" t="s">
        <v>730</v>
      </c>
      <c r="B264" s="75" t="s">
        <v>888</v>
      </c>
      <c r="C264" s="167"/>
      <c r="D264" s="167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70"/>
      <c r="S264" s="170"/>
      <c r="T264" s="170"/>
      <c r="U264" s="170"/>
      <c r="V264" s="170"/>
      <c r="W264" s="170"/>
      <c r="X264" s="170"/>
      <c r="Y264" s="180">
        <f t="shared" si="42"/>
        <v>0</v>
      </c>
      <c r="Z264" s="192">
        <f t="shared" si="43"/>
        <v>0</v>
      </c>
      <c r="AA264" s="192">
        <f t="shared" si="44"/>
        <v>0</v>
      </c>
    </row>
    <row r="265" spans="1:27">
      <c r="A265" s="76" t="s">
        <v>139</v>
      </c>
      <c r="B265" s="183" t="s">
        <v>889</v>
      </c>
      <c r="C265" s="167">
        <f>C261+C260+C259+C258</f>
        <v>0</v>
      </c>
      <c r="D265" s="167">
        <f t="shared" ref="D265:X265" si="45">D261+D260+D259+D258</f>
        <v>0</v>
      </c>
      <c r="E265" s="167">
        <f t="shared" si="45"/>
        <v>0</v>
      </c>
      <c r="F265" s="167">
        <f t="shared" si="45"/>
        <v>0</v>
      </c>
      <c r="G265" s="167">
        <f t="shared" si="45"/>
        <v>0</v>
      </c>
      <c r="H265" s="167">
        <f t="shared" si="45"/>
        <v>0</v>
      </c>
      <c r="I265" s="167">
        <f t="shared" si="45"/>
        <v>0</v>
      </c>
      <c r="J265" s="167">
        <f t="shared" si="45"/>
        <v>0</v>
      </c>
      <c r="K265" s="167">
        <f t="shared" si="45"/>
        <v>0</v>
      </c>
      <c r="L265" s="167">
        <f t="shared" si="45"/>
        <v>0</v>
      </c>
      <c r="M265" s="167">
        <f t="shared" si="45"/>
        <v>0</v>
      </c>
      <c r="N265" s="167">
        <f t="shared" si="45"/>
        <v>0</v>
      </c>
      <c r="O265" s="167">
        <f t="shared" si="45"/>
        <v>0</v>
      </c>
      <c r="P265" s="167">
        <f t="shared" si="45"/>
        <v>0</v>
      </c>
      <c r="Q265" s="167">
        <f t="shared" si="45"/>
        <v>0</v>
      </c>
      <c r="R265" s="167">
        <f t="shared" si="45"/>
        <v>0</v>
      </c>
      <c r="S265" s="167">
        <f t="shared" si="45"/>
        <v>0</v>
      </c>
      <c r="T265" s="167">
        <f t="shared" si="45"/>
        <v>0</v>
      </c>
      <c r="U265" s="167">
        <f t="shared" si="45"/>
        <v>0</v>
      </c>
      <c r="V265" s="167">
        <f t="shared" si="45"/>
        <v>0</v>
      </c>
      <c r="W265" s="167">
        <f t="shared" si="45"/>
        <v>0</v>
      </c>
      <c r="X265" s="167">
        <f t="shared" si="45"/>
        <v>0</v>
      </c>
      <c r="Y265" s="180">
        <f t="shared" si="42"/>
        <v>0</v>
      </c>
      <c r="Z265" s="192">
        <f t="shared" si="43"/>
        <v>0</v>
      </c>
      <c r="AA265" s="192">
        <f t="shared" si="44"/>
        <v>0</v>
      </c>
    </row>
    <row r="266" spans="1:27">
      <c r="A266" s="62" t="s">
        <v>890</v>
      </c>
      <c r="B266" s="183" t="s">
        <v>891</v>
      </c>
      <c r="C266" s="167"/>
      <c r="D266" s="167"/>
      <c r="E266" s="167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70"/>
      <c r="S266" s="170"/>
      <c r="T266" s="170"/>
      <c r="U266" s="170"/>
      <c r="V266" s="170"/>
      <c r="W266" s="170"/>
      <c r="X266" s="170"/>
      <c r="Y266" s="180">
        <f t="shared" si="42"/>
        <v>0</v>
      </c>
      <c r="Z266" s="192">
        <f t="shared" si="43"/>
        <v>0</v>
      </c>
      <c r="AA266" s="192">
        <f t="shared" si="44"/>
        <v>0</v>
      </c>
    </row>
    <row r="267" spans="1:27" ht="15.75">
      <c r="A267" s="56" t="s">
        <v>140</v>
      </c>
      <c r="B267" s="50" t="s">
        <v>892</v>
      </c>
      <c r="C267" s="167">
        <f>C266+C265+C257</f>
        <v>0</v>
      </c>
      <c r="D267" s="167">
        <f t="shared" ref="D267:X267" si="46">D266+D265+D257</f>
        <v>0</v>
      </c>
      <c r="E267" s="167">
        <f t="shared" si="46"/>
        <v>0</v>
      </c>
      <c r="F267" s="167">
        <f t="shared" si="46"/>
        <v>0</v>
      </c>
      <c r="G267" s="167">
        <f t="shared" si="46"/>
        <v>0</v>
      </c>
      <c r="H267" s="167">
        <f t="shared" si="46"/>
        <v>0</v>
      </c>
      <c r="I267" s="167">
        <f t="shared" si="46"/>
        <v>0</v>
      </c>
      <c r="J267" s="167">
        <f t="shared" si="46"/>
        <v>0</v>
      </c>
      <c r="K267" s="167">
        <f t="shared" si="46"/>
        <v>0</v>
      </c>
      <c r="L267" s="167">
        <f t="shared" si="46"/>
        <v>0</v>
      </c>
      <c r="M267" s="167">
        <f t="shared" si="46"/>
        <v>0</v>
      </c>
      <c r="N267" s="167">
        <f t="shared" si="46"/>
        <v>172069</v>
      </c>
      <c r="O267" s="167">
        <f t="shared" si="46"/>
        <v>0</v>
      </c>
      <c r="P267" s="167">
        <f t="shared" si="46"/>
        <v>0</v>
      </c>
      <c r="Q267" s="167">
        <f t="shared" si="46"/>
        <v>0</v>
      </c>
      <c r="R267" s="167">
        <f t="shared" si="46"/>
        <v>0</v>
      </c>
      <c r="S267" s="167">
        <f t="shared" si="46"/>
        <v>0</v>
      </c>
      <c r="T267" s="167">
        <f t="shared" si="46"/>
        <v>0</v>
      </c>
      <c r="U267" s="167">
        <f t="shared" si="46"/>
        <v>0</v>
      </c>
      <c r="V267" s="167">
        <f t="shared" si="46"/>
        <v>0</v>
      </c>
      <c r="W267" s="167">
        <f t="shared" si="46"/>
        <v>0</v>
      </c>
      <c r="X267" s="167">
        <f t="shared" si="46"/>
        <v>0</v>
      </c>
      <c r="Y267" s="180">
        <f t="shared" si="42"/>
        <v>172069</v>
      </c>
      <c r="Z267" s="192">
        <f t="shared" si="43"/>
        <v>172069</v>
      </c>
      <c r="AA267" s="192">
        <f t="shared" si="44"/>
        <v>0</v>
      </c>
    </row>
    <row r="268" spans="1:27" ht="15.75">
      <c r="A268" s="54" t="s">
        <v>185</v>
      </c>
      <c r="B268" s="55"/>
      <c r="C268" s="167">
        <f>C267+C230</f>
        <v>7789</v>
      </c>
      <c r="D268" s="167">
        <f t="shared" ref="D268:X268" si="47">D267+D230</f>
        <v>0</v>
      </c>
      <c r="E268" s="167">
        <f t="shared" si="47"/>
        <v>8305</v>
      </c>
      <c r="F268" s="167">
        <f t="shared" si="47"/>
        <v>1270</v>
      </c>
      <c r="G268" s="167">
        <f t="shared" si="47"/>
        <v>155329</v>
      </c>
      <c r="H268" s="167">
        <f t="shared" si="47"/>
        <v>6073</v>
      </c>
      <c r="I268" s="167">
        <f t="shared" si="47"/>
        <v>3274</v>
      </c>
      <c r="J268" s="167">
        <f t="shared" si="47"/>
        <v>4618</v>
      </c>
      <c r="K268" s="167">
        <f t="shared" si="47"/>
        <v>11392</v>
      </c>
      <c r="L268" s="167">
        <f t="shared" si="47"/>
        <v>1156</v>
      </c>
      <c r="M268" s="167">
        <f t="shared" si="47"/>
        <v>105308</v>
      </c>
      <c r="N268" s="167">
        <f t="shared" si="47"/>
        <v>268655</v>
      </c>
      <c r="O268" s="167">
        <f t="shared" si="47"/>
        <v>147262</v>
      </c>
      <c r="P268" s="167">
        <f t="shared" si="47"/>
        <v>0</v>
      </c>
      <c r="Q268" s="167">
        <f t="shared" si="47"/>
        <v>0</v>
      </c>
      <c r="R268" s="167">
        <f t="shared" si="47"/>
        <v>0</v>
      </c>
      <c r="S268" s="167">
        <f t="shared" si="47"/>
        <v>0</v>
      </c>
      <c r="T268" s="167">
        <f t="shared" si="47"/>
        <v>0</v>
      </c>
      <c r="U268" s="167">
        <f t="shared" si="47"/>
        <v>0</v>
      </c>
      <c r="V268" s="167">
        <f t="shared" si="47"/>
        <v>132746</v>
      </c>
      <c r="W268" s="167">
        <f t="shared" si="47"/>
        <v>5504</v>
      </c>
      <c r="X268" s="167">
        <f t="shared" si="47"/>
        <v>34594</v>
      </c>
      <c r="Y268" s="180">
        <f t="shared" si="42"/>
        <v>893275</v>
      </c>
      <c r="Z268" s="192">
        <f t="shared" si="43"/>
        <v>655221</v>
      </c>
      <c r="AA268" s="192">
        <f t="shared" si="44"/>
        <v>238054</v>
      </c>
    </row>
  </sheetData>
  <phoneticPr fontId="50" type="noConversion"/>
  <pageMargins left="0.26" right="0.28000000000000003" top="0.28000000000000003" bottom="0.74803149606299213" header="0.1" footer="0.31496062992125984"/>
  <pageSetup paperSize="8" scale="60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  <pageSetUpPr fitToPage="1"/>
  </sheetPr>
  <dimension ref="A1:G34"/>
  <sheetViews>
    <sheetView zoomScale="80" workbookViewId="0">
      <pane xSplit="1" ySplit="5" topLeftCell="E21" activePane="bottomRight" state="frozen"/>
      <selection pane="topRight" activeCell="B1" sqref="B1"/>
      <selection pane="bottomLeft" activeCell="A6" sqref="A6"/>
      <selection pane="bottomRight" activeCell="H27" sqref="H27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6" width="29.42578125" customWidth="1"/>
    <col min="7" max="7" width="18.42578125" customWidth="1"/>
  </cols>
  <sheetData>
    <row r="1" spans="1:7">
      <c r="A1" s="265" t="s">
        <v>343</v>
      </c>
      <c r="B1" s="270"/>
      <c r="C1" s="270"/>
      <c r="D1" s="270"/>
      <c r="E1" s="270"/>
      <c r="F1" s="270"/>
      <c r="G1" s="270"/>
    </row>
    <row r="2" spans="1:7">
      <c r="A2" s="269" t="s">
        <v>510</v>
      </c>
      <c r="B2" s="274"/>
      <c r="C2" s="274"/>
      <c r="D2" s="274"/>
      <c r="E2" s="274"/>
      <c r="F2" s="274"/>
      <c r="G2" s="274"/>
    </row>
    <row r="3" spans="1:7">
      <c r="A3" s="251"/>
    </row>
    <row r="4" spans="1:7">
      <c r="A4" s="251"/>
    </row>
    <row r="5" spans="1:7" ht="55.5">
      <c r="A5" s="252" t="s">
        <v>511</v>
      </c>
      <c r="B5" s="253" t="s">
        <v>539</v>
      </c>
      <c r="C5" s="253" t="s">
        <v>540</v>
      </c>
      <c r="D5" s="253" t="s">
        <v>541</v>
      </c>
      <c r="E5" s="253" t="s">
        <v>542</v>
      </c>
      <c r="F5" s="253" t="s">
        <v>196</v>
      </c>
      <c r="G5" s="254" t="s">
        <v>259</v>
      </c>
    </row>
    <row r="6" spans="1:7">
      <c r="A6" s="255" t="s">
        <v>512</v>
      </c>
      <c r="B6" s="256"/>
      <c r="C6" s="256"/>
      <c r="D6" s="256"/>
      <c r="E6" s="256">
        <v>1</v>
      </c>
      <c r="F6" s="256"/>
      <c r="G6" s="36">
        <v>1</v>
      </c>
    </row>
    <row r="7" spans="1:7">
      <c r="A7" s="255" t="s">
        <v>513</v>
      </c>
      <c r="B7" s="256"/>
      <c r="C7" s="256"/>
      <c r="D7" s="256"/>
      <c r="E7" s="256">
        <v>3</v>
      </c>
      <c r="F7" s="256"/>
      <c r="G7" s="36">
        <v>3</v>
      </c>
    </row>
    <row r="8" spans="1:7">
      <c r="A8" s="255" t="s">
        <v>514</v>
      </c>
      <c r="B8" s="256"/>
      <c r="C8" s="256"/>
      <c r="D8" s="256"/>
      <c r="E8" s="256">
        <v>4</v>
      </c>
      <c r="F8" s="256"/>
      <c r="G8" s="36">
        <v>4</v>
      </c>
    </row>
    <row r="9" spans="1:7">
      <c r="A9" s="255" t="s">
        <v>515</v>
      </c>
      <c r="B9" s="256"/>
      <c r="C9" s="256"/>
      <c r="D9" s="256"/>
      <c r="E9" s="256">
        <v>1</v>
      </c>
      <c r="F9" s="256"/>
      <c r="G9" s="36">
        <v>1</v>
      </c>
    </row>
    <row r="10" spans="1:7">
      <c r="A10" s="252" t="s">
        <v>516</v>
      </c>
      <c r="B10" s="256"/>
      <c r="C10" s="256"/>
      <c r="D10" s="256"/>
      <c r="E10" s="256">
        <v>9</v>
      </c>
      <c r="F10" s="256"/>
      <c r="G10" s="36">
        <v>9</v>
      </c>
    </row>
    <row r="11" spans="1:7">
      <c r="A11" s="255" t="s">
        <v>517</v>
      </c>
      <c r="B11" s="256"/>
      <c r="C11" s="256"/>
      <c r="D11" s="256"/>
      <c r="E11" s="256"/>
      <c r="F11" s="256">
        <v>1</v>
      </c>
      <c r="G11" s="36"/>
    </row>
    <row r="12" spans="1:7" ht="30">
      <c r="A12" s="255" t="s">
        <v>518</v>
      </c>
      <c r="B12" s="256"/>
      <c r="C12" s="256"/>
      <c r="D12" s="256"/>
      <c r="E12" s="256"/>
      <c r="F12" s="256"/>
      <c r="G12" s="36"/>
    </row>
    <row r="13" spans="1:7">
      <c r="A13" s="255" t="s">
        <v>519</v>
      </c>
      <c r="B13" s="256"/>
      <c r="C13" s="256"/>
      <c r="D13" s="256"/>
      <c r="E13" s="256"/>
      <c r="F13" s="256"/>
      <c r="G13" s="36"/>
    </row>
    <row r="14" spans="1:7">
      <c r="A14" s="255" t="s">
        <v>520</v>
      </c>
      <c r="B14" s="256">
        <v>5</v>
      </c>
      <c r="C14" s="256">
        <v>2</v>
      </c>
      <c r="D14" s="256">
        <v>1</v>
      </c>
      <c r="E14" s="256"/>
      <c r="F14" s="256"/>
      <c r="G14" s="36">
        <v>8</v>
      </c>
    </row>
    <row r="15" spans="1:7">
      <c r="A15" s="255" t="s">
        <v>521</v>
      </c>
      <c r="B15" s="256">
        <v>2</v>
      </c>
      <c r="C15" s="256">
        <v>8</v>
      </c>
      <c r="D15" s="256">
        <v>3</v>
      </c>
      <c r="E15" s="256"/>
      <c r="F15" s="256">
        <v>1</v>
      </c>
      <c r="G15" s="36">
        <v>14</v>
      </c>
    </row>
    <row r="16" spans="1:7">
      <c r="A16" s="255" t="s">
        <v>522</v>
      </c>
      <c r="B16" s="256">
        <v>1</v>
      </c>
      <c r="C16" s="256">
        <v>10</v>
      </c>
      <c r="D16" s="256">
        <v>1</v>
      </c>
      <c r="E16" s="256"/>
      <c r="F16" s="256">
        <v>7</v>
      </c>
      <c r="G16" s="36">
        <v>19</v>
      </c>
    </row>
    <row r="17" spans="1:7">
      <c r="A17" s="255" t="s">
        <v>523</v>
      </c>
      <c r="B17" s="256"/>
      <c r="C17" s="256"/>
      <c r="D17" s="256"/>
      <c r="E17" s="256"/>
      <c r="F17" s="256"/>
      <c r="G17" s="36"/>
    </row>
    <row r="18" spans="1:7">
      <c r="A18" s="252" t="s">
        <v>524</v>
      </c>
      <c r="B18" s="256">
        <v>8</v>
      </c>
      <c r="C18" s="256">
        <v>20</v>
      </c>
      <c r="D18" s="256">
        <v>5</v>
      </c>
      <c r="E18" s="256"/>
      <c r="F18" s="256">
        <f>SUM(F11:F17)</f>
        <v>9</v>
      </c>
      <c r="G18" s="36">
        <v>22</v>
      </c>
    </row>
    <row r="19" spans="1:7" ht="30">
      <c r="A19" s="255" t="s">
        <v>525</v>
      </c>
      <c r="B19" s="256">
        <v>12</v>
      </c>
      <c r="C19" s="256"/>
      <c r="D19" s="256"/>
      <c r="E19" s="256">
        <v>1</v>
      </c>
      <c r="F19" s="256"/>
      <c r="G19" s="36">
        <v>13</v>
      </c>
    </row>
    <row r="20" spans="1:7">
      <c r="A20" s="255" t="s">
        <v>526</v>
      </c>
      <c r="B20" s="256"/>
      <c r="C20" s="256"/>
      <c r="D20" s="256"/>
      <c r="E20" s="256"/>
      <c r="F20" s="256"/>
      <c r="G20" s="36"/>
    </row>
    <row r="21" spans="1:7">
      <c r="A21" s="255" t="s">
        <v>527</v>
      </c>
      <c r="B21" s="256">
        <v>10</v>
      </c>
      <c r="C21" s="256"/>
      <c r="D21" s="256"/>
      <c r="E21" s="256"/>
      <c r="F21" s="256">
        <v>1</v>
      </c>
      <c r="G21" s="36">
        <v>11</v>
      </c>
    </row>
    <row r="22" spans="1:7">
      <c r="A22" s="252" t="s">
        <v>528</v>
      </c>
      <c r="B22" s="256">
        <v>22</v>
      </c>
      <c r="C22" s="256"/>
      <c r="D22" s="256"/>
      <c r="E22" s="256">
        <v>1</v>
      </c>
      <c r="F22" s="256">
        <v>1</v>
      </c>
      <c r="G22" s="36">
        <v>24</v>
      </c>
    </row>
    <row r="23" spans="1:7">
      <c r="A23" s="255" t="s">
        <v>529</v>
      </c>
      <c r="B23" s="256">
        <v>1</v>
      </c>
      <c r="C23" s="256"/>
      <c r="D23" s="256"/>
      <c r="E23" s="256"/>
      <c r="F23" s="256"/>
      <c r="G23" s="36">
        <v>1</v>
      </c>
    </row>
    <row r="24" spans="1:7">
      <c r="A24" s="255" t="s">
        <v>530</v>
      </c>
      <c r="B24" s="256">
        <v>5</v>
      </c>
      <c r="C24" s="256"/>
      <c r="D24" s="256"/>
      <c r="E24" s="256"/>
      <c r="F24" s="256"/>
      <c r="G24" s="36">
        <v>5</v>
      </c>
    </row>
    <row r="25" spans="1:7" ht="30">
      <c r="A25" s="255" t="s">
        <v>531</v>
      </c>
      <c r="B25" s="256">
        <v>1</v>
      </c>
      <c r="C25" s="256"/>
      <c r="D25" s="256"/>
      <c r="E25" s="256"/>
      <c r="F25" s="256"/>
      <c r="G25" s="36">
        <v>1</v>
      </c>
    </row>
    <row r="26" spans="1:7">
      <c r="A26" s="252" t="s">
        <v>532</v>
      </c>
      <c r="B26" s="256">
        <v>13</v>
      </c>
      <c r="C26" s="256"/>
      <c r="D26" s="256"/>
      <c r="E26" s="256"/>
      <c r="F26" s="256"/>
      <c r="G26" s="36">
        <v>13</v>
      </c>
    </row>
    <row r="27" spans="1:7" ht="25.5">
      <c r="A27" s="252" t="s">
        <v>533</v>
      </c>
      <c r="B27" s="257">
        <v>43</v>
      </c>
      <c r="C27" s="258">
        <v>20</v>
      </c>
      <c r="D27" s="258">
        <v>5</v>
      </c>
      <c r="E27" s="258">
        <v>10</v>
      </c>
      <c r="F27" s="258">
        <v>10</v>
      </c>
      <c r="G27" s="36">
        <v>88</v>
      </c>
    </row>
    <row r="28" spans="1:7" ht="30">
      <c r="A28" s="255" t="s">
        <v>534</v>
      </c>
      <c r="B28" s="256"/>
      <c r="C28" s="256"/>
      <c r="D28" s="256"/>
      <c r="E28" s="256"/>
      <c r="F28" s="256"/>
      <c r="G28" s="36"/>
    </row>
    <row r="29" spans="1:7" ht="45">
      <c r="A29" s="255" t="s">
        <v>535</v>
      </c>
      <c r="B29" s="256"/>
      <c r="C29" s="256"/>
      <c r="D29" s="256"/>
      <c r="E29" s="256"/>
      <c r="F29" s="256"/>
      <c r="G29" s="36"/>
    </row>
    <row r="30" spans="1:7" ht="30">
      <c r="A30" s="255" t="s">
        <v>536</v>
      </c>
      <c r="B30" s="256"/>
      <c r="C30" s="256"/>
      <c r="D30" s="256"/>
      <c r="E30" s="256"/>
      <c r="F30" s="256"/>
      <c r="G30" s="36"/>
    </row>
    <row r="31" spans="1:7">
      <c r="A31" s="255" t="s">
        <v>537</v>
      </c>
      <c r="B31" s="256"/>
      <c r="C31" s="256"/>
      <c r="D31" s="256"/>
      <c r="E31" s="256"/>
      <c r="F31" s="256"/>
      <c r="G31" s="36"/>
    </row>
    <row r="32" spans="1:7" ht="25.5">
      <c r="A32" s="252" t="s">
        <v>538</v>
      </c>
      <c r="B32" s="256"/>
      <c r="C32" s="256"/>
      <c r="D32" s="256"/>
      <c r="E32" s="256"/>
      <c r="F32" s="256"/>
      <c r="G32" s="36"/>
    </row>
    <row r="33" spans="1:6">
      <c r="A33" s="271"/>
      <c r="B33" s="272"/>
      <c r="C33" s="272"/>
      <c r="D33" s="272"/>
      <c r="E33" s="259"/>
      <c r="F33" s="259"/>
    </row>
    <row r="34" spans="1:6">
      <c r="A34" s="273"/>
      <c r="B34" s="272"/>
      <c r="C34" s="272"/>
      <c r="D34" s="272"/>
      <c r="E34" s="259"/>
      <c r="F34" s="259"/>
    </row>
  </sheetData>
  <mergeCells count="4">
    <mergeCell ref="A33:D33"/>
    <mergeCell ref="A34:D34"/>
    <mergeCell ref="A1:G1"/>
    <mergeCell ref="A2:G2"/>
  </mergeCells>
  <phoneticPr fontId="50" type="noConversion"/>
  <pageMargins left="0.70866141732283472" right="0.70866141732283472" top="0.74803149606299213" bottom="0.74803149606299213" header="0.31496062992125984" footer="0.31496062992125984"/>
  <pageSetup paperSize="9" scale="52" orientation="landscape" horizontalDpi="300" verticalDpi="300" r:id="rId1"/>
  <headerFooter alignWithMargins="0">
    <oddHeader>&amp;R12.sz.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A1:H93"/>
  <sheetViews>
    <sheetView zoomScale="80"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H4" sqref="H4"/>
    </sheetView>
  </sheetViews>
  <sheetFormatPr defaultRowHeight="15"/>
  <cols>
    <col min="1" max="1" width="66.5703125" customWidth="1"/>
    <col min="2" max="2" width="9.42578125" customWidth="1"/>
    <col min="3" max="3" width="22.42578125" style="158" customWidth="1"/>
    <col min="4" max="4" width="18.85546875" style="158" customWidth="1"/>
    <col min="5" max="5" width="18.7109375" style="158" customWidth="1"/>
    <col min="6" max="7" width="18.28515625" style="158" customWidth="1"/>
    <col min="8" max="8" width="18.7109375" style="158" customWidth="1"/>
  </cols>
  <sheetData>
    <row r="1" spans="1:8" ht="21.75" customHeight="1">
      <c r="A1" s="265" t="s">
        <v>343</v>
      </c>
      <c r="B1" s="270"/>
      <c r="C1" s="270"/>
      <c r="D1" s="270"/>
      <c r="E1" s="270"/>
      <c r="F1" s="270"/>
      <c r="G1" s="270"/>
      <c r="H1" s="270"/>
    </row>
    <row r="2" spans="1:8" ht="26.25" customHeight="1">
      <c r="A2" s="268" t="s">
        <v>442</v>
      </c>
      <c r="B2" s="266"/>
      <c r="C2" s="266"/>
      <c r="D2" s="266"/>
      <c r="E2" s="266"/>
      <c r="F2" s="266"/>
      <c r="G2" s="266"/>
      <c r="H2" s="266"/>
    </row>
    <row r="4" spans="1:8" ht="45">
      <c r="A4" s="1" t="s">
        <v>498</v>
      </c>
      <c r="B4" s="2" t="s">
        <v>499</v>
      </c>
      <c r="C4" s="221" t="s">
        <v>364</v>
      </c>
      <c r="D4" s="221" t="s">
        <v>368</v>
      </c>
      <c r="E4" s="221" t="s">
        <v>365</v>
      </c>
      <c r="F4" s="221" t="s">
        <v>366</v>
      </c>
      <c r="G4" s="221" t="s">
        <v>375</v>
      </c>
      <c r="H4" s="222" t="s">
        <v>259</v>
      </c>
    </row>
    <row r="5" spans="1:8" ht="15.75">
      <c r="A5" s="212" t="s">
        <v>410</v>
      </c>
      <c r="B5" s="212" t="s">
        <v>658</v>
      </c>
      <c r="C5" s="213">
        <v>6650000</v>
      </c>
      <c r="D5" s="213"/>
      <c r="E5" s="213"/>
      <c r="F5" s="213"/>
      <c r="G5" s="213"/>
      <c r="H5" s="213">
        <f>C5+D5+E5+F5</f>
        <v>6650000</v>
      </c>
    </row>
    <row r="6" spans="1:8" s="207" customFormat="1">
      <c r="A6" s="19" t="s">
        <v>657</v>
      </c>
      <c r="B6" s="205" t="s">
        <v>658</v>
      </c>
      <c r="C6" s="214">
        <f>SUM(C5)</f>
        <v>6650000</v>
      </c>
      <c r="D6" s="214">
        <f>SUM(D5)</f>
        <v>0</v>
      </c>
      <c r="E6" s="214">
        <f>SUM(E5)</f>
        <v>0</v>
      </c>
      <c r="F6" s="214">
        <f>SUM(F5)</f>
        <v>0</v>
      </c>
      <c r="G6" s="214"/>
      <c r="H6" s="214">
        <f>SUM(H5)</f>
        <v>6650000</v>
      </c>
    </row>
    <row r="7" spans="1:8" ht="15.75">
      <c r="A7" s="16"/>
      <c r="B7" s="208"/>
      <c r="C7" s="215"/>
      <c r="D7" s="215"/>
      <c r="E7" s="215"/>
      <c r="F7" s="215"/>
      <c r="G7" s="215"/>
      <c r="H7" s="215">
        <f t="shared" ref="H7:H62" si="0">C7+D7+E7+F7</f>
        <v>0</v>
      </c>
    </row>
    <row r="8" spans="1:8" ht="15.75">
      <c r="A8" s="216" t="s">
        <v>411</v>
      </c>
      <c r="B8" s="208" t="s">
        <v>659</v>
      </c>
      <c r="C8" s="215">
        <v>127332000</v>
      </c>
      <c r="D8" s="215"/>
      <c r="E8" s="215"/>
      <c r="F8" s="215"/>
      <c r="G8" s="215"/>
      <c r="H8" s="215">
        <f t="shared" si="0"/>
        <v>127332000</v>
      </c>
    </row>
    <row r="9" spans="1:8" ht="15.75">
      <c r="A9" s="216" t="s">
        <v>412</v>
      </c>
      <c r="B9" s="208" t="s">
        <v>662</v>
      </c>
      <c r="C9" s="215">
        <v>103157000</v>
      </c>
      <c r="D9" s="215"/>
      <c r="E9" s="215"/>
      <c r="F9" s="215"/>
      <c r="G9" s="215"/>
      <c r="H9" s="215">
        <f t="shared" si="0"/>
        <v>103157000</v>
      </c>
    </row>
    <row r="10" spans="1:8" ht="15.75">
      <c r="A10" s="217" t="s">
        <v>413</v>
      </c>
      <c r="B10" s="208" t="s">
        <v>664</v>
      </c>
      <c r="C10" s="215">
        <v>27500000</v>
      </c>
      <c r="D10" s="215"/>
      <c r="E10" s="215"/>
      <c r="F10" s="215"/>
      <c r="G10" s="215"/>
      <c r="H10" s="215">
        <f t="shared" si="0"/>
        <v>27500000</v>
      </c>
    </row>
    <row r="11" spans="1:8" ht="15.75">
      <c r="A11" s="216" t="s">
        <v>414</v>
      </c>
      <c r="B11" s="208" t="s">
        <v>666</v>
      </c>
      <c r="C11" s="215">
        <v>3937007.874015748</v>
      </c>
      <c r="D11" s="215"/>
      <c r="E11" s="215"/>
      <c r="F11" s="215"/>
      <c r="G11" s="215"/>
      <c r="H11" s="215">
        <f t="shared" si="0"/>
        <v>3937007.874015748</v>
      </c>
    </row>
    <row r="12" spans="1:8">
      <c r="A12" s="19" t="s">
        <v>21</v>
      </c>
      <c r="B12" s="205" t="s">
        <v>659</v>
      </c>
      <c r="C12" s="223">
        <f>SUM(C8:C11)</f>
        <v>261926007.87401575</v>
      </c>
      <c r="D12" s="223">
        <f>SUM(D8:D11)</f>
        <v>0</v>
      </c>
      <c r="E12" s="223">
        <f>SUM(E8:E11)</f>
        <v>0</v>
      </c>
      <c r="F12" s="223">
        <f>SUM(F8:F11)</f>
        <v>0</v>
      </c>
      <c r="G12" s="223"/>
      <c r="H12" s="223">
        <f t="shared" si="0"/>
        <v>261926007.87401575</v>
      </c>
    </row>
    <row r="13" spans="1:8" ht="15.75">
      <c r="A13" s="16"/>
      <c r="B13" s="208"/>
      <c r="C13" s="215"/>
      <c r="D13" s="215"/>
      <c r="E13" s="215"/>
      <c r="F13" s="215"/>
      <c r="G13" s="215"/>
      <c r="H13" s="215"/>
    </row>
    <row r="14" spans="1:8" ht="15.75">
      <c r="A14" s="216" t="s">
        <v>415</v>
      </c>
      <c r="B14" s="208" t="s">
        <v>662</v>
      </c>
      <c r="C14" s="215">
        <v>200000</v>
      </c>
      <c r="D14" s="215"/>
      <c r="E14" s="215"/>
      <c r="F14" s="215"/>
      <c r="G14" s="215"/>
      <c r="H14" s="215">
        <f t="shared" si="0"/>
        <v>200000</v>
      </c>
    </row>
    <row r="15" spans="1:8" s="207" customFormat="1">
      <c r="A15" s="8" t="s">
        <v>661</v>
      </c>
      <c r="B15" s="9" t="s">
        <v>662</v>
      </c>
      <c r="C15" s="223">
        <f>SUM(C14)</f>
        <v>200000</v>
      </c>
      <c r="D15" s="223">
        <f>SUM(D14)</f>
        <v>0</v>
      </c>
      <c r="E15" s="223">
        <f>SUM(E14)</f>
        <v>0</v>
      </c>
      <c r="F15" s="223">
        <f>SUM(F14)</f>
        <v>0</v>
      </c>
      <c r="G15" s="223"/>
      <c r="H15" s="223">
        <f t="shared" si="0"/>
        <v>200000</v>
      </c>
    </row>
    <row r="16" spans="1:8" s="207" customFormat="1">
      <c r="A16" s="8"/>
      <c r="B16" s="9"/>
      <c r="C16" s="223"/>
      <c r="D16" s="223"/>
      <c r="E16" s="223"/>
      <c r="F16" s="223"/>
      <c r="G16" s="223"/>
      <c r="H16" s="223"/>
    </row>
    <row r="17" spans="1:8" ht="15.75">
      <c r="A17" s="210" t="s">
        <v>416</v>
      </c>
      <c r="B17" s="208" t="s">
        <v>664</v>
      </c>
      <c r="C17" s="215"/>
      <c r="D17" s="215"/>
      <c r="E17" s="211">
        <f>120000*4</f>
        <v>480000</v>
      </c>
      <c r="F17" s="215"/>
      <c r="G17" s="215"/>
      <c r="H17" s="215">
        <f t="shared" si="0"/>
        <v>480000</v>
      </c>
    </row>
    <row r="18" spans="1:8" ht="15.75">
      <c r="A18" s="216" t="s">
        <v>417</v>
      </c>
      <c r="B18" s="208" t="s">
        <v>664</v>
      </c>
      <c r="C18" s="215"/>
      <c r="D18" s="215"/>
      <c r="E18" s="215">
        <f>50000*2</f>
        <v>100000</v>
      </c>
      <c r="F18" s="215"/>
      <c r="G18" s="215"/>
      <c r="H18" s="215">
        <f t="shared" si="0"/>
        <v>100000</v>
      </c>
    </row>
    <row r="19" spans="1:8" ht="15.75">
      <c r="A19" s="216" t="s">
        <v>418</v>
      </c>
      <c r="B19" s="208" t="s">
        <v>664</v>
      </c>
      <c r="C19" s="215"/>
      <c r="D19" s="215"/>
      <c r="E19" s="215">
        <f>450000</f>
        <v>450000</v>
      </c>
      <c r="F19" s="215"/>
      <c r="G19" s="215"/>
      <c r="H19" s="215">
        <f t="shared" si="0"/>
        <v>450000</v>
      </c>
    </row>
    <row r="20" spans="1:8" ht="15.75">
      <c r="A20" s="216" t="s">
        <v>419</v>
      </c>
      <c r="B20" s="208" t="s">
        <v>664</v>
      </c>
      <c r="C20" s="215"/>
      <c r="D20" s="215"/>
      <c r="E20" s="215">
        <v>250000</v>
      </c>
      <c r="F20" s="215"/>
      <c r="G20" s="215"/>
      <c r="H20" s="215">
        <f t="shared" si="0"/>
        <v>250000</v>
      </c>
    </row>
    <row r="21" spans="1:8" ht="15.75">
      <c r="A21" s="216" t="s">
        <v>420</v>
      </c>
      <c r="B21" s="208" t="s">
        <v>664</v>
      </c>
      <c r="C21" s="215"/>
      <c r="D21" s="215"/>
      <c r="E21" s="215">
        <v>35000</v>
      </c>
      <c r="F21" s="215"/>
      <c r="G21" s="215"/>
      <c r="H21" s="215">
        <f t="shared" si="0"/>
        <v>35000</v>
      </c>
    </row>
    <row r="22" spans="1:8" ht="15.75">
      <c r="A22" s="216" t="s">
        <v>421</v>
      </c>
      <c r="B22" s="208" t="s">
        <v>664</v>
      </c>
      <c r="C22" s="215"/>
      <c r="D22" s="215"/>
      <c r="E22" s="215">
        <v>400000</v>
      </c>
      <c r="F22" s="215"/>
      <c r="G22" s="215"/>
      <c r="H22" s="215">
        <f t="shared" si="0"/>
        <v>400000</v>
      </c>
    </row>
    <row r="23" spans="1:8" ht="15.75">
      <c r="A23" s="216" t="s">
        <v>422</v>
      </c>
      <c r="B23" s="208" t="s">
        <v>664</v>
      </c>
      <c r="C23" s="215"/>
      <c r="D23" s="215"/>
      <c r="E23" s="215">
        <v>1200000</v>
      </c>
      <c r="F23" s="215"/>
      <c r="G23" s="215"/>
      <c r="H23" s="215">
        <f t="shared" si="0"/>
        <v>1200000</v>
      </c>
    </row>
    <row r="24" spans="1:8" ht="15.75">
      <c r="A24" s="216" t="s">
        <v>423</v>
      </c>
      <c r="B24" s="208" t="s">
        <v>664</v>
      </c>
      <c r="C24" s="215">
        <v>7570000</v>
      </c>
      <c r="D24" s="215"/>
      <c r="E24" s="215"/>
      <c r="F24" s="215"/>
      <c r="G24" s="215"/>
      <c r="H24" s="215">
        <f t="shared" si="0"/>
        <v>7570000</v>
      </c>
    </row>
    <row r="25" spans="1:8" ht="15.75">
      <c r="A25" s="216" t="s">
        <v>424</v>
      </c>
      <c r="B25" s="208" t="s">
        <v>664</v>
      </c>
      <c r="C25" s="215">
        <v>400000</v>
      </c>
      <c r="D25" s="215"/>
      <c r="E25" s="215"/>
      <c r="F25" s="215"/>
      <c r="G25" s="215"/>
      <c r="H25" s="215">
        <f t="shared" si="0"/>
        <v>400000</v>
      </c>
    </row>
    <row r="26" spans="1:8" ht="15.75">
      <c r="A26" s="216" t="s">
        <v>425</v>
      </c>
      <c r="B26" s="208" t="s">
        <v>664</v>
      </c>
      <c r="C26" s="215">
        <v>320000</v>
      </c>
      <c r="D26" s="215"/>
      <c r="E26" s="215"/>
      <c r="F26" s="215"/>
      <c r="G26" s="215"/>
      <c r="H26" s="215">
        <f t="shared" si="0"/>
        <v>320000</v>
      </c>
    </row>
    <row r="27" spans="1:8" ht="15.75">
      <c r="A27" s="216" t="s">
        <v>426</v>
      </c>
      <c r="B27" s="208" t="s">
        <v>664</v>
      </c>
      <c r="C27" s="215"/>
      <c r="D27" s="215"/>
      <c r="E27" s="215"/>
      <c r="F27" s="215">
        <v>150000</v>
      </c>
      <c r="G27" s="215"/>
      <c r="H27" s="215">
        <f t="shared" si="0"/>
        <v>150000</v>
      </c>
    </row>
    <row r="28" spans="1:8">
      <c r="A28" s="19" t="s">
        <v>663</v>
      </c>
      <c r="B28" s="205" t="s">
        <v>664</v>
      </c>
      <c r="C28" s="223">
        <f>SUM(C17:C27)</f>
        <v>8290000</v>
      </c>
      <c r="D28" s="223">
        <f>SUM(D17:D27)</f>
        <v>0</v>
      </c>
      <c r="E28" s="223">
        <f>SUM(E17:E27)</f>
        <v>2915000</v>
      </c>
      <c r="F28" s="223">
        <f>SUM(F17:F27)</f>
        <v>150000</v>
      </c>
      <c r="G28" s="223"/>
      <c r="H28" s="223">
        <f t="shared" si="0"/>
        <v>11355000</v>
      </c>
    </row>
    <row r="29" spans="1:8" ht="15.75">
      <c r="A29" s="16"/>
      <c r="B29" s="208"/>
      <c r="C29" s="215"/>
      <c r="D29" s="215"/>
      <c r="E29" s="215"/>
      <c r="F29" s="215"/>
      <c r="G29" s="215"/>
      <c r="H29" s="215">
        <f t="shared" si="0"/>
        <v>0</v>
      </c>
    </row>
    <row r="30" spans="1:8" ht="15.75">
      <c r="A30" s="16"/>
      <c r="B30" s="208"/>
      <c r="C30" s="215"/>
      <c r="D30" s="215"/>
      <c r="E30" s="215"/>
      <c r="F30" s="215"/>
      <c r="G30" s="215"/>
      <c r="H30" s="215">
        <f t="shared" si="0"/>
        <v>0</v>
      </c>
    </row>
    <row r="31" spans="1:8" ht="15.75">
      <c r="A31" s="19" t="s">
        <v>665</v>
      </c>
      <c r="B31" s="205" t="s">
        <v>666</v>
      </c>
      <c r="C31" s="215"/>
      <c r="D31" s="215"/>
      <c r="E31" s="215"/>
      <c r="F31" s="215"/>
      <c r="G31" s="215"/>
      <c r="H31" s="215">
        <f t="shared" si="0"/>
        <v>0</v>
      </c>
    </row>
    <row r="32" spans="1:8" ht="15.75">
      <c r="A32" s="19"/>
      <c r="B32" s="205"/>
      <c r="C32" s="215"/>
      <c r="D32" s="215"/>
      <c r="E32" s="215"/>
      <c r="F32" s="215"/>
      <c r="G32" s="215"/>
      <c r="H32" s="215">
        <f t="shared" si="0"/>
        <v>0</v>
      </c>
    </row>
    <row r="33" spans="1:8" ht="15.75">
      <c r="A33" s="224" t="s">
        <v>667</v>
      </c>
      <c r="B33" s="205" t="s">
        <v>668</v>
      </c>
      <c r="C33" s="215"/>
      <c r="D33" s="215"/>
      <c r="E33" s="215"/>
      <c r="F33" s="215"/>
      <c r="G33" s="215"/>
      <c r="H33" s="215">
        <f t="shared" si="0"/>
        <v>0</v>
      </c>
    </row>
    <row r="34" spans="1:8" ht="15.75">
      <c r="A34" s="209"/>
      <c r="B34" s="208"/>
      <c r="C34" s="215"/>
      <c r="D34" s="215"/>
      <c r="E34" s="215"/>
      <c r="F34" s="215"/>
      <c r="G34" s="215"/>
      <c r="H34" s="215"/>
    </row>
    <row r="35" spans="1:8" ht="15.75">
      <c r="A35" s="216" t="s">
        <v>410</v>
      </c>
      <c r="B35" s="208" t="s">
        <v>670</v>
      </c>
      <c r="C35" s="215">
        <f>C5*0.27</f>
        <v>1795500.0000000002</v>
      </c>
      <c r="D35" s="215"/>
      <c r="E35" s="215"/>
      <c r="F35" s="215"/>
      <c r="G35" s="215"/>
      <c r="H35" s="215">
        <f t="shared" si="0"/>
        <v>1795500.0000000002</v>
      </c>
    </row>
    <row r="36" spans="1:8" ht="15.75">
      <c r="A36" s="218" t="s">
        <v>411</v>
      </c>
      <c r="B36" s="208" t="s">
        <v>670</v>
      </c>
      <c r="C36" s="215">
        <v>34110000</v>
      </c>
      <c r="D36" s="215"/>
      <c r="E36" s="215"/>
      <c r="F36" s="215"/>
      <c r="G36" s="215"/>
      <c r="H36" s="215">
        <f t="shared" si="0"/>
        <v>34110000</v>
      </c>
    </row>
    <row r="37" spans="1:8" ht="15.75">
      <c r="A37" s="218" t="s">
        <v>414</v>
      </c>
      <c r="B37" s="208" t="s">
        <v>670</v>
      </c>
      <c r="C37" s="215">
        <v>1062992.125984252</v>
      </c>
      <c r="D37" s="215"/>
      <c r="E37" s="215"/>
      <c r="F37" s="215"/>
      <c r="G37" s="215"/>
      <c r="H37" s="215">
        <f t="shared" si="0"/>
        <v>1062992.125984252</v>
      </c>
    </row>
    <row r="38" spans="1:8" ht="15.75">
      <c r="A38" s="216" t="s">
        <v>415</v>
      </c>
      <c r="B38" s="208" t="s">
        <v>670</v>
      </c>
      <c r="C38" s="215">
        <v>54000</v>
      </c>
      <c r="D38" s="215"/>
      <c r="E38" s="215"/>
      <c r="F38" s="215"/>
      <c r="G38" s="215"/>
      <c r="H38" s="215">
        <f t="shared" si="0"/>
        <v>54000</v>
      </c>
    </row>
    <row r="39" spans="1:8" ht="15.75">
      <c r="A39" s="210" t="s">
        <v>416</v>
      </c>
      <c r="B39" s="208" t="s">
        <v>670</v>
      </c>
      <c r="C39" s="215"/>
      <c r="D39" s="215"/>
      <c r="E39" s="211">
        <v>129600</v>
      </c>
      <c r="F39" s="215"/>
      <c r="G39" s="215"/>
      <c r="H39" s="215">
        <f t="shared" si="0"/>
        <v>129600</v>
      </c>
    </row>
    <row r="40" spans="1:8" ht="15.75">
      <c r="A40" s="216" t="s">
        <v>417</v>
      </c>
      <c r="B40" s="208" t="s">
        <v>670</v>
      </c>
      <c r="C40" s="215"/>
      <c r="D40" s="215"/>
      <c r="E40" s="215">
        <v>27000</v>
      </c>
      <c r="F40" s="215"/>
      <c r="G40" s="215"/>
      <c r="H40" s="215">
        <f t="shared" si="0"/>
        <v>27000</v>
      </c>
    </row>
    <row r="41" spans="1:8" ht="15.75">
      <c r="A41" s="216" t="s">
        <v>418</v>
      </c>
      <c r="B41" s="208" t="s">
        <v>670</v>
      </c>
      <c r="C41" s="215"/>
      <c r="D41" s="215"/>
      <c r="E41" s="215">
        <v>121500</v>
      </c>
      <c r="F41" s="215"/>
      <c r="G41" s="215"/>
      <c r="H41" s="215">
        <f t="shared" si="0"/>
        <v>121500</v>
      </c>
    </row>
    <row r="42" spans="1:8" ht="15.75">
      <c r="A42" s="216" t="s">
        <v>419</v>
      </c>
      <c r="B42" s="208" t="s">
        <v>670</v>
      </c>
      <c r="C42" s="215"/>
      <c r="D42" s="215"/>
      <c r="E42" s="215">
        <v>67500</v>
      </c>
      <c r="F42" s="215"/>
      <c r="G42" s="215"/>
      <c r="H42" s="215">
        <f t="shared" si="0"/>
        <v>67500</v>
      </c>
    </row>
    <row r="43" spans="1:8" ht="15.75">
      <c r="A43" s="216" t="s">
        <v>420</v>
      </c>
      <c r="B43" s="208" t="s">
        <v>670</v>
      </c>
      <c r="C43" s="215"/>
      <c r="D43" s="215"/>
      <c r="E43" s="215">
        <v>9450</v>
      </c>
      <c r="F43" s="215"/>
      <c r="G43" s="215"/>
      <c r="H43" s="215">
        <f t="shared" si="0"/>
        <v>9450</v>
      </c>
    </row>
    <row r="44" spans="1:8" ht="15.75">
      <c r="A44" s="216" t="s">
        <v>421</v>
      </c>
      <c r="B44" s="208" t="s">
        <v>670</v>
      </c>
      <c r="C44" s="215"/>
      <c r="D44" s="215"/>
      <c r="E44" s="215">
        <v>108000</v>
      </c>
      <c r="F44" s="215"/>
      <c r="G44" s="215"/>
      <c r="H44" s="215">
        <f t="shared" si="0"/>
        <v>108000</v>
      </c>
    </row>
    <row r="45" spans="1:8" ht="15.75">
      <c r="A45" s="216" t="s">
        <v>422</v>
      </c>
      <c r="B45" s="208" t="s">
        <v>670</v>
      </c>
      <c r="C45" s="215"/>
      <c r="D45" s="215"/>
      <c r="E45" s="215">
        <v>324000</v>
      </c>
      <c r="F45" s="215"/>
      <c r="G45" s="215"/>
      <c r="H45" s="215">
        <f t="shared" si="0"/>
        <v>324000</v>
      </c>
    </row>
    <row r="46" spans="1:8" ht="15.75">
      <c r="A46" s="216" t="s">
        <v>423</v>
      </c>
      <c r="B46" s="208" t="s">
        <v>670</v>
      </c>
      <c r="C46" s="215">
        <v>2044000</v>
      </c>
      <c r="D46" s="215"/>
      <c r="E46" s="215"/>
      <c r="F46" s="215"/>
      <c r="G46" s="215"/>
      <c r="H46" s="215">
        <f t="shared" si="0"/>
        <v>2044000</v>
      </c>
    </row>
    <row r="47" spans="1:8" ht="15.75">
      <c r="A47" s="216" t="s">
        <v>424</v>
      </c>
      <c r="B47" s="208" t="s">
        <v>670</v>
      </c>
      <c r="C47" s="215">
        <v>108000</v>
      </c>
      <c r="D47" s="215"/>
      <c r="E47" s="215"/>
      <c r="F47" s="215"/>
      <c r="G47" s="215"/>
      <c r="H47" s="215">
        <f t="shared" si="0"/>
        <v>108000</v>
      </c>
    </row>
    <row r="48" spans="1:8" ht="15.75">
      <c r="A48" s="216" t="s">
        <v>425</v>
      </c>
      <c r="B48" s="208" t="s">
        <v>670</v>
      </c>
      <c r="C48" s="215">
        <v>87000</v>
      </c>
      <c r="D48" s="215"/>
      <c r="E48" s="215"/>
      <c r="F48" s="215"/>
      <c r="G48" s="215"/>
      <c r="H48" s="215">
        <f t="shared" si="0"/>
        <v>87000</v>
      </c>
    </row>
    <row r="49" spans="1:8" ht="15.75">
      <c r="A49" s="216" t="s">
        <v>426</v>
      </c>
      <c r="B49" s="208" t="s">
        <v>670</v>
      </c>
      <c r="C49" s="215"/>
      <c r="D49" s="215"/>
      <c r="E49" s="215"/>
      <c r="F49" s="215">
        <v>41000</v>
      </c>
      <c r="G49" s="215"/>
      <c r="H49" s="215">
        <f t="shared" si="0"/>
        <v>41000</v>
      </c>
    </row>
    <row r="50" spans="1:8" s="207" customFormat="1">
      <c r="A50" s="8" t="s">
        <v>669</v>
      </c>
      <c r="B50" s="9" t="s">
        <v>670</v>
      </c>
      <c r="C50" s="223">
        <f>SUM(C35:C49)</f>
        <v>39261492.125984251</v>
      </c>
      <c r="D50" s="223">
        <f>SUM(D35:D49)</f>
        <v>0</v>
      </c>
      <c r="E50" s="223">
        <f>SUM(E35:E49)</f>
        <v>787050</v>
      </c>
      <c r="F50" s="223">
        <f>SUM(F35:F49)</f>
        <v>41000</v>
      </c>
      <c r="G50" s="223"/>
      <c r="H50" s="223">
        <f t="shared" si="0"/>
        <v>40089542.125984251</v>
      </c>
    </row>
    <row r="51" spans="1:8" ht="15.75">
      <c r="A51" s="209"/>
      <c r="B51" s="208"/>
      <c r="C51" s="215"/>
      <c r="D51" s="215"/>
      <c r="E51" s="215"/>
      <c r="F51" s="215"/>
      <c r="G51" s="215"/>
      <c r="H51" s="215"/>
    </row>
    <row r="52" spans="1:8" ht="15.75">
      <c r="A52" s="25" t="s">
        <v>22</v>
      </c>
      <c r="B52" s="220" t="s">
        <v>671</v>
      </c>
      <c r="C52" s="223">
        <f>C50+C33+C31+C28+C15+C12+C6</f>
        <v>316327500</v>
      </c>
      <c r="D52" s="223">
        <f>D50+D33+D31+D28+D15+D12+D6</f>
        <v>0</v>
      </c>
      <c r="E52" s="223">
        <f>E50+E33+E31+E28+E15+E12+E6</f>
        <v>3702050</v>
      </c>
      <c r="F52" s="223">
        <f>F50+F33+F31+F28+F15+F12+F6</f>
        <v>191000</v>
      </c>
      <c r="G52" s="223"/>
      <c r="H52" s="223">
        <f t="shared" si="0"/>
        <v>320220550</v>
      </c>
    </row>
    <row r="53" spans="1:8" s="121" customFormat="1" ht="15.75">
      <c r="A53" s="30"/>
      <c r="B53" s="225"/>
      <c r="C53" s="226"/>
      <c r="D53" s="226"/>
      <c r="E53" s="226"/>
      <c r="F53" s="226"/>
      <c r="G53" s="226"/>
      <c r="H53" s="226"/>
    </row>
    <row r="54" spans="1:8" s="121" customFormat="1" ht="15.75">
      <c r="A54" s="212" t="s">
        <v>427</v>
      </c>
      <c r="B54" s="5" t="s">
        <v>673</v>
      </c>
      <c r="C54" s="219"/>
      <c r="D54" s="219"/>
      <c r="E54" s="219">
        <v>50000</v>
      </c>
      <c r="F54" s="219"/>
      <c r="G54" s="219"/>
      <c r="H54" s="213">
        <f t="shared" si="0"/>
        <v>50000</v>
      </c>
    </row>
    <row r="55" spans="1:8" s="121" customFormat="1" ht="15.75">
      <c r="A55" s="212" t="s">
        <v>428</v>
      </c>
      <c r="B55" s="5" t="s">
        <v>673</v>
      </c>
      <c r="C55" s="219"/>
      <c r="D55" s="219"/>
      <c r="E55" s="219">
        <v>600000</v>
      </c>
      <c r="F55" s="219"/>
      <c r="G55" s="219"/>
      <c r="H55" s="213">
        <f t="shared" si="0"/>
        <v>600000</v>
      </c>
    </row>
    <row r="56" spans="1:8" s="121" customFormat="1" ht="15.75">
      <c r="A56" s="212" t="s">
        <v>429</v>
      </c>
      <c r="B56" s="5" t="s">
        <v>673</v>
      </c>
      <c r="C56" s="219"/>
      <c r="D56" s="219"/>
      <c r="E56" s="219">
        <v>4000000</v>
      </c>
      <c r="F56" s="219"/>
      <c r="G56" s="219"/>
      <c r="H56" s="213">
        <f t="shared" si="0"/>
        <v>4000000</v>
      </c>
    </row>
    <row r="57" spans="1:8" s="121" customFormat="1" ht="15.75">
      <c r="A57" s="212" t="s">
        <v>430</v>
      </c>
      <c r="B57" s="5" t="s">
        <v>673</v>
      </c>
      <c r="C57" s="213">
        <v>90000000</v>
      </c>
      <c r="D57" s="219"/>
      <c r="E57" s="219"/>
      <c r="F57" s="219"/>
      <c r="G57" s="219"/>
      <c r="H57" s="213">
        <f t="shared" si="0"/>
        <v>90000000</v>
      </c>
    </row>
    <row r="58" spans="1:8" s="121" customFormat="1" ht="15.75">
      <c r="A58" s="212" t="s">
        <v>431</v>
      </c>
      <c r="B58" s="5" t="s">
        <v>673</v>
      </c>
      <c r="C58" s="213">
        <v>50000</v>
      </c>
      <c r="D58" s="219"/>
      <c r="E58" s="219"/>
      <c r="F58" s="219"/>
      <c r="G58" s="219"/>
      <c r="H58" s="213">
        <f t="shared" si="0"/>
        <v>50000</v>
      </c>
    </row>
    <row r="59" spans="1:8" s="121" customFormat="1" ht="15.75">
      <c r="A59" s="212" t="s">
        <v>432</v>
      </c>
      <c r="B59" s="5" t="s">
        <v>673</v>
      </c>
      <c r="C59" s="213">
        <v>4330708.6614173232</v>
      </c>
      <c r="D59" s="219"/>
      <c r="E59" s="219"/>
      <c r="F59" s="219"/>
      <c r="G59" s="219"/>
      <c r="H59" s="213">
        <f t="shared" si="0"/>
        <v>4330708.6614173232</v>
      </c>
    </row>
    <row r="60" spans="1:8" s="121" customFormat="1" ht="15.75">
      <c r="A60" s="212" t="s">
        <v>433</v>
      </c>
      <c r="B60" s="5" t="s">
        <v>673</v>
      </c>
      <c r="C60" s="213">
        <v>354330.7086614173</v>
      </c>
      <c r="D60" s="219"/>
      <c r="E60" s="219"/>
      <c r="F60" s="219"/>
      <c r="G60" s="219"/>
      <c r="H60" s="213">
        <f t="shared" si="0"/>
        <v>354330.7086614173</v>
      </c>
    </row>
    <row r="61" spans="1:8" s="121" customFormat="1" ht="15.75">
      <c r="A61" s="212" t="s">
        <v>434</v>
      </c>
      <c r="B61" s="5" t="s">
        <v>673</v>
      </c>
      <c r="C61" s="213">
        <v>18269457</v>
      </c>
      <c r="D61" s="219"/>
      <c r="E61" s="219"/>
      <c r="F61" s="219"/>
      <c r="G61" s="219"/>
      <c r="H61" s="213">
        <f t="shared" si="0"/>
        <v>18269457</v>
      </c>
    </row>
    <row r="62" spans="1:8" s="121" customFormat="1" ht="15.75">
      <c r="A62" s="212" t="s">
        <v>435</v>
      </c>
      <c r="B62" s="5" t="s">
        <v>673</v>
      </c>
      <c r="C62" s="213">
        <v>511811.02362204721</v>
      </c>
      <c r="D62" s="219"/>
      <c r="E62" s="219"/>
      <c r="F62" s="219"/>
      <c r="G62" s="219"/>
      <c r="H62" s="213">
        <f t="shared" si="0"/>
        <v>511811.02362204721</v>
      </c>
    </row>
    <row r="63" spans="1:8" s="121" customFormat="1" ht="15.75">
      <c r="A63" s="212" t="s">
        <v>436</v>
      </c>
      <c r="B63" s="5" t="s">
        <v>673</v>
      </c>
      <c r="C63" s="213">
        <v>236220.47244094487</v>
      </c>
      <c r="D63" s="219"/>
      <c r="E63" s="219"/>
      <c r="F63" s="219"/>
      <c r="G63" s="219"/>
      <c r="H63" s="213">
        <f t="shared" ref="H63:H91" si="1">C63+D63+E63+F63</f>
        <v>236220.47244094487</v>
      </c>
    </row>
    <row r="64" spans="1:8" ht="15.75">
      <c r="A64" s="212" t="s">
        <v>437</v>
      </c>
      <c r="B64" s="5" t="s">
        <v>673</v>
      </c>
      <c r="C64" s="213">
        <v>1181102.3622047245</v>
      </c>
      <c r="D64" s="213"/>
      <c r="E64" s="213"/>
      <c r="F64" s="213"/>
      <c r="G64" s="213"/>
      <c r="H64" s="213">
        <f t="shared" si="1"/>
        <v>1181102.3622047245</v>
      </c>
    </row>
    <row r="65" spans="1:8" ht="15.75">
      <c r="A65" s="212" t="s">
        <v>438</v>
      </c>
      <c r="B65" s="5" t="s">
        <v>673</v>
      </c>
      <c r="C65" s="213">
        <v>1417322.8346456692</v>
      </c>
      <c r="D65" s="213"/>
      <c r="E65" s="213"/>
      <c r="F65" s="213"/>
      <c r="G65" s="213"/>
      <c r="H65" s="213">
        <f t="shared" si="1"/>
        <v>1417322.8346456692</v>
      </c>
    </row>
    <row r="66" spans="1:8" ht="15.75">
      <c r="A66" s="212" t="s">
        <v>439</v>
      </c>
      <c r="B66" s="5" t="s">
        <v>673</v>
      </c>
      <c r="C66" s="213">
        <v>78740.157480314956</v>
      </c>
      <c r="D66" s="213"/>
      <c r="E66" s="213"/>
      <c r="F66" s="213"/>
      <c r="G66" s="213"/>
      <c r="H66" s="213">
        <f t="shared" si="1"/>
        <v>78740.157480314956</v>
      </c>
    </row>
    <row r="67" spans="1:8" ht="15.75">
      <c r="A67" s="212" t="s">
        <v>440</v>
      </c>
      <c r="B67" s="5" t="s">
        <v>673</v>
      </c>
      <c r="C67" s="213">
        <v>393700.78740157478</v>
      </c>
      <c r="D67" s="213"/>
      <c r="E67" s="213"/>
      <c r="F67" s="213"/>
      <c r="G67" s="213"/>
      <c r="H67" s="213">
        <f t="shared" si="1"/>
        <v>393700.78740157478</v>
      </c>
    </row>
    <row r="68" spans="1:8" ht="15.75">
      <c r="A68" s="212" t="s">
        <v>441</v>
      </c>
      <c r="B68" s="5" t="s">
        <v>673</v>
      </c>
      <c r="C68" s="213">
        <v>157480.31496062991</v>
      </c>
      <c r="D68" s="213"/>
      <c r="E68" s="213"/>
      <c r="F68" s="213"/>
      <c r="G68" s="213"/>
      <c r="H68" s="213">
        <f t="shared" si="1"/>
        <v>157480.31496062991</v>
      </c>
    </row>
    <row r="69" spans="1:8">
      <c r="A69" s="19" t="s">
        <v>672</v>
      </c>
      <c r="B69" s="205" t="s">
        <v>673</v>
      </c>
      <c r="C69" s="214">
        <f>SUM(C54:C68)</f>
        <v>116980874.32283466</v>
      </c>
      <c r="D69" s="214">
        <f>SUM(D54:D68)</f>
        <v>0</v>
      </c>
      <c r="E69" s="214">
        <f>SUM(E54:E68)</f>
        <v>4650000</v>
      </c>
      <c r="F69" s="214">
        <f>SUM(F54:F68)</f>
        <v>0</v>
      </c>
      <c r="G69" s="214"/>
      <c r="H69" s="214">
        <f t="shared" si="1"/>
        <v>121630874.32283466</v>
      </c>
    </row>
    <row r="70" spans="1:8" ht="15.75">
      <c r="A70" s="16"/>
      <c r="B70" s="208"/>
      <c r="C70" s="215"/>
      <c r="D70" s="215"/>
      <c r="E70" s="215"/>
      <c r="F70" s="215"/>
      <c r="G70" s="215"/>
      <c r="H70" s="215">
        <f t="shared" si="1"/>
        <v>0</v>
      </c>
    </row>
    <row r="71" spans="1:8" ht="15.75">
      <c r="A71" s="19" t="s">
        <v>674</v>
      </c>
      <c r="B71" s="205" t="s">
        <v>675</v>
      </c>
      <c r="C71" s="215"/>
      <c r="D71" s="215"/>
      <c r="E71" s="215"/>
      <c r="F71" s="215"/>
      <c r="G71" s="215"/>
      <c r="H71" s="215">
        <f t="shared" si="1"/>
        <v>0</v>
      </c>
    </row>
    <row r="72" spans="1:8" ht="15.75">
      <c r="A72" s="16"/>
      <c r="B72" s="208"/>
      <c r="C72" s="215"/>
      <c r="D72" s="215"/>
      <c r="E72" s="215"/>
      <c r="F72" s="215"/>
      <c r="G72" s="215"/>
      <c r="H72" s="215">
        <f t="shared" si="1"/>
        <v>0</v>
      </c>
    </row>
    <row r="73" spans="1:8" ht="15.75">
      <c r="A73" s="19" t="s">
        <v>676</v>
      </c>
      <c r="B73" s="205" t="s">
        <v>677</v>
      </c>
      <c r="C73" s="215"/>
      <c r="D73" s="215"/>
      <c r="E73" s="215"/>
      <c r="F73" s="215"/>
      <c r="G73" s="215"/>
      <c r="H73" s="215">
        <f t="shared" si="1"/>
        <v>0</v>
      </c>
    </row>
    <row r="74" spans="1:8" ht="15.75">
      <c r="A74" s="19"/>
      <c r="B74" s="205"/>
      <c r="C74" s="215"/>
      <c r="D74" s="215"/>
      <c r="E74" s="215"/>
      <c r="F74" s="215"/>
      <c r="G74" s="215"/>
      <c r="H74" s="215"/>
    </row>
    <row r="75" spans="1:8" ht="15.75">
      <c r="A75" s="216" t="s">
        <v>427</v>
      </c>
      <c r="B75" s="208"/>
      <c r="C75" s="215"/>
      <c r="D75" s="215"/>
      <c r="E75" s="215">
        <v>13500</v>
      </c>
      <c r="F75" s="215"/>
      <c r="G75" s="215"/>
      <c r="H75" s="215">
        <f t="shared" si="1"/>
        <v>13500</v>
      </c>
    </row>
    <row r="76" spans="1:8" ht="15.75">
      <c r="A76" s="216" t="s">
        <v>428</v>
      </c>
      <c r="B76" s="208"/>
      <c r="C76" s="215"/>
      <c r="D76" s="215"/>
      <c r="E76" s="215">
        <v>162000</v>
      </c>
      <c r="F76" s="215"/>
      <c r="G76" s="215"/>
      <c r="H76" s="215">
        <f t="shared" si="1"/>
        <v>162000</v>
      </c>
    </row>
    <row r="77" spans="1:8" ht="15.75">
      <c r="A77" s="216" t="s">
        <v>429</v>
      </c>
      <c r="B77" s="208"/>
      <c r="C77" s="215"/>
      <c r="D77" s="215"/>
      <c r="E77" s="215">
        <v>1080000</v>
      </c>
      <c r="F77" s="215"/>
      <c r="G77" s="215"/>
      <c r="H77" s="215">
        <f t="shared" si="1"/>
        <v>1080000</v>
      </c>
    </row>
    <row r="78" spans="1:8" ht="15.75">
      <c r="A78" s="216" t="s">
        <v>430</v>
      </c>
      <c r="B78" s="208"/>
      <c r="C78" s="215"/>
      <c r="D78" s="215"/>
      <c r="E78" s="215"/>
      <c r="F78" s="215"/>
      <c r="G78" s="215"/>
      <c r="H78" s="215">
        <f t="shared" si="1"/>
        <v>0</v>
      </c>
    </row>
    <row r="79" spans="1:8" ht="15.75">
      <c r="A79" s="216" t="s">
        <v>431</v>
      </c>
      <c r="B79" s="208"/>
      <c r="C79" s="215">
        <v>13500</v>
      </c>
      <c r="D79" s="215"/>
      <c r="E79" s="215"/>
      <c r="F79" s="215"/>
      <c r="G79" s="215"/>
      <c r="H79" s="215">
        <f t="shared" si="1"/>
        <v>13500</v>
      </c>
    </row>
    <row r="80" spans="1:8" ht="15.75">
      <c r="A80" s="216" t="s">
        <v>432</v>
      </c>
      <c r="B80" s="208"/>
      <c r="C80" s="215">
        <v>1169291.3385826773</v>
      </c>
      <c r="D80" s="215"/>
      <c r="E80" s="215"/>
      <c r="F80" s="215"/>
      <c r="G80" s="215"/>
      <c r="H80" s="215">
        <f t="shared" si="1"/>
        <v>1169291.3385826773</v>
      </c>
    </row>
    <row r="81" spans="1:8" ht="15.75">
      <c r="A81" s="216" t="s">
        <v>433</v>
      </c>
      <c r="B81" s="208"/>
      <c r="C81" s="215">
        <v>95669.291338582683</v>
      </c>
      <c r="D81" s="215"/>
      <c r="E81" s="215"/>
      <c r="F81" s="215"/>
      <c r="G81" s="215"/>
      <c r="H81" s="215">
        <f t="shared" si="1"/>
        <v>95669.291338582683</v>
      </c>
    </row>
    <row r="82" spans="1:8" ht="15.75">
      <c r="A82" s="216" t="s">
        <v>434</v>
      </c>
      <c r="B82" s="208"/>
      <c r="C82" s="215">
        <v>4932753.3899999997</v>
      </c>
      <c r="D82" s="215"/>
      <c r="E82" s="215"/>
      <c r="F82" s="215"/>
      <c r="G82" s="215"/>
      <c r="H82" s="215">
        <f t="shared" si="1"/>
        <v>4932753.3899999997</v>
      </c>
    </row>
    <row r="83" spans="1:8" ht="15.75">
      <c r="A83" s="216" t="s">
        <v>435</v>
      </c>
      <c r="B83" s="208"/>
      <c r="C83" s="215">
        <v>138188.97637795276</v>
      </c>
      <c r="D83" s="215"/>
      <c r="E83" s="215"/>
      <c r="F83" s="215"/>
      <c r="G83" s="215"/>
      <c r="H83" s="215">
        <f t="shared" si="1"/>
        <v>138188.97637795276</v>
      </c>
    </row>
    <row r="84" spans="1:8" ht="15.75">
      <c r="A84" s="216" t="s">
        <v>436</v>
      </c>
      <c r="B84" s="208"/>
      <c r="C84" s="215">
        <v>63779.527559055117</v>
      </c>
      <c r="D84" s="215"/>
      <c r="E84" s="215"/>
      <c r="F84" s="215"/>
      <c r="G84" s="215"/>
      <c r="H84" s="215">
        <f t="shared" si="1"/>
        <v>63779.527559055117</v>
      </c>
    </row>
    <row r="85" spans="1:8" ht="15.75">
      <c r="A85" s="216" t="s">
        <v>437</v>
      </c>
      <c r="B85" s="208"/>
      <c r="C85" s="215">
        <v>318897.6377952756</v>
      </c>
      <c r="D85" s="215"/>
      <c r="E85" s="215"/>
      <c r="F85" s="215"/>
      <c r="G85" s="215"/>
      <c r="H85" s="215">
        <f t="shared" si="1"/>
        <v>318897.6377952756</v>
      </c>
    </row>
    <row r="86" spans="1:8" ht="15.75">
      <c r="A86" s="216" t="s">
        <v>438</v>
      </c>
      <c r="B86" s="208"/>
      <c r="C86" s="215">
        <v>382677.16535433073</v>
      </c>
      <c r="D86" s="215"/>
      <c r="E86" s="215"/>
      <c r="F86" s="215"/>
      <c r="G86" s="215"/>
      <c r="H86" s="215">
        <f t="shared" si="1"/>
        <v>382677.16535433073</v>
      </c>
    </row>
    <row r="87" spans="1:8" ht="15.75">
      <c r="A87" s="216" t="s">
        <v>439</v>
      </c>
      <c r="B87" s="208"/>
      <c r="C87" s="215">
        <v>21259.84251968504</v>
      </c>
      <c r="D87" s="215"/>
      <c r="E87" s="215"/>
      <c r="F87" s="215"/>
      <c r="G87" s="215"/>
      <c r="H87" s="215">
        <f t="shared" si="1"/>
        <v>21259.84251968504</v>
      </c>
    </row>
    <row r="88" spans="1:8" ht="15.75">
      <c r="A88" s="216" t="s">
        <v>440</v>
      </c>
      <c r="B88" s="208"/>
      <c r="C88" s="215">
        <v>106299.21259842519</v>
      </c>
      <c r="D88" s="215"/>
      <c r="E88" s="215"/>
      <c r="F88" s="215"/>
      <c r="G88" s="215"/>
      <c r="H88" s="215">
        <f t="shared" si="1"/>
        <v>106299.21259842519</v>
      </c>
    </row>
    <row r="89" spans="1:8" ht="15.75">
      <c r="A89" s="216" t="s">
        <v>441</v>
      </c>
      <c r="B89" s="208"/>
      <c r="C89" s="215">
        <v>42519.685039370081</v>
      </c>
      <c r="D89" s="215"/>
      <c r="E89" s="215"/>
      <c r="F89" s="215"/>
      <c r="G89" s="215"/>
      <c r="H89" s="215">
        <f t="shared" si="1"/>
        <v>42519.685039370081</v>
      </c>
    </row>
    <row r="90" spans="1:8" s="207" customFormat="1">
      <c r="A90" s="19" t="s">
        <v>678</v>
      </c>
      <c r="B90" s="205" t="s">
        <v>679</v>
      </c>
      <c r="C90" s="214">
        <f>SUM(C75:C89)</f>
        <v>7284836.0671653552</v>
      </c>
      <c r="D90" s="214">
        <f>SUM(D75:D89)</f>
        <v>0</v>
      </c>
      <c r="E90" s="214">
        <f>SUM(E75:E89)</f>
        <v>1255500</v>
      </c>
      <c r="F90" s="214">
        <f>SUM(F75:F89)</f>
        <v>0</v>
      </c>
      <c r="G90" s="214"/>
      <c r="H90" s="214">
        <f t="shared" si="1"/>
        <v>8540336.0671653561</v>
      </c>
    </row>
    <row r="91" spans="1:8" ht="24" customHeight="1">
      <c r="A91" s="25" t="s">
        <v>23</v>
      </c>
      <c r="B91" s="11" t="s">
        <v>680</v>
      </c>
      <c r="C91" s="206">
        <f>C90+C73+C71+C69</f>
        <v>124265710.39000002</v>
      </c>
      <c r="D91" s="206">
        <f>D90+D73+D71+D69</f>
        <v>0</v>
      </c>
      <c r="E91" s="206">
        <f>E90+E73+E71+E69</f>
        <v>5905500</v>
      </c>
      <c r="F91" s="206">
        <f>F90+F73+F71+F69</f>
        <v>0</v>
      </c>
      <c r="G91" s="206"/>
      <c r="H91" s="206">
        <f t="shared" si="1"/>
        <v>130171210.39000002</v>
      </c>
    </row>
    <row r="93" spans="1:8">
      <c r="A93" s="207" t="s">
        <v>378</v>
      </c>
      <c r="B93" s="207"/>
      <c r="C93" s="227">
        <f>C91+C52</f>
        <v>440593210.38999999</v>
      </c>
      <c r="D93" s="227">
        <f>D91+D52</f>
        <v>0</v>
      </c>
      <c r="E93" s="227">
        <f>E91+E52</f>
        <v>9607550</v>
      </c>
      <c r="F93" s="227">
        <f>F91+F52</f>
        <v>191000</v>
      </c>
      <c r="G93" s="227"/>
      <c r="H93" s="227">
        <f>H91+H52</f>
        <v>450391760.38999999</v>
      </c>
    </row>
  </sheetData>
  <mergeCells count="2">
    <mergeCell ref="A1:H1"/>
    <mergeCell ref="A2:H2"/>
  </mergeCells>
  <phoneticPr fontId="5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horizontalDpi="300" verticalDpi="300" r:id="rId1"/>
  <headerFooter>
    <oddHeader>&amp;R13.sz. melléklet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  <pageSetUpPr fitToPage="1"/>
  </sheetPr>
  <dimension ref="A1:H8"/>
  <sheetViews>
    <sheetView topLeftCell="B1" workbookViewId="0">
      <selection activeCell="H7" sqref="H7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7" width="17.7109375" customWidth="1"/>
    <col min="8" max="8" width="17.140625" customWidth="1"/>
  </cols>
  <sheetData>
    <row r="1" spans="1:8" ht="24" customHeight="1">
      <c r="A1" s="265" t="s">
        <v>343</v>
      </c>
      <c r="B1" s="270"/>
      <c r="C1" s="270"/>
      <c r="D1" s="270"/>
      <c r="E1" s="270"/>
      <c r="F1" s="270"/>
      <c r="G1" s="270"/>
      <c r="H1" s="270"/>
    </row>
    <row r="2" spans="1:8" ht="23.25" customHeight="1">
      <c r="A2" s="268" t="s">
        <v>295</v>
      </c>
      <c r="B2" s="266"/>
      <c r="C2" s="266"/>
      <c r="D2" s="266"/>
      <c r="E2" s="266"/>
      <c r="F2" s="266"/>
      <c r="G2" s="266"/>
      <c r="H2" s="266"/>
    </row>
    <row r="3" spans="1:8" ht="18">
      <c r="A3" s="61"/>
    </row>
    <row r="5" spans="1:8" ht="45">
      <c r="A5" s="1" t="s">
        <v>498</v>
      </c>
      <c r="B5" s="2" t="s">
        <v>499</v>
      </c>
      <c r="C5" s="221" t="s">
        <v>364</v>
      </c>
      <c r="D5" s="221" t="s">
        <v>368</v>
      </c>
      <c r="E5" s="221" t="s">
        <v>365</v>
      </c>
      <c r="F5" s="221" t="s">
        <v>366</v>
      </c>
      <c r="G5" s="221" t="s">
        <v>375</v>
      </c>
      <c r="H5" s="222" t="s">
        <v>259</v>
      </c>
    </row>
    <row r="6" spans="1:8">
      <c r="A6" s="19" t="s">
        <v>250</v>
      </c>
      <c r="B6" s="9" t="s">
        <v>655</v>
      </c>
      <c r="C6" s="156">
        <v>39998</v>
      </c>
      <c r="D6" s="156"/>
      <c r="E6" s="156"/>
      <c r="F6" s="156"/>
      <c r="G6" s="156">
        <v>1236</v>
      </c>
      <c r="H6" s="156">
        <f>C6+G6</f>
        <v>41234</v>
      </c>
    </row>
    <row r="7" spans="1:8">
      <c r="A7" s="19" t="s">
        <v>443</v>
      </c>
      <c r="B7" s="9" t="s">
        <v>655</v>
      </c>
      <c r="C7" s="156">
        <v>30000</v>
      </c>
      <c r="D7" s="156"/>
      <c r="E7" s="156"/>
      <c r="F7" s="156"/>
      <c r="G7" s="156"/>
      <c r="H7" s="156">
        <v>30000</v>
      </c>
    </row>
    <row r="8" spans="1:8">
      <c r="C8" s="158">
        <f>SUM(C6:C7)</f>
        <v>69998</v>
      </c>
      <c r="D8" s="158">
        <f>SUM(D6:D7)</f>
        <v>0</v>
      </c>
      <c r="E8" s="158">
        <f>SUM(E6:E7)</f>
        <v>0</v>
      </c>
      <c r="F8" s="158">
        <f>SUM(F6:F7)</f>
        <v>0</v>
      </c>
      <c r="G8" s="158"/>
      <c r="H8" s="158">
        <f>SUM(H6:H7)</f>
        <v>71234</v>
      </c>
    </row>
  </sheetData>
  <mergeCells count="2">
    <mergeCell ref="A1:H1"/>
    <mergeCell ref="A2:H2"/>
  </mergeCells>
  <phoneticPr fontId="50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headerFooter>
    <oddHeader>&amp;R14.sz.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  <pageSetUpPr fitToPage="1"/>
  </sheetPr>
  <dimension ref="A1:I32"/>
  <sheetViews>
    <sheetView workbookViewId="0">
      <selection activeCell="A2" sqref="A2"/>
    </sheetView>
  </sheetViews>
  <sheetFormatPr defaultRowHeight="15"/>
  <cols>
    <col min="1" max="1" width="85.5703125" customWidth="1"/>
  </cols>
  <sheetData>
    <row r="1" spans="1:9" ht="18">
      <c r="A1" s="109" t="s">
        <v>343</v>
      </c>
    </row>
    <row r="2" spans="1:9" ht="50.25" customHeight="1">
      <c r="A2" s="86" t="s">
        <v>123</v>
      </c>
    </row>
    <row r="4" spans="1:9">
      <c r="B4" s="3"/>
      <c r="C4" s="3"/>
      <c r="D4" s="3"/>
      <c r="E4" s="3"/>
      <c r="F4" s="3"/>
      <c r="G4" s="3"/>
      <c r="H4" s="3"/>
      <c r="I4" s="3"/>
    </row>
    <row r="5" spans="1:9">
      <c r="A5" s="51" t="s">
        <v>480</v>
      </c>
      <c r="B5" s="3"/>
      <c r="C5" s="3"/>
      <c r="D5" s="3"/>
      <c r="E5" s="3"/>
      <c r="F5" s="3"/>
      <c r="G5" s="3"/>
      <c r="H5" s="3"/>
      <c r="I5" s="3"/>
    </row>
    <row r="6" spans="1:9">
      <c r="A6" s="51" t="s">
        <v>481</v>
      </c>
      <c r="B6" s="3"/>
      <c r="C6" s="3"/>
      <c r="D6" s="3"/>
      <c r="E6" s="3"/>
      <c r="F6" s="3"/>
      <c r="G6" s="3"/>
      <c r="H6" s="3"/>
      <c r="I6" s="3"/>
    </row>
    <row r="7" spans="1:9">
      <c r="A7" s="51" t="s">
        <v>482</v>
      </c>
      <c r="B7" s="3"/>
      <c r="C7" s="3"/>
      <c r="D7" s="3"/>
      <c r="E7" s="3"/>
      <c r="F7" s="3"/>
      <c r="G7" s="3"/>
      <c r="H7" s="3"/>
      <c r="I7" s="3"/>
    </row>
    <row r="8" spans="1:9">
      <c r="A8" s="51" t="s">
        <v>483</v>
      </c>
      <c r="B8" s="3"/>
      <c r="C8" s="3"/>
      <c r="D8" s="3"/>
      <c r="E8" s="3"/>
      <c r="F8" s="3"/>
      <c r="G8" s="3"/>
      <c r="H8" s="3"/>
      <c r="I8" s="3"/>
    </row>
    <row r="9" spans="1:9">
      <c r="A9" s="51" t="s">
        <v>484</v>
      </c>
      <c r="B9" s="3"/>
      <c r="C9" s="3"/>
      <c r="D9" s="3"/>
      <c r="E9" s="3"/>
      <c r="F9" s="3"/>
      <c r="G9" s="3"/>
      <c r="H9" s="3"/>
      <c r="I9" s="3"/>
    </row>
    <row r="10" spans="1:9">
      <c r="A10" s="51" t="s">
        <v>485</v>
      </c>
      <c r="B10" s="3"/>
      <c r="C10" s="3"/>
      <c r="D10" s="3"/>
      <c r="E10" s="3"/>
      <c r="F10" s="3"/>
      <c r="G10" s="3"/>
      <c r="H10" s="3"/>
      <c r="I10" s="3"/>
    </row>
    <row r="11" spans="1:9">
      <c r="A11" s="51" t="s">
        <v>486</v>
      </c>
      <c r="B11" s="3"/>
      <c r="C11" s="3"/>
      <c r="D11" s="3"/>
      <c r="E11" s="3"/>
      <c r="F11" s="3"/>
      <c r="G11" s="3"/>
      <c r="H11" s="3"/>
      <c r="I11" s="3"/>
    </row>
    <row r="12" spans="1:9">
      <c r="A12" s="51" t="s">
        <v>487</v>
      </c>
      <c r="B12" s="3"/>
      <c r="C12" s="3"/>
      <c r="D12" s="3"/>
      <c r="E12" s="3"/>
      <c r="F12" s="3"/>
      <c r="G12" s="3"/>
      <c r="H12" s="3"/>
      <c r="I12" s="3"/>
    </row>
    <row r="13" spans="1:9">
      <c r="A13" s="52" t="s">
        <v>479</v>
      </c>
      <c r="B13" s="3"/>
      <c r="C13" s="3"/>
      <c r="D13" s="3"/>
      <c r="E13" s="3"/>
      <c r="F13" s="3"/>
      <c r="G13" s="3"/>
      <c r="H13" s="3"/>
      <c r="I13" s="3"/>
    </row>
    <row r="14" spans="1:9">
      <c r="A14" s="52" t="s">
        <v>488</v>
      </c>
      <c r="B14" s="3"/>
      <c r="C14" s="3"/>
      <c r="D14" s="3"/>
      <c r="E14" s="3"/>
      <c r="F14" s="3"/>
      <c r="G14" s="3"/>
      <c r="H14" s="3"/>
      <c r="I14" s="3"/>
    </row>
    <row r="15" spans="1:9">
      <c r="A15" s="89" t="s">
        <v>121</v>
      </c>
      <c r="B15" s="3"/>
      <c r="C15" s="3"/>
      <c r="D15" s="3"/>
      <c r="E15" s="3"/>
      <c r="F15" s="3"/>
      <c r="G15" s="3"/>
      <c r="H15" s="3"/>
      <c r="I15" s="3"/>
    </row>
    <row r="16" spans="1:9">
      <c r="A16" s="51" t="s">
        <v>490</v>
      </c>
      <c r="B16" s="3"/>
      <c r="C16" s="3"/>
      <c r="D16" s="3"/>
      <c r="E16" s="3"/>
      <c r="F16" s="3"/>
      <c r="G16" s="3"/>
      <c r="H16" s="3"/>
      <c r="I16" s="3"/>
    </row>
    <row r="17" spans="1:9">
      <c r="A17" s="51" t="s">
        <v>491</v>
      </c>
      <c r="B17" s="3"/>
      <c r="C17" s="3"/>
      <c r="D17" s="3"/>
      <c r="E17" s="3"/>
      <c r="F17" s="3"/>
      <c r="G17" s="3"/>
      <c r="H17" s="3"/>
      <c r="I17" s="3"/>
    </row>
    <row r="18" spans="1:9">
      <c r="A18" s="51" t="s">
        <v>492</v>
      </c>
      <c r="B18" s="3"/>
      <c r="C18" s="3"/>
      <c r="D18" s="3"/>
      <c r="E18" s="3"/>
      <c r="F18" s="3"/>
      <c r="G18" s="3"/>
      <c r="H18" s="3"/>
      <c r="I18" s="3"/>
    </row>
    <row r="19" spans="1:9">
      <c r="A19" s="51" t="s">
        <v>493</v>
      </c>
      <c r="B19" s="3"/>
      <c r="C19" s="3"/>
      <c r="D19" s="3"/>
      <c r="E19" s="3"/>
      <c r="F19" s="3"/>
      <c r="G19" s="3"/>
      <c r="H19" s="3"/>
      <c r="I19" s="3"/>
    </row>
    <row r="20" spans="1:9">
      <c r="A20" s="51" t="s">
        <v>494</v>
      </c>
      <c r="B20" s="3"/>
      <c r="C20" s="3"/>
      <c r="D20" s="3"/>
      <c r="E20" s="3"/>
      <c r="F20" s="3"/>
      <c r="G20" s="3"/>
      <c r="H20" s="3"/>
      <c r="I20" s="3"/>
    </row>
    <row r="21" spans="1:9">
      <c r="A21" s="51" t="s">
        <v>495</v>
      </c>
      <c r="B21" s="3"/>
      <c r="C21" s="3"/>
      <c r="D21" s="3"/>
      <c r="E21" s="3"/>
      <c r="F21" s="3"/>
      <c r="G21" s="3"/>
      <c r="H21" s="3"/>
      <c r="I21" s="3"/>
    </row>
    <row r="22" spans="1:9">
      <c r="A22" s="51" t="s">
        <v>496</v>
      </c>
      <c r="B22" s="3"/>
      <c r="C22" s="3"/>
      <c r="D22" s="3"/>
      <c r="E22" s="3"/>
      <c r="F22" s="3"/>
      <c r="G22" s="3"/>
      <c r="H22" s="3"/>
      <c r="I22" s="3"/>
    </row>
    <row r="23" spans="1:9">
      <c r="A23" s="52" t="s">
        <v>489</v>
      </c>
      <c r="B23" s="3"/>
      <c r="C23" s="3"/>
      <c r="D23" s="3"/>
      <c r="E23" s="3"/>
      <c r="F23" s="3"/>
      <c r="G23" s="3"/>
      <c r="H23" s="3"/>
      <c r="I23" s="3"/>
    </row>
    <row r="24" spans="1:9">
      <c r="A24" s="52" t="s">
        <v>497</v>
      </c>
      <c r="B24" s="3"/>
      <c r="C24" s="3"/>
      <c r="D24" s="3"/>
      <c r="E24" s="3"/>
      <c r="F24" s="3"/>
      <c r="G24" s="3"/>
      <c r="H24" s="3"/>
      <c r="I24" s="3"/>
    </row>
    <row r="25" spans="1:9">
      <c r="A25" s="89" t="s">
        <v>122</v>
      </c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  <c r="I27" s="3"/>
    </row>
    <row r="28" spans="1:9">
      <c r="A28" s="3"/>
      <c r="B28" s="3"/>
      <c r="C28" s="3"/>
      <c r="D28" s="3"/>
      <c r="E28" s="3"/>
      <c r="F28" s="3"/>
      <c r="G28" s="3"/>
      <c r="H28" s="3"/>
      <c r="I28" s="3"/>
    </row>
    <row r="29" spans="1:9">
      <c r="A29" s="3"/>
      <c r="B29" s="3"/>
      <c r="C29" s="3"/>
      <c r="D29" s="3"/>
      <c r="E29" s="3"/>
      <c r="F29" s="3"/>
      <c r="G29" s="3"/>
      <c r="H29" s="3"/>
      <c r="I29" s="3"/>
    </row>
    <row r="30" spans="1:9">
      <c r="A30" s="3"/>
      <c r="B30" s="3"/>
      <c r="C30" s="3"/>
      <c r="D30" s="3"/>
      <c r="E30" s="3"/>
      <c r="F30" s="3"/>
      <c r="G30" s="3"/>
      <c r="H30" s="3"/>
      <c r="I30" s="3"/>
    </row>
    <row r="31" spans="1:9">
      <c r="A31" s="3"/>
      <c r="B31" s="3"/>
      <c r="C31" s="3"/>
      <c r="D31" s="3"/>
      <c r="E31" s="3"/>
      <c r="F31" s="3"/>
      <c r="G31" s="3"/>
      <c r="H31" s="3"/>
      <c r="I31" s="3"/>
    </row>
    <row r="32" spans="1:9">
      <c r="A32" s="3"/>
      <c r="B32" s="3"/>
      <c r="C32" s="3"/>
      <c r="D32" s="3"/>
      <c r="E32" s="3"/>
      <c r="F32" s="3"/>
      <c r="G32" s="3"/>
      <c r="H32" s="3"/>
      <c r="I32" s="3"/>
    </row>
  </sheetData>
  <phoneticPr fontId="50" type="noConversion"/>
  <pageMargins left="0.70866141732283472" right="0.70866141732283472" top="0.99" bottom="0.74803149606299213" header="0.31496062992125984" footer="0.31496062992125984"/>
  <pageSetup paperSize="9" orientation="portrait" horizontalDpi="300" verticalDpi="300" r:id="rId1"/>
  <headerFooter>
    <oddHeader>&amp;R1.sz. melléklet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34"/>
    <pageSetUpPr fitToPage="1"/>
  </sheetPr>
  <dimension ref="A1:J3"/>
  <sheetViews>
    <sheetView workbookViewId="0">
      <selection activeCell="A6" sqref="A6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>
      <c r="A1" s="265" t="s">
        <v>343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10" ht="46.5" customHeight="1">
      <c r="A2" s="268" t="s">
        <v>351</v>
      </c>
      <c r="B2" s="266"/>
      <c r="C2" s="266"/>
      <c r="D2" s="266"/>
      <c r="E2" s="266"/>
      <c r="F2" s="266"/>
      <c r="G2" s="266"/>
      <c r="H2" s="266"/>
      <c r="I2" s="266"/>
      <c r="J2" s="266"/>
    </row>
    <row r="3" spans="1:10" ht="16.5" customHeight="1">
      <c r="A3" s="86"/>
      <c r="B3" s="87"/>
      <c r="C3" s="87"/>
      <c r="D3" s="87"/>
      <c r="E3" s="87"/>
      <c r="F3" s="87"/>
      <c r="G3" s="87"/>
      <c r="H3" s="87"/>
      <c r="I3" s="87"/>
      <c r="J3" s="87"/>
    </row>
  </sheetData>
  <mergeCells count="2">
    <mergeCell ref="A2:J2"/>
    <mergeCell ref="A1:J1"/>
  </mergeCells>
  <phoneticPr fontId="50" type="noConversion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Header>&amp;R15.sz. melléklet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  <pageSetUpPr fitToPage="1"/>
  </sheetPr>
  <dimension ref="A1:I45"/>
  <sheetViews>
    <sheetView topLeftCell="A10" zoomScale="80" workbookViewId="0">
      <selection activeCell="G31" sqref="G31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>
      <c r="A1" s="265" t="s">
        <v>343</v>
      </c>
      <c r="B1" s="270"/>
      <c r="C1" s="270"/>
      <c r="D1" s="270"/>
      <c r="E1" s="270"/>
      <c r="F1" s="270"/>
      <c r="G1" s="270"/>
      <c r="H1" s="270"/>
    </row>
    <row r="2" spans="1:9" ht="82.5" customHeight="1">
      <c r="A2" s="269" t="s">
        <v>357</v>
      </c>
      <c r="B2" s="268"/>
      <c r="C2" s="268"/>
      <c r="D2" s="268"/>
      <c r="E2" s="268"/>
      <c r="F2" s="268"/>
      <c r="G2" s="268"/>
      <c r="H2" s="268"/>
    </row>
    <row r="3" spans="1:9" ht="20.25" customHeight="1">
      <c r="A3" s="84"/>
      <c r="B3" s="85"/>
      <c r="C3" s="85"/>
      <c r="D3" s="85"/>
      <c r="E3" s="85"/>
      <c r="F3" s="85"/>
      <c r="G3" s="85"/>
      <c r="H3" s="85"/>
    </row>
    <row r="4" spans="1:9">
      <c r="A4" s="3" t="s">
        <v>258</v>
      </c>
    </row>
    <row r="5" spans="1:9" ht="86.25" customHeight="1">
      <c r="A5" s="1" t="s">
        <v>498</v>
      </c>
      <c r="B5" s="2" t="s">
        <v>499</v>
      </c>
      <c r="C5" s="78" t="s">
        <v>252</v>
      </c>
      <c r="D5" s="78" t="s">
        <v>253</v>
      </c>
      <c r="E5" s="78" t="s">
        <v>254</v>
      </c>
      <c r="F5" s="133"/>
      <c r="G5" s="134"/>
      <c r="H5" s="134"/>
      <c r="I5" s="134"/>
    </row>
    <row r="6" spans="1:9">
      <c r="A6" s="28" t="s">
        <v>115</v>
      </c>
      <c r="B6" s="4" t="s">
        <v>856</v>
      </c>
      <c r="C6" s="51"/>
      <c r="D6" s="51"/>
      <c r="E6" s="83"/>
      <c r="F6" s="135"/>
      <c r="G6" s="136"/>
      <c r="H6" s="136"/>
      <c r="I6" s="136"/>
    </row>
    <row r="7" spans="1:9">
      <c r="A7" s="67" t="s">
        <v>694</v>
      </c>
      <c r="B7" s="67" t="s">
        <v>856</v>
      </c>
      <c r="C7" s="51"/>
      <c r="D7" s="51"/>
      <c r="E7" s="51"/>
      <c r="F7" s="135"/>
      <c r="G7" s="136"/>
      <c r="H7" s="136"/>
      <c r="I7" s="136"/>
    </row>
    <row r="8" spans="1:9" ht="30">
      <c r="A8" s="15" t="s">
        <v>857</v>
      </c>
      <c r="B8" s="4" t="s">
        <v>858</v>
      </c>
      <c r="C8" s="51"/>
      <c r="D8" s="51"/>
      <c r="E8" s="51"/>
      <c r="F8" s="135"/>
      <c r="G8" s="136"/>
      <c r="H8" s="136"/>
      <c r="I8" s="136"/>
    </row>
    <row r="9" spans="1:9">
      <c r="A9" s="28" t="s">
        <v>182</v>
      </c>
      <c r="B9" s="4" t="s">
        <v>859</v>
      </c>
      <c r="C9" s="51"/>
      <c r="D9" s="51"/>
      <c r="E9" s="51"/>
      <c r="F9" s="135"/>
      <c r="G9" s="136"/>
      <c r="H9" s="136"/>
      <c r="I9" s="136"/>
    </row>
    <row r="10" spans="1:9">
      <c r="A10" s="67" t="s">
        <v>694</v>
      </c>
      <c r="B10" s="67" t="s">
        <v>859</v>
      </c>
      <c r="C10" s="51"/>
      <c r="D10" s="51"/>
      <c r="E10" s="51"/>
      <c r="F10" s="135"/>
      <c r="G10" s="136"/>
      <c r="H10" s="136"/>
      <c r="I10" s="136"/>
    </row>
    <row r="11" spans="1:9">
      <c r="A11" s="14" t="s">
        <v>135</v>
      </c>
      <c r="B11" s="8" t="s">
        <v>860</v>
      </c>
      <c r="C11" s="51"/>
      <c r="D11" s="51"/>
      <c r="E11" s="51"/>
      <c r="F11" s="135"/>
      <c r="G11" s="136"/>
      <c r="H11" s="136"/>
      <c r="I11" s="136"/>
    </row>
    <row r="12" spans="1:9">
      <c r="A12" s="15" t="s">
        <v>183</v>
      </c>
      <c r="B12" s="4" t="s">
        <v>861</v>
      </c>
      <c r="C12" s="51"/>
      <c r="D12" s="51"/>
      <c r="E12" s="51"/>
      <c r="F12" s="135"/>
      <c r="G12" s="136"/>
      <c r="H12" s="136"/>
      <c r="I12" s="136"/>
    </row>
    <row r="13" spans="1:9">
      <c r="A13" s="67" t="s">
        <v>702</v>
      </c>
      <c r="B13" s="67" t="s">
        <v>861</v>
      </c>
      <c r="C13" s="51"/>
      <c r="D13" s="51"/>
      <c r="E13" s="51"/>
      <c r="F13" s="135"/>
      <c r="G13" s="136"/>
      <c r="H13" s="136"/>
      <c r="I13" s="136"/>
    </row>
    <row r="14" spans="1:9">
      <c r="A14" s="28" t="s">
        <v>862</v>
      </c>
      <c r="B14" s="4" t="s">
        <v>863</v>
      </c>
      <c r="C14" s="51"/>
      <c r="D14" s="51"/>
      <c r="E14" s="51"/>
      <c r="F14" s="135"/>
      <c r="G14" s="136"/>
      <c r="H14" s="136"/>
      <c r="I14" s="136"/>
    </row>
    <row r="15" spans="1:9">
      <c r="A15" s="16" t="s">
        <v>184</v>
      </c>
      <c r="B15" s="4" t="s">
        <v>864</v>
      </c>
      <c r="C15" s="36"/>
      <c r="D15" s="36"/>
      <c r="E15" s="36"/>
      <c r="F15" s="137"/>
      <c r="G15" s="32"/>
      <c r="H15" s="32"/>
      <c r="I15" s="32"/>
    </row>
    <row r="16" spans="1:9">
      <c r="A16" s="67" t="s">
        <v>703</v>
      </c>
      <c r="B16" s="67" t="s">
        <v>864</v>
      </c>
      <c r="C16" s="36"/>
      <c r="D16" s="36"/>
      <c r="E16" s="36"/>
      <c r="F16" s="137"/>
      <c r="G16" s="32"/>
      <c r="H16" s="32"/>
      <c r="I16" s="32"/>
    </row>
    <row r="17" spans="1:9">
      <c r="A17" s="28" t="s">
        <v>865</v>
      </c>
      <c r="B17" s="4" t="s">
        <v>866</v>
      </c>
      <c r="C17" s="36"/>
      <c r="D17" s="36"/>
      <c r="E17" s="36"/>
      <c r="F17" s="137"/>
      <c r="G17" s="32"/>
      <c r="H17" s="32"/>
      <c r="I17" s="32"/>
    </row>
    <row r="18" spans="1:9">
      <c r="A18" s="29" t="s">
        <v>136</v>
      </c>
      <c r="B18" s="8" t="s">
        <v>867</v>
      </c>
      <c r="C18" s="36"/>
      <c r="D18" s="36"/>
      <c r="E18" s="36"/>
      <c r="F18" s="137"/>
      <c r="G18" s="32"/>
      <c r="H18" s="32"/>
      <c r="I18" s="32"/>
    </row>
    <row r="19" spans="1:9">
      <c r="A19" s="15" t="s">
        <v>882</v>
      </c>
      <c r="B19" s="4" t="s">
        <v>883</v>
      </c>
      <c r="C19" s="36"/>
      <c r="D19" s="36"/>
      <c r="E19" s="36"/>
      <c r="F19" s="137"/>
      <c r="G19" s="32"/>
      <c r="H19" s="32"/>
      <c r="I19" s="32"/>
    </row>
    <row r="20" spans="1:9">
      <c r="A20" s="16" t="s">
        <v>884</v>
      </c>
      <c r="B20" s="4" t="s">
        <v>885</v>
      </c>
      <c r="C20" s="36"/>
      <c r="D20" s="36"/>
      <c r="E20" s="36"/>
      <c r="F20" s="137"/>
      <c r="G20" s="32"/>
      <c r="H20" s="32"/>
      <c r="I20" s="32"/>
    </row>
    <row r="21" spans="1:9">
      <c r="A21" s="28" t="s">
        <v>886</v>
      </c>
      <c r="B21" s="4" t="s">
        <v>887</v>
      </c>
      <c r="C21" s="36"/>
      <c r="D21" s="36"/>
      <c r="E21" s="36"/>
      <c r="F21" s="137"/>
      <c r="G21" s="32"/>
      <c r="H21" s="32"/>
      <c r="I21" s="32"/>
    </row>
    <row r="22" spans="1:9">
      <c r="A22" s="28" t="s">
        <v>120</v>
      </c>
      <c r="B22" s="4" t="s">
        <v>888</v>
      </c>
      <c r="C22" s="36"/>
      <c r="D22" s="36"/>
      <c r="E22" s="36"/>
      <c r="F22" s="137"/>
      <c r="G22" s="32"/>
      <c r="H22" s="32"/>
      <c r="I22" s="32"/>
    </row>
    <row r="23" spans="1:9">
      <c r="A23" s="67" t="s">
        <v>728</v>
      </c>
      <c r="B23" s="67" t="s">
        <v>888</v>
      </c>
      <c r="C23" s="36"/>
      <c r="D23" s="36"/>
      <c r="E23" s="36"/>
      <c r="F23" s="137"/>
      <c r="G23" s="32"/>
      <c r="H23" s="32"/>
      <c r="I23" s="32"/>
    </row>
    <row r="24" spans="1:9">
      <c r="A24" s="67" t="s">
        <v>729</v>
      </c>
      <c r="B24" s="67" t="s">
        <v>888</v>
      </c>
      <c r="C24" s="36"/>
      <c r="D24" s="36"/>
      <c r="E24" s="36"/>
      <c r="F24" s="137"/>
      <c r="G24" s="32"/>
      <c r="H24" s="32"/>
      <c r="I24" s="32"/>
    </row>
    <row r="25" spans="1:9">
      <c r="A25" s="75" t="s">
        <v>730</v>
      </c>
      <c r="B25" s="75" t="s">
        <v>888</v>
      </c>
      <c r="C25" s="36"/>
      <c r="D25" s="36"/>
      <c r="E25" s="36"/>
      <c r="F25" s="137"/>
      <c r="G25" s="32"/>
      <c r="H25" s="32"/>
      <c r="I25" s="32"/>
    </row>
    <row r="26" spans="1:9">
      <c r="A26" s="76" t="s">
        <v>139</v>
      </c>
      <c r="B26" s="48" t="s">
        <v>889</v>
      </c>
      <c r="C26" s="36"/>
      <c r="D26" s="36"/>
      <c r="E26" s="36"/>
      <c r="F26" s="137"/>
      <c r="G26" s="32"/>
      <c r="H26" s="32"/>
      <c r="I26" s="32"/>
    </row>
    <row r="27" spans="1:9">
      <c r="A27" s="123"/>
      <c r="B27" s="124"/>
    </row>
    <row r="28" spans="1:9" ht="47.25" customHeight="1">
      <c r="A28" s="1" t="s">
        <v>498</v>
      </c>
      <c r="B28" s="2" t="s">
        <v>499</v>
      </c>
      <c r="C28" s="78" t="s">
        <v>255</v>
      </c>
      <c r="D28" s="78" t="s">
        <v>256</v>
      </c>
      <c r="E28" s="78" t="s">
        <v>338</v>
      </c>
      <c r="F28" s="78" t="s">
        <v>359</v>
      </c>
      <c r="G28" s="36"/>
      <c r="H28" s="36"/>
    </row>
    <row r="29" spans="1:9" ht="26.25">
      <c r="A29" s="147" t="s">
        <v>337</v>
      </c>
      <c r="B29" s="48"/>
      <c r="C29" s="36"/>
      <c r="D29" s="36"/>
      <c r="E29" s="36"/>
      <c r="F29" s="36"/>
      <c r="G29" s="36"/>
      <c r="H29" s="36"/>
    </row>
    <row r="30" spans="1:9" ht="15.75">
      <c r="A30" s="148" t="s">
        <v>361</v>
      </c>
      <c r="B30" s="48" t="s">
        <v>444</v>
      </c>
      <c r="C30" s="156">
        <f>98505+50170</f>
        <v>148675</v>
      </c>
      <c r="D30" s="36"/>
      <c r="E30" s="36"/>
      <c r="F30" s="36"/>
      <c r="G30" s="36"/>
      <c r="H30" s="36"/>
    </row>
    <row r="31" spans="1:9" ht="45">
      <c r="A31" s="148" t="s">
        <v>332</v>
      </c>
      <c r="B31" s="48"/>
      <c r="C31" s="36"/>
      <c r="D31" s="36"/>
      <c r="E31" s="36"/>
      <c r="F31" s="36"/>
      <c r="G31" s="36"/>
      <c r="H31" s="36"/>
    </row>
    <row r="32" spans="1:9" ht="15.75">
      <c r="A32" s="148" t="s">
        <v>333</v>
      </c>
      <c r="B32" s="48" t="s">
        <v>809</v>
      </c>
      <c r="C32" s="156">
        <v>0</v>
      </c>
      <c r="D32" s="36"/>
      <c r="E32" s="36"/>
      <c r="F32" s="36"/>
      <c r="G32" s="36"/>
      <c r="H32" s="36"/>
    </row>
    <row r="33" spans="1:8" ht="30.75" customHeight="1">
      <c r="A33" s="148" t="s">
        <v>334</v>
      </c>
      <c r="B33" s="48"/>
      <c r="C33" s="36"/>
      <c r="D33" s="36"/>
      <c r="E33" s="36"/>
      <c r="F33" s="36"/>
      <c r="G33" s="36"/>
      <c r="H33" s="36"/>
    </row>
    <row r="34" spans="1:8" ht="15.75">
      <c r="A34" s="148" t="s">
        <v>362</v>
      </c>
      <c r="B34" s="48" t="s">
        <v>801</v>
      </c>
      <c r="C34" s="156">
        <v>7120</v>
      </c>
      <c r="D34" s="36"/>
      <c r="E34" s="36"/>
      <c r="F34" s="36"/>
      <c r="G34" s="36"/>
      <c r="H34" s="36"/>
    </row>
    <row r="35" spans="1:8" ht="45" customHeight="1">
      <c r="A35" s="148" t="s">
        <v>360</v>
      </c>
      <c r="B35" s="48"/>
      <c r="C35" s="36"/>
      <c r="D35" s="36"/>
      <c r="E35" s="36"/>
      <c r="F35" s="36"/>
      <c r="G35" s="36"/>
      <c r="H35" s="36"/>
    </row>
    <row r="36" spans="1:8">
      <c r="A36" s="29" t="s">
        <v>304</v>
      </c>
      <c r="B36" s="48"/>
      <c r="C36" s="180">
        <f>C34+C32+C30</f>
        <v>155795</v>
      </c>
      <c r="D36" s="36"/>
      <c r="E36" s="36"/>
      <c r="F36" s="36"/>
      <c r="G36" s="36"/>
      <c r="H36" s="36"/>
    </row>
    <row r="37" spans="1:8">
      <c r="A37" s="123"/>
      <c r="B37" s="124"/>
    </row>
    <row r="38" spans="1:8">
      <c r="A38" s="123"/>
      <c r="B38" s="124"/>
    </row>
    <row r="39" spans="1:8">
      <c r="A39" s="275" t="s">
        <v>358</v>
      </c>
      <c r="B39" s="275"/>
      <c r="C39" s="275"/>
      <c r="D39" s="275"/>
      <c r="E39" s="275"/>
    </row>
    <row r="40" spans="1:8">
      <c r="A40" s="275"/>
      <c r="B40" s="275"/>
      <c r="C40" s="275"/>
      <c r="D40" s="275"/>
      <c r="E40" s="275"/>
    </row>
    <row r="41" spans="1:8" ht="27.75" customHeight="1">
      <c r="A41" s="275"/>
      <c r="B41" s="275"/>
      <c r="C41" s="275"/>
      <c r="D41" s="275"/>
      <c r="E41" s="275"/>
    </row>
    <row r="42" spans="1:8">
      <c r="A42" s="123"/>
      <c r="B42" s="124"/>
    </row>
    <row r="43" spans="1:8">
      <c r="A43" s="275" t="s">
        <v>445</v>
      </c>
      <c r="B43" s="275"/>
      <c r="C43" s="275"/>
      <c r="D43" s="275"/>
      <c r="E43" s="275"/>
    </row>
    <row r="44" spans="1:8">
      <c r="A44" s="275"/>
      <c r="B44" s="275"/>
      <c r="C44" s="275"/>
      <c r="D44" s="275"/>
      <c r="E44" s="275"/>
    </row>
    <row r="45" spans="1:8">
      <c r="A45" s="275"/>
      <c r="B45" s="275"/>
      <c r="C45" s="275"/>
      <c r="D45" s="275"/>
      <c r="E45" s="275"/>
    </row>
  </sheetData>
  <mergeCells count="4">
    <mergeCell ref="A2:H2"/>
    <mergeCell ref="A1:H1"/>
    <mergeCell ref="A39:E41"/>
    <mergeCell ref="A43:E45"/>
  </mergeCells>
  <phoneticPr fontId="50" type="noConversion"/>
  <hyperlinks>
    <hyperlink ref="A18" r:id="rId1" location="foot4" display="http://njt.hu/cgi_bin/njt_doc.cgi?docid=142896.245143 - foot4"/>
  </hyperlinks>
  <pageMargins left="0.70866141732283472" right="0.70866141732283472" top="0.31" bottom="0.6" header="0.17" footer="0.31496062992125984"/>
  <pageSetup paperSize="9" scale="55" orientation="landscape" horizontalDpi="300" verticalDpi="300" r:id="rId2"/>
  <headerFooter>
    <oddHeader>&amp;R16.sz melléklet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A1:G22"/>
  <sheetViews>
    <sheetView topLeftCell="A10" workbookViewId="0">
      <selection activeCell="C13" sqref="C13"/>
    </sheetView>
  </sheetViews>
  <sheetFormatPr defaultRowHeight="15"/>
  <cols>
    <col min="1" max="1" width="83.28515625" customWidth="1"/>
    <col min="2" max="2" width="21.42578125" style="158" customWidth="1"/>
    <col min="3" max="3" width="21.85546875" style="158" customWidth="1"/>
  </cols>
  <sheetData>
    <row r="1" spans="1:7" ht="27" customHeight="1">
      <c r="A1" s="265" t="s">
        <v>343</v>
      </c>
      <c r="B1" s="270"/>
    </row>
    <row r="2" spans="1:7" ht="71.25" customHeight="1">
      <c r="A2" s="268" t="s">
        <v>306</v>
      </c>
      <c r="B2" s="268"/>
      <c r="C2" s="230"/>
      <c r="D2" s="90"/>
      <c r="E2" s="90"/>
      <c r="F2" s="90"/>
      <c r="G2" s="90"/>
    </row>
    <row r="3" spans="1:7" ht="24" customHeight="1">
      <c r="A3" s="86"/>
      <c r="B3" s="231"/>
      <c r="C3" s="230"/>
      <c r="D3" s="90"/>
      <c r="E3" s="90"/>
      <c r="F3" s="90"/>
      <c r="G3" s="90"/>
    </row>
    <row r="4" spans="1:7" ht="22.5" customHeight="1">
      <c r="A4" s="3" t="s">
        <v>258</v>
      </c>
    </row>
    <row r="5" spans="1:7" ht="180">
      <c r="A5" s="53" t="s">
        <v>262</v>
      </c>
      <c r="B5" s="228" t="s">
        <v>446</v>
      </c>
      <c r="C5" s="229" t="s">
        <v>447</v>
      </c>
    </row>
    <row r="6" spans="1:7">
      <c r="A6" s="51" t="s">
        <v>480</v>
      </c>
      <c r="B6" s="190"/>
      <c r="C6" s="156"/>
    </row>
    <row r="7" spans="1:7">
      <c r="A7" s="91" t="s">
        <v>481</v>
      </c>
      <c r="B7" s="190"/>
      <c r="C7" s="156"/>
    </row>
    <row r="8" spans="1:7">
      <c r="A8" s="51" t="s">
        <v>482</v>
      </c>
      <c r="B8" s="190"/>
      <c r="C8" s="156"/>
    </row>
    <row r="9" spans="1:7">
      <c r="A9" s="51" t="s">
        <v>483</v>
      </c>
      <c r="B9" s="190"/>
      <c r="C9" s="156"/>
    </row>
    <row r="10" spans="1:7">
      <c r="A10" s="51" t="s">
        <v>484</v>
      </c>
      <c r="B10" s="190"/>
      <c r="C10" s="156"/>
    </row>
    <row r="11" spans="1:7">
      <c r="A11" s="51" t="s">
        <v>485</v>
      </c>
      <c r="B11" s="190">
        <v>108588</v>
      </c>
      <c r="C11" s="156">
        <f>127332+7570+36154</f>
        <v>171056</v>
      </c>
    </row>
    <row r="12" spans="1:7">
      <c r="A12" s="51" t="s">
        <v>486</v>
      </c>
      <c r="B12" s="190"/>
      <c r="C12" s="156"/>
    </row>
    <row r="13" spans="1:7">
      <c r="A13" s="51" t="s">
        <v>487</v>
      </c>
      <c r="B13" s="190"/>
      <c r="C13" s="156"/>
    </row>
    <row r="14" spans="1:7">
      <c r="A14" s="89" t="s">
        <v>270</v>
      </c>
      <c r="B14" s="232">
        <f>B11</f>
        <v>108588</v>
      </c>
      <c r="C14" s="232">
        <f>C11</f>
        <v>171056</v>
      </c>
    </row>
    <row r="15" spans="1:7" ht="30">
      <c r="A15" s="92" t="s">
        <v>263</v>
      </c>
      <c r="B15" s="190"/>
      <c r="C15" s="156"/>
    </row>
    <row r="16" spans="1:7" ht="30">
      <c r="A16" s="92" t="s">
        <v>264</v>
      </c>
      <c r="B16" s="190"/>
      <c r="C16" s="156"/>
    </row>
    <row r="17" spans="1:3">
      <c r="A17" s="93" t="s">
        <v>265</v>
      </c>
      <c r="B17" s="190"/>
      <c r="C17" s="156"/>
    </row>
    <row r="18" spans="1:3">
      <c r="A18" s="93" t="s">
        <v>266</v>
      </c>
      <c r="B18" s="190">
        <v>105308</v>
      </c>
      <c r="C18" s="156">
        <v>132746</v>
      </c>
    </row>
    <row r="19" spans="1:3">
      <c r="A19" s="51" t="s">
        <v>268</v>
      </c>
      <c r="B19" s="190"/>
      <c r="C19" s="156"/>
    </row>
    <row r="20" spans="1:3">
      <c r="A20" s="62" t="s">
        <v>267</v>
      </c>
      <c r="B20" s="190"/>
      <c r="C20" s="156"/>
    </row>
    <row r="21" spans="1:3" ht="31.5">
      <c r="A21" s="94" t="s">
        <v>269</v>
      </c>
      <c r="B21" s="233"/>
      <c r="C21" s="156"/>
    </row>
    <row r="22" spans="1:3" ht="15.75">
      <c r="A22" s="54" t="s">
        <v>185</v>
      </c>
      <c r="B22" s="234">
        <f>B18</f>
        <v>105308</v>
      </c>
      <c r="C22" s="234">
        <f>C18</f>
        <v>132746</v>
      </c>
    </row>
  </sheetData>
  <mergeCells count="2">
    <mergeCell ref="A2:B2"/>
    <mergeCell ref="A1:B1"/>
  </mergeCells>
  <phoneticPr fontId="50" type="noConversion"/>
  <printOptions horizontalCentered="1"/>
  <pageMargins left="0.35433070866141736" right="0.27559055118110237" top="0.74803149606299213" bottom="0.74803149606299213" header="0.31496062992125984" footer="0.31496062992125984"/>
  <pageSetup paperSize="9" scale="65" orientation="portrait" horizontalDpi="300" verticalDpi="300" r:id="rId1"/>
  <headerFooter>
    <oddHeader>&amp;R17.sz. melléklet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  <pageSetUpPr fitToPage="1"/>
  </sheetPr>
  <dimension ref="A1:D8"/>
  <sheetViews>
    <sheetView workbookViewId="0">
      <selection activeCell="A9" sqref="A9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ht="22.5" customHeight="1">
      <c r="A1" s="265" t="s">
        <v>343</v>
      </c>
      <c r="B1" s="266"/>
      <c r="C1" s="266"/>
      <c r="D1" s="266"/>
    </row>
    <row r="2" spans="1:4" ht="48.75" customHeight="1">
      <c r="A2" s="268" t="s">
        <v>313</v>
      </c>
      <c r="B2" s="266"/>
      <c r="C2" s="266"/>
      <c r="D2" s="267"/>
    </row>
    <row r="3" spans="1:4" ht="48.75" customHeight="1">
      <c r="A3" s="86"/>
      <c r="B3" s="87"/>
      <c r="C3" s="87"/>
      <c r="D3" s="157"/>
    </row>
    <row r="4" spans="1:4" ht="48.75" customHeight="1">
      <c r="A4" s="86"/>
      <c r="B4" s="87"/>
      <c r="C4" s="87"/>
      <c r="D4" s="157"/>
    </row>
    <row r="5" spans="1:4" ht="48.75" customHeight="1">
      <c r="A5" s="86"/>
      <c r="B5" s="87"/>
      <c r="C5" s="87"/>
      <c r="D5" s="157"/>
    </row>
    <row r="6" spans="1:4" ht="48.75" customHeight="1">
      <c r="A6" s="86"/>
      <c r="B6" s="87"/>
      <c r="C6" s="87"/>
      <c r="D6" s="157"/>
    </row>
    <row r="8" spans="1:4" ht="18.75">
      <c r="A8" s="235" t="s">
        <v>448</v>
      </c>
    </row>
  </sheetData>
  <mergeCells count="2">
    <mergeCell ref="A1:D1"/>
    <mergeCell ref="A2:D2"/>
  </mergeCells>
  <phoneticPr fontId="50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headerFooter>
    <oddHeader>&amp;R18.sz. melléklet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  <pageSetUpPr fitToPage="1"/>
  </sheetPr>
  <dimension ref="A1:G8"/>
  <sheetViews>
    <sheetView topLeftCell="B1" zoomScale="80" workbookViewId="0">
      <selection activeCell="G8" sqref="G8"/>
    </sheetView>
  </sheetViews>
  <sheetFormatPr defaultRowHeight="15"/>
  <cols>
    <col min="1" max="1" width="78.42578125" customWidth="1"/>
    <col min="2" max="2" width="14.5703125" customWidth="1"/>
    <col min="3" max="3" width="23.7109375" customWidth="1"/>
    <col min="4" max="4" width="21.5703125" customWidth="1"/>
    <col min="5" max="6" width="22.7109375" customWidth="1"/>
    <col min="7" max="7" width="19.5703125" customWidth="1"/>
  </cols>
  <sheetData>
    <row r="1" spans="1:7" ht="23.25" customHeight="1">
      <c r="A1" s="265" t="s">
        <v>343</v>
      </c>
      <c r="B1" s="266"/>
      <c r="C1" s="266"/>
      <c r="D1" s="266"/>
      <c r="E1" s="266"/>
      <c r="F1" s="266"/>
      <c r="G1" s="266"/>
    </row>
    <row r="2" spans="1:7" ht="25.5" customHeight="1">
      <c r="A2" s="276" t="s">
        <v>303</v>
      </c>
      <c r="B2" s="266"/>
      <c r="C2" s="266"/>
      <c r="D2" s="266"/>
      <c r="E2" s="266"/>
      <c r="F2" s="266"/>
      <c r="G2" s="266"/>
    </row>
    <row r="3" spans="1:7" ht="21.75" customHeight="1">
      <c r="A3" s="107"/>
      <c r="B3" s="87"/>
      <c r="C3" s="87"/>
      <c r="D3" s="87"/>
      <c r="E3" s="87"/>
      <c r="F3" s="87"/>
      <c r="G3" s="87"/>
    </row>
    <row r="4" spans="1:7" ht="20.25" customHeight="1">
      <c r="A4" s="3" t="s">
        <v>258</v>
      </c>
    </row>
    <row r="5" spans="1:7" ht="30">
      <c r="A5" s="52" t="s">
        <v>251</v>
      </c>
      <c r="B5" s="2" t="s">
        <v>499</v>
      </c>
      <c r="C5" s="221" t="s">
        <v>368</v>
      </c>
      <c r="D5" s="221" t="s">
        <v>365</v>
      </c>
      <c r="E5" s="221" t="s">
        <v>366</v>
      </c>
      <c r="F5" s="221" t="s">
        <v>366</v>
      </c>
      <c r="G5" s="52" t="s">
        <v>302</v>
      </c>
    </row>
    <row r="6" spans="1:7" ht="26.25" customHeight="1">
      <c r="A6" s="105" t="s">
        <v>300</v>
      </c>
      <c r="B6" s="4" t="s">
        <v>714</v>
      </c>
      <c r="C6" s="156">
        <v>71542</v>
      </c>
      <c r="D6" s="156">
        <f>35558-9608</f>
        <v>25950</v>
      </c>
      <c r="E6" s="156">
        <v>52371</v>
      </c>
      <c r="F6" s="156">
        <v>8042</v>
      </c>
      <c r="G6" s="156">
        <f>C6+D6+E6+F6</f>
        <v>157905</v>
      </c>
    </row>
    <row r="7" spans="1:7" ht="26.25" customHeight="1">
      <c r="A7" s="105" t="s">
        <v>301</v>
      </c>
      <c r="B7" s="4" t="s">
        <v>714</v>
      </c>
      <c r="C7" s="156"/>
      <c r="D7" s="156">
        <v>9608</v>
      </c>
      <c r="E7" s="156"/>
      <c r="F7" s="156"/>
      <c r="G7" s="156">
        <f>C7+D7+E7+F7</f>
        <v>9608</v>
      </c>
    </row>
    <row r="8" spans="1:7" ht="22.5" customHeight="1">
      <c r="A8" s="237" t="s">
        <v>304</v>
      </c>
      <c r="B8" s="236"/>
      <c r="C8" s="206">
        <f>SUM(C6:C7)</f>
        <v>71542</v>
      </c>
      <c r="D8" s="206">
        <f>SUM(D6:D7)</f>
        <v>35558</v>
      </c>
      <c r="E8" s="206">
        <f>SUM(E6:E7)</f>
        <v>52371</v>
      </c>
      <c r="F8" s="206"/>
      <c r="G8" s="206">
        <f>SUM(G6:G7)</f>
        <v>167513</v>
      </c>
    </row>
  </sheetData>
  <mergeCells count="2">
    <mergeCell ref="A1:G1"/>
    <mergeCell ref="A2:G2"/>
  </mergeCells>
  <phoneticPr fontId="50" type="noConversion"/>
  <pageMargins left="0.70866141732283472" right="0.70866141732283472" top="0.74803149606299213" bottom="0.74803149606299213" header="0.31496062992125984" footer="0.31496062992125984"/>
  <pageSetup paperSize="9" scale="64" orientation="landscape" horizontalDpi="300" verticalDpi="300" r:id="rId1"/>
  <headerFooter>
    <oddHeader>&amp;R19.sz. melléklet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  <pageSetUpPr fitToPage="1"/>
  </sheetPr>
  <dimension ref="A1:C38"/>
  <sheetViews>
    <sheetView workbookViewId="0">
      <selection activeCell="C5" sqref="C5"/>
    </sheetView>
  </sheetViews>
  <sheetFormatPr defaultRowHeight="15"/>
  <cols>
    <col min="1" max="1" width="100" customWidth="1"/>
    <col min="3" max="3" width="17" customWidth="1"/>
  </cols>
  <sheetData>
    <row r="1" spans="1:3" ht="28.5" customHeight="1">
      <c r="A1" s="265" t="s">
        <v>343</v>
      </c>
      <c r="B1" s="270"/>
      <c r="C1" s="270"/>
    </row>
    <row r="2" spans="1:3" ht="26.25" customHeight="1">
      <c r="A2" s="268" t="s">
        <v>317</v>
      </c>
      <c r="B2" s="268"/>
      <c r="C2" s="268"/>
    </row>
    <row r="3" spans="1:3" ht="18.75" customHeight="1">
      <c r="A3" s="107"/>
      <c r="B3" s="110"/>
      <c r="C3" s="110"/>
    </row>
    <row r="4" spans="1:3" ht="23.25" customHeight="1">
      <c r="A4" s="3" t="s">
        <v>364</v>
      </c>
    </row>
    <row r="5" spans="1:3" ht="25.5">
      <c r="A5" s="52" t="s">
        <v>251</v>
      </c>
      <c r="B5" s="2" t="s">
        <v>499</v>
      </c>
      <c r="C5" s="106" t="s">
        <v>305</v>
      </c>
    </row>
    <row r="6" spans="1:3">
      <c r="A6" s="15" t="s">
        <v>936</v>
      </c>
      <c r="B6" s="5" t="s">
        <v>619</v>
      </c>
      <c r="C6" s="36"/>
    </row>
    <row r="7" spans="1:3">
      <c r="A7" s="15" t="s">
        <v>937</v>
      </c>
      <c r="B7" s="5" t="s">
        <v>619</v>
      </c>
      <c r="C7" s="156"/>
    </row>
    <row r="8" spans="1:3">
      <c r="A8" s="15" t="s">
        <v>938</v>
      </c>
      <c r="B8" s="5" t="s">
        <v>619</v>
      </c>
      <c r="C8" s="156"/>
    </row>
    <row r="9" spans="1:3">
      <c r="A9" s="15" t="s">
        <v>939</v>
      </c>
      <c r="B9" s="5" t="s">
        <v>619</v>
      </c>
      <c r="C9" s="156"/>
    </row>
    <row r="10" spans="1:3">
      <c r="A10" s="16" t="s">
        <v>940</v>
      </c>
      <c r="B10" s="5" t="s">
        <v>619</v>
      </c>
      <c r="C10" s="156">
        <v>87</v>
      </c>
    </row>
    <row r="11" spans="1:3">
      <c r="A11" s="16" t="s">
        <v>942</v>
      </c>
      <c r="B11" s="5" t="s">
        <v>619</v>
      </c>
      <c r="C11" s="156"/>
    </row>
    <row r="12" spans="1:3">
      <c r="A12" s="19" t="s">
        <v>311</v>
      </c>
      <c r="B12" s="17" t="s">
        <v>619</v>
      </c>
      <c r="C12" s="206">
        <f>SUM(C6:C11)</f>
        <v>87</v>
      </c>
    </row>
    <row r="13" spans="1:3">
      <c r="A13" s="15" t="s">
        <v>943</v>
      </c>
      <c r="B13" s="5" t="s">
        <v>620</v>
      </c>
      <c r="C13" s="156">
        <v>600</v>
      </c>
    </row>
    <row r="14" spans="1:3">
      <c r="A14" s="20" t="s">
        <v>310</v>
      </c>
      <c r="B14" s="17" t="s">
        <v>620</v>
      </c>
      <c r="C14" s="206">
        <f>SUM(C13)</f>
        <v>600</v>
      </c>
    </row>
    <row r="15" spans="1:3">
      <c r="A15" s="15" t="s">
        <v>944</v>
      </c>
      <c r="B15" s="5" t="s">
        <v>621</v>
      </c>
      <c r="C15" s="156"/>
    </row>
    <row r="16" spans="1:3">
      <c r="A16" s="15" t="s">
        <v>945</v>
      </c>
      <c r="B16" s="5" t="s">
        <v>621</v>
      </c>
      <c r="C16" s="156"/>
    </row>
    <row r="17" spans="1:3">
      <c r="A17" s="16" t="s">
        <v>946</v>
      </c>
      <c r="B17" s="5" t="s">
        <v>621</v>
      </c>
      <c r="C17" s="156">
        <v>500</v>
      </c>
    </row>
    <row r="18" spans="1:3">
      <c r="A18" s="16" t="s">
        <v>947</v>
      </c>
      <c r="B18" s="5" t="s">
        <v>621</v>
      </c>
      <c r="C18" s="156"/>
    </row>
    <row r="19" spans="1:3">
      <c r="A19" s="16" t="s">
        <v>948</v>
      </c>
      <c r="B19" s="5" t="s">
        <v>621</v>
      </c>
      <c r="C19" s="156"/>
    </row>
    <row r="20" spans="1:3" ht="30">
      <c r="A20" s="21" t="s">
        <v>949</v>
      </c>
      <c r="B20" s="5" t="s">
        <v>621</v>
      </c>
      <c r="C20" s="156"/>
    </row>
    <row r="21" spans="1:3">
      <c r="A21" s="14" t="s">
        <v>309</v>
      </c>
      <c r="B21" s="17" t="s">
        <v>621</v>
      </c>
      <c r="C21" s="206">
        <f>SUM(C15:C20)</f>
        <v>500</v>
      </c>
    </row>
    <row r="22" spans="1:3">
      <c r="A22" s="15" t="s">
        <v>950</v>
      </c>
      <c r="B22" s="5" t="s">
        <v>622</v>
      </c>
      <c r="C22" s="156"/>
    </row>
    <row r="23" spans="1:3">
      <c r="A23" s="15" t="s">
        <v>951</v>
      </c>
      <c r="B23" s="5" t="s">
        <v>622</v>
      </c>
      <c r="C23" s="156">
        <v>730</v>
      </c>
    </row>
    <row r="24" spans="1:3">
      <c r="A24" s="14" t="s">
        <v>308</v>
      </c>
      <c r="B24" s="9" t="s">
        <v>622</v>
      </c>
      <c r="C24" s="206">
        <f>SUM(C23)</f>
        <v>730</v>
      </c>
    </row>
    <row r="25" spans="1:3">
      <c r="A25" s="15" t="s">
        <v>952</v>
      </c>
      <c r="B25" s="5" t="s">
        <v>623</v>
      </c>
      <c r="C25" s="156"/>
    </row>
    <row r="26" spans="1:3">
      <c r="A26" s="15" t="s">
        <v>0</v>
      </c>
      <c r="B26" s="5" t="s">
        <v>623</v>
      </c>
      <c r="C26" s="156">
        <v>250</v>
      </c>
    </row>
    <row r="27" spans="1:3">
      <c r="A27" s="16" t="s">
        <v>1</v>
      </c>
      <c r="B27" s="5" t="s">
        <v>623</v>
      </c>
      <c r="C27" s="156">
        <v>230</v>
      </c>
    </row>
    <row r="28" spans="1:3">
      <c r="A28" s="16" t="s">
        <v>2</v>
      </c>
      <c r="B28" s="5" t="s">
        <v>623</v>
      </c>
      <c r="C28" s="156">
        <v>50</v>
      </c>
    </row>
    <row r="29" spans="1:3">
      <c r="A29" s="16" t="s">
        <v>3</v>
      </c>
      <c r="B29" s="5" t="s">
        <v>623</v>
      </c>
      <c r="C29" s="156">
        <f>1000+1000+20+1000+1150+433+150+130+2000+1000</f>
        <v>7883</v>
      </c>
    </row>
    <row r="30" spans="1:3">
      <c r="A30" s="16" t="s">
        <v>4</v>
      </c>
      <c r="B30" s="5" t="s">
        <v>623</v>
      </c>
      <c r="C30" s="156"/>
    </row>
    <row r="31" spans="1:3">
      <c r="A31" s="16" t="s">
        <v>5</v>
      </c>
      <c r="B31" s="5" t="s">
        <v>623</v>
      </c>
      <c r="C31" s="156"/>
    </row>
    <row r="32" spans="1:3">
      <c r="A32" s="16" t="s">
        <v>6</v>
      </c>
      <c r="B32" s="5" t="s">
        <v>623</v>
      </c>
      <c r="C32" s="156">
        <v>250</v>
      </c>
    </row>
    <row r="33" spans="1:3">
      <c r="A33" s="16" t="s">
        <v>7</v>
      </c>
      <c r="B33" s="5" t="s">
        <v>623</v>
      </c>
      <c r="C33" s="156">
        <v>150</v>
      </c>
    </row>
    <row r="34" spans="1:3">
      <c r="A34" s="16" t="s">
        <v>8</v>
      </c>
      <c r="B34" s="5" t="s">
        <v>623</v>
      </c>
      <c r="C34" s="156"/>
    </row>
    <row r="35" spans="1:3" ht="30">
      <c r="A35" s="16" t="s">
        <v>9</v>
      </c>
      <c r="B35" s="5" t="s">
        <v>623</v>
      </c>
      <c r="C35" s="156"/>
    </row>
    <row r="36" spans="1:3" ht="30">
      <c r="A36" s="16" t="s">
        <v>10</v>
      </c>
      <c r="B36" s="5" t="s">
        <v>623</v>
      </c>
      <c r="C36" s="156"/>
    </row>
    <row r="37" spans="1:3">
      <c r="A37" s="14" t="s">
        <v>11</v>
      </c>
      <c r="B37" s="17" t="s">
        <v>623</v>
      </c>
      <c r="C37" s="206">
        <f>SUM(C25:C36)</f>
        <v>8813</v>
      </c>
    </row>
    <row r="38" spans="1:3" ht="15.75">
      <c r="A38" s="22" t="s">
        <v>12</v>
      </c>
      <c r="B38" s="11" t="s">
        <v>624</v>
      </c>
      <c r="C38" s="206">
        <f>C12+C14+C21+C24+C37</f>
        <v>10730</v>
      </c>
    </row>
  </sheetData>
  <mergeCells count="2">
    <mergeCell ref="A1:C1"/>
    <mergeCell ref="A2:C2"/>
  </mergeCells>
  <phoneticPr fontId="50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  <headerFooter>
    <oddHeader>&amp;R20.sz. melléklet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  <pageSetUpPr fitToPage="1"/>
  </sheetPr>
  <dimension ref="A1:C115"/>
  <sheetViews>
    <sheetView topLeftCell="A88" workbookViewId="0">
      <selection activeCell="A16" sqref="A16"/>
    </sheetView>
  </sheetViews>
  <sheetFormatPr defaultRowHeight="15"/>
  <cols>
    <col min="1" max="1" width="91.28515625" customWidth="1"/>
    <col min="2" max="2" width="10.85546875" customWidth="1"/>
    <col min="3" max="3" width="16.140625" customWidth="1"/>
  </cols>
  <sheetData>
    <row r="1" spans="1:3" ht="27" customHeight="1">
      <c r="A1" s="265" t="s">
        <v>343</v>
      </c>
      <c r="B1" s="266"/>
      <c r="C1" s="266"/>
    </row>
    <row r="2" spans="1:3" ht="27" customHeight="1">
      <c r="A2" s="268" t="s">
        <v>314</v>
      </c>
      <c r="B2" s="266"/>
      <c r="C2" s="266"/>
    </row>
    <row r="3" spans="1:3" ht="19.5" customHeight="1">
      <c r="A3" s="86"/>
      <c r="B3" s="87"/>
      <c r="C3" s="87"/>
    </row>
    <row r="4" spans="1:3">
      <c r="A4" s="3" t="s">
        <v>364</v>
      </c>
    </row>
    <row r="5" spans="1:3" ht="25.5">
      <c r="A5" s="52" t="s">
        <v>251</v>
      </c>
      <c r="B5" s="2" t="s">
        <v>499</v>
      </c>
      <c r="C5" s="106" t="s">
        <v>305</v>
      </c>
    </row>
    <row r="6" spans="1:3">
      <c r="A6" s="16" t="s">
        <v>199</v>
      </c>
      <c r="B6" s="5" t="s">
        <v>631</v>
      </c>
      <c r="C6" s="36"/>
    </row>
    <row r="7" spans="1:3">
      <c r="A7" s="16" t="s">
        <v>200</v>
      </c>
      <c r="B7" s="5" t="s">
        <v>631</v>
      </c>
      <c r="C7" s="36"/>
    </row>
    <row r="8" spans="1:3">
      <c r="A8" s="16" t="s">
        <v>201</v>
      </c>
      <c r="B8" s="5" t="s">
        <v>631</v>
      </c>
      <c r="C8" s="36"/>
    </row>
    <row r="9" spans="1:3">
      <c r="A9" s="16" t="s">
        <v>202</v>
      </c>
      <c r="B9" s="5" t="s">
        <v>631</v>
      </c>
      <c r="C9" s="36"/>
    </row>
    <row r="10" spans="1:3">
      <c r="A10" s="16" t="s">
        <v>203</v>
      </c>
      <c r="B10" s="5" t="s">
        <v>631</v>
      </c>
      <c r="C10" s="36"/>
    </row>
    <row r="11" spans="1:3">
      <c r="A11" s="16" t="s">
        <v>204</v>
      </c>
      <c r="B11" s="5" t="s">
        <v>631</v>
      </c>
      <c r="C11" s="36"/>
    </row>
    <row r="12" spans="1:3">
      <c r="A12" s="16" t="s">
        <v>205</v>
      </c>
      <c r="B12" s="5" t="s">
        <v>631</v>
      </c>
      <c r="C12" s="36"/>
    </row>
    <row r="13" spans="1:3">
      <c r="A13" s="16" t="s">
        <v>206</v>
      </c>
      <c r="B13" s="5" t="s">
        <v>631</v>
      </c>
      <c r="C13" s="36"/>
    </row>
    <row r="14" spans="1:3">
      <c r="A14" s="16" t="s">
        <v>207</v>
      </c>
      <c r="B14" s="5" t="s">
        <v>631</v>
      </c>
      <c r="C14" s="36"/>
    </row>
    <row r="15" spans="1:3">
      <c r="A15" s="16" t="s">
        <v>208</v>
      </c>
      <c r="B15" s="5" t="s">
        <v>631</v>
      </c>
      <c r="C15" s="36"/>
    </row>
    <row r="16" spans="1:3" ht="25.5">
      <c r="A16" s="14" t="s">
        <v>14</v>
      </c>
      <c r="B16" s="9" t="s">
        <v>631</v>
      </c>
      <c r="C16" s="36"/>
    </row>
    <row r="17" spans="1:3">
      <c r="A17" s="16" t="s">
        <v>199</v>
      </c>
      <c r="B17" s="5" t="s">
        <v>632</v>
      </c>
      <c r="C17" s="36"/>
    </row>
    <row r="18" spans="1:3">
      <c r="A18" s="16" t="s">
        <v>200</v>
      </c>
      <c r="B18" s="5" t="s">
        <v>632</v>
      </c>
      <c r="C18" s="36"/>
    </row>
    <row r="19" spans="1:3">
      <c r="A19" s="16" t="s">
        <v>201</v>
      </c>
      <c r="B19" s="5" t="s">
        <v>632</v>
      </c>
      <c r="C19" s="36"/>
    </row>
    <row r="20" spans="1:3">
      <c r="A20" s="16" t="s">
        <v>202</v>
      </c>
      <c r="B20" s="5" t="s">
        <v>632</v>
      </c>
      <c r="C20" s="36"/>
    </row>
    <row r="21" spans="1:3">
      <c r="A21" s="16" t="s">
        <v>203</v>
      </c>
      <c r="B21" s="5" t="s">
        <v>632</v>
      </c>
      <c r="C21" s="36"/>
    </row>
    <row r="22" spans="1:3">
      <c r="A22" s="16" t="s">
        <v>204</v>
      </c>
      <c r="B22" s="5" t="s">
        <v>632</v>
      </c>
      <c r="C22" s="36"/>
    </row>
    <row r="23" spans="1:3">
      <c r="A23" s="16" t="s">
        <v>205</v>
      </c>
      <c r="B23" s="5" t="s">
        <v>632</v>
      </c>
      <c r="C23" s="36"/>
    </row>
    <row r="24" spans="1:3">
      <c r="A24" s="16" t="s">
        <v>206</v>
      </c>
      <c r="B24" s="5" t="s">
        <v>632</v>
      </c>
      <c r="C24" s="36"/>
    </row>
    <row r="25" spans="1:3">
      <c r="A25" s="16" t="s">
        <v>207</v>
      </c>
      <c r="B25" s="5" t="s">
        <v>632</v>
      </c>
      <c r="C25" s="36"/>
    </row>
    <row r="26" spans="1:3">
      <c r="A26" s="16" t="s">
        <v>208</v>
      </c>
      <c r="B26" s="5" t="s">
        <v>632</v>
      </c>
      <c r="C26" s="36"/>
    </row>
    <row r="27" spans="1:3" ht="25.5">
      <c r="A27" s="14" t="s">
        <v>15</v>
      </c>
      <c r="B27" s="9" t="s">
        <v>632</v>
      </c>
      <c r="C27" s="36"/>
    </row>
    <row r="28" spans="1:3">
      <c r="A28" s="16" t="s">
        <v>199</v>
      </c>
      <c r="B28" s="5" t="s">
        <v>633</v>
      </c>
      <c r="C28" s="36"/>
    </row>
    <row r="29" spans="1:3">
      <c r="A29" s="16" t="s">
        <v>200</v>
      </c>
      <c r="B29" s="5" t="s">
        <v>633</v>
      </c>
      <c r="C29" s="36"/>
    </row>
    <row r="30" spans="1:3">
      <c r="A30" s="16" t="s">
        <v>201</v>
      </c>
      <c r="B30" s="5" t="s">
        <v>633</v>
      </c>
      <c r="C30" s="36"/>
    </row>
    <row r="31" spans="1:3">
      <c r="A31" s="16" t="s">
        <v>202</v>
      </c>
      <c r="B31" s="5" t="s">
        <v>633</v>
      </c>
      <c r="C31" s="36"/>
    </row>
    <row r="32" spans="1:3">
      <c r="A32" s="16" t="s">
        <v>203</v>
      </c>
      <c r="B32" s="5" t="s">
        <v>633</v>
      </c>
      <c r="C32" s="36"/>
    </row>
    <row r="33" spans="1:3">
      <c r="A33" s="16" t="s">
        <v>204</v>
      </c>
      <c r="B33" s="5" t="s">
        <v>633</v>
      </c>
      <c r="C33" s="36"/>
    </row>
    <row r="34" spans="1:3">
      <c r="A34" s="16" t="s">
        <v>205</v>
      </c>
      <c r="B34" s="5" t="s">
        <v>633</v>
      </c>
      <c r="C34" s="36"/>
    </row>
    <row r="35" spans="1:3">
      <c r="A35" s="16" t="s">
        <v>206</v>
      </c>
      <c r="B35" s="5" t="s">
        <v>633</v>
      </c>
      <c r="C35" s="36"/>
    </row>
    <row r="36" spans="1:3">
      <c r="A36" s="16" t="s">
        <v>207</v>
      </c>
      <c r="B36" s="5" t="s">
        <v>633</v>
      </c>
      <c r="C36" s="36"/>
    </row>
    <row r="37" spans="1:3">
      <c r="A37" s="16" t="s">
        <v>208</v>
      </c>
      <c r="B37" s="5" t="s">
        <v>633</v>
      </c>
      <c r="C37" s="36"/>
    </row>
    <row r="38" spans="1:3">
      <c r="A38" s="14" t="s">
        <v>16</v>
      </c>
      <c r="B38" s="9" t="s">
        <v>633</v>
      </c>
      <c r="C38" s="36"/>
    </row>
    <row r="39" spans="1:3">
      <c r="A39" s="16" t="s">
        <v>209</v>
      </c>
      <c r="B39" s="4" t="s">
        <v>649</v>
      </c>
      <c r="C39" s="36"/>
    </row>
    <row r="40" spans="1:3">
      <c r="A40" s="16" t="s">
        <v>210</v>
      </c>
      <c r="B40" s="4" t="s">
        <v>649</v>
      </c>
      <c r="C40" s="36"/>
    </row>
    <row r="41" spans="1:3">
      <c r="A41" s="16" t="s">
        <v>211</v>
      </c>
      <c r="B41" s="4" t="s">
        <v>649</v>
      </c>
      <c r="C41" s="36">
        <v>1100</v>
      </c>
    </row>
    <row r="42" spans="1:3">
      <c r="A42" s="4" t="s">
        <v>212</v>
      </c>
      <c r="B42" s="4" t="s">
        <v>649</v>
      </c>
      <c r="C42" s="36"/>
    </row>
    <row r="43" spans="1:3">
      <c r="A43" s="4" t="s">
        <v>213</v>
      </c>
      <c r="B43" s="4" t="s">
        <v>649</v>
      </c>
      <c r="C43" s="36"/>
    </row>
    <row r="44" spans="1:3">
      <c r="A44" s="4" t="s">
        <v>214</v>
      </c>
      <c r="B44" s="4" t="s">
        <v>649</v>
      </c>
      <c r="C44" s="36"/>
    </row>
    <row r="45" spans="1:3">
      <c r="A45" s="16" t="s">
        <v>215</v>
      </c>
      <c r="B45" s="4" t="s">
        <v>649</v>
      </c>
      <c r="C45" s="36"/>
    </row>
    <row r="46" spans="1:3">
      <c r="A46" s="16" t="s">
        <v>216</v>
      </c>
      <c r="B46" s="4" t="s">
        <v>649</v>
      </c>
      <c r="C46" s="36"/>
    </row>
    <row r="47" spans="1:3">
      <c r="A47" s="16" t="s">
        <v>217</v>
      </c>
      <c r="B47" s="4" t="s">
        <v>649</v>
      </c>
      <c r="C47" s="36"/>
    </row>
    <row r="48" spans="1:3">
      <c r="A48" s="16" t="s">
        <v>218</v>
      </c>
      <c r="B48" s="4" t="s">
        <v>649</v>
      </c>
      <c r="C48" s="36"/>
    </row>
    <row r="49" spans="1:3" ht="25.5">
      <c r="A49" s="14" t="s">
        <v>18</v>
      </c>
      <c r="B49" s="9" t="s">
        <v>649</v>
      </c>
      <c r="C49" s="238">
        <f>SUM(C41:C48)</f>
        <v>1100</v>
      </c>
    </row>
    <row r="50" spans="1:3">
      <c r="A50" s="16" t="s">
        <v>209</v>
      </c>
      <c r="B50" s="4" t="s">
        <v>654</v>
      </c>
      <c r="C50" s="36"/>
    </row>
    <row r="51" spans="1:3">
      <c r="A51" s="16" t="s">
        <v>210</v>
      </c>
      <c r="B51" s="4" t="s">
        <v>654</v>
      </c>
      <c r="C51" s="36">
        <f>2200+400+614+2400</f>
        <v>5614</v>
      </c>
    </row>
    <row r="52" spans="1:3">
      <c r="A52" s="16" t="s">
        <v>211</v>
      </c>
      <c r="B52" s="4" t="s">
        <v>654</v>
      </c>
      <c r="C52" s="36">
        <v>150</v>
      </c>
    </row>
    <row r="53" spans="1:3">
      <c r="A53" s="4" t="s">
        <v>212</v>
      </c>
      <c r="B53" s="4" t="s">
        <v>654</v>
      </c>
      <c r="C53" s="36"/>
    </row>
    <row r="54" spans="1:3">
      <c r="A54" s="4" t="s">
        <v>213</v>
      </c>
      <c r="B54" s="4" t="s">
        <v>654</v>
      </c>
      <c r="C54" s="36"/>
    </row>
    <row r="55" spans="1:3">
      <c r="A55" s="4" t="s">
        <v>214</v>
      </c>
      <c r="B55" s="4" t="s">
        <v>654</v>
      </c>
      <c r="C55" s="36"/>
    </row>
    <row r="56" spans="1:3">
      <c r="A56" s="16" t="s">
        <v>215</v>
      </c>
      <c r="B56" s="4" t="s">
        <v>654</v>
      </c>
      <c r="C56" s="36">
        <v>683</v>
      </c>
    </row>
    <row r="57" spans="1:3">
      <c r="A57" s="16" t="s">
        <v>219</v>
      </c>
      <c r="B57" s="4" t="s">
        <v>654</v>
      </c>
      <c r="C57" s="36"/>
    </row>
    <row r="58" spans="1:3">
      <c r="A58" s="16" t="s">
        <v>217</v>
      </c>
      <c r="B58" s="4" t="s">
        <v>654</v>
      </c>
      <c r="C58" s="36"/>
    </row>
    <row r="59" spans="1:3">
      <c r="A59" s="16" t="s">
        <v>218</v>
      </c>
      <c r="B59" s="4" t="s">
        <v>654</v>
      </c>
      <c r="C59" s="36"/>
    </row>
    <row r="60" spans="1:3">
      <c r="A60" s="19" t="s">
        <v>19</v>
      </c>
      <c r="B60" s="9" t="s">
        <v>654</v>
      </c>
      <c r="C60" s="238">
        <f>SUM(C50:C59)</f>
        <v>6447</v>
      </c>
    </row>
    <row r="61" spans="1:3">
      <c r="A61" s="16" t="s">
        <v>199</v>
      </c>
      <c r="B61" s="5" t="s">
        <v>683</v>
      </c>
      <c r="C61" s="36"/>
    </row>
    <row r="62" spans="1:3">
      <c r="A62" s="16" t="s">
        <v>200</v>
      </c>
      <c r="B62" s="5" t="s">
        <v>683</v>
      </c>
      <c r="C62" s="36"/>
    </row>
    <row r="63" spans="1:3">
      <c r="A63" s="16" t="s">
        <v>201</v>
      </c>
      <c r="B63" s="5" t="s">
        <v>683</v>
      </c>
      <c r="C63" s="36"/>
    </row>
    <row r="64" spans="1:3">
      <c r="A64" s="16" t="s">
        <v>202</v>
      </c>
      <c r="B64" s="5" t="s">
        <v>683</v>
      </c>
      <c r="C64" s="36"/>
    </row>
    <row r="65" spans="1:3">
      <c r="A65" s="16" t="s">
        <v>203</v>
      </c>
      <c r="B65" s="5" t="s">
        <v>683</v>
      </c>
      <c r="C65" s="36"/>
    </row>
    <row r="66" spans="1:3">
      <c r="A66" s="16" t="s">
        <v>204</v>
      </c>
      <c r="B66" s="5" t="s">
        <v>683</v>
      </c>
      <c r="C66" s="36"/>
    </row>
    <row r="67" spans="1:3">
      <c r="A67" s="16" t="s">
        <v>205</v>
      </c>
      <c r="B67" s="5" t="s">
        <v>683</v>
      </c>
      <c r="C67" s="36"/>
    </row>
    <row r="68" spans="1:3">
      <c r="A68" s="16" t="s">
        <v>206</v>
      </c>
      <c r="B68" s="5" t="s">
        <v>683</v>
      </c>
      <c r="C68" s="36"/>
    </row>
    <row r="69" spans="1:3">
      <c r="A69" s="16" t="s">
        <v>207</v>
      </c>
      <c r="B69" s="5" t="s">
        <v>683</v>
      </c>
      <c r="C69" s="36"/>
    </row>
    <row r="70" spans="1:3">
      <c r="A70" s="16" t="s">
        <v>208</v>
      </c>
      <c r="B70" s="5" t="s">
        <v>683</v>
      </c>
      <c r="C70" s="36"/>
    </row>
    <row r="71" spans="1:3" ht="25.5">
      <c r="A71" s="14" t="s">
        <v>30</v>
      </c>
      <c r="B71" s="9" t="s">
        <v>683</v>
      </c>
      <c r="C71" s="36"/>
    </row>
    <row r="72" spans="1:3">
      <c r="A72" s="16" t="s">
        <v>199</v>
      </c>
      <c r="B72" s="5" t="s">
        <v>684</v>
      </c>
      <c r="C72" s="36"/>
    </row>
    <row r="73" spans="1:3">
      <c r="A73" s="16" t="s">
        <v>200</v>
      </c>
      <c r="B73" s="5" t="s">
        <v>684</v>
      </c>
      <c r="C73" s="36"/>
    </row>
    <row r="74" spans="1:3">
      <c r="A74" s="16" t="s">
        <v>201</v>
      </c>
      <c r="B74" s="5" t="s">
        <v>684</v>
      </c>
      <c r="C74" s="36"/>
    </row>
    <row r="75" spans="1:3">
      <c r="A75" s="16" t="s">
        <v>202</v>
      </c>
      <c r="B75" s="5" t="s">
        <v>684</v>
      </c>
      <c r="C75" s="36"/>
    </row>
    <row r="76" spans="1:3">
      <c r="A76" s="16" t="s">
        <v>203</v>
      </c>
      <c r="B76" s="5" t="s">
        <v>684</v>
      </c>
      <c r="C76" s="36"/>
    </row>
    <row r="77" spans="1:3">
      <c r="A77" s="16" t="s">
        <v>204</v>
      </c>
      <c r="B77" s="5" t="s">
        <v>684</v>
      </c>
      <c r="C77" s="36"/>
    </row>
    <row r="78" spans="1:3">
      <c r="A78" s="16" t="s">
        <v>205</v>
      </c>
      <c r="B78" s="5" t="s">
        <v>684</v>
      </c>
      <c r="C78" s="36"/>
    </row>
    <row r="79" spans="1:3">
      <c r="A79" s="16" t="s">
        <v>206</v>
      </c>
      <c r="B79" s="5" t="s">
        <v>684</v>
      </c>
      <c r="C79" s="36"/>
    </row>
    <row r="80" spans="1:3">
      <c r="A80" s="16" t="s">
        <v>207</v>
      </c>
      <c r="B80" s="5" t="s">
        <v>684</v>
      </c>
      <c r="C80" s="36"/>
    </row>
    <row r="81" spans="1:3">
      <c r="A81" s="16" t="s">
        <v>208</v>
      </c>
      <c r="B81" s="5" t="s">
        <v>684</v>
      </c>
      <c r="C81" s="36"/>
    </row>
    <row r="82" spans="1:3" ht="25.5">
      <c r="A82" s="14" t="s">
        <v>29</v>
      </c>
      <c r="B82" s="9" t="s">
        <v>684</v>
      </c>
      <c r="C82" s="36"/>
    </row>
    <row r="83" spans="1:3">
      <c r="A83" s="16" t="s">
        <v>199</v>
      </c>
      <c r="B83" s="5" t="s">
        <v>685</v>
      </c>
      <c r="C83" s="36">
        <v>1990</v>
      </c>
    </row>
    <row r="84" spans="1:3">
      <c r="A84" s="16" t="s">
        <v>200</v>
      </c>
      <c r="B84" s="5" t="s">
        <v>685</v>
      </c>
      <c r="C84" s="36"/>
    </row>
    <row r="85" spans="1:3">
      <c r="A85" s="16" t="s">
        <v>201</v>
      </c>
      <c r="B85" s="5" t="s">
        <v>685</v>
      </c>
      <c r="C85" s="36"/>
    </row>
    <row r="86" spans="1:3">
      <c r="A86" s="16" t="s">
        <v>202</v>
      </c>
      <c r="B86" s="5" t="s">
        <v>685</v>
      </c>
      <c r="C86" s="36"/>
    </row>
    <row r="87" spans="1:3">
      <c r="A87" s="16" t="s">
        <v>203</v>
      </c>
      <c r="B87" s="5" t="s">
        <v>685</v>
      </c>
      <c r="C87" s="36"/>
    </row>
    <row r="88" spans="1:3">
      <c r="A88" s="16" t="s">
        <v>204</v>
      </c>
      <c r="B88" s="5" t="s">
        <v>685</v>
      </c>
      <c r="C88" s="36"/>
    </row>
    <row r="89" spans="1:3">
      <c r="A89" s="16" t="s">
        <v>205</v>
      </c>
      <c r="B89" s="5" t="s">
        <v>685</v>
      </c>
      <c r="C89" s="36"/>
    </row>
    <row r="90" spans="1:3">
      <c r="A90" s="16" t="s">
        <v>206</v>
      </c>
      <c r="B90" s="5" t="s">
        <v>685</v>
      </c>
      <c r="C90" s="36"/>
    </row>
    <row r="91" spans="1:3">
      <c r="A91" s="16" t="s">
        <v>207</v>
      </c>
      <c r="B91" s="5" t="s">
        <v>685</v>
      </c>
      <c r="C91" s="36"/>
    </row>
    <row r="92" spans="1:3">
      <c r="A92" s="16" t="s">
        <v>208</v>
      </c>
      <c r="B92" s="5" t="s">
        <v>685</v>
      </c>
      <c r="C92" s="36"/>
    </row>
    <row r="93" spans="1:3">
      <c r="A93" s="14" t="s">
        <v>28</v>
      </c>
      <c r="B93" s="9" t="s">
        <v>685</v>
      </c>
      <c r="C93" s="36">
        <f>SUM(C83:C92)</f>
        <v>1990</v>
      </c>
    </row>
    <row r="94" spans="1:3">
      <c r="A94" s="16" t="s">
        <v>209</v>
      </c>
      <c r="B94" s="4" t="s">
        <v>687</v>
      </c>
      <c r="C94" s="36"/>
    </row>
    <row r="95" spans="1:3">
      <c r="A95" s="16" t="s">
        <v>210</v>
      </c>
      <c r="B95" s="5" t="s">
        <v>687</v>
      </c>
      <c r="C95" s="36"/>
    </row>
    <row r="96" spans="1:3">
      <c r="A96" s="16" t="s">
        <v>211</v>
      </c>
      <c r="B96" s="4" t="s">
        <v>687</v>
      </c>
      <c r="C96" s="36">
        <v>1500</v>
      </c>
    </row>
    <row r="97" spans="1:3">
      <c r="A97" s="4" t="s">
        <v>212</v>
      </c>
      <c r="B97" s="5" t="s">
        <v>687</v>
      </c>
      <c r="C97" s="36"/>
    </row>
    <row r="98" spans="1:3">
      <c r="A98" s="4" t="s">
        <v>213</v>
      </c>
      <c r="B98" s="4" t="s">
        <v>687</v>
      </c>
      <c r="C98" s="36"/>
    </row>
    <row r="99" spans="1:3">
      <c r="A99" s="4" t="s">
        <v>214</v>
      </c>
      <c r="B99" s="5" t="s">
        <v>687</v>
      </c>
      <c r="C99" s="36"/>
    </row>
    <row r="100" spans="1:3">
      <c r="A100" s="16" t="s">
        <v>215</v>
      </c>
      <c r="B100" s="4" t="s">
        <v>687</v>
      </c>
      <c r="C100" s="36"/>
    </row>
    <row r="101" spans="1:3">
      <c r="A101" s="16" t="s">
        <v>219</v>
      </c>
      <c r="B101" s="5" t="s">
        <v>687</v>
      </c>
      <c r="C101" s="36"/>
    </row>
    <row r="102" spans="1:3">
      <c r="A102" s="16" t="s">
        <v>217</v>
      </c>
      <c r="B102" s="4" t="s">
        <v>687</v>
      </c>
      <c r="C102" s="36"/>
    </row>
    <row r="103" spans="1:3">
      <c r="A103" s="16" t="s">
        <v>218</v>
      </c>
      <c r="B103" s="5" t="s">
        <v>687</v>
      </c>
      <c r="C103" s="36"/>
    </row>
    <row r="104" spans="1:3" ht="25.5">
      <c r="A104" s="14" t="s">
        <v>26</v>
      </c>
      <c r="B104" s="9" t="s">
        <v>687</v>
      </c>
      <c r="C104" s="36">
        <f>SUM(C94:C103)</f>
        <v>1500</v>
      </c>
    </row>
    <row r="105" spans="1:3">
      <c r="A105" s="16" t="s">
        <v>209</v>
      </c>
      <c r="B105" s="4" t="s">
        <v>690</v>
      </c>
      <c r="C105" s="36"/>
    </row>
    <row r="106" spans="1:3">
      <c r="A106" s="16" t="s">
        <v>210</v>
      </c>
      <c r="B106" s="4" t="s">
        <v>690</v>
      </c>
      <c r="C106" s="36"/>
    </row>
    <row r="107" spans="1:3">
      <c r="A107" s="16" t="s">
        <v>211</v>
      </c>
      <c r="B107" s="4" t="s">
        <v>690</v>
      </c>
      <c r="C107" s="36"/>
    </row>
    <row r="108" spans="1:3">
      <c r="A108" s="4" t="s">
        <v>212</v>
      </c>
      <c r="B108" s="4" t="s">
        <v>690</v>
      </c>
      <c r="C108" s="36"/>
    </row>
    <row r="109" spans="1:3">
      <c r="A109" s="4" t="s">
        <v>213</v>
      </c>
      <c r="B109" s="4" t="s">
        <v>690</v>
      </c>
      <c r="C109" s="36"/>
    </row>
    <row r="110" spans="1:3">
      <c r="A110" s="4" t="s">
        <v>214</v>
      </c>
      <c r="B110" s="4" t="s">
        <v>690</v>
      </c>
      <c r="C110" s="36"/>
    </row>
    <row r="111" spans="1:3">
      <c r="A111" s="16" t="s">
        <v>215</v>
      </c>
      <c r="B111" s="4" t="s">
        <v>690</v>
      </c>
      <c r="C111" s="36"/>
    </row>
    <row r="112" spans="1:3">
      <c r="A112" s="16" t="s">
        <v>219</v>
      </c>
      <c r="B112" s="4" t="s">
        <v>690</v>
      </c>
      <c r="C112" s="36"/>
    </row>
    <row r="113" spans="1:3">
      <c r="A113" s="16" t="s">
        <v>217</v>
      </c>
      <c r="B113" s="4" t="s">
        <v>690</v>
      </c>
      <c r="C113" s="36"/>
    </row>
    <row r="114" spans="1:3">
      <c r="A114" s="16" t="s">
        <v>218</v>
      </c>
      <c r="B114" s="4" t="s">
        <v>690</v>
      </c>
      <c r="C114" s="36"/>
    </row>
    <row r="115" spans="1:3">
      <c r="A115" s="19" t="s">
        <v>67</v>
      </c>
      <c r="B115" s="9" t="s">
        <v>690</v>
      </c>
      <c r="C115" s="36"/>
    </row>
  </sheetData>
  <mergeCells count="2">
    <mergeCell ref="A1:C1"/>
    <mergeCell ref="A2:C2"/>
  </mergeCells>
  <phoneticPr fontId="50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  <headerFooter>
    <oddHeader>&amp;R21.sz. melléklet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  <pageSetUpPr fitToPage="1"/>
  </sheetPr>
  <dimension ref="A1:C115"/>
  <sheetViews>
    <sheetView topLeftCell="A85" workbookViewId="0">
      <selection activeCell="A36" sqref="A36"/>
    </sheetView>
  </sheetViews>
  <sheetFormatPr defaultRowHeight="15"/>
  <cols>
    <col min="1" max="1" width="82.5703125" customWidth="1"/>
    <col min="3" max="3" width="16.28515625" style="158" customWidth="1"/>
  </cols>
  <sheetData>
    <row r="1" spans="1:3" ht="27" customHeight="1">
      <c r="A1" s="265" t="s">
        <v>343</v>
      </c>
      <c r="B1" s="266"/>
      <c r="C1" s="266"/>
    </row>
    <row r="2" spans="1:3" ht="25.5" customHeight="1">
      <c r="A2" s="268" t="s">
        <v>315</v>
      </c>
      <c r="B2" s="266"/>
      <c r="C2" s="266"/>
    </row>
    <row r="3" spans="1:3" ht="15.75" customHeight="1">
      <c r="A3" s="86"/>
      <c r="B3" s="87"/>
      <c r="C3" s="239"/>
    </row>
    <row r="4" spans="1:3" ht="21" customHeight="1">
      <c r="A4" s="3" t="s">
        <v>258</v>
      </c>
    </row>
    <row r="5" spans="1:3" ht="25.5">
      <c r="A5" s="52" t="s">
        <v>251</v>
      </c>
      <c r="B5" s="2" t="s">
        <v>499</v>
      </c>
      <c r="C5" s="240" t="s">
        <v>305</v>
      </c>
    </row>
    <row r="6" spans="1:3">
      <c r="A6" s="16" t="s">
        <v>220</v>
      </c>
      <c r="B6" s="5" t="s">
        <v>752</v>
      </c>
      <c r="C6" s="156"/>
    </row>
    <row r="7" spans="1:3">
      <c r="A7" s="16" t="s">
        <v>229</v>
      </c>
      <c r="B7" s="5" t="s">
        <v>752</v>
      </c>
      <c r="C7" s="156"/>
    </row>
    <row r="8" spans="1:3" ht="30">
      <c r="A8" s="16" t="s">
        <v>230</v>
      </c>
      <c r="B8" s="5" t="s">
        <v>752</v>
      </c>
      <c r="C8" s="156"/>
    </row>
    <row r="9" spans="1:3">
      <c r="A9" s="16" t="s">
        <v>228</v>
      </c>
      <c r="B9" s="5" t="s">
        <v>752</v>
      </c>
      <c r="C9" s="156"/>
    </row>
    <row r="10" spans="1:3">
      <c r="A10" s="16" t="s">
        <v>227</v>
      </c>
      <c r="B10" s="5" t="s">
        <v>752</v>
      </c>
      <c r="C10" s="156"/>
    </row>
    <row r="11" spans="1:3">
      <c r="A11" s="16" t="s">
        <v>226</v>
      </c>
      <c r="B11" s="5" t="s">
        <v>752</v>
      </c>
      <c r="C11" s="156"/>
    </row>
    <row r="12" spans="1:3">
      <c r="A12" s="16" t="s">
        <v>221</v>
      </c>
      <c r="B12" s="5" t="s">
        <v>752</v>
      </c>
      <c r="C12" s="156"/>
    </row>
    <row r="13" spans="1:3">
      <c r="A13" s="16" t="s">
        <v>222</v>
      </c>
      <c r="B13" s="5" t="s">
        <v>752</v>
      </c>
      <c r="C13" s="156"/>
    </row>
    <row r="14" spans="1:3">
      <c r="A14" s="16" t="s">
        <v>223</v>
      </c>
      <c r="B14" s="5" t="s">
        <v>752</v>
      </c>
      <c r="C14" s="156"/>
    </row>
    <row r="15" spans="1:3">
      <c r="A15" s="16" t="s">
        <v>224</v>
      </c>
      <c r="B15" s="5" t="s">
        <v>752</v>
      </c>
      <c r="C15" s="156"/>
    </row>
    <row r="16" spans="1:3" ht="25.5">
      <c r="A16" s="8" t="s">
        <v>85</v>
      </c>
      <c r="B16" s="9" t="s">
        <v>752</v>
      </c>
      <c r="C16" s="156"/>
    </row>
    <row r="17" spans="1:3">
      <c r="A17" s="16" t="s">
        <v>220</v>
      </c>
      <c r="B17" s="5" t="s">
        <v>753</v>
      </c>
      <c r="C17" s="156"/>
    </row>
    <row r="18" spans="1:3">
      <c r="A18" s="16" t="s">
        <v>229</v>
      </c>
      <c r="B18" s="5" t="s">
        <v>753</v>
      </c>
      <c r="C18" s="156"/>
    </row>
    <row r="19" spans="1:3" ht="30">
      <c r="A19" s="16" t="s">
        <v>230</v>
      </c>
      <c r="B19" s="5" t="s">
        <v>753</v>
      </c>
      <c r="C19" s="156"/>
    </row>
    <row r="20" spans="1:3">
      <c r="A20" s="16" t="s">
        <v>228</v>
      </c>
      <c r="B20" s="5" t="s">
        <v>753</v>
      </c>
      <c r="C20" s="156"/>
    </row>
    <row r="21" spans="1:3">
      <c r="A21" s="16" t="s">
        <v>227</v>
      </c>
      <c r="B21" s="5" t="s">
        <v>753</v>
      </c>
      <c r="C21" s="156"/>
    </row>
    <row r="22" spans="1:3">
      <c r="A22" s="16" t="s">
        <v>226</v>
      </c>
      <c r="B22" s="5" t="s">
        <v>753</v>
      </c>
      <c r="C22" s="156"/>
    </row>
    <row r="23" spans="1:3">
      <c r="A23" s="16" t="s">
        <v>221</v>
      </c>
      <c r="B23" s="5" t="s">
        <v>753</v>
      </c>
      <c r="C23" s="156"/>
    </row>
    <row r="24" spans="1:3">
      <c r="A24" s="16" t="s">
        <v>222</v>
      </c>
      <c r="B24" s="5" t="s">
        <v>753</v>
      </c>
      <c r="C24" s="156"/>
    </row>
    <row r="25" spans="1:3">
      <c r="A25" s="16" t="s">
        <v>223</v>
      </c>
      <c r="B25" s="5" t="s">
        <v>753</v>
      </c>
      <c r="C25" s="156"/>
    </row>
    <row r="26" spans="1:3">
      <c r="A26" s="16" t="s">
        <v>224</v>
      </c>
      <c r="B26" s="5" t="s">
        <v>753</v>
      </c>
      <c r="C26" s="156"/>
    </row>
    <row r="27" spans="1:3" ht="25.5">
      <c r="A27" s="8" t="s">
        <v>144</v>
      </c>
      <c r="B27" s="9" t="s">
        <v>753</v>
      </c>
      <c r="C27" s="156"/>
    </row>
    <row r="28" spans="1:3">
      <c r="A28" s="16" t="s">
        <v>220</v>
      </c>
      <c r="B28" s="5" t="s">
        <v>754</v>
      </c>
      <c r="C28" s="156"/>
    </row>
    <row r="29" spans="1:3">
      <c r="A29" s="16" t="s">
        <v>229</v>
      </c>
      <c r="B29" s="5" t="s">
        <v>754</v>
      </c>
      <c r="C29" s="156"/>
    </row>
    <row r="30" spans="1:3" ht="30">
      <c r="A30" s="16" t="s">
        <v>230</v>
      </c>
      <c r="B30" s="5" t="s">
        <v>754</v>
      </c>
      <c r="C30" s="156"/>
    </row>
    <row r="31" spans="1:3">
      <c r="A31" s="16" t="s">
        <v>228</v>
      </c>
      <c r="B31" s="5" t="s">
        <v>754</v>
      </c>
      <c r="C31" s="156"/>
    </row>
    <row r="32" spans="1:3">
      <c r="A32" s="16" t="s">
        <v>227</v>
      </c>
      <c r="B32" s="5" t="s">
        <v>754</v>
      </c>
      <c r="C32" s="156">
        <v>13810</v>
      </c>
    </row>
    <row r="33" spans="1:3">
      <c r="A33" s="16" t="s">
        <v>226</v>
      </c>
      <c r="B33" s="5" t="s">
        <v>754</v>
      </c>
      <c r="C33" s="156"/>
    </row>
    <row r="34" spans="1:3">
      <c r="A34" s="16" t="s">
        <v>221</v>
      </c>
      <c r="B34" s="5" t="s">
        <v>754</v>
      </c>
      <c r="C34" s="156">
        <v>10238</v>
      </c>
    </row>
    <row r="35" spans="1:3">
      <c r="A35" s="16" t="s">
        <v>222</v>
      </c>
      <c r="B35" s="5" t="s">
        <v>754</v>
      </c>
      <c r="C35" s="156"/>
    </row>
    <row r="36" spans="1:3">
      <c r="A36" s="16" t="s">
        <v>223</v>
      </c>
      <c r="B36" s="5" t="s">
        <v>754</v>
      </c>
      <c r="C36" s="156"/>
    </row>
    <row r="37" spans="1:3">
      <c r="A37" s="16" t="s">
        <v>224</v>
      </c>
      <c r="B37" s="5" t="s">
        <v>754</v>
      </c>
      <c r="C37" s="156"/>
    </row>
    <row r="38" spans="1:3">
      <c r="A38" s="8" t="s">
        <v>143</v>
      </c>
      <c r="B38" s="9" t="s">
        <v>754</v>
      </c>
      <c r="C38" s="206">
        <f>SUM(C30:C37)</f>
        <v>24048</v>
      </c>
    </row>
    <row r="39" spans="1:3">
      <c r="A39" s="16" t="s">
        <v>220</v>
      </c>
      <c r="B39" s="5" t="s">
        <v>760</v>
      </c>
      <c r="C39" s="156"/>
    </row>
    <row r="40" spans="1:3">
      <c r="A40" s="16" t="s">
        <v>229</v>
      </c>
      <c r="B40" s="5" t="s">
        <v>760</v>
      </c>
      <c r="C40" s="156"/>
    </row>
    <row r="41" spans="1:3" ht="30">
      <c r="A41" s="16" t="s">
        <v>230</v>
      </c>
      <c r="B41" s="5" t="s">
        <v>760</v>
      </c>
      <c r="C41" s="156"/>
    </row>
    <row r="42" spans="1:3">
      <c r="A42" s="16" t="s">
        <v>228</v>
      </c>
      <c r="B42" s="5" t="s">
        <v>760</v>
      </c>
      <c r="C42" s="156"/>
    </row>
    <row r="43" spans="1:3">
      <c r="A43" s="16" t="s">
        <v>227</v>
      </c>
      <c r="B43" s="5" t="s">
        <v>760</v>
      </c>
      <c r="C43" s="156"/>
    </row>
    <row r="44" spans="1:3">
      <c r="A44" s="16" t="s">
        <v>226</v>
      </c>
      <c r="B44" s="5" t="s">
        <v>760</v>
      </c>
      <c r="C44" s="156"/>
    </row>
    <row r="45" spans="1:3">
      <c r="A45" s="16" t="s">
        <v>221</v>
      </c>
      <c r="B45" s="5" t="s">
        <v>760</v>
      </c>
      <c r="C45" s="156"/>
    </row>
    <row r="46" spans="1:3">
      <c r="A46" s="16" t="s">
        <v>222</v>
      </c>
      <c r="B46" s="5" t="s">
        <v>760</v>
      </c>
      <c r="C46" s="156"/>
    </row>
    <row r="47" spans="1:3">
      <c r="A47" s="16" t="s">
        <v>223</v>
      </c>
      <c r="B47" s="5" t="s">
        <v>760</v>
      </c>
      <c r="C47" s="156"/>
    </row>
    <row r="48" spans="1:3">
      <c r="A48" s="16" t="s">
        <v>224</v>
      </c>
      <c r="B48" s="5" t="s">
        <v>760</v>
      </c>
      <c r="C48" s="156"/>
    </row>
    <row r="49" spans="1:3" ht="25.5">
      <c r="A49" s="8" t="s">
        <v>141</v>
      </c>
      <c r="B49" s="9" t="s">
        <v>760</v>
      </c>
      <c r="C49" s="156"/>
    </row>
    <row r="50" spans="1:3">
      <c r="A50" s="16" t="s">
        <v>225</v>
      </c>
      <c r="B50" s="5" t="s">
        <v>761</v>
      </c>
      <c r="C50" s="156"/>
    </row>
    <row r="51" spans="1:3">
      <c r="A51" s="16" t="s">
        <v>229</v>
      </c>
      <c r="B51" s="5" t="s">
        <v>761</v>
      </c>
      <c r="C51" s="156"/>
    </row>
    <row r="52" spans="1:3" ht="30">
      <c r="A52" s="16" t="s">
        <v>230</v>
      </c>
      <c r="B52" s="5" t="s">
        <v>761</v>
      </c>
      <c r="C52" s="156"/>
    </row>
    <row r="53" spans="1:3">
      <c r="A53" s="16" t="s">
        <v>228</v>
      </c>
      <c r="B53" s="5" t="s">
        <v>761</v>
      </c>
      <c r="C53" s="156"/>
    </row>
    <row r="54" spans="1:3">
      <c r="A54" s="16" t="s">
        <v>227</v>
      </c>
      <c r="B54" s="5" t="s">
        <v>761</v>
      </c>
      <c r="C54" s="156"/>
    </row>
    <row r="55" spans="1:3">
      <c r="A55" s="16" t="s">
        <v>226</v>
      </c>
      <c r="B55" s="5" t="s">
        <v>761</v>
      </c>
      <c r="C55" s="156"/>
    </row>
    <row r="56" spans="1:3">
      <c r="A56" s="16" t="s">
        <v>221</v>
      </c>
      <c r="B56" s="5" t="s">
        <v>761</v>
      </c>
      <c r="C56" s="156"/>
    </row>
    <row r="57" spans="1:3">
      <c r="A57" s="16" t="s">
        <v>222</v>
      </c>
      <c r="B57" s="5" t="s">
        <v>761</v>
      </c>
      <c r="C57" s="156"/>
    </row>
    <row r="58" spans="1:3">
      <c r="A58" s="16" t="s">
        <v>223</v>
      </c>
      <c r="B58" s="5" t="s">
        <v>761</v>
      </c>
      <c r="C58" s="156"/>
    </row>
    <row r="59" spans="1:3">
      <c r="A59" s="16" t="s">
        <v>224</v>
      </c>
      <c r="B59" s="5" t="s">
        <v>761</v>
      </c>
      <c r="C59" s="156"/>
    </row>
    <row r="60" spans="1:3" ht="25.5">
      <c r="A60" s="8" t="s">
        <v>145</v>
      </c>
      <c r="B60" s="9" t="s">
        <v>761</v>
      </c>
      <c r="C60" s="156"/>
    </row>
    <row r="61" spans="1:3">
      <c r="A61" s="16" t="s">
        <v>220</v>
      </c>
      <c r="B61" s="5" t="s">
        <v>762</v>
      </c>
      <c r="C61" s="156">
        <v>34881</v>
      </c>
    </row>
    <row r="62" spans="1:3">
      <c r="A62" s="16" t="s">
        <v>229</v>
      </c>
      <c r="B62" s="5" t="s">
        <v>762</v>
      </c>
      <c r="C62" s="156"/>
    </row>
    <row r="63" spans="1:3" ht="30">
      <c r="A63" s="16" t="s">
        <v>230</v>
      </c>
      <c r="B63" s="5" t="s">
        <v>762</v>
      </c>
      <c r="C63" s="156"/>
    </row>
    <row r="64" spans="1:3">
      <c r="A64" s="16" t="s">
        <v>228</v>
      </c>
      <c r="B64" s="5" t="s">
        <v>762</v>
      </c>
      <c r="C64" s="156"/>
    </row>
    <row r="65" spans="1:3">
      <c r="A65" s="16" t="s">
        <v>227</v>
      </c>
      <c r="B65" s="5" t="s">
        <v>762</v>
      </c>
      <c r="C65" s="156"/>
    </row>
    <row r="66" spans="1:3">
      <c r="A66" s="16" t="s">
        <v>226</v>
      </c>
      <c r="B66" s="5" t="s">
        <v>762</v>
      </c>
      <c r="C66" s="156"/>
    </row>
    <row r="67" spans="1:3">
      <c r="A67" s="16" t="s">
        <v>221</v>
      </c>
      <c r="B67" s="5" t="s">
        <v>762</v>
      </c>
      <c r="C67" s="156"/>
    </row>
    <row r="68" spans="1:3">
      <c r="A68" s="16" t="s">
        <v>222</v>
      </c>
      <c r="B68" s="5" t="s">
        <v>762</v>
      </c>
      <c r="C68" s="156"/>
    </row>
    <row r="69" spans="1:3">
      <c r="A69" s="16" t="s">
        <v>223</v>
      </c>
      <c r="B69" s="5" t="s">
        <v>762</v>
      </c>
      <c r="C69" s="156"/>
    </row>
    <row r="70" spans="1:3">
      <c r="A70" s="16" t="s">
        <v>224</v>
      </c>
      <c r="B70" s="5" t="s">
        <v>762</v>
      </c>
      <c r="C70" s="156"/>
    </row>
    <row r="71" spans="1:3">
      <c r="A71" s="8" t="s">
        <v>90</v>
      </c>
      <c r="B71" s="9" t="s">
        <v>762</v>
      </c>
      <c r="C71" s="206">
        <f>SUM(C61:C70)</f>
        <v>34881</v>
      </c>
    </row>
    <row r="72" spans="1:3">
      <c r="A72" s="16" t="s">
        <v>231</v>
      </c>
      <c r="B72" s="4" t="s">
        <v>847</v>
      </c>
      <c r="C72" s="156"/>
    </row>
    <row r="73" spans="1:3">
      <c r="A73" s="16" t="s">
        <v>232</v>
      </c>
      <c r="B73" s="4" t="s">
        <v>847</v>
      </c>
      <c r="C73" s="156"/>
    </row>
    <row r="74" spans="1:3">
      <c r="A74" s="16" t="s">
        <v>240</v>
      </c>
      <c r="B74" s="4" t="s">
        <v>847</v>
      </c>
      <c r="C74" s="156"/>
    </row>
    <row r="75" spans="1:3">
      <c r="A75" s="4" t="s">
        <v>239</v>
      </c>
      <c r="B75" s="4" t="s">
        <v>847</v>
      </c>
      <c r="C75" s="156"/>
    </row>
    <row r="76" spans="1:3">
      <c r="A76" s="4" t="s">
        <v>238</v>
      </c>
      <c r="B76" s="4" t="s">
        <v>847</v>
      </c>
      <c r="C76" s="156"/>
    </row>
    <row r="77" spans="1:3">
      <c r="A77" s="4" t="s">
        <v>237</v>
      </c>
      <c r="B77" s="4" t="s">
        <v>847</v>
      </c>
      <c r="C77" s="156"/>
    </row>
    <row r="78" spans="1:3">
      <c r="A78" s="16" t="s">
        <v>236</v>
      </c>
      <c r="B78" s="4" t="s">
        <v>847</v>
      </c>
      <c r="C78" s="156"/>
    </row>
    <row r="79" spans="1:3">
      <c r="A79" s="16" t="s">
        <v>241</v>
      </c>
      <c r="B79" s="4" t="s">
        <v>847</v>
      </c>
      <c r="C79" s="156"/>
    </row>
    <row r="80" spans="1:3">
      <c r="A80" s="16" t="s">
        <v>233</v>
      </c>
      <c r="B80" s="4" t="s">
        <v>847</v>
      </c>
      <c r="C80" s="156"/>
    </row>
    <row r="81" spans="1:3">
      <c r="A81" s="16" t="s">
        <v>234</v>
      </c>
      <c r="B81" s="4" t="s">
        <v>847</v>
      </c>
      <c r="C81" s="156"/>
    </row>
    <row r="82" spans="1:3" ht="25.5">
      <c r="A82" s="8" t="s">
        <v>178</v>
      </c>
      <c r="B82" s="9" t="s">
        <v>847</v>
      </c>
      <c r="C82" s="156"/>
    </row>
    <row r="83" spans="1:3">
      <c r="A83" s="16" t="s">
        <v>231</v>
      </c>
      <c r="B83" s="4" t="s">
        <v>848</v>
      </c>
      <c r="C83" s="156"/>
    </row>
    <row r="84" spans="1:3">
      <c r="A84" s="16" t="s">
        <v>232</v>
      </c>
      <c r="B84" s="4" t="s">
        <v>848</v>
      </c>
      <c r="C84" s="156"/>
    </row>
    <row r="85" spans="1:3">
      <c r="A85" s="16" t="s">
        <v>240</v>
      </c>
      <c r="B85" s="4" t="s">
        <v>848</v>
      </c>
      <c r="C85" s="156">
        <v>105</v>
      </c>
    </row>
    <row r="86" spans="1:3">
      <c r="A86" s="4" t="s">
        <v>239</v>
      </c>
      <c r="B86" s="4" t="s">
        <v>848</v>
      </c>
      <c r="C86" s="156"/>
    </row>
    <row r="87" spans="1:3">
      <c r="A87" s="4" t="s">
        <v>238</v>
      </c>
      <c r="B87" s="4" t="s">
        <v>848</v>
      </c>
      <c r="C87" s="156"/>
    </row>
    <row r="88" spans="1:3">
      <c r="A88" s="4" t="s">
        <v>237</v>
      </c>
      <c r="B88" s="4" t="s">
        <v>848</v>
      </c>
      <c r="C88" s="156"/>
    </row>
    <row r="89" spans="1:3">
      <c r="A89" s="16" t="s">
        <v>236</v>
      </c>
      <c r="B89" s="4" t="s">
        <v>848</v>
      </c>
      <c r="C89" s="156"/>
    </row>
    <row r="90" spans="1:3">
      <c r="A90" s="16" t="s">
        <v>235</v>
      </c>
      <c r="B90" s="4" t="s">
        <v>848</v>
      </c>
      <c r="C90" s="156"/>
    </row>
    <row r="91" spans="1:3">
      <c r="A91" s="16" t="s">
        <v>233</v>
      </c>
      <c r="B91" s="4" t="s">
        <v>848</v>
      </c>
      <c r="C91" s="156"/>
    </row>
    <row r="92" spans="1:3">
      <c r="A92" s="16" t="s">
        <v>234</v>
      </c>
      <c r="B92" s="4" t="s">
        <v>848</v>
      </c>
      <c r="C92" s="156"/>
    </row>
    <row r="93" spans="1:3">
      <c r="A93" s="19" t="s">
        <v>179</v>
      </c>
      <c r="B93" s="9" t="s">
        <v>848</v>
      </c>
      <c r="C93" s="156">
        <f>SUM(C85:C92)</f>
        <v>105</v>
      </c>
    </row>
    <row r="94" spans="1:3">
      <c r="A94" s="16" t="s">
        <v>231</v>
      </c>
      <c r="B94" s="4" t="s">
        <v>852</v>
      </c>
      <c r="C94" s="156"/>
    </row>
    <row r="95" spans="1:3">
      <c r="A95" s="16" t="s">
        <v>232</v>
      </c>
      <c r="B95" s="4" t="s">
        <v>852</v>
      </c>
      <c r="C95" s="156"/>
    </row>
    <row r="96" spans="1:3">
      <c r="A96" s="16" t="s">
        <v>240</v>
      </c>
      <c r="B96" s="4" t="s">
        <v>852</v>
      </c>
      <c r="C96" s="156"/>
    </row>
    <row r="97" spans="1:3">
      <c r="A97" s="4" t="s">
        <v>239</v>
      </c>
      <c r="B97" s="4" t="s">
        <v>852</v>
      </c>
      <c r="C97" s="156"/>
    </row>
    <row r="98" spans="1:3">
      <c r="A98" s="4" t="s">
        <v>238</v>
      </c>
      <c r="B98" s="4" t="s">
        <v>852</v>
      </c>
      <c r="C98" s="156"/>
    </row>
    <row r="99" spans="1:3">
      <c r="A99" s="4" t="s">
        <v>237</v>
      </c>
      <c r="B99" s="4" t="s">
        <v>852</v>
      </c>
      <c r="C99" s="156"/>
    </row>
    <row r="100" spans="1:3">
      <c r="A100" s="16" t="s">
        <v>236</v>
      </c>
      <c r="B100" s="4" t="s">
        <v>852</v>
      </c>
      <c r="C100" s="156"/>
    </row>
    <row r="101" spans="1:3">
      <c r="A101" s="16" t="s">
        <v>241</v>
      </c>
      <c r="B101" s="4" t="s">
        <v>852</v>
      </c>
      <c r="C101" s="156"/>
    </row>
    <row r="102" spans="1:3">
      <c r="A102" s="16" t="s">
        <v>233</v>
      </c>
      <c r="B102" s="4" t="s">
        <v>852</v>
      </c>
      <c r="C102" s="156"/>
    </row>
    <row r="103" spans="1:3">
      <c r="A103" s="16" t="s">
        <v>234</v>
      </c>
      <c r="B103" s="4" t="s">
        <v>852</v>
      </c>
      <c r="C103" s="156"/>
    </row>
    <row r="104" spans="1:3" ht="25.5">
      <c r="A104" s="8" t="s">
        <v>180</v>
      </c>
      <c r="B104" s="9" t="s">
        <v>852</v>
      </c>
      <c r="C104" s="156"/>
    </row>
    <row r="105" spans="1:3">
      <c r="A105" s="16" t="s">
        <v>231</v>
      </c>
      <c r="B105" s="4" t="s">
        <v>853</v>
      </c>
      <c r="C105" s="156"/>
    </row>
    <row r="106" spans="1:3">
      <c r="A106" s="16" t="s">
        <v>232</v>
      </c>
      <c r="B106" s="4" t="s">
        <v>853</v>
      </c>
      <c r="C106" s="156"/>
    </row>
    <row r="107" spans="1:3">
      <c r="A107" s="16" t="s">
        <v>240</v>
      </c>
      <c r="B107" s="4" t="s">
        <v>853</v>
      </c>
      <c r="C107" s="156">
        <f>1893+285</f>
        <v>2178</v>
      </c>
    </row>
    <row r="108" spans="1:3">
      <c r="A108" s="4" t="s">
        <v>239</v>
      </c>
      <c r="B108" s="4" t="s">
        <v>853</v>
      </c>
      <c r="C108" s="156"/>
    </row>
    <row r="109" spans="1:3">
      <c r="A109" s="4" t="s">
        <v>238</v>
      </c>
      <c r="B109" s="4" t="s">
        <v>853</v>
      </c>
      <c r="C109" s="156"/>
    </row>
    <row r="110" spans="1:3">
      <c r="A110" s="4" t="s">
        <v>237</v>
      </c>
      <c r="B110" s="4" t="s">
        <v>853</v>
      </c>
      <c r="C110" s="156"/>
    </row>
    <row r="111" spans="1:3">
      <c r="A111" s="16" t="s">
        <v>236</v>
      </c>
      <c r="B111" s="4" t="s">
        <v>853</v>
      </c>
      <c r="C111" s="156"/>
    </row>
    <row r="112" spans="1:3">
      <c r="A112" s="16" t="s">
        <v>235</v>
      </c>
      <c r="B112" s="4" t="s">
        <v>853</v>
      </c>
      <c r="C112" s="156"/>
    </row>
    <row r="113" spans="1:3">
      <c r="A113" s="16" t="s">
        <v>233</v>
      </c>
      <c r="B113" s="4" t="s">
        <v>853</v>
      </c>
      <c r="C113" s="156"/>
    </row>
    <row r="114" spans="1:3">
      <c r="A114" s="16" t="s">
        <v>234</v>
      </c>
      <c r="B114" s="4" t="s">
        <v>853</v>
      </c>
      <c r="C114" s="156"/>
    </row>
    <row r="115" spans="1:3">
      <c r="A115" s="19" t="s">
        <v>181</v>
      </c>
      <c r="B115" s="9" t="s">
        <v>853</v>
      </c>
      <c r="C115" s="206">
        <f>SUM(C107:C114)</f>
        <v>2178</v>
      </c>
    </row>
  </sheetData>
  <mergeCells count="2">
    <mergeCell ref="A1:C1"/>
    <mergeCell ref="A2:C2"/>
  </mergeCells>
  <phoneticPr fontId="5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  <headerFooter>
    <oddHeader>&amp;R22.sz. melléklet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A1:C33"/>
  <sheetViews>
    <sheetView workbookViewId="0">
      <selection activeCell="C13" sqref="C13"/>
    </sheetView>
  </sheetViews>
  <sheetFormatPr defaultRowHeight="15"/>
  <cols>
    <col min="1" max="1" width="65" customWidth="1"/>
    <col min="3" max="3" width="17.140625" style="158" customWidth="1"/>
  </cols>
  <sheetData>
    <row r="1" spans="1:3" ht="24" customHeight="1">
      <c r="A1" s="265" t="s">
        <v>343</v>
      </c>
      <c r="B1" s="266"/>
      <c r="C1" s="266"/>
    </row>
    <row r="2" spans="1:3" ht="26.25" customHeight="1">
      <c r="A2" s="268" t="s">
        <v>312</v>
      </c>
      <c r="B2" s="266"/>
      <c r="C2" s="266"/>
    </row>
    <row r="4" spans="1:3" ht="25.5">
      <c r="A4" s="52" t="s">
        <v>251</v>
      </c>
      <c r="B4" s="2" t="s">
        <v>499</v>
      </c>
      <c r="C4" s="240" t="s">
        <v>305</v>
      </c>
    </row>
    <row r="5" spans="1:3">
      <c r="A5" s="4" t="s">
        <v>148</v>
      </c>
      <c r="B5" s="4" t="s">
        <v>772</v>
      </c>
      <c r="C5" s="156">
        <v>56374</v>
      </c>
    </row>
    <row r="6" spans="1:3">
      <c r="A6" s="4" t="s">
        <v>149</v>
      </c>
      <c r="B6" s="4" t="s">
        <v>772</v>
      </c>
      <c r="C6" s="156">
        <v>2427</v>
      </c>
    </row>
    <row r="7" spans="1:3">
      <c r="A7" s="4" t="s">
        <v>150</v>
      </c>
      <c r="B7" s="4" t="s">
        <v>772</v>
      </c>
      <c r="C7" s="156">
        <v>12298</v>
      </c>
    </row>
    <row r="8" spans="1:3">
      <c r="A8" s="4" t="s">
        <v>151</v>
      </c>
      <c r="B8" s="4" t="s">
        <v>772</v>
      </c>
      <c r="C8" s="156">
        <v>27406</v>
      </c>
    </row>
    <row r="9" spans="1:3">
      <c r="A9" s="8" t="s">
        <v>95</v>
      </c>
      <c r="B9" s="9" t="s">
        <v>772</v>
      </c>
      <c r="C9" s="206">
        <f>SUM(C5:C8)</f>
        <v>98505</v>
      </c>
    </row>
    <row r="10" spans="1:3">
      <c r="A10" s="4" t="s">
        <v>96</v>
      </c>
      <c r="B10" s="5" t="s">
        <v>773</v>
      </c>
      <c r="C10" s="156">
        <f>C11</f>
        <v>39563</v>
      </c>
    </row>
    <row r="11" spans="1:3" ht="27">
      <c r="A11" s="67" t="s">
        <v>774</v>
      </c>
      <c r="B11" s="67" t="s">
        <v>773</v>
      </c>
      <c r="C11" s="156">
        <v>39563</v>
      </c>
    </row>
    <row r="12" spans="1:3" ht="27">
      <c r="A12" s="67" t="s">
        <v>775</v>
      </c>
      <c r="B12" s="67" t="s">
        <v>773</v>
      </c>
      <c r="C12" s="156"/>
    </row>
    <row r="13" spans="1:3">
      <c r="A13" s="4" t="s">
        <v>98</v>
      </c>
      <c r="B13" s="5" t="s">
        <v>779</v>
      </c>
      <c r="C13" s="156">
        <v>9514</v>
      </c>
    </row>
    <row r="14" spans="1:3" ht="27">
      <c r="A14" s="67" t="s">
        <v>780</v>
      </c>
      <c r="B14" s="67" t="s">
        <v>779</v>
      </c>
      <c r="C14" s="156">
        <f>C15/0.4*0.6</f>
        <v>14271</v>
      </c>
    </row>
    <row r="15" spans="1:3" ht="27">
      <c r="A15" s="67" t="s">
        <v>781</v>
      </c>
      <c r="B15" s="67" t="s">
        <v>779</v>
      </c>
      <c r="C15" s="156">
        <v>9514</v>
      </c>
    </row>
    <row r="16" spans="1:3">
      <c r="A16" s="67" t="s">
        <v>782</v>
      </c>
      <c r="B16" s="67" t="s">
        <v>779</v>
      </c>
      <c r="C16" s="156"/>
    </row>
    <row r="17" spans="1:3">
      <c r="A17" s="67" t="s">
        <v>783</v>
      </c>
      <c r="B17" s="67" t="s">
        <v>779</v>
      </c>
      <c r="C17" s="156"/>
    </row>
    <row r="18" spans="1:3">
      <c r="A18" s="4" t="s">
        <v>156</v>
      </c>
      <c r="B18" s="5" t="s">
        <v>784</v>
      </c>
      <c r="C18" s="156">
        <f>C20</f>
        <v>1093</v>
      </c>
    </row>
    <row r="19" spans="1:3">
      <c r="A19" s="67" t="s">
        <v>792</v>
      </c>
      <c r="B19" s="67" t="s">
        <v>784</v>
      </c>
      <c r="C19" s="156"/>
    </row>
    <row r="20" spans="1:3">
      <c r="A20" s="67" t="s">
        <v>793</v>
      </c>
      <c r="B20" s="67" t="s">
        <v>784</v>
      </c>
      <c r="C20" s="156">
        <v>1093</v>
      </c>
    </row>
    <row r="21" spans="1:3">
      <c r="A21" s="8" t="s">
        <v>128</v>
      </c>
      <c r="B21" s="9" t="s">
        <v>800</v>
      </c>
      <c r="C21" s="206">
        <f>C18+C13+C10</f>
        <v>50170</v>
      </c>
    </row>
    <row r="22" spans="1:3">
      <c r="A22" s="4" t="s">
        <v>157</v>
      </c>
      <c r="B22" s="4" t="s">
        <v>801</v>
      </c>
      <c r="C22" s="156"/>
    </row>
    <row r="23" spans="1:3">
      <c r="A23" s="4" t="s">
        <v>159</v>
      </c>
      <c r="B23" s="4" t="s">
        <v>801</v>
      </c>
      <c r="C23" s="156"/>
    </row>
    <row r="24" spans="1:3">
      <c r="A24" s="4" t="s">
        <v>160</v>
      </c>
      <c r="B24" s="4" t="s">
        <v>801</v>
      </c>
      <c r="C24" s="156"/>
    </row>
    <row r="25" spans="1:3">
      <c r="A25" s="4" t="s">
        <v>161</v>
      </c>
      <c r="B25" s="4" t="s">
        <v>801</v>
      </c>
      <c r="C25" s="156"/>
    </row>
    <row r="26" spans="1:3">
      <c r="A26" s="4" t="s">
        <v>163</v>
      </c>
      <c r="B26" s="4" t="s">
        <v>801</v>
      </c>
      <c r="C26" s="156"/>
    </row>
    <row r="27" spans="1:3">
      <c r="A27" s="4" t="s">
        <v>164</v>
      </c>
      <c r="B27" s="4" t="s">
        <v>801</v>
      </c>
      <c r="C27" s="156"/>
    </row>
    <row r="28" spans="1:3">
      <c r="A28" s="4" t="s">
        <v>165</v>
      </c>
      <c r="B28" s="4" t="s">
        <v>801</v>
      </c>
      <c r="C28" s="156"/>
    </row>
    <row r="29" spans="1:3">
      <c r="A29" s="4" t="s">
        <v>166</v>
      </c>
      <c r="B29" s="4" t="s">
        <v>801</v>
      </c>
      <c r="C29" s="156"/>
    </row>
    <row r="30" spans="1:3" ht="45">
      <c r="A30" s="4" t="s">
        <v>167</v>
      </c>
      <c r="B30" s="4" t="s">
        <v>801</v>
      </c>
      <c r="C30" s="156"/>
    </row>
    <row r="31" spans="1:3">
      <c r="A31" s="4" t="s">
        <v>168</v>
      </c>
      <c r="B31" s="4" t="s">
        <v>801</v>
      </c>
      <c r="C31" s="156">
        <v>6654</v>
      </c>
    </row>
    <row r="32" spans="1:3">
      <c r="A32" s="8" t="s">
        <v>100</v>
      </c>
      <c r="B32" s="9" t="s">
        <v>801</v>
      </c>
      <c r="C32" s="156">
        <f>C31</f>
        <v>6654</v>
      </c>
    </row>
    <row r="33" spans="1:3">
      <c r="A33" s="241" t="s">
        <v>449</v>
      </c>
      <c r="B33" s="238"/>
      <c r="C33" s="206">
        <f>C32+C21+C9</f>
        <v>155329</v>
      </c>
    </row>
  </sheetData>
  <mergeCells count="2">
    <mergeCell ref="A1:C1"/>
    <mergeCell ref="A2:C2"/>
  </mergeCells>
  <phoneticPr fontId="50" type="noConversion"/>
  <printOptions horizontalCentered="1"/>
  <pageMargins left="0.39370078740157483" right="0.31496062992125984" top="0.74803149606299213" bottom="0.74803149606299213" header="0.31496062992125984" footer="0.31496062992125984"/>
  <pageSetup paperSize="9" orientation="portrait" horizontalDpi="300" verticalDpi="300" r:id="rId1"/>
  <headerFooter>
    <oddHeader>&amp;R23.sz. melléklet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A1:F153"/>
  <sheetViews>
    <sheetView topLeftCell="A55" workbookViewId="0">
      <selection activeCell="E118" sqref="E118"/>
    </sheetView>
  </sheetViews>
  <sheetFormatPr defaultRowHeight="15"/>
  <cols>
    <col min="1" max="1" width="101.28515625" customWidth="1"/>
    <col min="3" max="3" width="13.85546875" hidden="1" customWidth="1"/>
    <col min="4" max="4" width="12.140625" hidden="1" customWidth="1"/>
    <col min="5" max="5" width="17.140625" style="158" customWidth="1"/>
  </cols>
  <sheetData>
    <row r="1" spans="1:6">
      <c r="A1" s="103" t="s">
        <v>283</v>
      </c>
      <c r="B1" s="104"/>
      <c r="C1" s="104"/>
      <c r="D1" s="104"/>
      <c r="E1" s="242"/>
      <c r="F1" s="121"/>
    </row>
    <row r="2" spans="1:6" ht="26.25" customHeight="1">
      <c r="A2" s="265" t="s">
        <v>343</v>
      </c>
      <c r="B2" s="270"/>
      <c r="C2" s="270"/>
      <c r="D2" s="270"/>
      <c r="E2" s="270"/>
    </row>
    <row r="3" spans="1:6" ht="30" customHeight="1">
      <c r="A3" s="268" t="s">
        <v>296</v>
      </c>
      <c r="B3" s="266"/>
      <c r="C3" s="266"/>
      <c r="D3" s="266"/>
      <c r="E3" s="266"/>
    </row>
    <row r="5" spans="1:6">
      <c r="A5" s="3" t="s">
        <v>376</v>
      </c>
    </row>
    <row r="6" spans="1:6" ht="45">
      <c r="A6" s="1" t="s">
        <v>498</v>
      </c>
      <c r="B6" s="2" t="s">
        <v>499</v>
      </c>
      <c r="C6" s="79" t="s">
        <v>458</v>
      </c>
      <c r="D6" s="79" t="s">
        <v>459</v>
      </c>
      <c r="E6" s="188" t="s">
        <v>460</v>
      </c>
    </row>
    <row r="7" spans="1:6">
      <c r="A7" s="40" t="s">
        <v>894</v>
      </c>
      <c r="B7" s="39" t="s">
        <v>559</v>
      </c>
      <c r="C7" s="51"/>
      <c r="D7" s="51"/>
      <c r="E7" s="190">
        <f>'2. KIADÁSOK MINDÖSSZESEN'!H19</f>
        <v>149455</v>
      </c>
    </row>
    <row r="8" spans="1:6">
      <c r="A8" s="4" t="s">
        <v>895</v>
      </c>
      <c r="B8" s="39" t="s">
        <v>566</v>
      </c>
      <c r="C8" s="51"/>
      <c r="D8" s="51"/>
      <c r="E8" s="190">
        <f>'2. KIADÁSOK MINDÖSSZESEN'!H23</f>
        <v>3250</v>
      </c>
    </row>
    <row r="9" spans="1:6">
      <c r="A9" s="64" t="s">
        <v>73</v>
      </c>
      <c r="B9" s="65" t="s">
        <v>567</v>
      </c>
      <c r="C9" s="51"/>
      <c r="D9" s="51"/>
      <c r="E9" s="190">
        <f>'2. KIADÁSOK MINDÖSSZESEN'!H24</f>
        <v>152705</v>
      </c>
    </row>
    <row r="10" spans="1:6">
      <c r="A10" s="48" t="s">
        <v>44</v>
      </c>
      <c r="B10" s="65" t="s">
        <v>568</v>
      </c>
      <c r="C10" s="51"/>
      <c r="D10" s="51"/>
      <c r="E10" s="190">
        <f>'2. KIADÁSOK MINDÖSSZESEN'!H25</f>
        <v>40543</v>
      </c>
    </row>
    <row r="11" spans="1:6">
      <c r="A11" s="4" t="s">
        <v>905</v>
      </c>
      <c r="B11" s="39" t="s">
        <v>575</v>
      </c>
      <c r="C11" s="51"/>
      <c r="D11" s="51"/>
      <c r="E11" s="190">
        <f>'2. KIADÁSOK MINDÖSSZESEN'!H29</f>
        <v>41693</v>
      </c>
    </row>
    <row r="12" spans="1:6">
      <c r="A12" s="4" t="s">
        <v>74</v>
      </c>
      <c r="B12" s="39" t="s">
        <v>580</v>
      </c>
      <c r="C12" s="51"/>
      <c r="D12" s="51"/>
      <c r="E12" s="190">
        <f>'2. KIADÁSOK MINDÖSSZESEN'!H32</f>
        <v>2668</v>
      </c>
    </row>
    <row r="13" spans="1:6">
      <c r="A13" s="4" t="s">
        <v>909</v>
      </c>
      <c r="B13" s="39" t="s">
        <v>595</v>
      </c>
      <c r="C13" s="51"/>
      <c r="D13" s="51"/>
      <c r="E13" s="190">
        <f>'2. KIADÁSOK MINDÖSSZESEN'!H40</f>
        <v>80413</v>
      </c>
    </row>
    <row r="14" spans="1:6">
      <c r="A14" s="4" t="s">
        <v>910</v>
      </c>
      <c r="B14" s="39" t="s">
        <v>600</v>
      </c>
      <c r="C14" s="51"/>
      <c r="D14" s="51"/>
      <c r="E14" s="190">
        <f>'2. KIADÁSOK MINDÖSSZESEN'!H43</f>
        <v>1919</v>
      </c>
    </row>
    <row r="15" spans="1:6">
      <c r="A15" s="4" t="s">
        <v>913</v>
      </c>
      <c r="B15" s="39" t="s">
        <v>613</v>
      </c>
      <c r="C15" s="51"/>
      <c r="D15" s="51"/>
      <c r="E15" s="190">
        <f>'2. KIADÁSOK MINDÖSSZESEN'!H49</f>
        <v>32878</v>
      </c>
    </row>
    <row r="16" spans="1:6">
      <c r="A16" s="48" t="s">
        <v>914</v>
      </c>
      <c r="B16" s="65" t="s">
        <v>614</v>
      </c>
      <c r="C16" s="51"/>
      <c r="D16" s="51"/>
      <c r="E16" s="190">
        <f>'2. KIADÁSOK MINDÖSSZESEN'!H50</f>
        <v>159571</v>
      </c>
    </row>
    <row r="17" spans="1:5">
      <c r="A17" s="16" t="s">
        <v>615</v>
      </c>
      <c r="B17" s="39" t="s">
        <v>616</v>
      </c>
      <c r="C17" s="51"/>
      <c r="D17" s="51"/>
      <c r="E17" s="190">
        <f>'2. KIADÁSOK MINDÖSSZESEN'!H51</f>
        <v>0</v>
      </c>
    </row>
    <row r="18" spans="1:5">
      <c r="A18" s="16" t="s">
        <v>931</v>
      </c>
      <c r="B18" s="39" t="s">
        <v>617</v>
      </c>
      <c r="C18" s="51"/>
      <c r="D18" s="51"/>
      <c r="E18" s="190">
        <f>'2. KIADÁSOK MINDÖSSZESEN'!H52</f>
        <v>0</v>
      </c>
    </row>
    <row r="19" spans="1:5">
      <c r="A19" s="21" t="s">
        <v>50</v>
      </c>
      <c r="B19" s="39" t="s">
        <v>618</v>
      </c>
      <c r="C19" s="51"/>
      <c r="D19" s="51"/>
      <c r="E19" s="190">
        <f>'2. KIADÁSOK MINDÖSSZESEN'!H53</f>
        <v>0</v>
      </c>
    </row>
    <row r="20" spans="1:5">
      <c r="A20" s="21" t="s">
        <v>51</v>
      </c>
      <c r="B20" s="39" t="s">
        <v>619</v>
      </c>
      <c r="C20" s="51"/>
      <c r="D20" s="51"/>
      <c r="E20" s="190">
        <f>'2. KIADÁSOK MINDÖSSZESEN'!H54</f>
        <v>87</v>
      </c>
    </row>
    <row r="21" spans="1:5">
      <c r="A21" s="21" t="s">
        <v>52</v>
      </c>
      <c r="B21" s="39" t="s">
        <v>620</v>
      </c>
      <c r="C21" s="51"/>
      <c r="D21" s="51"/>
      <c r="E21" s="190">
        <f>'2. KIADÁSOK MINDÖSSZESEN'!H55</f>
        <v>600</v>
      </c>
    </row>
    <row r="22" spans="1:5">
      <c r="A22" s="16" t="s">
        <v>53</v>
      </c>
      <c r="B22" s="39" t="s">
        <v>621</v>
      </c>
      <c r="C22" s="51"/>
      <c r="D22" s="51"/>
      <c r="E22" s="190">
        <f>'2. KIADÁSOK MINDÖSSZESEN'!H56</f>
        <v>500</v>
      </c>
    </row>
    <row r="23" spans="1:5">
      <c r="A23" s="16" t="s">
        <v>54</v>
      </c>
      <c r="B23" s="39" t="s">
        <v>622</v>
      </c>
      <c r="C23" s="51"/>
      <c r="D23" s="51"/>
      <c r="E23" s="190">
        <f>'2. KIADÁSOK MINDÖSSZESEN'!H57</f>
        <v>730</v>
      </c>
    </row>
    <row r="24" spans="1:5">
      <c r="A24" s="16" t="s">
        <v>55</v>
      </c>
      <c r="B24" s="39" t="s">
        <v>623</v>
      </c>
      <c r="C24" s="51"/>
      <c r="D24" s="51"/>
      <c r="E24" s="190">
        <f>'2. KIADÁSOK MINDÖSSZESEN'!H58</f>
        <v>8813</v>
      </c>
    </row>
    <row r="25" spans="1:5">
      <c r="A25" s="62" t="s">
        <v>12</v>
      </c>
      <c r="B25" s="65" t="s">
        <v>624</v>
      </c>
      <c r="C25" s="51"/>
      <c r="D25" s="51"/>
      <c r="E25" s="190">
        <f>'2. KIADÁSOK MINDÖSSZESEN'!H59</f>
        <v>10730</v>
      </c>
    </row>
    <row r="26" spans="1:5">
      <c r="A26" s="15" t="s">
        <v>56</v>
      </c>
      <c r="B26" s="39" t="s">
        <v>625</v>
      </c>
      <c r="C26" s="51"/>
      <c r="D26" s="51"/>
      <c r="E26" s="190">
        <f>'2. KIADÁSOK MINDÖSSZESEN'!H60</f>
        <v>0</v>
      </c>
    </row>
    <row r="27" spans="1:5">
      <c r="A27" s="15" t="s">
        <v>627</v>
      </c>
      <c r="B27" s="39" t="s">
        <v>628</v>
      </c>
      <c r="C27" s="51"/>
      <c r="D27" s="51"/>
      <c r="E27" s="190">
        <f>'2. KIADÁSOK MINDÖSSZESEN'!H61</f>
        <v>0</v>
      </c>
    </row>
    <row r="28" spans="1:5">
      <c r="A28" s="15" t="s">
        <v>629</v>
      </c>
      <c r="B28" s="39" t="s">
        <v>630</v>
      </c>
      <c r="C28" s="51"/>
      <c r="D28" s="51"/>
      <c r="E28" s="190">
        <f>'2. KIADÁSOK MINDÖSSZESEN'!H62</f>
        <v>0</v>
      </c>
    </row>
    <row r="29" spans="1:5">
      <c r="A29" s="15" t="s">
        <v>14</v>
      </c>
      <c r="B29" s="39" t="s">
        <v>631</v>
      </c>
      <c r="C29" s="51"/>
      <c r="D29" s="51"/>
      <c r="E29" s="190">
        <f>'2. KIADÁSOK MINDÖSSZESEN'!H63</f>
        <v>0</v>
      </c>
    </row>
    <row r="30" spans="1:5">
      <c r="A30" s="15" t="s">
        <v>57</v>
      </c>
      <c r="B30" s="39" t="s">
        <v>632</v>
      </c>
      <c r="C30" s="51"/>
      <c r="D30" s="51"/>
      <c r="E30" s="190">
        <f>'2. KIADÁSOK MINDÖSSZESEN'!H64</f>
        <v>0</v>
      </c>
    </row>
    <row r="31" spans="1:5">
      <c r="A31" s="15" t="s">
        <v>16</v>
      </c>
      <c r="B31" s="39" t="s">
        <v>633</v>
      </c>
      <c r="C31" s="51"/>
      <c r="D31" s="51"/>
      <c r="E31" s="190">
        <f>'2. KIADÁSOK MINDÖSSZESEN'!H65</f>
        <v>0</v>
      </c>
    </row>
    <row r="32" spans="1:5">
      <c r="A32" s="15" t="s">
        <v>58</v>
      </c>
      <c r="B32" s="39" t="s">
        <v>634</v>
      </c>
      <c r="C32" s="51"/>
      <c r="D32" s="51"/>
      <c r="E32" s="190">
        <f>'2. KIADÁSOK MINDÖSSZESEN'!H66</f>
        <v>0</v>
      </c>
    </row>
    <row r="33" spans="1:5">
      <c r="A33" s="15" t="s">
        <v>59</v>
      </c>
      <c r="B33" s="39" t="s">
        <v>649</v>
      </c>
      <c r="C33" s="51"/>
      <c r="D33" s="51"/>
      <c r="E33" s="190">
        <f>'2. KIADÁSOK MINDÖSSZESEN'!H67</f>
        <v>1000</v>
      </c>
    </row>
    <row r="34" spans="1:5">
      <c r="A34" s="15" t="s">
        <v>650</v>
      </c>
      <c r="B34" s="39" t="s">
        <v>651</v>
      </c>
      <c r="C34" s="51"/>
      <c r="D34" s="51"/>
      <c r="E34" s="190">
        <f>'2. KIADÁSOK MINDÖSSZESEN'!H68</f>
        <v>0</v>
      </c>
    </row>
    <row r="35" spans="1:5">
      <c r="A35" s="28" t="s">
        <v>652</v>
      </c>
      <c r="B35" s="39" t="s">
        <v>653</v>
      </c>
      <c r="C35" s="51"/>
      <c r="D35" s="51"/>
      <c r="E35" s="190">
        <f>'2. KIADÁSOK MINDÖSSZESEN'!H69</f>
        <v>0</v>
      </c>
    </row>
    <row r="36" spans="1:5">
      <c r="A36" s="15" t="s">
        <v>60</v>
      </c>
      <c r="B36" s="39" t="s">
        <v>654</v>
      </c>
      <c r="C36" s="51"/>
      <c r="D36" s="51"/>
      <c r="E36" s="190">
        <f>'2. KIADÁSOK MINDÖSSZESEN'!H70</f>
        <v>7041</v>
      </c>
    </row>
    <row r="37" spans="1:5">
      <c r="A37" s="28" t="s">
        <v>248</v>
      </c>
      <c r="B37" s="39" t="s">
        <v>655</v>
      </c>
      <c r="C37" s="51"/>
      <c r="D37" s="51"/>
      <c r="E37" s="190">
        <f>'2. KIADÁSOK MINDÖSSZESEN'!H71</f>
        <v>41234</v>
      </c>
    </row>
    <row r="38" spans="1:5">
      <c r="A38" s="28" t="s">
        <v>249</v>
      </c>
      <c r="B38" s="39" t="s">
        <v>655</v>
      </c>
      <c r="C38" s="51"/>
      <c r="D38" s="51"/>
      <c r="E38" s="190">
        <f>'2. KIADÁSOK MINDÖSSZESEN'!H72</f>
        <v>30000</v>
      </c>
    </row>
    <row r="39" spans="1:5">
      <c r="A39" s="62" t="s">
        <v>20</v>
      </c>
      <c r="B39" s="65" t="s">
        <v>656</v>
      </c>
      <c r="C39" s="51"/>
      <c r="D39" s="51"/>
      <c r="E39" s="190">
        <f>'2. KIADÁSOK MINDÖSSZESEN'!H73</f>
        <v>79275</v>
      </c>
    </row>
    <row r="40" spans="1:5" ht="15.75">
      <c r="A40" s="77" t="s">
        <v>344</v>
      </c>
      <c r="B40" s="120"/>
      <c r="C40" s="51"/>
      <c r="D40" s="51"/>
      <c r="E40" s="190">
        <f>E39+E25+E16+E10+E9</f>
        <v>442824</v>
      </c>
    </row>
    <row r="41" spans="1:5">
      <c r="A41" s="43" t="s">
        <v>657</v>
      </c>
      <c r="B41" s="39" t="s">
        <v>658</v>
      </c>
      <c r="C41" s="51"/>
      <c r="D41" s="51"/>
      <c r="E41" s="190">
        <f>'2. KIADÁSOK MINDÖSSZESEN'!H75</f>
        <v>6650</v>
      </c>
    </row>
    <row r="42" spans="1:5">
      <c r="A42" s="43" t="s">
        <v>61</v>
      </c>
      <c r="B42" s="39" t="s">
        <v>659</v>
      </c>
      <c r="C42" s="51"/>
      <c r="D42" s="51"/>
      <c r="E42" s="190">
        <f>'2. KIADÁSOK MINDÖSSZESEN'!H76</f>
        <v>267357</v>
      </c>
    </row>
    <row r="43" spans="1:5">
      <c r="A43" s="43" t="s">
        <v>661</v>
      </c>
      <c r="B43" s="39" t="s">
        <v>662</v>
      </c>
      <c r="C43" s="51"/>
      <c r="D43" s="51"/>
      <c r="E43" s="190">
        <f>'2. KIADÁSOK MINDÖSSZESEN'!H77</f>
        <v>200</v>
      </c>
    </row>
    <row r="44" spans="1:5">
      <c r="A44" s="43" t="s">
        <v>663</v>
      </c>
      <c r="B44" s="39" t="s">
        <v>664</v>
      </c>
      <c r="C44" s="51"/>
      <c r="D44" s="51"/>
      <c r="E44" s="190">
        <f>'2. KIADÁSOK MINDÖSSZESEN'!H78</f>
        <v>11755</v>
      </c>
    </row>
    <row r="45" spans="1:5">
      <c r="A45" s="5" t="s">
        <v>665</v>
      </c>
      <c r="B45" s="39" t="s">
        <v>666</v>
      </c>
      <c r="C45" s="51"/>
      <c r="D45" s="51"/>
      <c r="E45" s="190">
        <f>'2. KIADÁSOK MINDÖSSZESEN'!H79</f>
        <v>0</v>
      </c>
    </row>
    <row r="46" spans="1:5">
      <c r="A46" s="5" t="s">
        <v>667</v>
      </c>
      <c r="B46" s="39" t="s">
        <v>668</v>
      </c>
      <c r="C46" s="51"/>
      <c r="D46" s="51"/>
      <c r="E46" s="190">
        <f>'2. KIADÁSOK MINDÖSSZESEN'!H80</f>
        <v>0</v>
      </c>
    </row>
    <row r="47" spans="1:5">
      <c r="A47" s="5" t="s">
        <v>669</v>
      </c>
      <c r="B47" s="39" t="s">
        <v>670</v>
      </c>
      <c r="C47" s="51"/>
      <c r="D47" s="51"/>
      <c r="E47" s="190">
        <f>'2. KIADÁSOK MINDÖSSZESEN'!H81</f>
        <v>40188</v>
      </c>
    </row>
    <row r="48" spans="1:5">
      <c r="A48" s="63" t="s">
        <v>22</v>
      </c>
      <c r="B48" s="65" t="s">
        <v>671</v>
      </c>
      <c r="C48" s="51"/>
      <c r="D48" s="51"/>
      <c r="E48" s="190">
        <f>'2. KIADÁSOK MINDÖSSZESEN'!H82</f>
        <v>326150</v>
      </c>
    </row>
    <row r="49" spans="1:5">
      <c r="A49" s="16" t="s">
        <v>672</v>
      </c>
      <c r="B49" s="39" t="s">
        <v>673</v>
      </c>
      <c r="C49" s="51"/>
      <c r="D49" s="51"/>
      <c r="E49" s="190">
        <f>'2. KIADÁSOK MINDÖSSZESEN'!H83</f>
        <v>121941</v>
      </c>
    </row>
    <row r="50" spans="1:5">
      <c r="A50" s="16" t="s">
        <v>674</v>
      </c>
      <c r="B50" s="39" t="s">
        <v>675</v>
      </c>
      <c r="C50" s="51"/>
      <c r="D50" s="51"/>
      <c r="E50" s="190">
        <f>'2. KIADÁSOK MINDÖSSZESEN'!H84</f>
        <v>0</v>
      </c>
    </row>
    <row r="51" spans="1:5">
      <c r="A51" s="16" t="s">
        <v>676</v>
      </c>
      <c r="B51" s="39" t="s">
        <v>677</v>
      </c>
      <c r="C51" s="51"/>
      <c r="D51" s="51"/>
      <c r="E51" s="190">
        <f>'2. KIADÁSOK MINDÖSSZESEN'!H85</f>
        <v>0</v>
      </c>
    </row>
    <row r="52" spans="1:5">
      <c r="A52" s="16" t="s">
        <v>678</v>
      </c>
      <c r="B52" s="39" t="s">
        <v>679</v>
      </c>
      <c r="C52" s="51"/>
      <c r="D52" s="51"/>
      <c r="E52" s="190">
        <f>'2. KIADÁSOK MINDÖSSZESEN'!H86</f>
        <v>8540</v>
      </c>
    </row>
    <row r="53" spans="1:5">
      <c r="A53" s="62" t="s">
        <v>23</v>
      </c>
      <c r="B53" s="65" t="s">
        <v>680</v>
      </c>
      <c r="C53" s="51"/>
      <c r="D53" s="51"/>
      <c r="E53" s="190">
        <f>'2. KIADÁSOK MINDÖSSZESEN'!H87</f>
        <v>130481</v>
      </c>
    </row>
    <row r="54" spans="1:5">
      <c r="A54" s="16" t="s">
        <v>681</v>
      </c>
      <c r="B54" s="39" t="s">
        <v>682</v>
      </c>
      <c r="C54" s="51"/>
      <c r="D54" s="51"/>
      <c r="E54" s="190">
        <f>'2. KIADÁSOK MINDÖSSZESEN'!H88</f>
        <v>0</v>
      </c>
    </row>
    <row r="55" spans="1:5">
      <c r="A55" s="16" t="s">
        <v>62</v>
      </c>
      <c r="B55" s="39" t="s">
        <v>683</v>
      </c>
      <c r="C55" s="51"/>
      <c r="D55" s="51"/>
      <c r="E55" s="190">
        <f>'2. KIADÁSOK MINDÖSSZESEN'!H89</f>
        <v>0</v>
      </c>
    </row>
    <row r="56" spans="1:5">
      <c r="A56" s="16" t="s">
        <v>63</v>
      </c>
      <c r="B56" s="39" t="s">
        <v>684</v>
      </c>
      <c r="C56" s="51"/>
      <c r="D56" s="51"/>
      <c r="E56" s="190">
        <f>'2. KIADÁSOK MINDÖSSZESEN'!H90</f>
        <v>0</v>
      </c>
    </row>
    <row r="57" spans="1:5">
      <c r="A57" s="16" t="s">
        <v>64</v>
      </c>
      <c r="B57" s="39" t="s">
        <v>685</v>
      </c>
      <c r="C57" s="51"/>
      <c r="D57" s="51"/>
      <c r="E57" s="190">
        <f>'2. KIADÁSOK MINDÖSSZESEN'!H91</f>
        <v>5090</v>
      </c>
    </row>
    <row r="58" spans="1:5">
      <c r="A58" s="16" t="s">
        <v>65</v>
      </c>
      <c r="B58" s="39" t="s">
        <v>686</v>
      </c>
      <c r="C58" s="51"/>
      <c r="D58" s="51"/>
      <c r="E58" s="190">
        <f>'2. KIADÁSOK MINDÖSSZESEN'!H92</f>
        <v>0</v>
      </c>
    </row>
    <row r="59" spans="1:5">
      <c r="A59" s="16" t="s">
        <v>66</v>
      </c>
      <c r="B59" s="39" t="s">
        <v>687</v>
      </c>
      <c r="C59" s="51"/>
      <c r="D59" s="51"/>
      <c r="E59" s="190">
        <f>'2. KIADÁSOK MINDÖSSZESEN'!H93</f>
        <v>1500</v>
      </c>
    </row>
    <row r="60" spans="1:5">
      <c r="A60" s="16" t="s">
        <v>688</v>
      </c>
      <c r="B60" s="39" t="s">
        <v>689</v>
      </c>
      <c r="C60" s="51"/>
      <c r="D60" s="51"/>
      <c r="E60" s="190">
        <f>'2. KIADÁSOK MINDÖSSZESEN'!H94</f>
        <v>0</v>
      </c>
    </row>
    <row r="61" spans="1:5">
      <c r="A61" s="16" t="s">
        <v>67</v>
      </c>
      <c r="B61" s="39" t="s">
        <v>690</v>
      </c>
      <c r="C61" s="51"/>
      <c r="D61" s="51"/>
      <c r="E61" s="190">
        <f>'2. KIADÁSOK MINDÖSSZESEN'!H95</f>
        <v>2400</v>
      </c>
    </row>
    <row r="62" spans="1:5">
      <c r="A62" s="62" t="s">
        <v>24</v>
      </c>
      <c r="B62" s="65" t="s">
        <v>691</v>
      </c>
      <c r="C62" s="51"/>
      <c r="D62" s="51"/>
      <c r="E62" s="190">
        <f>'2. KIADÁSOK MINDÖSSZESEN'!H96</f>
        <v>8990</v>
      </c>
    </row>
    <row r="63" spans="1:5" ht="15.75">
      <c r="A63" s="77" t="s">
        <v>345</v>
      </c>
      <c r="B63" s="120"/>
      <c r="C63" s="51"/>
      <c r="D63" s="51"/>
      <c r="E63" s="190">
        <f>E62+E53+E48</f>
        <v>465621</v>
      </c>
    </row>
    <row r="64" spans="1:5" ht="15.75">
      <c r="A64" s="44" t="s">
        <v>75</v>
      </c>
      <c r="B64" s="45" t="s">
        <v>692</v>
      </c>
      <c r="C64" s="51"/>
      <c r="D64" s="51"/>
      <c r="E64" s="190">
        <f>E63+E40</f>
        <v>908445</v>
      </c>
    </row>
    <row r="65" spans="1:5">
      <c r="A65" s="19" t="s">
        <v>31</v>
      </c>
      <c r="B65" s="8" t="s">
        <v>700</v>
      </c>
      <c r="C65" s="19"/>
      <c r="D65" s="19"/>
      <c r="E65" s="162"/>
    </row>
    <row r="66" spans="1:5">
      <c r="A66" s="17" t="s">
        <v>34</v>
      </c>
      <c r="B66" s="8" t="s">
        <v>708</v>
      </c>
      <c r="C66" s="17"/>
      <c r="D66" s="17"/>
      <c r="E66" s="164"/>
    </row>
    <row r="67" spans="1:5">
      <c r="A67" s="46" t="s">
        <v>709</v>
      </c>
      <c r="B67" s="4" t="s">
        <v>710</v>
      </c>
      <c r="C67" s="46"/>
      <c r="D67" s="46"/>
      <c r="E67" s="163"/>
    </row>
    <row r="68" spans="1:5">
      <c r="A68" s="46" t="s">
        <v>711</v>
      </c>
      <c r="B68" s="4" t="s">
        <v>712</v>
      </c>
      <c r="C68" s="46"/>
      <c r="D68" s="46"/>
      <c r="E68" s="163"/>
    </row>
    <row r="69" spans="1:5">
      <c r="A69" s="17" t="s">
        <v>713</v>
      </c>
      <c r="B69" s="8" t="s">
        <v>714</v>
      </c>
      <c r="C69" s="46"/>
      <c r="D69" s="46"/>
      <c r="E69" s="163">
        <v>167513</v>
      </c>
    </row>
    <row r="70" spans="1:5">
      <c r="A70" s="46" t="s">
        <v>715</v>
      </c>
      <c r="B70" s="4" t="s">
        <v>716</v>
      </c>
      <c r="C70" s="46"/>
      <c r="D70" s="46"/>
      <c r="E70" s="163"/>
    </row>
    <row r="71" spans="1:5">
      <c r="A71" s="46" t="s">
        <v>717</v>
      </c>
      <c r="B71" s="4" t="s">
        <v>718</v>
      </c>
      <c r="C71" s="46"/>
      <c r="D71" s="46"/>
      <c r="E71" s="163"/>
    </row>
    <row r="72" spans="1:5">
      <c r="A72" s="46" t="s">
        <v>719</v>
      </c>
      <c r="B72" s="4" t="s">
        <v>720</v>
      </c>
      <c r="C72" s="46"/>
      <c r="D72" s="46"/>
      <c r="E72" s="163"/>
    </row>
    <row r="73" spans="1:5">
      <c r="A73" s="47" t="s">
        <v>35</v>
      </c>
      <c r="B73" s="48" t="s">
        <v>721</v>
      </c>
      <c r="C73" s="17"/>
      <c r="D73" s="17"/>
      <c r="E73" s="164">
        <v>167513</v>
      </c>
    </row>
    <row r="74" spans="1:5">
      <c r="A74" s="46" t="s">
        <v>722</v>
      </c>
      <c r="B74" s="4" t="s">
        <v>723</v>
      </c>
      <c r="C74" s="46"/>
      <c r="D74" s="46"/>
      <c r="E74" s="163"/>
    </row>
    <row r="75" spans="1:5">
      <c r="A75" s="16" t="s">
        <v>724</v>
      </c>
      <c r="B75" s="4" t="s">
        <v>725</v>
      </c>
      <c r="C75" s="16"/>
      <c r="D75" s="16"/>
      <c r="E75" s="161"/>
    </row>
    <row r="76" spans="1:5">
      <c r="A76" s="46" t="s">
        <v>72</v>
      </c>
      <c r="B76" s="4" t="s">
        <v>726</v>
      </c>
      <c r="C76" s="46"/>
      <c r="D76" s="46"/>
      <c r="E76" s="163"/>
    </row>
    <row r="77" spans="1:5">
      <c r="A77" s="46" t="s">
        <v>40</v>
      </c>
      <c r="B77" s="4" t="s">
        <v>727</v>
      </c>
      <c r="C77" s="46"/>
      <c r="D77" s="46"/>
      <c r="E77" s="163"/>
    </row>
    <row r="78" spans="1:5">
      <c r="A78" s="47" t="s">
        <v>41</v>
      </c>
      <c r="B78" s="48" t="s">
        <v>731</v>
      </c>
      <c r="C78" s="17"/>
      <c r="D78" s="17"/>
      <c r="E78" s="164"/>
    </row>
    <row r="79" spans="1:5">
      <c r="A79" s="16" t="s">
        <v>732</v>
      </c>
      <c r="B79" s="4" t="s">
        <v>733</v>
      </c>
      <c r="C79" s="16"/>
      <c r="D79" s="16"/>
      <c r="E79" s="161"/>
    </row>
    <row r="80" spans="1:5" ht="15.75">
      <c r="A80" s="49" t="s">
        <v>84</v>
      </c>
      <c r="B80" s="50" t="s">
        <v>734</v>
      </c>
      <c r="C80" s="17"/>
      <c r="D80" s="17"/>
      <c r="E80" s="164">
        <f>E79+E78+E73</f>
        <v>167513</v>
      </c>
    </row>
    <row r="81" spans="1:5" ht="15.75">
      <c r="A81" s="54" t="s">
        <v>121</v>
      </c>
      <c r="B81" s="55"/>
      <c r="C81" s="51"/>
      <c r="D81" s="51"/>
      <c r="E81" s="190">
        <f>E80+E64</f>
        <v>1075958</v>
      </c>
    </row>
    <row r="82" spans="1:5" ht="45">
      <c r="A82" s="1" t="s">
        <v>498</v>
      </c>
      <c r="B82" s="2" t="s">
        <v>316</v>
      </c>
      <c r="C82" s="79" t="s">
        <v>329</v>
      </c>
      <c r="D82" s="79" t="s">
        <v>330</v>
      </c>
      <c r="E82" s="188" t="s">
        <v>460</v>
      </c>
    </row>
    <row r="83" spans="1:5">
      <c r="A83" s="4" t="s">
        <v>124</v>
      </c>
      <c r="B83" s="5" t="s">
        <v>747</v>
      </c>
      <c r="C83" s="36"/>
      <c r="D83" s="36"/>
      <c r="E83" s="156">
        <f>'7. BEVÉTELEK MINDÖSSZESEN'!H12</f>
        <v>156424</v>
      </c>
    </row>
    <row r="84" spans="1:5">
      <c r="A84" s="4" t="s">
        <v>748</v>
      </c>
      <c r="B84" s="5" t="s">
        <v>749</v>
      </c>
      <c r="C84" s="36"/>
      <c r="D84" s="36"/>
      <c r="E84" s="156">
        <f>'7. BEVÉTELEK MINDÖSSZESEN'!H13</f>
        <v>0</v>
      </c>
    </row>
    <row r="85" spans="1:5">
      <c r="A85" s="4" t="s">
        <v>750</v>
      </c>
      <c r="B85" s="5" t="s">
        <v>751</v>
      </c>
      <c r="C85" s="36"/>
      <c r="D85" s="36"/>
      <c r="E85" s="156">
        <f>'7. BEVÉTELEK MINDÖSSZESEN'!H14</f>
        <v>0</v>
      </c>
    </row>
    <row r="86" spans="1:5">
      <c r="A86" s="4" t="s">
        <v>85</v>
      </c>
      <c r="B86" s="5" t="s">
        <v>752</v>
      </c>
      <c r="C86" s="36"/>
      <c r="D86" s="36"/>
      <c r="E86" s="156">
        <f>'7. BEVÉTELEK MINDÖSSZESEN'!H15</f>
        <v>0</v>
      </c>
    </row>
    <row r="87" spans="1:5">
      <c r="A87" s="4" t="s">
        <v>86</v>
      </c>
      <c r="B87" s="5" t="s">
        <v>753</v>
      </c>
      <c r="C87" s="36"/>
      <c r="D87" s="36"/>
      <c r="E87" s="156">
        <f>'7. BEVÉTELEK MINDÖSSZESEN'!H16</f>
        <v>0</v>
      </c>
    </row>
    <row r="88" spans="1:5">
      <c r="A88" s="4" t="s">
        <v>87</v>
      </c>
      <c r="B88" s="5" t="s">
        <v>754</v>
      </c>
      <c r="C88" s="36"/>
      <c r="D88" s="36"/>
      <c r="E88" s="156">
        <f>'7. BEVÉTELEK MINDÖSSZESEN'!H17</f>
        <v>24047</v>
      </c>
    </row>
    <row r="89" spans="1:5">
      <c r="A89" s="48" t="s">
        <v>125</v>
      </c>
      <c r="B89" s="63" t="s">
        <v>755</v>
      </c>
      <c r="C89" s="36"/>
      <c r="D89" s="36"/>
      <c r="E89" s="156">
        <f>E88+E86+E85+E84+E83</f>
        <v>180471</v>
      </c>
    </row>
    <row r="90" spans="1:5">
      <c r="A90" s="4" t="s">
        <v>127</v>
      </c>
      <c r="B90" s="5" t="s">
        <v>769</v>
      </c>
      <c r="C90" s="36"/>
      <c r="D90" s="36"/>
      <c r="E90" s="156">
        <f>'7. BEVÉTELEK MINDÖSSZESEN'!H21</f>
        <v>0</v>
      </c>
    </row>
    <row r="91" spans="1:5">
      <c r="A91" s="4" t="s">
        <v>93</v>
      </c>
      <c r="B91" s="5" t="s">
        <v>770</v>
      </c>
      <c r="C91" s="36"/>
      <c r="D91" s="36"/>
      <c r="E91" s="156">
        <f>'7. BEVÉTELEK MINDÖSSZESEN'!H22</f>
        <v>0</v>
      </c>
    </row>
    <row r="92" spans="1:5">
      <c r="A92" s="4" t="s">
        <v>94</v>
      </c>
      <c r="B92" s="5" t="s">
        <v>771</v>
      </c>
      <c r="C92" s="36"/>
      <c r="D92" s="36"/>
      <c r="E92" s="156">
        <f>'7. BEVÉTELEK MINDÖSSZESEN'!H23</f>
        <v>0</v>
      </c>
    </row>
    <row r="93" spans="1:5">
      <c r="A93" s="4" t="s">
        <v>95</v>
      </c>
      <c r="B93" s="5" t="s">
        <v>772</v>
      </c>
      <c r="C93" s="36"/>
      <c r="D93" s="36"/>
      <c r="E93" s="156">
        <f>'7. BEVÉTELEK MINDÖSSZESEN'!H24</f>
        <v>98505</v>
      </c>
    </row>
    <row r="94" spans="1:5">
      <c r="A94" s="4" t="s">
        <v>128</v>
      </c>
      <c r="B94" s="5" t="s">
        <v>800</v>
      </c>
      <c r="C94" s="36"/>
      <c r="D94" s="36"/>
      <c r="E94" s="156">
        <f>'7. BEVÉTELEK MINDÖSSZESEN'!H30</f>
        <v>50170</v>
      </c>
    </row>
    <row r="95" spans="1:5">
      <c r="A95" s="4" t="s">
        <v>100</v>
      </c>
      <c r="B95" s="5" t="s">
        <v>801</v>
      </c>
      <c r="C95" s="36"/>
      <c r="D95" s="36"/>
      <c r="E95" s="156">
        <f>'7. BEVÉTELEK MINDÖSSZESEN'!H31</f>
        <v>7120</v>
      </c>
    </row>
    <row r="96" spans="1:5">
      <c r="A96" s="48" t="s">
        <v>129</v>
      </c>
      <c r="B96" s="63" t="s">
        <v>802</v>
      </c>
      <c r="C96" s="36"/>
      <c r="D96" s="36"/>
      <c r="E96" s="156">
        <f>SUM(E90:E95)</f>
        <v>155795</v>
      </c>
    </row>
    <row r="97" spans="1:5">
      <c r="A97" s="16" t="s">
        <v>803</v>
      </c>
      <c r="B97" s="5" t="s">
        <v>804</v>
      </c>
      <c r="C97" s="36"/>
      <c r="D97" s="36"/>
      <c r="E97" s="156">
        <f>'7. BEVÉTELEK MINDÖSSZESEN'!H33</f>
        <v>7692</v>
      </c>
    </row>
    <row r="98" spans="1:5">
      <c r="A98" s="16" t="s">
        <v>101</v>
      </c>
      <c r="B98" s="5" t="s">
        <v>805</v>
      </c>
      <c r="C98" s="36"/>
      <c r="D98" s="36"/>
      <c r="E98" s="156">
        <f>'7. BEVÉTELEK MINDÖSSZESEN'!H34</f>
        <v>29509</v>
      </c>
    </row>
    <row r="99" spans="1:5">
      <c r="A99" s="16" t="s">
        <v>102</v>
      </c>
      <c r="B99" s="5" t="s">
        <v>808</v>
      </c>
      <c r="C99" s="36"/>
      <c r="D99" s="36"/>
      <c r="E99" s="156">
        <f>'7. BEVÉTELEK MINDÖSSZESEN'!H35</f>
        <v>697</v>
      </c>
    </row>
    <row r="100" spans="1:5">
      <c r="A100" s="16" t="s">
        <v>103</v>
      </c>
      <c r="B100" s="5" t="s">
        <v>809</v>
      </c>
      <c r="C100" s="36"/>
      <c r="D100" s="36"/>
      <c r="E100" s="156">
        <f>'7. BEVÉTELEK MINDÖSSZESEN'!H36</f>
        <v>0</v>
      </c>
    </row>
    <row r="101" spans="1:5">
      <c r="A101" s="16" t="s">
        <v>816</v>
      </c>
      <c r="B101" s="5" t="s">
        <v>817</v>
      </c>
      <c r="C101" s="36"/>
      <c r="D101" s="36"/>
      <c r="E101" s="156">
        <f>'7. BEVÉTELEK MINDÖSSZESEN'!H37</f>
        <v>0</v>
      </c>
    </row>
    <row r="102" spans="1:5">
      <c r="A102" s="16" t="s">
        <v>818</v>
      </c>
      <c r="B102" s="5" t="s">
        <v>819</v>
      </c>
      <c r="C102" s="36"/>
      <c r="D102" s="36"/>
      <c r="E102" s="156">
        <f>'7. BEVÉTELEK MINDÖSSZESEN'!H38</f>
        <v>7580</v>
      </c>
    </row>
    <row r="103" spans="1:5">
      <c r="A103" s="16" t="s">
        <v>820</v>
      </c>
      <c r="B103" s="5" t="s">
        <v>821</v>
      </c>
      <c r="C103" s="36"/>
      <c r="D103" s="36"/>
      <c r="E103" s="156">
        <f>'7. BEVÉTELEK MINDÖSSZESEN'!H39</f>
        <v>0</v>
      </c>
    </row>
    <row r="104" spans="1:5">
      <c r="A104" s="16" t="s">
        <v>104</v>
      </c>
      <c r="B104" s="5" t="s">
        <v>822</v>
      </c>
      <c r="C104" s="36"/>
      <c r="D104" s="36"/>
      <c r="E104" s="156">
        <f>'7. BEVÉTELEK MINDÖSSZESEN'!H40</f>
        <v>0</v>
      </c>
    </row>
    <row r="105" spans="1:5">
      <c r="A105" s="16" t="s">
        <v>105</v>
      </c>
      <c r="B105" s="5" t="s">
        <v>824</v>
      </c>
      <c r="C105" s="36"/>
      <c r="D105" s="36"/>
      <c r="E105" s="156">
        <f>'7. BEVÉTELEK MINDÖSSZESEN'!H41</f>
        <v>0</v>
      </c>
    </row>
    <row r="106" spans="1:5">
      <c r="A106" s="16" t="s">
        <v>106</v>
      </c>
      <c r="B106" s="5" t="s">
        <v>829</v>
      </c>
      <c r="C106" s="36"/>
      <c r="D106" s="36"/>
      <c r="E106" s="156">
        <f>'7. BEVÉTELEK MINDÖSSZESEN'!H42</f>
        <v>0</v>
      </c>
    </row>
    <row r="107" spans="1:5">
      <c r="A107" s="62" t="s">
        <v>130</v>
      </c>
      <c r="B107" s="63" t="s">
        <v>833</v>
      </c>
      <c r="C107" s="36"/>
      <c r="D107" s="36"/>
      <c r="E107" s="156">
        <f>'7. BEVÉTELEK MINDÖSSZESEN'!H43</f>
        <v>45478</v>
      </c>
    </row>
    <row r="108" spans="1:5">
      <c r="A108" s="16" t="s">
        <v>845</v>
      </c>
      <c r="B108" s="5" t="s">
        <v>846</v>
      </c>
      <c r="C108" s="36"/>
      <c r="D108" s="36"/>
      <c r="E108" s="156">
        <f>'7. BEVÉTELEK MINDÖSSZESEN'!H44</f>
        <v>0</v>
      </c>
    </row>
    <row r="109" spans="1:5">
      <c r="A109" s="4" t="s">
        <v>110</v>
      </c>
      <c r="B109" s="5" t="s">
        <v>847</v>
      </c>
      <c r="C109" s="36"/>
      <c r="D109" s="36"/>
      <c r="E109" s="156">
        <f>'7. BEVÉTELEK MINDÖSSZESEN'!H45</f>
        <v>105</v>
      </c>
    </row>
    <row r="110" spans="1:5">
      <c r="A110" s="16" t="s">
        <v>111</v>
      </c>
      <c r="B110" s="5" t="s">
        <v>848</v>
      </c>
      <c r="C110" s="36"/>
      <c r="D110" s="36"/>
      <c r="E110" s="156">
        <f>'7. BEVÉTELEK MINDÖSSZESEN'!H46</f>
        <v>0</v>
      </c>
    </row>
    <row r="111" spans="1:5">
      <c r="A111" s="48" t="s">
        <v>132</v>
      </c>
      <c r="B111" s="63" t="s">
        <v>849</v>
      </c>
      <c r="C111" s="36"/>
      <c r="D111" s="36"/>
      <c r="E111" s="156">
        <f>'7. BEVÉTELEK MINDÖSSZESEN'!H47</f>
        <v>105</v>
      </c>
    </row>
    <row r="112" spans="1:5" ht="15.75">
      <c r="A112" s="77" t="s">
        <v>347</v>
      </c>
      <c r="B112" s="82"/>
      <c r="C112" s="36"/>
      <c r="D112" s="36"/>
      <c r="E112" s="156">
        <f>E111+E107+E96+E89</f>
        <v>381849</v>
      </c>
    </row>
    <row r="113" spans="1:5">
      <c r="A113" s="4" t="s">
        <v>756</v>
      </c>
      <c r="B113" s="5" t="s">
        <v>757</v>
      </c>
      <c r="C113" s="36"/>
      <c r="D113" s="36"/>
      <c r="E113" s="156">
        <f>'7. BEVÉTELEK MINDÖSSZESEN'!H49</f>
        <v>0</v>
      </c>
    </row>
    <row r="114" spans="1:5">
      <c r="A114" s="4" t="s">
        <v>758</v>
      </c>
      <c r="B114" s="5" t="s">
        <v>759</v>
      </c>
      <c r="C114" s="36"/>
      <c r="D114" s="36"/>
      <c r="E114" s="156">
        <f>'7. BEVÉTELEK MINDÖSSZESEN'!H50</f>
        <v>34881</v>
      </c>
    </row>
    <row r="115" spans="1:5">
      <c r="A115" s="4" t="s">
        <v>88</v>
      </c>
      <c r="B115" s="5" t="s">
        <v>760</v>
      </c>
      <c r="C115" s="36"/>
      <c r="D115" s="36"/>
      <c r="E115" s="156">
        <f>'7. BEVÉTELEK MINDÖSSZESEN'!H51</f>
        <v>0</v>
      </c>
    </row>
    <row r="116" spans="1:5">
      <c r="A116" s="4" t="s">
        <v>89</v>
      </c>
      <c r="B116" s="5" t="s">
        <v>761</v>
      </c>
      <c r="C116" s="36"/>
      <c r="D116" s="36"/>
      <c r="E116" s="156">
        <f>'7. BEVÉTELEK MINDÖSSZESEN'!H52</f>
        <v>0</v>
      </c>
    </row>
    <row r="117" spans="1:5">
      <c r="A117" s="4" t="s">
        <v>90</v>
      </c>
      <c r="B117" s="5" t="s">
        <v>762</v>
      </c>
      <c r="C117" s="36"/>
      <c r="D117" s="36"/>
      <c r="E117" s="156">
        <f>'7. BEVÉTELEK MINDÖSSZESEN'!H53</f>
        <v>0</v>
      </c>
    </row>
    <row r="118" spans="1:5">
      <c r="A118" s="48" t="s">
        <v>126</v>
      </c>
      <c r="B118" s="63" t="s">
        <v>763</v>
      </c>
      <c r="C118" s="36"/>
      <c r="D118" s="36"/>
      <c r="E118" s="156">
        <f>'7. BEVÉTELEK MINDÖSSZESEN'!H54</f>
        <v>34881</v>
      </c>
    </row>
    <row r="119" spans="1:5">
      <c r="A119" s="16" t="s">
        <v>107</v>
      </c>
      <c r="B119" s="5" t="s">
        <v>834</v>
      </c>
      <c r="C119" s="36"/>
      <c r="D119" s="36"/>
      <c r="E119" s="156">
        <f>'7. BEVÉTELEK MINDÖSSZESEN'!H55</f>
        <v>0</v>
      </c>
    </row>
    <row r="120" spans="1:5">
      <c r="A120" s="16" t="s">
        <v>108</v>
      </c>
      <c r="B120" s="5" t="s">
        <v>836</v>
      </c>
      <c r="C120" s="36"/>
      <c r="D120" s="36"/>
      <c r="E120" s="156">
        <f>'7. BEVÉTELEK MINDÖSSZESEN'!H56</f>
        <v>0</v>
      </c>
    </row>
    <row r="121" spans="1:5">
      <c r="A121" s="16" t="s">
        <v>838</v>
      </c>
      <c r="B121" s="5" t="s">
        <v>839</v>
      </c>
      <c r="C121" s="36"/>
      <c r="D121" s="36"/>
      <c r="E121" s="156">
        <f>'7. BEVÉTELEK MINDÖSSZESEN'!H57</f>
        <v>0</v>
      </c>
    </row>
    <row r="122" spans="1:5">
      <c r="A122" s="16" t="s">
        <v>109</v>
      </c>
      <c r="B122" s="5" t="s">
        <v>840</v>
      </c>
      <c r="C122" s="36"/>
      <c r="D122" s="36"/>
      <c r="E122" s="156">
        <f>'7. BEVÉTELEK MINDÖSSZESEN'!H58</f>
        <v>0</v>
      </c>
    </row>
    <row r="123" spans="1:5">
      <c r="A123" s="16" t="s">
        <v>842</v>
      </c>
      <c r="B123" s="5" t="s">
        <v>843</v>
      </c>
      <c r="C123" s="36"/>
      <c r="D123" s="36"/>
      <c r="E123" s="156">
        <f>'7. BEVÉTELEK MINDÖSSZESEN'!H59</f>
        <v>0</v>
      </c>
    </row>
    <row r="124" spans="1:5">
      <c r="A124" s="48" t="s">
        <v>131</v>
      </c>
      <c r="B124" s="63" t="s">
        <v>844</v>
      </c>
      <c r="C124" s="36"/>
      <c r="D124" s="36"/>
      <c r="E124" s="156">
        <f>'7. BEVÉTELEK MINDÖSSZESEN'!H60</f>
        <v>0</v>
      </c>
    </row>
    <row r="125" spans="1:5">
      <c r="A125" s="16" t="s">
        <v>850</v>
      </c>
      <c r="B125" s="5" t="s">
        <v>851</v>
      </c>
      <c r="C125" s="36"/>
      <c r="D125" s="36"/>
      <c r="E125" s="156">
        <f>'7. BEVÉTELEK MINDÖSSZESEN'!H61</f>
        <v>0</v>
      </c>
    </row>
    <row r="126" spans="1:5">
      <c r="A126" s="4" t="s">
        <v>112</v>
      </c>
      <c r="B126" s="5" t="s">
        <v>852</v>
      </c>
      <c r="C126" s="36"/>
      <c r="D126" s="36"/>
      <c r="E126" s="156">
        <f>'7. BEVÉTELEK MINDÖSSZESEN'!H62</f>
        <v>0</v>
      </c>
    </row>
    <row r="127" spans="1:5">
      <c r="A127" s="16" t="s">
        <v>113</v>
      </c>
      <c r="B127" s="5" t="s">
        <v>853</v>
      </c>
      <c r="C127" s="36"/>
      <c r="D127" s="36"/>
      <c r="E127" s="156">
        <f>'7. BEVÉTELEK MINDÖSSZESEN'!H63</f>
        <v>319646</v>
      </c>
    </row>
    <row r="128" spans="1:5">
      <c r="A128" s="48" t="s">
        <v>134</v>
      </c>
      <c r="B128" s="63" t="s">
        <v>854</v>
      </c>
      <c r="C128" s="36"/>
      <c r="D128" s="36"/>
      <c r="E128" s="156">
        <f>'7. BEVÉTELEK MINDÖSSZESEN'!H64</f>
        <v>319646</v>
      </c>
    </row>
    <row r="129" spans="1:5" ht="15.75">
      <c r="A129" s="77" t="s">
        <v>348</v>
      </c>
      <c r="B129" s="82"/>
      <c r="C129" s="36"/>
      <c r="D129" s="36"/>
      <c r="E129" s="156">
        <f>E128+E124+E118</f>
        <v>354527</v>
      </c>
    </row>
    <row r="130" spans="1:5" ht="15.75">
      <c r="A130" s="60" t="s">
        <v>133</v>
      </c>
      <c r="B130" s="44" t="s">
        <v>855</v>
      </c>
      <c r="C130" s="36"/>
      <c r="D130" s="36"/>
      <c r="E130" s="156">
        <f>E129+E112</f>
        <v>736376</v>
      </c>
    </row>
    <row r="131" spans="1:5" ht="15.75">
      <c r="A131" s="132" t="s">
        <v>349</v>
      </c>
      <c r="B131" s="80"/>
      <c r="C131" s="36"/>
      <c r="D131" s="36"/>
      <c r="E131" s="156">
        <f>E112-E40</f>
        <v>-60975</v>
      </c>
    </row>
    <row r="132" spans="1:5" ht="15.75">
      <c r="A132" s="132" t="s">
        <v>350</v>
      </c>
      <c r="B132" s="80"/>
      <c r="C132" s="36"/>
      <c r="D132" s="36"/>
      <c r="E132" s="156">
        <f>E129-E63</f>
        <v>-111094</v>
      </c>
    </row>
    <row r="133" spans="1:5">
      <c r="A133" s="19" t="s">
        <v>135</v>
      </c>
      <c r="B133" s="8" t="s">
        <v>860</v>
      </c>
      <c r="C133" s="36"/>
      <c r="D133" s="36"/>
      <c r="E133" s="156"/>
    </row>
    <row r="134" spans="1:5">
      <c r="A134" s="17" t="s">
        <v>136</v>
      </c>
      <c r="B134" s="8" t="s">
        <v>867</v>
      </c>
      <c r="C134" s="36"/>
      <c r="D134" s="36"/>
      <c r="E134" s="156"/>
    </row>
    <row r="135" spans="1:5">
      <c r="A135" s="4" t="s">
        <v>244</v>
      </c>
      <c r="B135" s="4" t="s">
        <v>868</v>
      </c>
      <c r="C135" s="36"/>
      <c r="D135" s="36"/>
      <c r="E135" s="156">
        <f>'7. BEVÉTELEK MINDÖSSZESEN'!H78</f>
        <v>172069</v>
      </c>
    </row>
    <row r="136" spans="1:5">
      <c r="A136" s="4" t="s">
        <v>245</v>
      </c>
      <c r="B136" s="4" t="s">
        <v>868</v>
      </c>
      <c r="C136" s="36"/>
      <c r="D136" s="36"/>
      <c r="E136" s="156"/>
    </row>
    <row r="137" spans="1:5">
      <c r="A137" s="4" t="s">
        <v>242</v>
      </c>
      <c r="B137" s="4" t="s">
        <v>869</v>
      </c>
      <c r="C137" s="36"/>
      <c r="D137" s="36"/>
      <c r="E137" s="156"/>
    </row>
    <row r="138" spans="1:5">
      <c r="A138" s="4" t="s">
        <v>243</v>
      </c>
      <c r="B138" s="4" t="s">
        <v>869</v>
      </c>
      <c r="C138" s="36"/>
      <c r="D138" s="36"/>
      <c r="E138" s="156"/>
    </row>
    <row r="139" spans="1:5">
      <c r="A139" s="8" t="s">
        <v>137</v>
      </c>
      <c r="B139" s="8" t="s">
        <v>870</v>
      </c>
      <c r="C139" s="36"/>
      <c r="D139" s="36"/>
      <c r="E139" s="156">
        <f>E135</f>
        <v>172069</v>
      </c>
    </row>
    <row r="140" spans="1:5">
      <c r="A140" s="46" t="s">
        <v>871</v>
      </c>
      <c r="B140" s="4" t="s">
        <v>872</v>
      </c>
      <c r="C140" s="36"/>
      <c r="D140" s="36"/>
      <c r="E140" s="156"/>
    </row>
    <row r="141" spans="1:5">
      <c r="A141" s="46" t="s">
        <v>873</v>
      </c>
      <c r="B141" s="4" t="s">
        <v>874</v>
      </c>
      <c r="C141" s="36"/>
      <c r="D141" s="36"/>
      <c r="E141" s="156"/>
    </row>
    <row r="142" spans="1:5">
      <c r="A142" s="46" t="s">
        <v>875</v>
      </c>
      <c r="B142" s="4" t="s">
        <v>876</v>
      </c>
      <c r="C142" s="36"/>
      <c r="D142" s="36"/>
      <c r="E142" s="156">
        <v>167513</v>
      </c>
    </row>
    <row r="143" spans="1:5">
      <c r="A143" s="46" t="s">
        <v>877</v>
      </c>
      <c r="B143" s="4" t="s">
        <v>878</v>
      </c>
      <c r="C143" s="36"/>
      <c r="D143" s="36"/>
      <c r="E143" s="156"/>
    </row>
    <row r="144" spans="1:5">
      <c r="A144" s="16" t="s">
        <v>119</v>
      </c>
      <c r="B144" s="4" t="s">
        <v>879</v>
      </c>
      <c r="C144" s="36"/>
      <c r="D144" s="36"/>
      <c r="E144" s="156"/>
    </row>
    <row r="145" spans="1:5">
      <c r="A145" s="19" t="s">
        <v>138</v>
      </c>
      <c r="B145" s="8" t="s">
        <v>881</v>
      </c>
      <c r="C145" s="36"/>
      <c r="D145" s="36"/>
      <c r="E145" s="156">
        <f>E142+E139</f>
        <v>339582</v>
      </c>
    </row>
    <row r="146" spans="1:5">
      <c r="A146" s="16" t="s">
        <v>882</v>
      </c>
      <c r="B146" s="4" t="s">
        <v>883</v>
      </c>
      <c r="C146" s="36"/>
      <c r="D146" s="36"/>
      <c r="E146" s="156"/>
    </row>
    <row r="147" spans="1:5">
      <c r="A147" s="16" t="s">
        <v>884</v>
      </c>
      <c r="B147" s="4" t="s">
        <v>885</v>
      </c>
      <c r="C147" s="36"/>
      <c r="D147" s="36"/>
      <c r="E147" s="156"/>
    </row>
    <row r="148" spans="1:5">
      <c r="A148" s="46" t="s">
        <v>886</v>
      </c>
      <c r="B148" s="4" t="s">
        <v>887</v>
      </c>
      <c r="C148" s="36"/>
      <c r="D148" s="36"/>
      <c r="E148" s="156"/>
    </row>
    <row r="149" spans="1:5">
      <c r="A149" s="46" t="s">
        <v>120</v>
      </c>
      <c r="B149" s="4" t="s">
        <v>888</v>
      </c>
      <c r="C149" s="36"/>
      <c r="D149" s="36"/>
      <c r="E149" s="156"/>
    </row>
    <row r="150" spans="1:5">
      <c r="A150" s="17" t="s">
        <v>139</v>
      </c>
      <c r="B150" s="8" t="s">
        <v>889</v>
      </c>
      <c r="C150" s="36"/>
      <c r="D150" s="36"/>
      <c r="E150" s="156"/>
    </row>
    <row r="151" spans="1:5">
      <c r="A151" s="19" t="s">
        <v>890</v>
      </c>
      <c r="B151" s="8" t="s">
        <v>891</v>
      </c>
      <c r="C151" s="36"/>
      <c r="D151" s="36"/>
      <c r="E151" s="156"/>
    </row>
    <row r="152" spans="1:5" ht="15.75">
      <c r="A152" s="49" t="s">
        <v>140</v>
      </c>
      <c r="B152" s="50" t="s">
        <v>892</v>
      </c>
      <c r="C152" s="36"/>
      <c r="D152" s="36"/>
      <c r="E152" s="156">
        <f>E145</f>
        <v>339582</v>
      </c>
    </row>
    <row r="153" spans="1:5" ht="15.75">
      <c r="A153" s="54" t="s">
        <v>122</v>
      </c>
      <c r="B153" s="55"/>
      <c r="C153" s="36"/>
      <c r="D153" s="36"/>
      <c r="E153" s="156">
        <f>E152+E130</f>
        <v>1075958</v>
      </c>
    </row>
  </sheetData>
  <mergeCells count="2">
    <mergeCell ref="A2:E2"/>
    <mergeCell ref="A3:E3"/>
  </mergeCells>
  <phoneticPr fontId="50" type="noConversion"/>
  <pageMargins left="0.70866141732283472" right="0.70866141732283472" top="0.66" bottom="0.63" header="0.23622047244094491" footer="0.31496062992125984"/>
  <pageSetup paperSize="9" scale="60" fitToHeight="2" orientation="portrait" horizontalDpi="300" verticalDpi="300" r:id="rId1"/>
  <headerFooter>
    <oddHeader>&amp;R24.sz.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  <pageSetUpPr fitToPage="1"/>
  </sheetPr>
  <dimension ref="A1:Y171"/>
  <sheetViews>
    <sheetView zoomScale="80" workbookViewId="0">
      <pane xSplit="2" ySplit="5" topLeftCell="F6" activePane="bottomRight" state="frozen"/>
      <selection pane="topRight" activeCell="C1" sqref="C1"/>
      <selection pane="bottomLeft" activeCell="A6" sqref="A6"/>
      <selection pane="bottomRight" activeCell="G122" sqref="G122"/>
    </sheetView>
  </sheetViews>
  <sheetFormatPr defaultRowHeight="15"/>
  <cols>
    <col min="1" max="1" width="105.140625" customWidth="1"/>
    <col min="3" max="3" width="17.140625" style="158" customWidth="1"/>
    <col min="4" max="4" width="20.140625" style="158" customWidth="1"/>
    <col min="5" max="5" width="18.85546875" style="158" customWidth="1"/>
    <col min="6" max="6" width="17" style="158" customWidth="1"/>
    <col min="7" max="8" width="20.42578125" customWidth="1"/>
  </cols>
  <sheetData>
    <row r="1" spans="1:8" ht="24.75" customHeight="1">
      <c r="A1" s="265" t="s">
        <v>343</v>
      </c>
      <c r="B1" s="266"/>
      <c r="C1" s="266"/>
      <c r="D1" s="266"/>
      <c r="E1" s="266"/>
      <c r="F1" s="267"/>
    </row>
    <row r="2" spans="1:8" ht="21.75" customHeight="1">
      <c r="A2" s="268" t="s">
        <v>187</v>
      </c>
      <c r="B2" s="266"/>
      <c r="C2" s="266"/>
      <c r="D2" s="266"/>
      <c r="E2" s="266"/>
      <c r="F2" s="267"/>
    </row>
    <row r="3" spans="1:8" ht="18">
      <c r="A3" s="61"/>
    </row>
    <row r="4" spans="1:8">
      <c r="A4" s="3" t="s">
        <v>376</v>
      </c>
    </row>
    <row r="5" spans="1:8" ht="30">
      <c r="A5" s="1" t="s">
        <v>498</v>
      </c>
      <c r="B5" s="2" t="s">
        <v>499</v>
      </c>
      <c r="C5" s="188" t="s">
        <v>194</v>
      </c>
      <c r="D5" s="188" t="s">
        <v>195</v>
      </c>
      <c r="E5" s="188" t="s">
        <v>346</v>
      </c>
      <c r="F5" s="189" t="s">
        <v>302</v>
      </c>
      <c r="G5" s="189" t="s">
        <v>377</v>
      </c>
      <c r="H5" s="189" t="s">
        <v>378</v>
      </c>
    </row>
    <row r="6" spans="1:8">
      <c r="A6" s="37" t="s">
        <v>500</v>
      </c>
      <c r="B6" s="38" t="s">
        <v>501</v>
      </c>
      <c r="C6" s="190">
        <f>'3. kiadások önkorm'!C6+'4. Faluház kiadás'!C6+'6. Pmh kiadás'!C6+'5. Óvoda kiadás'!C6+'35.Bölcsőde'!C6</f>
        <v>128018</v>
      </c>
      <c r="D6" s="190">
        <f>'3. kiadások önkorm'!D6+'4. Faluház kiadás'!D6+'6. Pmh kiadás'!D6+'5. Óvoda kiadás'!D6+'35.Bölcsőde'!D6</f>
        <v>8258</v>
      </c>
      <c r="E6" s="190">
        <f>'3. kiadások önkorm'!E6+'4. Faluház kiadás'!E6+'6. Pmh kiadás'!E6+'5. Óvoda kiadás'!E6+'35.Bölcsőde'!E6</f>
        <v>0</v>
      </c>
      <c r="F6" s="190">
        <f>'3. kiadások önkorm'!F6+'4. Faluház kiadás'!F6+'6. Pmh kiadás'!F6+'5. Óvoda kiadás'!F6+'35.Bölcsőde'!F6</f>
        <v>136276</v>
      </c>
      <c r="G6" s="36"/>
      <c r="H6" s="180">
        <f>F6-G6</f>
        <v>136276</v>
      </c>
    </row>
    <row r="7" spans="1:8">
      <c r="A7" s="37" t="s">
        <v>502</v>
      </c>
      <c r="B7" s="39" t="s">
        <v>503</v>
      </c>
      <c r="C7" s="190">
        <f>'3. kiadások önkorm'!C7+'4. Faluház kiadás'!C7+'6. Pmh kiadás'!C7+'5. Óvoda kiadás'!C7+'35.Bölcsőde'!C7</f>
        <v>0</v>
      </c>
      <c r="D7" s="190">
        <f>'3. kiadások önkorm'!D7+'4. Faluház kiadás'!D7+'6. Pmh kiadás'!D7+'5. Óvoda kiadás'!D7+'35.Bölcsőde'!D7</f>
        <v>0</v>
      </c>
      <c r="E7" s="190">
        <f>'3. kiadások önkorm'!E7+'4. Faluház kiadás'!E7+'6. Pmh kiadás'!E7+'5. Óvoda kiadás'!E7+'35.Bölcsőde'!E7</f>
        <v>0</v>
      </c>
      <c r="F7" s="190">
        <f>'3. kiadások önkorm'!F7+'4. Faluház kiadás'!F7+'6. Pmh kiadás'!F7+'5. Óvoda kiadás'!F7+'35.Bölcsőde'!F7</f>
        <v>0</v>
      </c>
      <c r="G7" s="36"/>
      <c r="H7" s="180">
        <f t="shared" ref="H7:H70" si="0">F7-G7</f>
        <v>0</v>
      </c>
    </row>
    <row r="8" spans="1:8">
      <c r="A8" s="37" t="s">
        <v>504</v>
      </c>
      <c r="B8" s="39" t="s">
        <v>505</v>
      </c>
      <c r="C8" s="190">
        <f>'3. kiadások önkorm'!C8+'4. Faluház kiadás'!C8+'6. Pmh kiadás'!C8+'5. Óvoda kiadás'!C8+'35.Bölcsőde'!C8</f>
        <v>0</v>
      </c>
      <c r="D8" s="190">
        <f>'3. kiadások önkorm'!D8+'4. Faluház kiadás'!D8+'6. Pmh kiadás'!D8+'5. Óvoda kiadás'!D8+'35.Bölcsőde'!D8</f>
        <v>0</v>
      </c>
      <c r="E8" s="190">
        <f>'3. kiadások önkorm'!E8+'4. Faluház kiadás'!E8+'6. Pmh kiadás'!E8+'5. Óvoda kiadás'!E8+'35.Bölcsőde'!E8</f>
        <v>0</v>
      </c>
      <c r="F8" s="190">
        <f>'3. kiadások önkorm'!F8+'4. Faluház kiadás'!F8+'6. Pmh kiadás'!F8+'5. Óvoda kiadás'!F8+'35.Bölcsőde'!F8</f>
        <v>0</v>
      </c>
      <c r="G8" s="36"/>
      <c r="H8" s="180">
        <f t="shared" si="0"/>
        <v>0</v>
      </c>
    </row>
    <row r="9" spans="1:8">
      <c r="A9" s="40" t="s">
        <v>506</v>
      </c>
      <c r="B9" s="39" t="s">
        <v>507</v>
      </c>
      <c r="C9" s="190">
        <f>'3. kiadások önkorm'!C9+'4. Faluház kiadás'!C9+'6. Pmh kiadás'!C9+'5. Óvoda kiadás'!C9+'35.Bölcsőde'!C9</f>
        <v>3402</v>
      </c>
      <c r="D9" s="190">
        <f>'3. kiadások önkorm'!D9+'4. Faluház kiadás'!D9+'6. Pmh kiadás'!D9+'5. Óvoda kiadás'!D9+'35.Bölcsőde'!D9</f>
        <v>244</v>
      </c>
      <c r="E9" s="190">
        <f>'3. kiadások önkorm'!E9+'4. Faluház kiadás'!E9+'6. Pmh kiadás'!E9+'5. Óvoda kiadás'!E9+'35.Bölcsőde'!E9</f>
        <v>0</v>
      </c>
      <c r="F9" s="190">
        <f>'3. kiadások önkorm'!F9+'4. Faluház kiadás'!F9+'6. Pmh kiadás'!F9+'5. Óvoda kiadás'!F9+'35.Bölcsőde'!F9</f>
        <v>3646</v>
      </c>
      <c r="G9" s="36"/>
      <c r="H9" s="180">
        <f t="shared" si="0"/>
        <v>3646</v>
      </c>
    </row>
    <row r="10" spans="1:8">
      <c r="A10" s="40" t="s">
        <v>508</v>
      </c>
      <c r="B10" s="39" t="s">
        <v>509</v>
      </c>
      <c r="C10" s="190">
        <f>'3. kiadások önkorm'!C10+'4. Faluház kiadás'!C10+'6. Pmh kiadás'!C10+'5. Óvoda kiadás'!C10+'35.Bölcsőde'!C10</f>
        <v>200</v>
      </c>
      <c r="D10" s="190">
        <f>'3. kiadások önkorm'!D10+'4. Faluház kiadás'!D10+'6. Pmh kiadás'!D10+'5. Óvoda kiadás'!D10+'35.Bölcsőde'!D10</f>
        <v>0</v>
      </c>
      <c r="E10" s="190">
        <f>'3. kiadások önkorm'!E10+'4. Faluház kiadás'!E10+'6. Pmh kiadás'!E10+'5. Óvoda kiadás'!E10+'35.Bölcsőde'!E10</f>
        <v>0</v>
      </c>
      <c r="F10" s="190">
        <f>'3. kiadások önkorm'!F10+'4. Faluház kiadás'!F10+'6. Pmh kiadás'!F10+'5. Óvoda kiadás'!F10+'35.Bölcsőde'!F10</f>
        <v>200</v>
      </c>
      <c r="G10" s="36"/>
      <c r="H10" s="180">
        <f t="shared" si="0"/>
        <v>200</v>
      </c>
    </row>
    <row r="11" spans="1:8">
      <c r="A11" s="40" t="s">
        <v>543</v>
      </c>
      <c r="B11" s="39" t="s">
        <v>544</v>
      </c>
      <c r="C11" s="190">
        <f>'3. kiadások önkorm'!C11+'4. Faluház kiadás'!C11+'6. Pmh kiadás'!C11+'5. Óvoda kiadás'!C11+'35.Bölcsőde'!C11</f>
        <v>146</v>
      </c>
      <c r="D11" s="190">
        <f>'3. kiadások önkorm'!D11+'4. Faluház kiadás'!D11+'6. Pmh kiadás'!D11+'5. Óvoda kiadás'!D11+'35.Bölcsőde'!D11</f>
        <v>278</v>
      </c>
      <c r="E11" s="190">
        <f>'3. kiadások önkorm'!E11+'4. Faluház kiadás'!E11+'6. Pmh kiadás'!E11+'5. Óvoda kiadás'!E11+'35.Bölcsőde'!E11</f>
        <v>0</v>
      </c>
      <c r="F11" s="190">
        <f>'3. kiadások önkorm'!F11+'4. Faluház kiadás'!F11+'6. Pmh kiadás'!F11+'5. Óvoda kiadás'!F11+'35.Bölcsőde'!F11</f>
        <v>424</v>
      </c>
      <c r="G11" s="36"/>
      <c r="H11" s="180">
        <f t="shared" si="0"/>
        <v>424</v>
      </c>
    </row>
    <row r="12" spans="1:8">
      <c r="A12" s="40" t="s">
        <v>545</v>
      </c>
      <c r="B12" s="39" t="s">
        <v>546</v>
      </c>
      <c r="C12" s="190">
        <f>'3. kiadások önkorm'!C12+'4. Faluház kiadás'!C12+'6. Pmh kiadás'!C12+'5. Óvoda kiadás'!C12+'35.Bölcsőde'!C12</f>
        <v>6725</v>
      </c>
      <c r="D12" s="190">
        <f>'3. kiadások önkorm'!D12+'4. Faluház kiadás'!D12+'6. Pmh kiadás'!D12+'5. Óvoda kiadás'!D12+'35.Bölcsőde'!D12</f>
        <v>657</v>
      </c>
      <c r="E12" s="190">
        <f>'3. kiadások önkorm'!E12+'4. Faluház kiadás'!E12+'6. Pmh kiadás'!E12+'5. Óvoda kiadás'!E12+'35.Bölcsőde'!E12</f>
        <v>0</v>
      </c>
      <c r="F12" s="190">
        <f>'3. kiadások önkorm'!F12+'4. Faluház kiadás'!F12+'6. Pmh kiadás'!F12+'5. Óvoda kiadás'!F12+'35.Bölcsőde'!F12</f>
        <v>7382</v>
      </c>
      <c r="G12" s="36"/>
      <c r="H12" s="180">
        <f t="shared" si="0"/>
        <v>7382</v>
      </c>
    </row>
    <row r="13" spans="1:8">
      <c r="A13" s="40" t="s">
        <v>547</v>
      </c>
      <c r="B13" s="39" t="s">
        <v>548</v>
      </c>
      <c r="C13" s="190">
        <f>'3. kiadások önkorm'!C13+'4. Faluház kiadás'!C13+'6. Pmh kiadás'!C13+'5. Óvoda kiadás'!C13+'35.Bölcsőde'!C13</f>
        <v>0</v>
      </c>
      <c r="D13" s="190">
        <f>'3. kiadások önkorm'!D13+'4. Faluház kiadás'!D13+'6. Pmh kiadás'!D13+'5. Óvoda kiadás'!D13+'35.Bölcsőde'!D13</f>
        <v>0</v>
      </c>
      <c r="E13" s="190">
        <f>'3. kiadások önkorm'!E13+'4. Faluház kiadás'!E13+'6. Pmh kiadás'!E13+'5. Óvoda kiadás'!E13+'35.Bölcsőde'!E13</f>
        <v>0</v>
      </c>
      <c r="F13" s="190">
        <f>'3. kiadások önkorm'!F13+'4. Faluház kiadás'!F13+'6. Pmh kiadás'!F13+'5. Óvoda kiadás'!F13+'35.Bölcsőde'!F13</f>
        <v>0</v>
      </c>
      <c r="G13" s="36"/>
      <c r="H13" s="180">
        <f t="shared" si="0"/>
        <v>0</v>
      </c>
    </row>
    <row r="14" spans="1:8">
      <c r="A14" s="4" t="s">
        <v>549</v>
      </c>
      <c r="B14" s="39" t="s">
        <v>550</v>
      </c>
      <c r="C14" s="190">
        <f>'3. kiadások önkorm'!C14+'4. Faluház kiadás'!C14+'6. Pmh kiadás'!C14+'5. Óvoda kiadás'!C14+'35.Bölcsőde'!C14</f>
        <v>1397</v>
      </c>
      <c r="D14" s="190">
        <f>'3. kiadások önkorm'!D14+'4. Faluház kiadás'!D14+'6. Pmh kiadás'!D14+'5. Óvoda kiadás'!D14+'35.Bölcsőde'!D14</f>
        <v>130</v>
      </c>
      <c r="E14" s="190">
        <f>'3. kiadások önkorm'!E14+'4. Faluház kiadás'!E14+'6. Pmh kiadás'!E14+'5. Óvoda kiadás'!E14+'35.Bölcsőde'!E14</f>
        <v>0</v>
      </c>
      <c r="F14" s="190">
        <f>'3. kiadások önkorm'!F14+'4. Faluház kiadás'!F14+'6. Pmh kiadás'!F14+'5. Óvoda kiadás'!F14+'35.Bölcsőde'!F14</f>
        <v>1527</v>
      </c>
      <c r="G14" s="36"/>
      <c r="H14" s="180">
        <f t="shared" si="0"/>
        <v>1527</v>
      </c>
    </row>
    <row r="15" spans="1:8">
      <c r="A15" s="4" t="s">
        <v>551</v>
      </c>
      <c r="B15" s="39" t="s">
        <v>552</v>
      </c>
      <c r="C15" s="190">
        <f>'3. kiadások önkorm'!C15+'4. Faluház kiadás'!C15+'6. Pmh kiadás'!C15+'5. Óvoda kiadás'!C15+'35.Bölcsőde'!C15</f>
        <v>0</v>
      </c>
      <c r="D15" s="190">
        <f>'3. kiadások önkorm'!D15+'4. Faluház kiadás'!D15+'6. Pmh kiadás'!D15+'5. Óvoda kiadás'!D15+'35.Bölcsőde'!D15</f>
        <v>0</v>
      </c>
      <c r="E15" s="190">
        <f>'3. kiadások önkorm'!E15+'4. Faluház kiadás'!E15+'6. Pmh kiadás'!E15+'5. Óvoda kiadás'!E15+'35.Bölcsőde'!E15</f>
        <v>0</v>
      </c>
      <c r="F15" s="190">
        <f>'3. kiadások önkorm'!F15+'4. Faluház kiadás'!F15+'6. Pmh kiadás'!F15+'5. Óvoda kiadás'!F15+'35.Bölcsőde'!F15</f>
        <v>0</v>
      </c>
      <c r="G15" s="36"/>
      <c r="H15" s="180">
        <f t="shared" si="0"/>
        <v>0</v>
      </c>
    </row>
    <row r="16" spans="1:8">
      <c r="A16" s="4" t="s">
        <v>553</v>
      </c>
      <c r="B16" s="39" t="s">
        <v>554</v>
      </c>
      <c r="C16" s="190">
        <f>'3. kiadások önkorm'!C16+'4. Faluház kiadás'!C16+'6. Pmh kiadás'!C16+'5. Óvoda kiadás'!C16+'35.Bölcsőde'!C16</f>
        <v>0</v>
      </c>
      <c r="D16" s="190">
        <f>'3. kiadások önkorm'!D16+'4. Faluház kiadás'!D16+'6. Pmh kiadás'!D16+'5. Óvoda kiadás'!D16+'35.Bölcsőde'!D16</f>
        <v>0</v>
      </c>
      <c r="E16" s="190">
        <f>'3. kiadások önkorm'!E16+'4. Faluház kiadás'!E16+'6. Pmh kiadás'!E16+'5. Óvoda kiadás'!E16+'35.Bölcsőde'!E16</f>
        <v>0</v>
      </c>
      <c r="F16" s="190">
        <f>'3. kiadások önkorm'!F16+'4. Faluház kiadás'!F16+'6. Pmh kiadás'!F16+'5. Óvoda kiadás'!F16+'35.Bölcsőde'!F16</f>
        <v>0</v>
      </c>
      <c r="G16" s="36"/>
      <c r="H16" s="180">
        <f t="shared" si="0"/>
        <v>0</v>
      </c>
    </row>
    <row r="17" spans="1:8">
      <c r="A17" s="4" t="s">
        <v>555</v>
      </c>
      <c r="B17" s="39" t="s">
        <v>556</v>
      </c>
      <c r="C17" s="190">
        <f>'3. kiadások önkorm'!C17+'4. Faluház kiadás'!C17+'6. Pmh kiadás'!C17+'5. Óvoda kiadás'!C17+'35.Bölcsőde'!C17</f>
        <v>0</v>
      </c>
      <c r="D17" s="190">
        <f>'3. kiadások önkorm'!D17+'4. Faluház kiadás'!D17+'6. Pmh kiadás'!D17+'5. Óvoda kiadás'!D17+'35.Bölcsőde'!D17</f>
        <v>0</v>
      </c>
      <c r="E17" s="190">
        <f>'3. kiadások önkorm'!E17+'4. Faluház kiadás'!E17+'6. Pmh kiadás'!E17+'5. Óvoda kiadás'!E17+'35.Bölcsőde'!E17</f>
        <v>0</v>
      </c>
      <c r="F17" s="190">
        <f>'3. kiadások önkorm'!F17+'4. Faluház kiadás'!F17+'6. Pmh kiadás'!F17+'5. Óvoda kiadás'!F17+'35.Bölcsőde'!F17</f>
        <v>0</v>
      </c>
      <c r="G17" s="36"/>
      <c r="H17" s="180">
        <f t="shared" si="0"/>
        <v>0</v>
      </c>
    </row>
    <row r="18" spans="1:8">
      <c r="A18" s="4" t="s">
        <v>43</v>
      </c>
      <c r="B18" s="39" t="s">
        <v>557</v>
      </c>
      <c r="C18" s="190">
        <f>'3. kiadások önkorm'!C18+'4. Faluház kiadás'!C18+'6. Pmh kiadás'!C18+'5. Óvoda kiadás'!C18+'35.Bölcsőde'!C18</f>
        <v>0</v>
      </c>
      <c r="D18" s="190">
        <f>'3. kiadások önkorm'!D18+'4. Faluház kiadás'!D18+'6. Pmh kiadás'!D18+'5. Óvoda kiadás'!D18+'35.Bölcsőde'!D18</f>
        <v>0</v>
      </c>
      <c r="E18" s="190">
        <f>'3. kiadások önkorm'!E18+'4. Faluház kiadás'!E18+'6. Pmh kiadás'!E18+'5. Óvoda kiadás'!E18+'35.Bölcsőde'!E18</f>
        <v>0</v>
      </c>
      <c r="F18" s="190">
        <f>'3. kiadások önkorm'!F18+'4. Faluház kiadás'!F18+'6. Pmh kiadás'!F18+'5. Óvoda kiadás'!F18+'35.Bölcsőde'!F18</f>
        <v>0</v>
      </c>
      <c r="G18" s="36"/>
      <c r="H18" s="180">
        <f t="shared" si="0"/>
        <v>0</v>
      </c>
    </row>
    <row r="19" spans="1:8">
      <c r="A19" s="41" t="s">
        <v>894</v>
      </c>
      <c r="B19" s="42" t="s">
        <v>559</v>
      </c>
      <c r="C19" s="190">
        <f>'3. kiadások önkorm'!C19+'4. Faluház kiadás'!C19+'6. Pmh kiadás'!C19+'5. Óvoda kiadás'!C19+'35.Bölcsőde'!C19</f>
        <v>139888</v>
      </c>
      <c r="D19" s="190">
        <f>'3. kiadások önkorm'!D19+'4. Faluház kiadás'!D19+'6. Pmh kiadás'!D19+'5. Óvoda kiadás'!D19+'35.Bölcsőde'!D19</f>
        <v>9567</v>
      </c>
      <c r="E19" s="190">
        <f>'3. kiadások önkorm'!E19+'4. Faluház kiadás'!E19+'6. Pmh kiadás'!E19+'5. Óvoda kiadás'!E19+'35.Bölcsőde'!E19</f>
        <v>0</v>
      </c>
      <c r="F19" s="190">
        <f>'3. kiadások önkorm'!F19+'4. Faluház kiadás'!F19+'6. Pmh kiadás'!F19+'5. Óvoda kiadás'!F19+'35.Bölcsőde'!F19</f>
        <v>149455</v>
      </c>
      <c r="G19" s="36"/>
      <c r="H19" s="180">
        <f t="shared" si="0"/>
        <v>149455</v>
      </c>
    </row>
    <row r="20" spans="1:8">
      <c r="A20" s="4" t="s">
        <v>560</v>
      </c>
      <c r="B20" s="39" t="s">
        <v>561</v>
      </c>
      <c r="C20" s="190">
        <f>'3. kiadások önkorm'!C20+'4. Faluház kiadás'!C20+'6. Pmh kiadás'!C20+'5. Óvoda kiadás'!C20+'35.Bölcsőde'!C20</f>
        <v>0</v>
      </c>
      <c r="D20" s="190">
        <f>'3. kiadások önkorm'!D20+'4. Faluház kiadás'!D20+'6. Pmh kiadás'!D20+'5. Óvoda kiadás'!D20+'35.Bölcsőde'!D20</f>
        <v>0</v>
      </c>
      <c r="E20" s="190">
        <f>'3. kiadások önkorm'!E20+'4. Faluház kiadás'!E20+'6. Pmh kiadás'!E20+'5. Óvoda kiadás'!E20+'35.Bölcsőde'!E20</f>
        <v>0</v>
      </c>
      <c r="F20" s="190">
        <f>'3. kiadások önkorm'!F20+'4. Faluház kiadás'!F20+'6. Pmh kiadás'!F20+'5. Óvoda kiadás'!F20+'35.Bölcsőde'!F20</f>
        <v>0</v>
      </c>
      <c r="G20" s="36"/>
      <c r="H20" s="180">
        <f t="shared" si="0"/>
        <v>0</v>
      </c>
    </row>
    <row r="21" spans="1:8">
      <c r="A21" s="4" t="s">
        <v>562</v>
      </c>
      <c r="B21" s="39" t="s">
        <v>563</v>
      </c>
      <c r="C21" s="190">
        <f>'3. kiadások önkorm'!C21+'4. Faluház kiadás'!C21+'6. Pmh kiadás'!C21+'5. Óvoda kiadás'!C21+'35.Bölcsőde'!C21</f>
        <v>2700</v>
      </c>
      <c r="D21" s="190">
        <f>'3. kiadások önkorm'!D21+'4. Faluház kiadás'!D21+'6. Pmh kiadás'!D21+'5. Óvoda kiadás'!D21+'35.Bölcsőde'!D21</f>
        <v>0</v>
      </c>
      <c r="E21" s="190">
        <f>'3. kiadások önkorm'!E21+'4. Faluház kiadás'!E21+'6. Pmh kiadás'!E21+'5. Óvoda kiadás'!E21+'35.Bölcsőde'!E21</f>
        <v>0</v>
      </c>
      <c r="F21" s="190">
        <f>'3. kiadások önkorm'!F21+'4. Faluház kiadás'!F21+'6. Pmh kiadás'!F21+'5. Óvoda kiadás'!F21+'35.Bölcsőde'!F21</f>
        <v>2700</v>
      </c>
      <c r="G21" s="36"/>
      <c r="H21" s="180">
        <f t="shared" si="0"/>
        <v>2700</v>
      </c>
    </row>
    <row r="22" spans="1:8">
      <c r="A22" s="5" t="s">
        <v>564</v>
      </c>
      <c r="B22" s="39" t="s">
        <v>565</v>
      </c>
      <c r="C22" s="190">
        <f>'3. kiadások önkorm'!C22+'4. Faluház kiadás'!C22+'6. Pmh kiadás'!C22+'5. Óvoda kiadás'!C22+'35.Bölcsőde'!C22</f>
        <v>500</v>
      </c>
      <c r="D22" s="190">
        <f>'3. kiadások önkorm'!D22+'4. Faluház kiadás'!D22+'6. Pmh kiadás'!D22+'5. Óvoda kiadás'!D22+'35.Bölcsőde'!D22</f>
        <v>50</v>
      </c>
      <c r="E22" s="190">
        <f>'3. kiadások önkorm'!E22+'4. Faluház kiadás'!E22+'6. Pmh kiadás'!E22+'5. Óvoda kiadás'!E22+'35.Bölcsőde'!E22</f>
        <v>0</v>
      </c>
      <c r="F22" s="190">
        <f>'3. kiadások önkorm'!F22+'4. Faluház kiadás'!F22+'6. Pmh kiadás'!F22+'5. Óvoda kiadás'!F22+'35.Bölcsőde'!F22</f>
        <v>550</v>
      </c>
      <c r="G22" s="36"/>
      <c r="H22" s="180">
        <f t="shared" si="0"/>
        <v>550</v>
      </c>
    </row>
    <row r="23" spans="1:8">
      <c r="A23" s="8" t="s">
        <v>895</v>
      </c>
      <c r="B23" s="42" t="s">
        <v>566</v>
      </c>
      <c r="C23" s="190">
        <f>'3. kiadások önkorm'!C23+'4. Faluház kiadás'!C23+'6. Pmh kiadás'!C23+'5. Óvoda kiadás'!C23+'35.Bölcsőde'!C23</f>
        <v>3200</v>
      </c>
      <c r="D23" s="190">
        <f>'3. kiadások önkorm'!D23+'4. Faluház kiadás'!D23+'6. Pmh kiadás'!D23+'5. Óvoda kiadás'!D23+'35.Bölcsőde'!D23</f>
        <v>50</v>
      </c>
      <c r="E23" s="190">
        <f>'3. kiadások önkorm'!E23+'4. Faluház kiadás'!E23+'6. Pmh kiadás'!E23+'5. Óvoda kiadás'!E23+'35.Bölcsőde'!E23</f>
        <v>0</v>
      </c>
      <c r="F23" s="190">
        <f>'3. kiadások önkorm'!F23+'4. Faluház kiadás'!F23+'6. Pmh kiadás'!F23+'5. Óvoda kiadás'!F23+'35.Bölcsőde'!F23</f>
        <v>3250</v>
      </c>
      <c r="G23" s="36"/>
      <c r="H23" s="180">
        <f t="shared" si="0"/>
        <v>3250</v>
      </c>
    </row>
    <row r="24" spans="1:8">
      <c r="A24" s="64" t="s">
        <v>73</v>
      </c>
      <c r="B24" s="65" t="s">
        <v>567</v>
      </c>
      <c r="C24" s="190">
        <f>'3. kiadások önkorm'!C24+'4. Faluház kiadás'!C24+'6. Pmh kiadás'!C24+'5. Óvoda kiadás'!C24+'35.Bölcsőde'!C24</f>
        <v>143088</v>
      </c>
      <c r="D24" s="190">
        <f>'3. kiadások önkorm'!D24+'4. Faluház kiadás'!D24+'6. Pmh kiadás'!D24+'5. Óvoda kiadás'!D24+'35.Bölcsőde'!D24</f>
        <v>9617</v>
      </c>
      <c r="E24" s="190">
        <f>'3. kiadások önkorm'!E24+'4. Faluház kiadás'!E24+'6. Pmh kiadás'!E24+'5. Óvoda kiadás'!E24+'35.Bölcsőde'!E24</f>
        <v>0</v>
      </c>
      <c r="F24" s="190">
        <f>'3. kiadások önkorm'!F24+'4. Faluház kiadás'!F24+'6. Pmh kiadás'!F24+'5. Óvoda kiadás'!F24+'35.Bölcsőde'!F24</f>
        <v>152705</v>
      </c>
      <c r="G24" s="36"/>
      <c r="H24" s="180">
        <f t="shared" si="0"/>
        <v>152705</v>
      </c>
    </row>
    <row r="25" spans="1:8">
      <c r="A25" s="48" t="s">
        <v>44</v>
      </c>
      <c r="B25" s="65" t="s">
        <v>568</v>
      </c>
      <c r="C25" s="190">
        <f>'3. kiadások önkorm'!C25+'4. Faluház kiadás'!C25+'6. Pmh kiadás'!C25+'5. Óvoda kiadás'!C25+'35.Bölcsőde'!C25</f>
        <v>37890</v>
      </c>
      <c r="D25" s="190">
        <f>'3. kiadások önkorm'!D25+'4. Faluház kiadás'!D25+'6. Pmh kiadás'!D25+'5. Óvoda kiadás'!D25+'35.Bölcsőde'!D25</f>
        <v>2653</v>
      </c>
      <c r="E25" s="190">
        <f>'3. kiadások önkorm'!E25+'4. Faluház kiadás'!E25+'6. Pmh kiadás'!E25+'5. Óvoda kiadás'!E25+'35.Bölcsőde'!E25</f>
        <v>0</v>
      </c>
      <c r="F25" s="190">
        <f>'3. kiadások önkorm'!F25+'4. Faluház kiadás'!F25+'6. Pmh kiadás'!F25+'5. Óvoda kiadás'!F25+'35.Bölcsőde'!F25</f>
        <v>40543</v>
      </c>
      <c r="G25" s="36"/>
      <c r="H25" s="180">
        <f t="shared" si="0"/>
        <v>40543</v>
      </c>
    </row>
    <row r="26" spans="1:8">
      <c r="A26" s="4" t="s">
        <v>569</v>
      </c>
      <c r="B26" s="39" t="s">
        <v>570</v>
      </c>
      <c r="C26" s="190">
        <f>'3. kiadások önkorm'!C26+'4. Faluház kiadás'!C26+'6. Pmh kiadás'!C26+'5. Óvoda kiadás'!C26+'35.Bölcsőde'!C26</f>
        <v>2067</v>
      </c>
      <c r="D26" s="190">
        <f>'3. kiadások önkorm'!D26+'4. Faluház kiadás'!D26+'6. Pmh kiadás'!D26+'5. Óvoda kiadás'!D26+'35.Bölcsőde'!D26</f>
        <v>270</v>
      </c>
      <c r="E26" s="190">
        <f>'3. kiadások önkorm'!E26+'4. Faluház kiadás'!E26+'6. Pmh kiadás'!E26+'5. Óvoda kiadás'!E26+'35.Bölcsőde'!E26</f>
        <v>0</v>
      </c>
      <c r="F26" s="190">
        <f>'3. kiadások önkorm'!F26+'4. Faluház kiadás'!F26+'6. Pmh kiadás'!F26+'5. Óvoda kiadás'!F26+'35.Bölcsőde'!F26</f>
        <v>2337</v>
      </c>
      <c r="G26" s="36"/>
      <c r="H26" s="180">
        <f t="shared" si="0"/>
        <v>2337</v>
      </c>
    </row>
    <row r="27" spans="1:8">
      <c r="A27" s="4" t="s">
        <v>571</v>
      </c>
      <c r="B27" s="39" t="s">
        <v>572</v>
      </c>
      <c r="C27" s="190">
        <f>'3. kiadások önkorm'!C27+'4. Faluház kiadás'!C27+'6. Pmh kiadás'!C27+'5. Óvoda kiadás'!C27+'35.Bölcsőde'!C27</f>
        <v>36836</v>
      </c>
      <c r="D27" s="190">
        <f>'3. kiadások önkorm'!D27+'4. Faluház kiadás'!D27+'6. Pmh kiadás'!D27+'5. Óvoda kiadás'!D27+'35.Bölcsőde'!D27</f>
        <v>2520</v>
      </c>
      <c r="E27" s="190">
        <f>'3. kiadások önkorm'!E27+'4. Faluház kiadás'!E27+'6. Pmh kiadás'!E27+'5. Óvoda kiadás'!E27+'35.Bölcsőde'!E27</f>
        <v>0</v>
      </c>
      <c r="F27" s="190">
        <f>'3. kiadások önkorm'!F27+'4. Faluház kiadás'!F27+'6. Pmh kiadás'!F27+'5. Óvoda kiadás'!F27+'35.Bölcsőde'!F27</f>
        <v>39356</v>
      </c>
      <c r="G27" s="36"/>
      <c r="H27" s="180">
        <f t="shared" si="0"/>
        <v>39356</v>
      </c>
    </row>
    <row r="28" spans="1:8">
      <c r="A28" s="4" t="s">
        <v>573</v>
      </c>
      <c r="B28" s="39" t="s">
        <v>574</v>
      </c>
      <c r="C28" s="190">
        <f>'3. kiadások önkorm'!C28+'4. Faluház kiadás'!C28+'6. Pmh kiadás'!C28+'5. Óvoda kiadás'!C28+'35.Bölcsőde'!C28</f>
        <v>0</v>
      </c>
      <c r="D28" s="190">
        <f>'3. kiadások önkorm'!D28+'4. Faluház kiadás'!D28+'6. Pmh kiadás'!D28+'5. Óvoda kiadás'!D28+'35.Bölcsőde'!D28</f>
        <v>0</v>
      </c>
      <c r="E28" s="190">
        <f>'3. kiadások önkorm'!E28+'4. Faluház kiadás'!E28+'6. Pmh kiadás'!E28+'5. Óvoda kiadás'!E28+'35.Bölcsőde'!E28</f>
        <v>0</v>
      </c>
      <c r="F28" s="190">
        <f>'3. kiadások önkorm'!F28+'4. Faluház kiadás'!F28+'6. Pmh kiadás'!F28+'5. Óvoda kiadás'!F28+'35.Bölcsőde'!F28</f>
        <v>0</v>
      </c>
      <c r="G28" s="36"/>
      <c r="H28" s="180">
        <f t="shared" si="0"/>
        <v>0</v>
      </c>
    </row>
    <row r="29" spans="1:8">
      <c r="A29" s="8" t="s">
        <v>905</v>
      </c>
      <c r="B29" s="42" t="s">
        <v>575</v>
      </c>
      <c r="C29" s="190">
        <f>'3. kiadások önkorm'!C29+'4. Faluház kiadás'!C29+'6. Pmh kiadás'!C29+'5. Óvoda kiadás'!C29+'35.Bölcsőde'!C29</f>
        <v>38903</v>
      </c>
      <c r="D29" s="190">
        <f>'3. kiadások önkorm'!D29+'4. Faluház kiadás'!D29+'6. Pmh kiadás'!D29+'5. Óvoda kiadás'!D29+'35.Bölcsőde'!D29</f>
        <v>2790</v>
      </c>
      <c r="E29" s="190">
        <f>'3. kiadások önkorm'!E29+'4. Faluház kiadás'!E29+'6. Pmh kiadás'!E29+'5. Óvoda kiadás'!E29+'35.Bölcsőde'!E29</f>
        <v>0</v>
      </c>
      <c r="F29" s="190">
        <f>'3. kiadások önkorm'!F29+'4. Faluház kiadás'!F29+'6. Pmh kiadás'!F29+'5. Óvoda kiadás'!F29+'35.Bölcsőde'!F29</f>
        <v>41693</v>
      </c>
      <c r="G29" s="36"/>
      <c r="H29" s="180">
        <f t="shared" si="0"/>
        <v>41693</v>
      </c>
    </row>
    <row r="30" spans="1:8">
      <c r="A30" s="4" t="s">
        <v>576</v>
      </c>
      <c r="B30" s="39" t="s">
        <v>577</v>
      </c>
      <c r="C30" s="190">
        <f>'3. kiadások önkorm'!C30+'4. Faluház kiadás'!C30+'6. Pmh kiadás'!C30+'5. Óvoda kiadás'!C30+'35.Bölcsőde'!C30</f>
        <v>695</v>
      </c>
      <c r="D30" s="190">
        <f>'3. kiadások önkorm'!D30+'4. Faluház kiadás'!D30+'6. Pmh kiadás'!D30+'5. Óvoda kiadás'!D30+'35.Bölcsőde'!D30</f>
        <v>100</v>
      </c>
      <c r="E30" s="190">
        <f>'3. kiadások önkorm'!E30+'4. Faluház kiadás'!E30+'6. Pmh kiadás'!E30+'5. Óvoda kiadás'!E30+'35.Bölcsőde'!E30</f>
        <v>0</v>
      </c>
      <c r="F30" s="190">
        <f>'3. kiadások önkorm'!F30+'4. Faluház kiadás'!F30+'6. Pmh kiadás'!F30+'5. Óvoda kiadás'!F30+'35.Bölcsőde'!F30</f>
        <v>795</v>
      </c>
      <c r="G30" s="36"/>
      <c r="H30" s="180">
        <f t="shared" si="0"/>
        <v>795</v>
      </c>
    </row>
    <row r="31" spans="1:8">
      <c r="A31" s="4" t="s">
        <v>578</v>
      </c>
      <c r="B31" s="39" t="s">
        <v>579</v>
      </c>
      <c r="C31" s="190">
        <f>'3. kiadások önkorm'!C31+'4. Faluház kiadás'!C31+'6. Pmh kiadás'!C31+'5. Óvoda kiadás'!C31+'35.Bölcsőde'!C31</f>
        <v>1773</v>
      </c>
      <c r="D31" s="190">
        <f>'3. kiadások önkorm'!D31+'4. Faluház kiadás'!D31+'6. Pmh kiadás'!D31+'5. Óvoda kiadás'!D31+'35.Bölcsőde'!D31</f>
        <v>100</v>
      </c>
      <c r="E31" s="190">
        <f>'3. kiadások önkorm'!E31+'4. Faluház kiadás'!E31+'6. Pmh kiadás'!E31+'5. Óvoda kiadás'!E31+'35.Bölcsőde'!E31</f>
        <v>0</v>
      </c>
      <c r="F31" s="190">
        <f>'3. kiadások önkorm'!F31+'4. Faluház kiadás'!F31+'6. Pmh kiadás'!F31+'5. Óvoda kiadás'!F31+'35.Bölcsőde'!F31</f>
        <v>1873</v>
      </c>
      <c r="G31" s="36"/>
      <c r="H31" s="180">
        <f t="shared" si="0"/>
        <v>1873</v>
      </c>
    </row>
    <row r="32" spans="1:8" ht="15" customHeight="1">
      <c r="A32" s="8" t="s">
        <v>74</v>
      </c>
      <c r="B32" s="42" t="s">
        <v>580</v>
      </c>
      <c r="C32" s="190">
        <f>'3. kiadások önkorm'!C32+'4. Faluház kiadás'!C32+'6. Pmh kiadás'!C32+'5. Óvoda kiadás'!C32+'35.Bölcsőde'!C32</f>
        <v>2468</v>
      </c>
      <c r="D32" s="190">
        <f>'3. kiadások önkorm'!D32+'4. Faluház kiadás'!D32+'6. Pmh kiadás'!D32+'5. Óvoda kiadás'!D32+'35.Bölcsőde'!D32</f>
        <v>200</v>
      </c>
      <c r="E32" s="190">
        <f>'3. kiadások önkorm'!E32+'4. Faluház kiadás'!E32+'6. Pmh kiadás'!E32+'5. Óvoda kiadás'!E32+'35.Bölcsőde'!E32</f>
        <v>0</v>
      </c>
      <c r="F32" s="190">
        <f>'3. kiadások önkorm'!F32+'4. Faluház kiadás'!F32+'6. Pmh kiadás'!F32+'5. Óvoda kiadás'!F32+'35.Bölcsőde'!F32</f>
        <v>2668</v>
      </c>
      <c r="G32" s="36"/>
      <c r="H32" s="180">
        <f t="shared" si="0"/>
        <v>2668</v>
      </c>
    </row>
    <row r="33" spans="1:8">
      <c r="A33" s="4" t="s">
        <v>581</v>
      </c>
      <c r="B33" s="39" t="s">
        <v>582</v>
      </c>
      <c r="C33" s="190">
        <f>'3. kiadások önkorm'!C33+'4. Faluház kiadás'!C33+'6. Pmh kiadás'!C33+'5. Óvoda kiadás'!C33+'35.Bölcsőde'!C33</f>
        <v>17269</v>
      </c>
      <c r="D33" s="190">
        <f>'3. kiadások önkorm'!D33+'4. Faluház kiadás'!D33+'6. Pmh kiadás'!D33+'5. Óvoda kiadás'!D33+'35.Bölcsőde'!D33</f>
        <v>2001</v>
      </c>
      <c r="E33" s="190">
        <f>'3. kiadások önkorm'!E33+'4. Faluház kiadás'!E33+'6. Pmh kiadás'!E33+'5. Óvoda kiadás'!E33+'35.Bölcsőde'!E33</f>
        <v>0</v>
      </c>
      <c r="F33" s="190">
        <f>'3. kiadások önkorm'!F33+'4. Faluház kiadás'!F33+'6. Pmh kiadás'!F33+'5. Óvoda kiadás'!F33+'35.Bölcsőde'!F33</f>
        <v>19270</v>
      </c>
      <c r="G33" s="36"/>
      <c r="H33" s="180">
        <f t="shared" si="0"/>
        <v>19270</v>
      </c>
    </row>
    <row r="34" spans="1:8">
      <c r="A34" s="4" t="s">
        <v>583</v>
      </c>
      <c r="B34" s="39" t="s">
        <v>584</v>
      </c>
      <c r="C34" s="190">
        <f>'3. kiadások önkorm'!C34+'4. Faluház kiadás'!C34+'6. Pmh kiadás'!C34+'5. Óvoda kiadás'!C34+'35.Bölcsőde'!C34</f>
        <v>0</v>
      </c>
      <c r="D34" s="190">
        <f>'3. kiadások önkorm'!D34+'4. Faluház kiadás'!D34+'6. Pmh kiadás'!D34+'5. Óvoda kiadás'!D34+'35.Bölcsőde'!D34</f>
        <v>0</v>
      </c>
      <c r="E34" s="190">
        <f>'3. kiadások önkorm'!E34+'4. Faluház kiadás'!E34+'6. Pmh kiadás'!E34+'5. Óvoda kiadás'!E34+'35.Bölcsőde'!E34</f>
        <v>0</v>
      </c>
      <c r="F34" s="190">
        <f>'3. kiadások önkorm'!F34+'4. Faluház kiadás'!F34+'6. Pmh kiadás'!F34+'5. Óvoda kiadás'!F34+'35.Bölcsőde'!F34</f>
        <v>0</v>
      </c>
      <c r="G34" s="36"/>
      <c r="H34" s="180">
        <f t="shared" si="0"/>
        <v>0</v>
      </c>
    </row>
    <row r="35" spans="1:8">
      <c r="A35" s="4" t="s">
        <v>45</v>
      </c>
      <c r="B35" s="39" t="s">
        <v>585</v>
      </c>
      <c r="C35" s="190">
        <f>'3. kiadások önkorm'!C35+'4. Faluház kiadás'!C35+'6. Pmh kiadás'!C35+'5. Óvoda kiadás'!C35+'35.Bölcsőde'!C35</f>
        <v>764</v>
      </c>
      <c r="D35" s="190">
        <f>'3. kiadások önkorm'!D35+'4. Faluház kiadás'!D35+'6. Pmh kiadás'!D35+'5. Óvoda kiadás'!D35+'35.Bölcsőde'!D35</f>
        <v>100</v>
      </c>
      <c r="E35" s="190">
        <f>'3. kiadások önkorm'!E35+'4. Faluház kiadás'!E35+'6. Pmh kiadás'!E35+'5. Óvoda kiadás'!E35+'35.Bölcsőde'!E35</f>
        <v>0</v>
      </c>
      <c r="F35" s="190">
        <f>'3. kiadások önkorm'!F35+'4. Faluház kiadás'!F35+'6. Pmh kiadás'!F35+'5. Óvoda kiadás'!F35+'35.Bölcsőde'!F35</f>
        <v>864</v>
      </c>
      <c r="G35" s="36"/>
      <c r="H35" s="180">
        <f t="shared" si="0"/>
        <v>864</v>
      </c>
    </row>
    <row r="36" spans="1:8">
      <c r="A36" s="4" t="s">
        <v>587</v>
      </c>
      <c r="B36" s="39" t="s">
        <v>588</v>
      </c>
      <c r="C36" s="190">
        <f>'3. kiadások önkorm'!C36+'4. Faluház kiadás'!C36+'6. Pmh kiadás'!C36+'5. Óvoda kiadás'!C36+'35.Bölcsőde'!C36</f>
        <v>8629</v>
      </c>
      <c r="D36" s="190">
        <f>'3. kiadások önkorm'!D36+'4. Faluház kiadás'!D36+'6. Pmh kiadás'!D36+'5. Óvoda kiadás'!D36+'35.Bölcsőde'!D36</f>
        <v>0</v>
      </c>
      <c r="E36" s="190">
        <f>'3. kiadások önkorm'!E36+'4. Faluház kiadás'!E36+'6. Pmh kiadás'!E36+'5. Óvoda kiadás'!E36+'35.Bölcsőde'!E36</f>
        <v>0</v>
      </c>
      <c r="F36" s="190">
        <f>'3. kiadások önkorm'!F36+'4. Faluház kiadás'!F36+'6. Pmh kiadás'!F36+'5. Óvoda kiadás'!F36+'35.Bölcsőde'!F36</f>
        <v>8629</v>
      </c>
      <c r="G36" s="36"/>
      <c r="H36" s="180">
        <f t="shared" si="0"/>
        <v>8629</v>
      </c>
    </row>
    <row r="37" spans="1:8">
      <c r="A37" s="13" t="s">
        <v>46</v>
      </c>
      <c r="B37" s="39" t="s">
        <v>589</v>
      </c>
      <c r="C37" s="190">
        <f>'3. kiadások önkorm'!C37+'4. Faluház kiadás'!C37+'6. Pmh kiadás'!C37+'5. Óvoda kiadás'!C37+'35.Bölcsőde'!C37</f>
        <v>151</v>
      </c>
      <c r="D37" s="190">
        <f>'3. kiadások önkorm'!D37+'4. Faluház kiadás'!D37+'6. Pmh kiadás'!D37+'5. Óvoda kiadás'!D37+'35.Bölcsőde'!D37</f>
        <v>0</v>
      </c>
      <c r="E37" s="190">
        <f>'3. kiadások önkorm'!E37+'4. Faluház kiadás'!E37+'6. Pmh kiadás'!E37+'5. Óvoda kiadás'!E37+'35.Bölcsőde'!E37</f>
        <v>0</v>
      </c>
      <c r="F37" s="190">
        <f>'3. kiadások önkorm'!F37+'4. Faluház kiadás'!F37+'6. Pmh kiadás'!F37+'5. Óvoda kiadás'!F37+'35.Bölcsőde'!F37</f>
        <v>151</v>
      </c>
      <c r="G37" s="36"/>
      <c r="H37" s="180">
        <f t="shared" si="0"/>
        <v>151</v>
      </c>
    </row>
    <row r="38" spans="1:8">
      <c r="A38" s="5" t="s">
        <v>591</v>
      </c>
      <c r="B38" s="39" t="s">
        <v>592</v>
      </c>
      <c r="C38" s="190">
        <f>'3. kiadások önkorm'!C38+'4. Faluház kiadás'!C38+'6. Pmh kiadás'!C38+'5. Óvoda kiadás'!C38+'35.Bölcsőde'!C38</f>
        <v>0</v>
      </c>
      <c r="D38" s="190">
        <f>'3. kiadások önkorm'!D38+'4. Faluház kiadás'!D38+'6. Pmh kiadás'!D38+'5. Óvoda kiadás'!D38+'35.Bölcsőde'!D38</f>
        <v>0</v>
      </c>
      <c r="E38" s="190">
        <f>'3. kiadások önkorm'!E38+'4. Faluház kiadás'!E38+'6. Pmh kiadás'!E38+'5. Óvoda kiadás'!E38+'35.Bölcsőde'!E38</f>
        <v>0</v>
      </c>
      <c r="F38" s="190">
        <f>'3. kiadások önkorm'!F38+'4. Faluház kiadás'!F38+'6. Pmh kiadás'!F38+'5. Óvoda kiadás'!F38+'35.Bölcsőde'!F38</f>
        <v>0</v>
      </c>
      <c r="G38" s="36"/>
      <c r="H38" s="180">
        <f t="shared" si="0"/>
        <v>0</v>
      </c>
    </row>
    <row r="39" spans="1:8">
      <c r="A39" s="4" t="s">
        <v>47</v>
      </c>
      <c r="B39" s="39" t="s">
        <v>593</v>
      </c>
      <c r="C39" s="190">
        <f>'3. kiadások önkorm'!C39+'4. Faluház kiadás'!C39+'6. Pmh kiadás'!C39+'5. Óvoda kiadás'!C39+'35.Bölcsőde'!C39</f>
        <v>49299</v>
      </c>
      <c r="D39" s="190">
        <f>'3. kiadások önkorm'!D39+'4. Faluház kiadás'!D39+'6. Pmh kiadás'!D39+'5. Óvoda kiadás'!D39+'35.Bölcsőde'!D39</f>
        <v>2200</v>
      </c>
      <c r="E39" s="190">
        <f>'3. kiadások önkorm'!E39+'4. Faluház kiadás'!E39+'6. Pmh kiadás'!E39+'5. Óvoda kiadás'!E39+'35.Bölcsőde'!E39</f>
        <v>0</v>
      </c>
      <c r="F39" s="190">
        <f>'3. kiadások önkorm'!F39+'4. Faluház kiadás'!F39+'6. Pmh kiadás'!F39+'5. Óvoda kiadás'!F39+'35.Bölcsőde'!F39</f>
        <v>51499</v>
      </c>
      <c r="G39" s="36"/>
      <c r="H39" s="180">
        <f t="shared" si="0"/>
        <v>51499</v>
      </c>
    </row>
    <row r="40" spans="1:8">
      <c r="A40" s="8" t="s">
        <v>909</v>
      </c>
      <c r="B40" s="42" t="s">
        <v>595</v>
      </c>
      <c r="C40" s="190">
        <f>'3. kiadások önkorm'!C40+'4. Faluház kiadás'!C40+'6. Pmh kiadás'!C40+'5. Óvoda kiadás'!C40+'35.Bölcsőde'!C40</f>
        <v>76112</v>
      </c>
      <c r="D40" s="190">
        <f>'3. kiadások önkorm'!D40+'4. Faluház kiadás'!D40+'6. Pmh kiadás'!D40+'5. Óvoda kiadás'!D40+'35.Bölcsőde'!D40</f>
        <v>4301</v>
      </c>
      <c r="E40" s="190">
        <f>'3. kiadások önkorm'!E40+'4. Faluház kiadás'!E40+'6. Pmh kiadás'!E40+'5. Óvoda kiadás'!E40+'35.Bölcsőde'!E40</f>
        <v>0</v>
      </c>
      <c r="F40" s="190">
        <f>'3. kiadások önkorm'!F40+'4. Faluház kiadás'!F40+'6. Pmh kiadás'!F40+'5. Óvoda kiadás'!F40+'35.Bölcsőde'!F40</f>
        <v>80413</v>
      </c>
      <c r="G40" s="36"/>
      <c r="H40" s="180">
        <f t="shared" si="0"/>
        <v>80413</v>
      </c>
    </row>
    <row r="41" spans="1:8">
      <c r="A41" s="4" t="s">
        <v>596</v>
      </c>
      <c r="B41" s="39" t="s">
        <v>597</v>
      </c>
      <c r="C41" s="190">
        <f>'3. kiadások önkorm'!C41+'4. Faluház kiadás'!C41+'6. Pmh kiadás'!C41+'5. Óvoda kiadás'!C41+'35.Bölcsőde'!C41</f>
        <v>1639</v>
      </c>
      <c r="D41" s="190">
        <f>'3. kiadások önkorm'!D41+'4. Faluház kiadás'!D41+'6. Pmh kiadás'!D41+'5. Óvoda kiadás'!D41+'35.Bölcsőde'!D41</f>
        <v>30</v>
      </c>
      <c r="E41" s="190">
        <f>'3. kiadások önkorm'!E41+'4. Faluház kiadás'!E41+'6. Pmh kiadás'!E41+'5. Óvoda kiadás'!E41+'35.Bölcsőde'!E41</f>
        <v>0</v>
      </c>
      <c r="F41" s="190">
        <f>'3. kiadások önkorm'!F41+'4. Faluház kiadás'!F41+'6. Pmh kiadás'!F41+'5. Óvoda kiadás'!F41+'35.Bölcsőde'!F41</f>
        <v>1669</v>
      </c>
      <c r="G41" s="36"/>
      <c r="H41" s="180">
        <f t="shared" si="0"/>
        <v>1669</v>
      </c>
    </row>
    <row r="42" spans="1:8">
      <c r="A42" s="4" t="s">
        <v>598</v>
      </c>
      <c r="B42" s="39" t="s">
        <v>599</v>
      </c>
      <c r="C42" s="190">
        <f>'3. kiadások önkorm'!C42+'4. Faluház kiadás'!C42+'6. Pmh kiadás'!C42+'5. Óvoda kiadás'!C42+'35.Bölcsőde'!C42</f>
        <v>250</v>
      </c>
      <c r="D42" s="190">
        <f>'3. kiadások önkorm'!D42+'4. Faluház kiadás'!D42+'6. Pmh kiadás'!D42+'5. Óvoda kiadás'!D42+'35.Bölcsőde'!D42</f>
        <v>0</v>
      </c>
      <c r="E42" s="190">
        <f>'3. kiadások önkorm'!E42+'4. Faluház kiadás'!E42+'6. Pmh kiadás'!E42+'5. Óvoda kiadás'!E42+'35.Bölcsőde'!E42</f>
        <v>0</v>
      </c>
      <c r="F42" s="190">
        <f>'3. kiadások önkorm'!F42+'4. Faluház kiadás'!F42+'6. Pmh kiadás'!F42+'5. Óvoda kiadás'!F42+'35.Bölcsőde'!F42</f>
        <v>250</v>
      </c>
      <c r="G42" s="36"/>
      <c r="H42" s="180">
        <f t="shared" si="0"/>
        <v>250</v>
      </c>
    </row>
    <row r="43" spans="1:8">
      <c r="A43" s="8" t="s">
        <v>910</v>
      </c>
      <c r="B43" s="42" t="s">
        <v>600</v>
      </c>
      <c r="C43" s="190">
        <f>'3. kiadások önkorm'!C43+'4. Faluház kiadás'!C43+'6. Pmh kiadás'!C43+'5. Óvoda kiadás'!C43+'35.Bölcsőde'!C43</f>
        <v>1889</v>
      </c>
      <c r="D43" s="190">
        <f>'3. kiadások önkorm'!D43+'4. Faluház kiadás'!D43+'6. Pmh kiadás'!D43+'5. Óvoda kiadás'!D43+'35.Bölcsőde'!D43</f>
        <v>30</v>
      </c>
      <c r="E43" s="190">
        <f>'3. kiadások önkorm'!E43+'4. Faluház kiadás'!E43+'6. Pmh kiadás'!E43+'5. Óvoda kiadás'!E43+'35.Bölcsőde'!E43</f>
        <v>0</v>
      </c>
      <c r="F43" s="190">
        <f>'3. kiadások önkorm'!F43+'4. Faluház kiadás'!F43+'6. Pmh kiadás'!F43+'5. Óvoda kiadás'!F43+'35.Bölcsőde'!F43</f>
        <v>1919</v>
      </c>
      <c r="G43" s="36"/>
      <c r="H43" s="180">
        <f t="shared" si="0"/>
        <v>1919</v>
      </c>
    </row>
    <row r="44" spans="1:8">
      <c r="A44" s="4" t="s">
        <v>601</v>
      </c>
      <c r="B44" s="39" t="s">
        <v>602</v>
      </c>
      <c r="C44" s="190">
        <f>'3. kiadások önkorm'!C44+'4. Faluház kiadás'!C44+'6. Pmh kiadás'!C44+'5. Óvoda kiadás'!C44+'35.Bölcsőde'!C44</f>
        <v>25753</v>
      </c>
      <c r="D44" s="190">
        <f>'3. kiadások önkorm'!D44+'4. Faluház kiadás'!D44+'6. Pmh kiadás'!D44+'5. Óvoda kiadás'!D44+'35.Bölcsőde'!D44</f>
        <v>2032</v>
      </c>
      <c r="E44" s="190">
        <f>'3. kiadások önkorm'!E44+'4. Faluház kiadás'!E44+'6. Pmh kiadás'!E44+'5. Óvoda kiadás'!E44+'35.Bölcsőde'!E44</f>
        <v>0</v>
      </c>
      <c r="F44" s="190">
        <f>'3. kiadások önkorm'!F44+'4. Faluház kiadás'!F44+'6. Pmh kiadás'!F44+'5. Óvoda kiadás'!F44+'35.Bölcsőde'!F44</f>
        <v>27785</v>
      </c>
      <c r="G44" s="36"/>
      <c r="H44" s="180">
        <f t="shared" si="0"/>
        <v>27785</v>
      </c>
    </row>
    <row r="45" spans="1:8">
      <c r="A45" s="4" t="s">
        <v>603</v>
      </c>
      <c r="B45" s="39" t="s">
        <v>604</v>
      </c>
      <c r="C45" s="190">
        <f>'3. kiadások önkorm'!C45+'4. Faluház kiadás'!C45+'6. Pmh kiadás'!C45+'5. Óvoda kiadás'!C45+'35.Bölcsőde'!C45</f>
        <v>0</v>
      </c>
      <c r="D45" s="190">
        <f>'3. kiadások önkorm'!D45+'4. Faluház kiadás'!D45+'6. Pmh kiadás'!D45+'5. Óvoda kiadás'!D45+'35.Bölcsőde'!D45</f>
        <v>0</v>
      </c>
      <c r="E45" s="190">
        <f>'3. kiadások önkorm'!E45+'4. Faluház kiadás'!E45+'6. Pmh kiadás'!E45+'5. Óvoda kiadás'!E45+'35.Bölcsőde'!E45</f>
        <v>0</v>
      </c>
      <c r="F45" s="190">
        <f>'3. kiadások önkorm'!F45+'4. Faluház kiadás'!F45+'6. Pmh kiadás'!F45+'5. Óvoda kiadás'!F45+'35.Bölcsőde'!F45</f>
        <v>0</v>
      </c>
      <c r="G45" s="36"/>
      <c r="H45" s="180">
        <f t="shared" si="0"/>
        <v>0</v>
      </c>
    </row>
    <row r="46" spans="1:8">
      <c r="A46" s="4" t="s">
        <v>48</v>
      </c>
      <c r="B46" s="39" t="s">
        <v>605</v>
      </c>
      <c r="C46" s="190">
        <f>'3. kiadások önkorm'!C46+'4. Faluház kiadás'!C46+'6. Pmh kiadás'!C46+'5. Óvoda kiadás'!C46+'35.Bölcsőde'!C46</f>
        <v>56</v>
      </c>
      <c r="D46" s="190">
        <f>'3. kiadások önkorm'!D46+'4. Faluház kiadás'!D46+'6. Pmh kiadás'!D46+'5. Óvoda kiadás'!D46+'35.Bölcsőde'!D46</f>
        <v>0</v>
      </c>
      <c r="E46" s="190">
        <f>'3. kiadások önkorm'!E46+'4. Faluház kiadás'!E46+'6. Pmh kiadás'!E46+'5. Óvoda kiadás'!E46+'35.Bölcsőde'!E46</f>
        <v>0</v>
      </c>
      <c r="F46" s="190">
        <f>'3. kiadások önkorm'!F46+'4. Faluház kiadás'!F46+'6. Pmh kiadás'!F46+'5. Óvoda kiadás'!F46+'35.Bölcsőde'!F46</f>
        <v>56</v>
      </c>
      <c r="G46" s="36"/>
      <c r="H46" s="180">
        <f t="shared" si="0"/>
        <v>56</v>
      </c>
    </row>
    <row r="47" spans="1:8">
      <c r="A47" s="4" t="s">
        <v>49</v>
      </c>
      <c r="B47" s="39" t="s">
        <v>607</v>
      </c>
      <c r="C47" s="190">
        <f>'3. kiadások önkorm'!C47+'4. Faluház kiadás'!C47+'6. Pmh kiadás'!C47+'5. Óvoda kiadás'!C47+'35.Bölcsőde'!C47</f>
        <v>0</v>
      </c>
      <c r="D47" s="190">
        <f>'3. kiadások önkorm'!D47+'4. Faluház kiadás'!D47+'6. Pmh kiadás'!D47+'5. Óvoda kiadás'!D47+'35.Bölcsőde'!D47</f>
        <v>0</v>
      </c>
      <c r="E47" s="190">
        <f>'3. kiadások önkorm'!E47+'4. Faluház kiadás'!E47+'6. Pmh kiadás'!E47+'5. Óvoda kiadás'!E47+'35.Bölcsőde'!E47</f>
        <v>0</v>
      </c>
      <c r="F47" s="190">
        <f>'3. kiadások önkorm'!F47+'4. Faluház kiadás'!F47+'6. Pmh kiadás'!F47+'5. Óvoda kiadás'!F47+'35.Bölcsőde'!F47</f>
        <v>0</v>
      </c>
      <c r="G47" s="36"/>
      <c r="H47" s="180">
        <f t="shared" si="0"/>
        <v>0</v>
      </c>
    </row>
    <row r="48" spans="1:8">
      <c r="A48" s="4" t="s">
        <v>611</v>
      </c>
      <c r="B48" s="39" t="s">
        <v>612</v>
      </c>
      <c r="C48" s="190">
        <f>'3. kiadások önkorm'!C48+'4. Faluház kiadás'!C48+'6. Pmh kiadás'!C48+'5. Óvoda kiadás'!C48+'35.Bölcsőde'!C48</f>
        <v>5037</v>
      </c>
      <c r="D48" s="190">
        <f>'3. kiadások önkorm'!D48+'4. Faluház kiadás'!D48+'6. Pmh kiadás'!D48+'5. Óvoda kiadás'!D48+'35.Bölcsőde'!D48</f>
        <v>0</v>
      </c>
      <c r="E48" s="190">
        <f>'3. kiadások önkorm'!E48+'4. Faluház kiadás'!E48+'6. Pmh kiadás'!E48+'5. Óvoda kiadás'!E48+'35.Bölcsőde'!E48</f>
        <v>0</v>
      </c>
      <c r="F48" s="190">
        <f>'3. kiadások önkorm'!F48+'4. Faluház kiadás'!F48+'6. Pmh kiadás'!F48+'5. Óvoda kiadás'!F48+'35.Bölcsőde'!F48</f>
        <v>5037</v>
      </c>
      <c r="G48" s="36"/>
      <c r="H48" s="180">
        <f t="shared" si="0"/>
        <v>5037</v>
      </c>
    </row>
    <row r="49" spans="1:8">
      <c r="A49" s="8" t="s">
        <v>913</v>
      </c>
      <c r="B49" s="42" t="s">
        <v>613</v>
      </c>
      <c r="C49" s="190">
        <f>'3. kiadások önkorm'!C49+'4. Faluház kiadás'!C49+'6. Pmh kiadás'!C49+'5. Óvoda kiadás'!C49+'35.Bölcsőde'!C49</f>
        <v>30846</v>
      </c>
      <c r="D49" s="190">
        <f>'3. kiadások önkorm'!D49+'4. Faluház kiadás'!D49+'6. Pmh kiadás'!D49+'5. Óvoda kiadás'!D49+'35.Bölcsőde'!D49</f>
        <v>2032</v>
      </c>
      <c r="E49" s="190">
        <f>'3. kiadások önkorm'!E49+'4. Faluház kiadás'!E49+'6. Pmh kiadás'!E49+'5. Óvoda kiadás'!E49+'35.Bölcsőde'!E49</f>
        <v>0</v>
      </c>
      <c r="F49" s="190">
        <f>'3. kiadások önkorm'!F49+'4. Faluház kiadás'!F49+'6. Pmh kiadás'!F49+'5. Óvoda kiadás'!F49+'35.Bölcsőde'!F49</f>
        <v>32878</v>
      </c>
      <c r="G49" s="36"/>
      <c r="H49" s="180">
        <f t="shared" si="0"/>
        <v>32878</v>
      </c>
    </row>
    <row r="50" spans="1:8">
      <c r="A50" s="48" t="s">
        <v>914</v>
      </c>
      <c r="B50" s="65" t="s">
        <v>614</v>
      </c>
      <c r="C50" s="190">
        <f>'3. kiadások önkorm'!C50+'4. Faluház kiadás'!C50+'6. Pmh kiadás'!C50+'5. Óvoda kiadás'!C50+'35.Bölcsőde'!C50</f>
        <v>150218</v>
      </c>
      <c r="D50" s="190">
        <f>'3. kiadások önkorm'!D50+'4. Faluház kiadás'!D50+'6. Pmh kiadás'!D50+'5. Óvoda kiadás'!D50+'35.Bölcsőde'!D50</f>
        <v>9353</v>
      </c>
      <c r="E50" s="190">
        <f>'3. kiadások önkorm'!E50+'4. Faluház kiadás'!E50+'6. Pmh kiadás'!E50+'5. Óvoda kiadás'!E50+'35.Bölcsőde'!E50</f>
        <v>0</v>
      </c>
      <c r="F50" s="190">
        <f>'3. kiadások önkorm'!F50+'4. Faluház kiadás'!F50+'6. Pmh kiadás'!F50+'5. Óvoda kiadás'!F50+'35.Bölcsőde'!F50</f>
        <v>159571</v>
      </c>
      <c r="G50" s="36"/>
      <c r="H50" s="180">
        <f t="shared" si="0"/>
        <v>159571</v>
      </c>
    </row>
    <row r="51" spans="1:8">
      <c r="A51" s="16" t="s">
        <v>615</v>
      </c>
      <c r="B51" s="39" t="s">
        <v>616</v>
      </c>
      <c r="C51" s="190">
        <f>'3. kiadások önkorm'!C51+'4. Faluház kiadás'!C51+'6. Pmh kiadás'!C51+'5. Óvoda kiadás'!C51+'35.Bölcsőde'!C51</f>
        <v>0</v>
      </c>
      <c r="D51" s="190">
        <f>'3. kiadások önkorm'!D51+'4. Faluház kiadás'!D51+'6. Pmh kiadás'!D51+'5. Óvoda kiadás'!D51+'35.Bölcsőde'!D51</f>
        <v>0</v>
      </c>
      <c r="E51" s="190">
        <f>'3. kiadások önkorm'!E51+'4. Faluház kiadás'!E51+'6. Pmh kiadás'!E51+'5. Óvoda kiadás'!E51+'35.Bölcsőde'!E51</f>
        <v>0</v>
      </c>
      <c r="F51" s="190">
        <f>'3. kiadások önkorm'!F51+'4. Faluház kiadás'!F51+'6. Pmh kiadás'!F51+'5. Óvoda kiadás'!F51+'35.Bölcsőde'!F51</f>
        <v>0</v>
      </c>
      <c r="G51" s="36"/>
      <c r="H51" s="180">
        <f t="shared" si="0"/>
        <v>0</v>
      </c>
    </row>
    <row r="52" spans="1:8">
      <c r="A52" s="16" t="s">
        <v>931</v>
      </c>
      <c r="B52" s="39" t="s">
        <v>617</v>
      </c>
      <c r="C52" s="190">
        <f>'3. kiadások önkorm'!C52+'4. Faluház kiadás'!C52+'6. Pmh kiadás'!C52+'5. Óvoda kiadás'!C52+'35.Bölcsőde'!C52</f>
        <v>0</v>
      </c>
      <c r="D52" s="190">
        <f>'3. kiadások önkorm'!D52+'4. Faluház kiadás'!D52+'6. Pmh kiadás'!D52+'5. Óvoda kiadás'!D52+'35.Bölcsőde'!D52</f>
        <v>0</v>
      </c>
      <c r="E52" s="190">
        <f>'3. kiadások önkorm'!E52+'4. Faluház kiadás'!E52+'6. Pmh kiadás'!E52+'5. Óvoda kiadás'!E52+'35.Bölcsőde'!E52</f>
        <v>0</v>
      </c>
      <c r="F52" s="190">
        <f>'3. kiadások önkorm'!F52+'4. Faluház kiadás'!F52+'6. Pmh kiadás'!F52+'5. Óvoda kiadás'!F52+'35.Bölcsőde'!F52</f>
        <v>0</v>
      </c>
      <c r="G52" s="36"/>
      <c r="H52" s="180">
        <f t="shared" si="0"/>
        <v>0</v>
      </c>
    </row>
    <row r="53" spans="1:8">
      <c r="A53" s="21" t="s">
        <v>50</v>
      </c>
      <c r="B53" s="39" t="s">
        <v>618</v>
      </c>
      <c r="C53" s="190">
        <f>'3. kiadások önkorm'!C53+'4. Faluház kiadás'!C53+'6. Pmh kiadás'!C53+'5. Óvoda kiadás'!C53+'35.Bölcsőde'!C53</f>
        <v>0</v>
      </c>
      <c r="D53" s="190">
        <f>'3. kiadások önkorm'!D53+'4. Faluház kiadás'!D53+'6. Pmh kiadás'!D53+'5. Óvoda kiadás'!D53+'35.Bölcsőde'!D53</f>
        <v>0</v>
      </c>
      <c r="E53" s="190">
        <f>'3. kiadások önkorm'!E53+'4. Faluház kiadás'!E53+'6. Pmh kiadás'!E53+'5. Óvoda kiadás'!E53+'35.Bölcsőde'!E53</f>
        <v>0</v>
      </c>
      <c r="F53" s="190">
        <f>'3. kiadások önkorm'!F53+'4. Faluház kiadás'!F53+'6. Pmh kiadás'!F53+'5. Óvoda kiadás'!F53+'35.Bölcsőde'!F53</f>
        <v>0</v>
      </c>
      <c r="G53" s="36"/>
      <c r="H53" s="180">
        <f t="shared" si="0"/>
        <v>0</v>
      </c>
    </row>
    <row r="54" spans="1:8">
      <c r="A54" s="21" t="s">
        <v>51</v>
      </c>
      <c r="B54" s="39" t="s">
        <v>619</v>
      </c>
      <c r="C54" s="190">
        <f>'3. kiadások önkorm'!C54+'4. Faluház kiadás'!C54+'6. Pmh kiadás'!C54+'5. Óvoda kiadás'!C54+'35.Bölcsőde'!C54</f>
        <v>87</v>
      </c>
      <c r="D54" s="190">
        <f>'3. kiadások önkorm'!D54+'4. Faluház kiadás'!D54+'6. Pmh kiadás'!D54+'5. Óvoda kiadás'!D54+'35.Bölcsőde'!D54</f>
        <v>0</v>
      </c>
      <c r="E54" s="190">
        <f>'3. kiadások önkorm'!E54+'4. Faluház kiadás'!E54+'6. Pmh kiadás'!E54+'5. Óvoda kiadás'!E54+'35.Bölcsőde'!E54</f>
        <v>0</v>
      </c>
      <c r="F54" s="190">
        <f>'3. kiadások önkorm'!F54+'4. Faluház kiadás'!F54+'6. Pmh kiadás'!F54+'5. Óvoda kiadás'!F54+'35.Bölcsőde'!F54</f>
        <v>87</v>
      </c>
      <c r="G54" s="36"/>
      <c r="H54" s="180">
        <f t="shared" si="0"/>
        <v>87</v>
      </c>
    </row>
    <row r="55" spans="1:8">
      <c r="A55" s="21" t="s">
        <v>52</v>
      </c>
      <c r="B55" s="39" t="s">
        <v>620</v>
      </c>
      <c r="C55" s="190">
        <f>'3. kiadások önkorm'!C55+'4. Faluház kiadás'!C55+'6. Pmh kiadás'!C55+'5. Óvoda kiadás'!C55+'35.Bölcsőde'!C55</f>
        <v>600</v>
      </c>
      <c r="D55" s="190">
        <f>'3. kiadások önkorm'!D55+'4. Faluház kiadás'!D55+'6. Pmh kiadás'!D55+'5. Óvoda kiadás'!D55+'35.Bölcsőde'!D55</f>
        <v>0</v>
      </c>
      <c r="E55" s="190">
        <f>'3. kiadások önkorm'!E55+'4. Faluház kiadás'!E55+'6. Pmh kiadás'!E55+'5. Óvoda kiadás'!E55+'35.Bölcsőde'!E55</f>
        <v>0</v>
      </c>
      <c r="F55" s="190">
        <f>'3. kiadások önkorm'!F55+'4. Faluház kiadás'!F55+'6. Pmh kiadás'!F55+'5. Óvoda kiadás'!F55+'35.Bölcsőde'!F55</f>
        <v>600</v>
      </c>
      <c r="G55" s="36"/>
      <c r="H55" s="180">
        <f t="shared" si="0"/>
        <v>600</v>
      </c>
    </row>
    <row r="56" spans="1:8">
      <c r="A56" s="16" t="s">
        <v>53</v>
      </c>
      <c r="B56" s="39" t="s">
        <v>621</v>
      </c>
      <c r="C56" s="190">
        <f>'3. kiadások önkorm'!C56+'4. Faluház kiadás'!C56+'6. Pmh kiadás'!C56+'5. Óvoda kiadás'!C56+'35.Bölcsőde'!C56</f>
        <v>500</v>
      </c>
      <c r="D56" s="190">
        <f>'3. kiadások önkorm'!D56+'4. Faluház kiadás'!D56+'6. Pmh kiadás'!D56+'5. Óvoda kiadás'!D56+'35.Bölcsőde'!D56</f>
        <v>0</v>
      </c>
      <c r="E56" s="190">
        <f>'3. kiadások önkorm'!E56+'4. Faluház kiadás'!E56+'6. Pmh kiadás'!E56+'5. Óvoda kiadás'!E56+'35.Bölcsőde'!E56</f>
        <v>0</v>
      </c>
      <c r="F56" s="190">
        <f>'3. kiadások önkorm'!F56+'4. Faluház kiadás'!F56+'6. Pmh kiadás'!F56+'5. Óvoda kiadás'!F56+'35.Bölcsőde'!F56</f>
        <v>500</v>
      </c>
      <c r="G56" s="36"/>
      <c r="H56" s="180">
        <f t="shared" si="0"/>
        <v>500</v>
      </c>
    </row>
    <row r="57" spans="1:8">
      <c r="A57" s="16" t="s">
        <v>54</v>
      </c>
      <c r="B57" s="39" t="s">
        <v>622</v>
      </c>
      <c r="C57" s="190">
        <f>'3. kiadások önkorm'!C57+'4. Faluház kiadás'!C57+'6. Pmh kiadás'!C57+'5. Óvoda kiadás'!C57+'35.Bölcsőde'!C57</f>
        <v>730</v>
      </c>
      <c r="D57" s="190">
        <f>'3. kiadások önkorm'!D57+'4. Faluház kiadás'!D57+'6. Pmh kiadás'!D57+'5. Óvoda kiadás'!D57+'35.Bölcsőde'!D57</f>
        <v>0</v>
      </c>
      <c r="E57" s="190">
        <f>'3. kiadások önkorm'!E57+'4. Faluház kiadás'!E57+'6. Pmh kiadás'!E57+'5. Óvoda kiadás'!E57+'35.Bölcsőde'!E57</f>
        <v>0</v>
      </c>
      <c r="F57" s="190">
        <f>'3. kiadások önkorm'!F57+'4. Faluház kiadás'!F57+'6. Pmh kiadás'!F57+'5. Óvoda kiadás'!F57+'35.Bölcsőde'!F57</f>
        <v>730</v>
      </c>
      <c r="G57" s="36"/>
      <c r="H57" s="180">
        <f t="shared" si="0"/>
        <v>730</v>
      </c>
    </row>
    <row r="58" spans="1:8">
      <c r="A58" s="16" t="s">
        <v>55</v>
      </c>
      <c r="B58" s="39" t="s">
        <v>623</v>
      </c>
      <c r="C58" s="190">
        <f>'3. kiadások önkorm'!C58+'4. Faluház kiadás'!C58+'6. Pmh kiadás'!C58+'5. Óvoda kiadás'!C58+'35.Bölcsőde'!C58</f>
        <v>8813</v>
      </c>
      <c r="D58" s="190">
        <f>'3. kiadások önkorm'!D58+'4. Faluház kiadás'!D58+'6. Pmh kiadás'!D58+'5. Óvoda kiadás'!D58+'35.Bölcsőde'!D58</f>
        <v>0</v>
      </c>
      <c r="E58" s="190">
        <f>'3. kiadások önkorm'!E58+'4. Faluház kiadás'!E58+'6. Pmh kiadás'!E58+'5. Óvoda kiadás'!E58+'35.Bölcsőde'!E58</f>
        <v>0</v>
      </c>
      <c r="F58" s="190">
        <f>'3. kiadások önkorm'!F58+'4. Faluház kiadás'!F58+'6. Pmh kiadás'!F58+'5. Óvoda kiadás'!F58+'35.Bölcsőde'!F58</f>
        <v>8813</v>
      </c>
      <c r="G58" s="36"/>
      <c r="H58" s="180">
        <f t="shared" si="0"/>
        <v>8813</v>
      </c>
    </row>
    <row r="59" spans="1:8">
      <c r="A59" s="62" t="s">
        <v>12</v>
      </c>
      <c r="B59" s="65" t="s">
        <v>624</v>
      </c>
      <c r="C59" s="190">
        <f>'3. kiadások önkorm'!C59+'4. Faluház kiadás'!C59+'6. Pmh kiadás'!C59+'5. Óvoda kiadás'!C59+'35.Bölcsőde'!C59</f>
        <v>10730</v>
      </c>
      <c r="D59" s="190">
        <f>'3. kiadások önkorm'!D59+'4. Faluház kiadás'!D59+'6. Pmh kiadás'!D59+'5. Óvoda kiadás'!D59+'35.Bölcsőde'!D59</f>
        <v>0</v>
      </c>
      <c r="E59" s="190">
        <f>'3. kiadások önkorm'!E59+'4. Faluház kiadás'!E59+'6. Pmh kiadás'!E59+'5. Óvoda kiadás'!E59+'35.Bölcsőde'!E59</f>
        <v>0</v>
      </c>
      <c r="F59" s="190">
        <f>'3. kiadások önkorm'!F59+'4. Faluház kiadás'!F59+'6. Pmh kiadás'!F59+'5. Óvoda kiadás'!F59+'35.Bölcsőde'!F59</f>
        <v>10730</v>
      </c>
      <c r="G59" s="36"/>
      <c r="H59" s="180">
        <f t="shared" si="0"/>
        <v>10730</v>
      </c>
    </row>
    <row r="60" spans="1:8">
      <c r="A60" s="15" t="s">
        <v>56</v>
      </c>
      <c r="B60" s="39" t="s">
        <v>625</v>
      </c>
      <c r="C60" s="190">
        <f>'3. kiadások önkorm'!C60+'4. Faluház kiadás'!C60+'6. Pmh kiadás'!C60+'5. Óvoda kiadás'!C60+'35.Bölcsőde'!C60</f>
        <v>0</v>
      </c>
      <c r="D60" s="190">
        <f>'3. kiadások önkorm'!D60+'4. Faluház kiadás'!D60+'6. Pmh kiadás'!D60+'5. Óvoda kiadás'!D60+'35.Bölcsőde'!D60</f>
        <v>0</v>
      </c>
      <c r="E60" s="190">
        <f>'3. kiadások önkorm'!E60+'4. Faluház kiadás'!E60+'6. Pmh kiadás'!E60+'5. Óvoda kiadás'!E60+'35.Bölcsőde'!E60</f>
        <v>0</v>
      </c>
      <c r="F60" s="263">
        <f>'3. kiadások önkorm'!F60+'4. Faluház kiadás'!F60+'6. Pmh kiadás'!F60+'5. Óvoda kiadás'!F60+'35.Bölcsőde'!F60</f>
        <v>0</v>
      </c>
      <c r="G60" s="36"/>
      <c r="H60" s="180">
        <f t="shared" si="0"/>
        <v>0</v>
      </c>
    </row>
    <row r="61" spans="1:8">
      <c r="A61" s="15" t="s">
        <v>627</v>
      </c>
      <c r="B61" s="39" t="s">
        <v>628</v>
      </c>
      <c r="C61" s="190">
        <f>'3. kiadások önkorm'!C61+'4. Faluház kiadás'!C61+'6. Pmh kiadás'!C61+'5. Óvoda kiadás'!C61+'35.Bölcsőde'!C61</f>
        <v>0</v>
      </c>
      <c r="D61" s="190">
        <f>'3. kiadások önkorm'!D61+'4. Faluház kiadás'!D61+'6. Pmh kiadás'!D61+'5. Óvoda kiadás'!D61+'35.Bölcsőde'!D61</f>
        <v>0</v>
      </c>
      <c r="E61" s="190">
        <f>'3. kiadások önkorm'!E61+'4. Faluház kiadás'!E61+'6. Pmh kiadás'!E61+'5. Óvoda kiadás'!E61+'35.Bölcsőde'!E61</f>
        <v>0</v>
      </c>
      <c r="F61" s="263">
        <f>'3. kiadások önkorm'!F61+'4. Faluház kiadás'!F61+'6. Pmh kiadás'!F61+'5. Óvoda kiadás'!F61+'35.Bölcsőde'!F61</f>
        <v>0</v>
      </c>
      <c r="G61" s="36"/>
      <c r="H61" s="180">
        <f t="shared" si="0"/>
        <v>0</v>
      </c>
    </row>
    <row r="62" spans="1:8">
      <c r="A62" s="15" t="s">
        <v>629</v>
      </c>
      <c r="B62" s="39" t="s">
        <v>630</v>
      </c>
      <c r="C62" s="190">
        <f>'3. kiadások önkorm'!C62+'4. Faluház kiadás'!C62+'6. Pmh kiadás'!C62+'5. Óvoda kiadás'!C62+'35.Bölcsőde'!C62</f>
        <v>0</v>
      </c>
      <c r="D62" s="190">
        <f>'3. kiadások önkorm'!D62+'4. Faluház kiadás'!D62+'6. Pmh kiadás'!D62+'5. Óvoda kiadás'!D62+'35.Bölcsőde'!D62</f>
        <v>0</v>
      </c>
      <c r="E62" s="190">
        <f>'3. kiadások önkorm'!E62+'4. Faluház kiadás'!E62+'6. Pmh kiadás'!E62+'5. Óvoda kiadás'!E62+'35.Bölcsőde'!E62</f>
        <v>0</v>
      </c>
      <c r="F62" s="263">
        <f>'3. kiadások önkorm'!F62+'4. Faluház kiadás'!F62+'6. Pmh kiadás'!F62+'5. Óvoda kiadás'!F62+'35.Bölcsőde'!F62</f>
        <v>0</v>
      </c>
      <c r="G62" s="36"/>
      <c r="H62" s="180">
        <f t="shared" si="0"/>
        <v>0</v>
      </c>
    </row>
    <row r="63" spans="1:8">
      <c r="A63" s="15" t="s">
        <v>14</v>
      </c>
      <c r="B63" s="39" t="s">
        <v>631</v>
      </c>
      <c r="C63" s="190">
        <f>'3. kiadások önkorm'!C63+'4. Faluház kiadás'!C63+'6. Pmh kiadás'!C63+'5. Óvoda kiadás'!C63+'35.Bölcsőde'!C63</f>
        <v>0</v>
      </c>
      <c r="D63" s="190">
        <f>'3. kiadások önkorm'!D63+'4. Faluház kiadás'!D63+'6. Pmh kiadás'!D63+'5. Óvoda kiadás'!D63+'35.Bölcsőde'!D63</f>
        <v>0</v>
      </c>
      <c r="E63" s="190">
        <f>'3. kiadások önkorm'!E63+'4. Faluház kiadás'!E63+'6. Pmh kiadás'!E63+'5. Óvoda kiadás'!E63+'35.Bölcsőde'!E63</f>
        <v>0</v>
      </c>
      <c r="F63" s="263">
        <f>'3. kiadások önkorm'!F63+'4. Faluház kiadás'!F63+'6. Pmh kiadás'!F63+'5. Óvoda kiadás'!F63+'35.Bölcsőde'!F63</f>
        <v>0</v>
      </c>
      <c r="G63" s="36"/>
      <c r="H63" s="180">
        <f t="shared" si="0"/>
        <v>0</v>
      </c>
    </row>
    <row r="64" spans="1:8">
      <c r="A64" s="15" t="s">
        <v>57</v>
      </c>
      <c r="B64" s="39" t="s">
        <v>632</v>
      </c>
      <c r="C64" s="190">
        <f>'3. kiadások önkorm'!C64+'4. Faluház kiadás'!C64+'6. Pmh kiadás'!C64+'5. Óvoda kiadás'!C64+'35.Bölcsőde'!C64</f>
        <v>0</v>
      </c>
      <c r="D64" s="190">
        <f>'3. kiadások önkorm'!D64+'4. Faluház kiadás'!D64+'6. Pmh kiadás'!D64+'5. Óvoda kiadás'!D64+'35.Bölcsőde'!D64</f>
        <v>0</v>
      </c>
      <c r="E64" s="190">
        <f>'3. kiadások önkorm'!E64+'4. Faluház kiadás'!E64+'6. Pmh kiadás'!E64+'5. Óvoda kiadás'!E64+'35.Bölcsőde'!E64</f>
        <v>0</v>
      </c>
      <c r="F64" s="263">
        <f>'3. kiadások önkorm'!F64+'4. Faluház kiadás'!F64+'6. Pmh kiadás'!F64+'5. Óvoda kiadás'!F64+'35.Bölcsőde'!F64</f>
        <v>0</v>
      </c>
      <c r="G64" s="36"/>
      <c r="H64" s="180">
        <f t="shared" si="0"/>
        <v>0</v>
      </c>
    </row>
    <row r="65" spans="1:8">
      <c r="A65" s="15" t="s">
        <v>16</v>
      </c>
      <c r="B65" s="39" t="s">
        <v>633</v>
      </c>
      <c r="C65" s="190">
        <f>'3. kiadások önkorm'!C65+'4. Faluház kiadás'!C65+'6. Pmh kiadás'!C65+'5. Óvoda kiadás'!C65+'35.Bölcsőde'!C65</f>
        <v>0</v>
      </c>
      <c r="D65" s="190">
        <f>'3. kiadások önkorm'!D65+'4. Faluház kiadás'!D65+'6. Pmh kiadás'!D65+'5. Óvoda kiadás'!D65+'35.Bölcsőde'!D65</f>
        <v>0</v>
      </c>
      <c r="E65" s="190">
        <f>'3. kiadások önkorm'!E65+'4. Faluház kiadás'!E65+'6. Pmh kiadás'!E65+'5. Óvoda kiadás'!E65+'35.Bölcsőde'!E65</f>
        <v>0</v>
      </c>
      <c r="F65" s="263">
        <f>'3. kiadások önkorm'!F65+'4. Faluház kiadás'!F65+'6. Pmh kiadás'!F65+'5. Óvoda kiadás'!F65+'35.Bölcsőde'!F65</f>
        <v>0</v>
      </c>
      <c r="G65" s="36"/>
      <c r="H65" s="180">
        <f t="shared" si="0"/>
        <v>0</v>
      </c>
    </row>
    <row r="66" spans="1:8">
      <c r="A66" s="15" t="s">
        <v>58</v>
      </c>
      <c r="B66" s="39" t="s">
        <v>634</v>
      </c>
      <c r="C66" s="190">
        <f>'3. kiadások önkorm'!C66+'4. Faluház kiadás'!C66+'6. Pmh kiadás'!C66+'5. Óvoda kiadás'!C66+'35.Bölcsőde'!C66</f>
        <v>0</v>
      </c>
      <c r="D66" s="190">
        <f>'3. kiadások önkorm'!D66+'4. Faluház kiadás'!D66+'6. Pmh kiadás'!D66+'5. Óvoda kiadás'!D66+'35.Bölcsőde'!D66</f>
        <v>0</v>
      </c>
      <c r="E66" s="190">
        <f>'3. kiadások önkorm'!E66+'4. Faluház kiadás'!E66+'6. Pmh kiadás'!E66+'5. Óvoda kiadás'!E66+'35.Bölcsőde'!E66</f>
        <v>0</v>
      </c>
      <c r="F66" s="263">
        <f>'3. kiadások önkorm'!F66+'4. Faluház kiadás'!F66+'6. Pmh kiadás'!F66+'5. Óvoda kiadás'!F66+'35.Bölcsőde'!F66</f>
        <v>0</v>
      </c>
      <c r="G66" s="36"/>
      <c r="H66" s="180">
        <f t="shared" si="0"/>
        <v>0</v>
      </c>
    </row>
    <row r="67" spans="1:8">
      <c r="A67" s="15" t="s">
        <v>59</v>
      </c>
      <c r="B67" s="39" t="s">
        <v>649</v>
      </c>
      <c r="C67" s="190">
        <f>'3. kiadások önkorm'!C67+'4. Faluház kiadás'!C67+'6. Pmh kiadás'!C67+'5. Óvoda kiadás'!C67+'35.Bölcsőde'!C67</f>
        <v>1000</v>
      </c>
      <c r="D67" s="190">
        <f>'3. kiadások önkorm'!D67+'4. Faluház kiadás'!D67+'6. Pmh kiadás'!D67+'5. Óvoda kiadás'!D67+'35.Bölcsőde'!D67</f>
        <v>0</v>
      </c>
      <c r="E67" s="190">
        <f>'3. kiadások önkorm'!E67+'4. Faluház kiadás'!E67+'6. Pmh kiadás'!E67+'5. Óvoda kiadás'!E67+'35.Bölcsőde'!E67</f>
        <v>0</v>
      </c>
      <c r="F67" s="263">
        <f>'3. kiadások önkorm'!F67+'4. Faluház kiadás'!F67+'6. Pmh kiadás'!F67+'5. Óvoda kiadás'!F67+'35.Bölcsőde'!F67</f>
        <v>1000</v>
      </c>
      <c r="G67" s="36"/>
      <c r="H67" s="180">
        <f t="shared" si="0"/>
        <v>1000</v>
      </c>
    </row>
    <row r="68" spans="1:8">
      <c r="A68" s="15" t="s">
        <v>650</v>
      </c>
      <c r="B68" s="39" t="s">
        <v>651</v>
      </c>
      <c r="C68" s="190">
        <f>'3. kiadások önkorm'!C68+'4. Faluház kiadás'!C68+'6. Pmh kiadás'!C68+'5. Óvoda kiadás'!C68+'35.Bölcsőde'!C68</f>
        <v>0</v>
      </c>
      <c r="D68" s="190">
        <f>'3. kiadások önkorm'!D68+'4. Faluház kiadás'!D68+'6. Pmh kiadás'!D68+'5. Óvoda kiadás'!D68+'35.Bölcsőde'!D68</f>
        <v>0</v>
      </c>
      <c r="E68" s="190">
        <f>'3. kiadások önkorm'!E68+'4. Faluház kiadás'!E68+'6. Pmh kiadás'!E68+'5. Óvoda kiadás'!E68+'35.Bölcsőde'!E68</f>
        <v>0</v>
      </c>
      <c r="F68" s="263">
        <f>'3. kiadások önkorm'!F68+'4. Faluház kiadás'!F68+'6. Pmh kiadás'!F68+'5. Óvoda kiadás'!F68+'35.Bölcsőde'!F68</f>
        <v>0</v>
      </c>
      <c r="G68" s="36"/>
      <c r="H68" s="180">
        <f t="shared" si="0"/>
        <v>0</v>
      </c>
    </row>
    <row r="69" spans="1:8">
      <c r="A69" s="28" t="s">
        <v>652</v>
      </c>
      <c r="B69" s="39" t="s">
        <v>653</v>
      </c>
      <c r="C69" s="190">
        <f>'3. kiadások önkorm'!C69+'4. Faluház kiadás'!C69+'6. Pmh kiadás'!C69+'5. Óvoda kiadás'!C69+'35.Bölcsőde'!C69</f>
        <v>0</v>
      </c>
      <c r="D69" s="190">
        <f>'3. kiadások önkorm'!D69+'4. Faluház kiadás'!D69+'6. Pmh kiadás'!D69+'5. Óvoda kiadás'!D69+'35.Bölcsőde'!D69</f>
        <v>0</v>
      </c>
      <c r="E69" s="190">
        <f>'3. kiadások önkorm'!E69+'4. Faluház kiadás'!E69+'6. Pmh kiadás'!E69+'5. Óvoda kiadás'!E69+'35.Bölcsőde'!E69</f>
        <v>0</v>
      </c>
      <c r="F69" s="263">
        <f>'3. kiadások önkorm'!F69+'4. Faluház kiadás'!F69+'6. Pmh kiadás'!F69+'5. Óvoda kiadás'!F69+'35.Bölcsőde'!F69</f>
        <v>0</v>
      </c>
      <c r="G69" s="36"/>
      <c r="H69" s="180">
        <f t="shared" si="0"/>
        <v>0</v>
      </c>
    </row>
    <row r="70" spans="1:8">
      <c r="A70" s="15" t="s">
        <v>60</v>
      </c>
      <c r="B70" s="39" t="s">
        <v>654</v>
      </c>
      <c r="C70" s="190">
        <f>'3. kiadások önkorm'!C70+'4. Faluház kiadás'!C70+'6. Pmh kiadás'!C70+'5. Óvoda kiadás'!C70+'35.Bölcsőde'!C70</f>
        <v>7041</v>
      </c>
      <c r="D70" s="190">
        <f>'3. kiadások önkorm'!D70+'4. Faluház kiadás'!D70+'6. Pmh kiadás'!D70+'5. Óvoda kiadás'!D70+'35.Bölcsőde'!D70</f>
        <v>0</v>
      </c>
      <c r="E70" s="190">
        <f>'3. kiadások önkorm'!E70+'4. Faluház kiadás'!E70+'6. Pmh kiadás'!E70+'5. Óvoda kiadás'!E70+'35.Bölcsőde'!E70</f>
        <v>0</v>
      </c>
      <c r="F70" s="263">
        <f>'3. kiadások önkorm'!F70+'4. Faluház kiadás'!F70+'6. Pmh kiadás'!F70+'5. Óvoda kiadás'!F70+'35.Bölcsőde'!F70</f>
        <v>7041</v>
      </c>
      <c r="G70" s="36"/>
      <c r="H70" s="180">
        <f t="shared" si="0"/>
        <v>7041</v>
      </c>
    </row>
    <row r="71" spans="1:8">
      <c r="A71" s="28" t="s">
        <v>248</v>
      </c>
      <c r="B71" s="39" t="s">
        <v>655</v>
      </c>
      <c r="C71" s="190">
        <f>'3. kiadások önkorm'!C71+'4. Faluház kiadás'!C71+'6. Pmh kiadás'!C71+'5. Óvoda kiadás'!C71+'35.Bölcsőde'!C71</f>
        <v>34998</v>
      </c>
      <c r="D71" s="190">
        <f>'3. kiadások önkorm'!D71+'4. Faluház kiadás'!D71+'6. Pmh kiadás'!D71+'5. Óvoda kiadás'!D71+'35.Bölcsőde'!D71</f>
        <v>6236</v>
      </c>
      <c r="E71" s="190">
        <f>'3. kiadások önkorm'!E71+'4. Faluház kiadás'!E71+'6. Pmh kiadás'!E71+'5. Óvoda kiadás'!E71+'35.Bölcsőde'!E71</f>
        <v>0</v>
      </c>
      <c r="F71" s="263">
        <f>'3. kiadások önkorm'!F71+'4. Faluház kiadás'!F71+'6. Pmh kiadás'!F71+'5. Óvoda kiadás'!F71+'35.Bölcsőde'!F71</f>
        <v>41234</v>
      </c>
      <c r="G71" s="36"/>
      <c r="H71" s="180">
        <f t="shared" ref="H71:H122" si="1">F71-G71</f>
        <v>41234</v>
      </c>
    </row>
    <row r="72" spans="1:8">
      <c r="A72" s="28" t="s">
        <v>249</v>
      </c>
      <c r="B72" s="39" t="s">
        <v>655</v>
      </c>
      <c r="C72" s="190">
        <f>'3. kiadások önkorm'!C72+'4. Faluház kiadás'!C72+'6. Pmh kiadás'!C72+'5. Óvoda kiadás'!C72+'35.Bölcsőde'!C72</f>
        <v>30000</v>
      </c>
      <c r="D72" s="190">
        <f>'3. kiadások önkorm'!D72+'4. Faluház kiadás'!D72+'6. Pmh kiadás'!D72+'5. Óvoda kiadás'!D72+'35.Bölcsőde'!D72</f>
        <v>0</v>
      </c>
      <c r="E72" s="190">
        <f>'3. kiadások önkorm'!E72+'4. Faluház kiadás'!E72+'6. Pmh kiadás'!E72+'5. Óvoda kiadás'!E72+'35.Bölcsőde'!E72</f>
        <v>0</v>
      </c>
      <c r="F72" s="263">
        <f>'3. kiadások önkorm'!F72+'4. Faluház kiadás'!F72+'6. Pmh kiadás'!F72+'5. Óvoda kiadás'!F72+'35.Bölcsőde'!F72</f>
        <v>30000</v>
      </c>
      <c r="G72" s="36"/>
      <c r="H72" s="180">
        <f t="shared" si="1"/>
        <v>30000</v>
      </c>
    </row>
    <row r="73" spans="1:8">
      <c r="A73" s="62" t="s">
        <v>20</v>
      </c>
      <c r="B73" s="65" t="s">
        <v>656</v>
      </c>
      <c r="C73" s="190">
        <f>'3. kiadások önkorm'!C73+'4. Faluház kiadás'!C73+'6. Pmh kiadás'!C73+'5. Óvoda kiadás'!C73+'35.Bölcsőde'!C73</f>
        <v>73039</v>
      </c>
      <c r="D73" s="190">
        <f>'3. kiadások önkorm'!D73+'4. Faluház kiadás'!D73+'6. Pmh kiadás'!D73+'5. Óvoda kiadás'!D73+'35.Bölcsőde'!D73</f>
        <v>6236</v>
      </c>
      <c r="E73" s="190">
        <f>'3. kiadások önkorm'!E73+'4. Faluház kiadás'!E73+'6. Pmh kiadás'!E73+'5. Óvoda kiadás'!E73+'35.Bölcsőde'!E73</f>
        <v>0</v>
      </c>
      <c r="F73" s="263">
        <f>'3. kiadások önkorm'!F73+'4. Faluház kiadás'!F73+'6. Pmh kiadás'!F73+'5. Óvoda kiadás'!F73+'35.Bölcsőde'!F73</f>
        <v>79275</v>
      </c>
      <c r="G73" s="36"/>
      <c r="H73" s="180">
        <f t="shared" si="1"/>
        <v>79275</v>
      </c>
    </row>
    <row r="74" spans="1:8" ht="15.75">
      <c r="A74" s="77" t="s">
        <v>344</v>
      </c>
      <c r="B74" s="65"/>
      <c r="C74" s="190">
        <f>'3. kiadások önkorm'!C74+'4. Faluház kiadás'!C74+'6. Pmh kiadás'!C74+'5. Óvoda kiadás'!C74+'35.Bölcsőde'!C74</f>
        <v>414965</v>
      </c>
      <c r="D74" s="190">
        <f>'3. kiadások önkorm'!D74+'4. Faluház kiadás'!D74+'6. Pmh kiadás'!D74+'5. Óvoda kiadás'!D74+'35.Bölcsőde'!D74</f>
        <v>27859</v>
      </c>
      <c r="E74" s="190">
        <f>'3. kiadások önkorm'!E74+'4. Faluház kiadás'!E74+'6. Pmh kiadás'!E74+'5. Óvoda kiadás'!E74+'35.Bölcsőde'!E74</f>
        <v>0</v>
      </c>
      <c r="F74" s="190">
        <f>'3. kiadások önkorm'!F74+'4. Faluház kiadás'!F74+'6. Pmh kiadás'!F74+'5. Óvoda kiadás'!F74+'35.Bölcsőde'!F74</f>
        <v>442824</v>
      </c>
      <c r="G74" s="36"/>
      <c r="H74" s="180">
        <f t="shared" si="1"/>
        <v>442824</v>
      </c>
    </row>
    <row r="75" spans="1:8">
      <c r="A75" s="43" t="s">
        <v>657</v>
      </c>
      <c r="B75" s="39" t="s">
        <v>658</v>
      </c>
      <c r="C75" s="190">
        <f>'3. kiadások önkorm'!C75+'4. Faluház kiadás'!C75+'6. Pmh kiadás'!C75+'5. Óvoda kiadás'!C75+'35.Bölcsőde'!C75</f>
        <v>6650</v>
      </c>
      <c r="D75" s="190">
        <f>'3. kiadások önkorm'!D75+'4. Faluház kiadás'!D75+'6. Pmh kiadás'!D75+'5. Óvoda kiadás'!D75+'35.Bölcsőde'!D75</f>
        <v>0</v>
      </c>
      <c r="E75" s="190">
        <f>'3. kiadások önkorm'!E75+'4. Faluház kiadás'!E75+'6. Pmh kiadás'!E75+'5. Óvoda kiadás'!E75+'35.Bölcsőde'!E75</f>
        <v>0</v>
      </c>
      <c r="F75" s="190">
        <f>'3. kiadások önkorm'!F75+'4. Faluház kiadás'!F75+'6. Pmh kiadás'!F75+'5. Óvoda kiadás'!F75+'35.Bölcsőde'!F75</f>
        <v>6650</v>
      </c>
      <c r="G75" s="36"/>
      <c r="H75" s="180">
        <f t="shared" si="1"/>
        <v>6650</v>
      </c>
    </row>
    <row r="76" spans="1:8">
      <c r="A76" s="43" t="s">
        <v>61</v>
      </c>
      <c r="B76" s="39" t="s">
        <v>659</v>
      </c>
      <c r="C76" s="190">
        <f>'3. kiadások önkorm'!C76+'4. Faluház kiadás'!C76+'6. Pmh kiadás'!C76+'5. Óvoda kiadás'!C76+'35.Bölcsőde'!C76</f>
        <v>31437</v>
      </c>
      <c r="D76" s="190">
        <f>'3. kiadások önkorm'!D76+'4. Faluház kiadás'!D76+'6. Pmh kiadás'!D76+'5. Óvoda kiadás'!D76+'35.Bölcsőde'!D76</f>
        <v>235920</v>
      </c>
      <c r="E76" s="190">
        <f>'3. kiadások önkorm'!E76+'4. Faluház kiadás'!E76+'6. Pmh kiadás'!E76+'5. Óvoda kiadás'!E76+'35.Bölcsőde'!E76</f>
        <v>0</v>
      </c>
      <c r="F76" s="190">
        <f>'3. kiadások önkorm'!F76+'4. Faluház kiadás'!F76+'6. Pmh kiadás'!F76+'5. Óvoda kiadás'!F76+'35.Bölcsőde'!F76</f>
        <v>267357</v>
      </c>
      <c r="G76" s="36"/>
      <c r="H76" s="180">
        <f t="shared" si="1"/>
        <v>267357</v>
      </c>
    </row>
    <row r="77" spans="1:8">
      <c r="A77" s="43" t="s">
        <v>661</v>
      </c>
      <c r="B77" s="39" t="s">
        <v>662</v>
      </c>
      <c r="C77" s="190">
        <f>'3. kiadások önkorm'!C77+'4. Faluház kiadás'!C77+'6. Pmh kiadás'!C77+'5. Óvoda kiadás'!C77+'35.Bölcsőde'!C77</f>
        <v>200</v>
      </c>
      <c r="D77" s="190">
        <f>'3. kiadások önkorm'!D77+'4. Faluház kiadás'!D77+'6. Pmh kiadás'!D77+'5. Óvoda kiadás'!D77+'35.Bölcsőde'!D77</f>
        <v>0</v>
      </c>
      <c r="E77" s="190">
        <f>'3. kiadások önkorm'!E77+'4. Faluház kiadás'!E77+'6. Pmh kiadás'!E77+'5. Óvoda kiadás'!E77+'35.Bölcsőde'!E77</f>
        <v>0</v>
      </c>
      <c r="F77" s="190">
        <f>'3. kiadások önkorm'!F77+'4. Faluház kiadás'!F77+'6. Pmh kiadás'!F77+'5. Óvoda kiadás'!F77+'35.Bölcsőde'!F77</f>
        <v>200</v>
      </c>
      <c r="G77" s="36"/>
      <c r="H77" s="180">
        <f t="shared" si="1"/>
        <v>200</v>
      </c>
    </row>
    <row r="78" spans="1:8">
      <c r="A78" s="43" t="s">
        <v>663</v>
      </c>
      <c r="B78" s="39" t="s">
        <v>664</v>
      </c>
      <c r="C78" s="190">
        <f>'3. kiadások önkorm'!C78+'4. Faluház kiadás'!C78+'6. Pmh kiadás'!C78+'5. Óvoda kiadás'!C78+'35.Bölcsőde'!C78</f>
        <v>4185</v>
      </c>
      <c r="D78" s="190">
        <f>'3. kiadások önkorm'!D78+'4. Faluház kiadás'!D78+'6. Pmh kiadás'!D78+'5. Óvoda kiadás'!D78+'35.Bölcsőde'!D78</f>
        <v>7570</v>
      </c>
      <c r="E78" s="190">
        <f>'3. kiadások önkorm'!E78+'4. Faluház kiadás'!E78+'6. Pmh kiadás'!E78+'5. Óvoda kiadás'!E78+'35.Bölcsőde'!E78</f>
        <v>0</v>
      </c>
      <c r="F78" s="190">
        <f>'3. kiadások önkorm'!F78+'4. Faluház kiadás'!F78+'6. Pmh kiadás'!F78+'5. Óvoda kiadás'!F78+'35.Bölcsőde'!F78</f>
        <v>11755</v>
      </c>
      <c r="G78" s="36"/>
      <c r="H78" s="180">
        <f t="shared" si="1"/>
        <v>11755</v>
      </c>
    </row>
    <row r="79" spans="1:8">
      <c r="A79" s="5" t="s">
        <v>665</v>
      </c>
      <c r="B79" s="39" t="s">
        <v>666</v>
      </c>
      <c r="C79" s="190">
        <f>'3. kiadások önkorm'!C79+'4. Faluház kiadás'!C79+'6. Pmh kiadás'!C79+'5. Óvoda kiadás'!C79+'35.Bölcsőde'!C79</f>
        <v>0</v>
      </c>
      <c r="D79" s="190">
        <f>'3. kiadások önkorm'!D79+'4. Faluház kiadás'!D79+'6. Pmh kiadás'!D79+'5. Óvoda kiadás'!D79+'35.Bölcsőde'!D79</f>
        <v>0</v>
      </c>
      <c r="E79" s="190">
        <f>'3. kiadások önkorm'!E79+'4. Faluház kiadás'!E79+'6. Pmh kiadás'!E79+'5. Óvoda kiadás'!E79+'35.Bölcsőde'!E79</f>
        <v>0</v>
      </c>
      <c r="F79" s="190">
        <f>'3. kiadások önkorm'!F79+'4. Faluház kiadás'!F79+'6. Pmh kiadás'!F79+'5. Óvoda kiadás'!F79+'35.Bölcsőde'!F79</f>
        <v>0</v>
      </c>
      <c r="G79" s="36"/>
      <c r="H79" s="180">
        <f t="shared" si="1"/>
        <v>0</v>
      </c>
    </row>
    <row r="80" spans="1:8">
      <c r="A80" s="5" t="s">
        <v>667</v>
      </c>
      <c r="B80" s="39" t="s">
        <v>668</v>
      </c>
      <c r="C80" s="190">
        <f>'3. kiadások önkorm'!C80+'4. Faluház kiadás'!C80+'6. Pmh kiadás'!C80+'5. Óvoda kiadás'!C80+'35.Bölcsőde'!C80</f>
        <v>0</v>
      </c>
      <c r="D80" s="190">
        <f>'3. kiadások önkorm'!D80+'4. Faluház kiadás'!D80+'6. Pmh kiadás'!D80+'5. Óvoda kiadás'!D80+'35.Bölcsőde'!D80</f>
        <v>0</v>
      </c>
      <c r="E80" s="190">
        <f>'3. kiadások önkorm'!E80+'4. Faluház kiadás'!E80+'6. Pmh kiadás'!E80+'5. Óvoda kiadás'!E80+'35.Bölcsőde'!E80</f>
        <v>0</v>
      </c>
      <c r="F80" s="190">
        <f>'3. kiadások önkorm'!F80+'4. Faluház kiadás'!F80+'6. Pmh kiadás'!F80+'5. Óvoda kiadás'!F80+'35.Bölcsőde'!F80</f>
        <v>0</v>
      </c>
      <c r="G80" s="36"/>
      <c r="H80" s="180">
        <f t="shared" si="1"/>
        <v>0</v>
      </c>
    </row>
    <row r="81" spans="1:8">
      <c r="A81" s="5" t="s">
        <v>669</v>
      </c>
      <c r="B81" s="39" t="s">
        <v>670</v>
      </c>
      <c r="C81" s="190">
        <f>'3. kiadások önkorm'!C81+'4. Faluház kiadás'!C81+'6. Pmh kiadás'!C81+'5. Óvoda kiadás'!C81+'35.Bölcsőde'!C81</f>
        <v>4034</v>
      </c>
      <c r="D81" s="190">
        <f>'3. kiadások önkorm'!D81+'4. Faluház kiadás'!D81+'6. Pmh kiadás'!D81+'5. Óvoda kiadás'!D81+'35.Bölcsőde'!D81</f>
        <v>36154</v>
      </c>
      <c r="E81" s="190">
        <f>'3. kiadások önkorm'!E81+'4. Faluház kiadás'!E81+'6. Pmh kiadás'!E81+'5. Óvoda kiadás'!E81+'35.Bölcsőde'!E81</f>
        <v>0</v>
      </c>
      <c r="F81" s="190">
        <f>'3. kiadások önkorm'!F81+'4. Faluház kiadás'!F81+'6. Pmh kiadás'!F81+'5. Óvoda kiadás'!F81+'35.Bölcsőde'!F81</f>
        <v>40188</v>
      </c>
      <c r="G81" s="36"/>
      <c r="H81" s="180">
        <f t="shared" si="1"/>
        <v>40188</v>
      </c>
    </row>
    <row r="82" spans="1:8">
      <c r="A82" s="63" t="s">
        <v>22</v>
      </c>
      <c r="B82" s="65" t="s">
        <v>671</v>
      </c>
      <c r="C82" s="190">
        <f>'3. kiadások önkorm'!C82+'4. Faluház kiadás'!C82+'6. Pmh kiadás'!C82+'5. Óvoda kiadás'!C82+'35.Bölcsőde'!C82</f>
        <v>46506</v>
      </c>
      <c r="D82" s="190">
        <f>'3. kiadások önkorm'!D82+'4. Faluház kiadás'!D82+'6. Pmh kiadás'!D82+'5. Óvoda kiadás'!D82+'35.Bölcsőde'!D82</f>
        <v>279644</v>
      </c>
      <c r="E82" s="190">
        <f>'3. kiadások önkorm'!E82+'4. Faluház kiadás'!E82+'6. Pmh kiadás'!E82+'5. Óvoda kiadás'!E82+'35.Bölcsőde'!E82</f>
        <v>0</v>
      </c>
      <c r="F82" s="190">
        <f>'3. kiadások önkorm'!F82+'4. Faluház kiadás'!F82+'6. Pmh kiadás'!F82+'5. Óvoda kiadás'!F82+'35.Bölcsőde'!F82</f>
        <v>326150</v>
      </c>
      <c r="G82" s="36"/>
      <c r="H82" s="180">
        <f t="shared" si="1"/>
        <v>326150</v>
      </c>
    </row>
    <row r="83" spans="1:8">
      <c r="A83" s="16" t="s">
        <v>672</v>
      </c>
      <c r="B83" s="39" t="s">
        <v>673</v>
      </c>
      <c r="C83" s="190">
        <f>'3. kiadások önkorm'!C83+'4. Faluház kiadás'!C83+'6. Pmh kiadás'!C83+'5. Óvoda kiadás'!C83+'35.Bölcsőde'!C83</f>
        <v>121941</v>
      </c>
      <c r="D83" s="190">
        <f>'3. kiadások önkorm'!D83+'4. Faluház kiadás'!D83+'6. Pmh kiadás'!D83+'5. Óvoda kiadás'!D83+'35.Bölcsőde'!D83</f>
        <v>0</v>
      </c>
      <c r="E83" s="190">
        <f>'3. kiadások önkorm'!E83+'4. Faluház kiadás'!E83+'6. Pmh kiadás'!E83+'5. Óvoda kiadás'!E83+'35.Bölcsőde'!E83</f>
        <v>0</v>
      </c>
      <c r="F83" s="190">
        <f>'3. kiadások önkorm'!F83+'4. Faluház kiadás'!F83+'6. Pmh kiadás'!F83+'5. Óvoda kiadás'!F83+'35.Bölcsőde'!F83</f>
        <v>121941</v>
      </c>
      <c r="G83" s="36"/>
      <c r="H83" s="180">
        <f t="shared" si="1"/>
        <v>121941</v>
      </c>
    </row>
    <row r="84" spans="1:8">
      <c r="A84" s="16" t="s">
        <v>674</v>
      </c>
      <c r="B84" s="39" t="s">
        <v>675</v>
      </c>
      <c r="C84" s="190">
        <f>'3. kiadások önkorm'!C84+'4. Faluház kiadás'!C84+'6. Pmh kiadás'!C84+'5. Óvoda kiadás'!C84+'35.Bölcsőde'!C84</f>
        <v>0</v>
      </c>
      <c r="D84" s="190">
        <f>'3. kiadások önkorm'!D84+'4. Faluház kiadás'!D84+'6. Pmh kiadás'!D84+'5. Óvoda kiadás'!D84+'35.Bölcsőde'!D84</f>
        <v>0</v>
      </c>
      <c r="E84" s="190">
        <f>'3. kiadások önkorm'!E84+'4. Faluház kiadás'!E84+'6. Pmh kiadás'!E84+'5. Óvoda kiadás'!E84+'35.Bölcsőde'!E84</f>
        <v>0</v>
      </c>
      <c r="F84" s="190">
        <f>'3. kiadások önkorm'!F84+'4. Faluház kiadás'!F84+'6. Pmh kiadás'!F84+'5. Óvoda kiadás'!F84+'35.Bölcsőde'!F84</f>
        <v>0</v>
      </c>
      <c r="G84" s="36"/>
      <c r="H84" s="180">
        <f t="shared" si="1"/>
        <v>0</v>
      </c>
    </row>
    <row r="85" spans="1:8">
      <c r="A85" s="16" t="s">
        <v>676</v>
      </c>
      <c r="B85" s="39" t="s">
        <v>677</v>
      </c>
      <c r="C85" s="190">
        <f>'3. kiadások önkorm'!C85+'4. Faluház kiadás'!C85+'6. Pmh kiadás'!C85+'5. Óvoda kiadás'!C85+'35.Bölcsőde'!C85</f>
        <v>0</v>
      </c>
      <c r="D85" s="190">
        <f>'3. kiadások önkorm'!D85+'4. Faluház kiadás'!D85+'6. Pmh kiadás'!D85+'5. Óvoda kiadás'!D85+'35.Bölcsőde'!D85</f>
        <v>0</v>
      </c>
      <c r="E85" s="190">
        <f>'3. kiadások önkorm'!E85+'4. Faluház kiadás'!E85+'6. Pmh kiadás'!E85+'5. Óvoda kiadás'!E85+'35.Bölcsőde'!E85</f>
        <v>0</v>
      </c>
      <c r="F85" s="190">
        <f>'3. kiadások önkorm'!F85+'4. Faluház kiadás'!F85+'6. Pmh kiadás'!F85+'5. Óvoda kiadás'!F85+'35.Bölcsőde'!F85</f>
        <v>0</v>
      </c>
      <c r="G85" s="36"/>
      <c r="H85" s="180">
        <f t="shared" si="1"/>
        <v>0</v>
      </c>
    </row>
    <row r="86" spans="1:8">
      <c r="A86" s="16" t="s">
        <v>678</v>
      </c>
      <c r="B86" s="39" t="s">
        <v>679</v>
      </c>
      <c r="C86" s="190">
        <f>'3. kiadások önkorm'!C86+'4. Faluház kiadás'!C86+'6. Pmh kiadás'!C86+'5. Óvoda kiadás'!C86+'35.Bölcsőde'!C86</f>
        <v>8540</v>
      </c>
      <c r="D86" s="190">
        <f>'3. kiadások önkorm'!D86+'4. Faluház kiadás'!D86+'6. Pmh kiadás'!D86+'5. Óvoda kiadás'!D86+'35.Bölcsőde'!D86</f>
        <v>0</v>
      </c>
      <c r="E86" s="190">
        <f>'3. kiadások önkorm'!E86+'4. Faluház kiadás'!E86+'6. Pmh kiadás'!E86+'5. Óvoda kiadás'!E86+'35.Bölcsőde'!E86</f>
        <v>0</v>
      </c>
      <c r="F86" s="190">
        <f>'3. kiadások önkorm'!F86+'4. Faluház kiadás'!F86+'6. Pmh kiadás'!F86+'5. Óvoda kiadás'!F86+'35.Bölcsőde'!F86</f>
        <v>8540</v>
      </c>
      <c r="G86" s="36"/>
      <c r="H86" s="180">
        <f t="shared" si="1"/>
        <v>8540</v>
      </c>
    </row>
    <row r="87" spans="1:8">
      <c r="A87" s="62" t="s">
        <v>23</v>
      </c>
      <c r="B87" s="65" t="s">
        <v>680</v>
      </c>
      <c r="C87" s="190">
        <f>'3. kiadások önkorm'!C87+'4. Faluház kiadás'!C87+'6. Pmh kiadás'!C87+'5. Óvoda kiadás'!C87+'35.Bölcsőde'!C87</f>
        <v>130481</v>
      </c>
      <c r="D87" s="190">
        <f>'3. kiadások önkorm'!D87+'4. Faluház kiadás'!D87+'6. Pmh kiadás'!D87+'5. Óvoda kiadás'!D87+'35.Bölcsőde'!D87</f>
        <v>0</v>
      </c>
      <c r="E87" s="190">
        <f>'3. kiadások önkorm'!E87+'4. Faluház kiadás'!E87+'6. Pmh kiadás'!E87+'5. Óvoda kiadás'!E87+'35.Bölcsőde'!E87</f>
        <v>0</v>
      </c>
      <c r="F87" s="190">
        <f>'3. kiadások önkorm'!F87+'4. Faluház kiadás'!F87+'6. Pmh kiadás'!F87+'5. Óvoda kiadás'!F87+'35.Bölcsőde'!F87</f>
        <v>130481</v>
      </c>
      <c r="G87" s="36"/>
      <c r="H87" s="180">
        <f t="shared" si="1"/>
        <v>130481</v>
      </c>
    </row>
    <row r="88" spans="1:8">
      <c r="A88" s="16" t="s">
        <v>681</v>
      </c>
      <c r="B88" s="39" t="s">
        <v>682</v>
      </c>
      <c r="C88" s="190">
        <f>'3. kiadások önkorm'!C88+'4. Faluház kiadás'!C88+'6. Pmh kiadás'!C88+'5. Óvoda kiadás'!C88+'35.Bölcsőde'!C88</f>
        <v>0</v>
      </c>
      <c r="D88" s="190">
        <f>'3. kiadások önkorm'!D88+'4. Faluház kiadás'!D88+'6. Pmh kiadás'!D88+'5. Óvoda kiadás'!D88+'35.Bölcsőde'!D88</f>
        <v>0</v>
      </c>
      <c r="E88" s="190">
        <f>'3. kiadások önkorm'!E88+'4. Faluház kiadás'!E88+'6. Pmh kiadás'!E88+'5. Óvoda kiadás'!E88+'35.Bölcsőde'!E88</f>
        <v>0</v>
      </c>
      <c r="F88" s="190">
        <f>'3. kiadások önkorm'!F88+'4. Faluház kiadás'!F88+'6. Pmh kiadás'!F88+'5. Óvoda kiadás'!F88+'35.Bölcsőde'!F88</f>
        <v>0</v>
      </c>
      <c r="G88" s="36"/>
      <c r="H88" s="180">
        <f t="shared" si="1"/>
        <v>0</v>
      </c>
    </row>
    <row r="89" spans="1:8">
      <c r="A89" s="16" t="s">
        <v>62</v>
      </c>
      <c r="B89" s="39" t="s">
        <v>683</v>
      </c>
      <c r="C89" s="190">
        <f>'3. kiadások önkorm'!C89+'4. Faluház kiadás'!C89+'6. Pmh kiadás'!C89+'5. Óvoda kiadás'!C89+'35.Bölcsőde'!C89</f>
        <v>0</v>
      </c>
      <c r="D89" s="190">
        <f>'3. kiadások önkorm'!D89+'4. Faluház kiadás'!D89+'6. Pmh kiadás'!D89+'5. Óvoda kiadás'!D89+'35.Bölcsőde'!D89</f>
        <v>0</v>
      </c>
      <c r="E89" s="190">
        <f>'3. kiadások önkorm'!E89+'4. Faluház kiadás'!E89+'6. Pmh kiadás'!E89+'5. Óvoda kiadás'!E89+'35.Bölcsőde'!E89</f>
        <v>0</v>
      </c>
      <c r="F89" s="190">
        <f>'3. kiadások önkorm'!F89+'4. Faluház kiadás'!F89+'6. Pmh kiadás'!F89+'5. Óvoda kiadás'!F89+'35.Bölcsőde'!F89</f>
        <v>0</v>
      </c>
      <c r="G89" s="36"/>
      <c r="H89" s="180">
        <f t="shared" si="1"/>
        <v>0</v>
      </c>
    </row>
    <row r="90" spans="1:8">
      <c r="A90" s="16" t="s">
        <v>63</v>
      </c>
      <c r="B90" s="39" t="s">
        <v>684</v>
      </c>
      <c r="C90" s="190">
        <f>'3. kiadások önkorm'!C90+'4. Faluház kiadás'!C90+'6. Pmh kiadás'!C90+'5. Óvoda kiadás'!C90+'35.Bölcsőde'!C90</f>
        <v>0</v>
      </c>
      <c r="D90" s="190">
        <f>'3. kiadások önkorm'!D90+'4. Faluház kiadás'!D90+'6. Pmh kiadás'!D90+'5. Óvoda kiadás'!D90+'35.Bölcsőde'!D90</f>
        <v>0</v>
      </c>
      <c r="E90" s="190">
        <f>'3. kiadások önkorm'!E90+'4. Faluház kiadás'!E90+'6. Pmh kiadás'!E90+'5. Óvoda kiadás'!E90+'35.Bölcsőde'!E90</f>
        <v>0</v>
      </c>
      <c r="F90" s="263">
        <f>'3. kiadások önkorm'!F90+'4. Faluház kiadás'!F90+'6. Pmh kiadás'!F90+'5. Óvoda kiadás'!F90+'35.Bölcsőde'!F90</f>
        <v>0</v>
      </c>
      <c r="G90" s="36"/>
      <c r="H90" s="180">
        <f t="shared" si="1"/>
        <v>0</v>
      </c>
    </row>
    <row r="91" spans="1:8">
      <c r="A91" s="16" t="s">
        <v>64</v>
      </c>
      <c r="B91" s="39" t="s">
        <v>685</v>
      </c>
      <c r="C91" s="190">
        <f>'3. kiadások önkorm'!C91+'4. Faluház kiadás'!C91+'6. Pmh kiadás'!C91+'5. Óvoda kiadás'!C91+'35.Bölcsőde'!C91</f>
        <v>5090</v>
      </c>
      <c r="D91" s="190">
        <f>'3. kiadások önkorm'!D91+'4. Faluház kiadás'!D91+'6. Pmh kiadás'!D91+'5. Óvoda kiadás'!D91+'35.Bölcsőde'!D91</f>
        <v>0</v>
      </c>
      <c r="E91" s="190">
        <f>'3. kiadások önkorm'!E91+'4. Faluház kiadás'!E91+'6. Pmh kiadás'!E91+'5. Óvoda kiadás'!E91+'35.Bölcsőde'!E91</f>
        <v>0</v>
      </c>
      <c r="F91" s="263">
        <f>'3. kiadások önkorm'!F91+'4. Faluház kiadás'!F91+'6. Pmh kiadás'!F91+'5. Óvoda kiadás'!F91+'35.Bölcsőde'!F91</f>
        <v>5090</v>
      </c>
      <c r="G91" s="36"/>
      <c r="H91" s="180">
        <f t="shared" si="1"/>
        <v>5090</v>
      </c>
    </row>
    <row r="92" spans="1:8">
      <c r="A92" s="16" t="s">
        <v>65</v>
      </c>
      <c r="B92" s="39" t="s">
        <v>686</v>
      </c>
      <c r="C92" s="190">
        <f>'3. kiadások önkorm'!C92+'4. Faluház kiadás'!C92+'6. Pmh kiadás'!C92+'5. Óvoda kiadás'!C92+'35.Bölcsőde'!C92</f>
        <v>0</v>
      </c>
      <c r="D92" s="190">
        <f>'3. kiadások önkorm'!D92+'4. Faluház kiadás'!D92+'6. Pmh kiadás'!D92+'5. Óvoda kiadás'!D92+'35.Bölcsőde'!D92</f>
        <v>0</v>
      </c>
      <c r="E92" s="190">
        <f>'3. kiadások önkorm'!E92+'4. Faluház kiadás'!E92+'6. Pmh kiadás'!E92+'5. Óvoda kiadás'!E92+'35.Bölcsőde'!E92</f>
        <v>0</v>
      </c>
      <c r="F92" s="263">
        <f>'3. kiadások önkorm'!F92+'4. Faluház kiadás'!F92+'6. Pmh kiadás'!F92+'5. Óvoda kiadás'!F92+'35.Bölcsőde'!F92</f>
        <v>0</v>
      </c>
      <c r="G92" s="36"/>
      <c r="H92" s="180">
        <f t="shared" si="1"/>
        <v>0</v>
      </c>
    </row>
    <row r="93" spans="1:8">
      <c r="A93" s="16" t="s">
        <v>66</v>
      </c>
      <c r="B93" s="39" t="s">
        <v>687</v>
      </c>
      <c r="C93" s="190">
        <f>'3. kiadások önkorm'!C93+'4. Faluház kiadás'!C93+'6. Pmh kiadás'!C93+'5. Óvoda kiadás'!C93+'35.Bölcsőde'!C93</f>
        <v>1500</v>
      </c>
      <c r="D93" s="190">
        <f>'3. kiadások önkorm'!D93+'4. Faluház kiadás'!D93+'6. Pmh kiadás'!D93+'5. Óvoda kiadás'!D93+'35.Bölcsőde'!D93</f>
        <v>0</v>
      </c>
      <c r="E93" s="190">
        <f>'3. kiadások önkorm'!E93+'4. Faluház kiadás'!E93+'6. Pmh kiadás'!E93+'5. Óvoda kiadás'!E93+'35.Bölcsőde'!E93</f>
        <v>0</v>
      </c>
      <c r="F93" s="263">
        <f>'3. kiadások önkorm'!F93+'4. Faluház kiadás'!F93+'6. Pmh kiadás'!F93+'5. Óvoda kiadás'!F93+'35.Bölcsőde'!F93</f>
        <v>1500</v>
      </c>
      <c r="G93" s="36"/>
      <c r="H93" s="180">
        <f t="shared" si="1"/>
        <v>1500</v>
      </c>
    </row>
    <row r="94" spans="1:8">
      <c r="A94" s="16" t="s">
        <v>688</v>
      </c>
      <c r="B94" s="39" t="s">
        <v>689</v>
      </c>
      <c r="C94" s="190">
        <f>'3. kiadások önkorm'!C94+'4. Faluház kiadás'!C94+'6. Pmh kiadás'!C94+'5. Óvoda kiadás'!C94+'35.Bölcsőde'!C94</f>
        <v>0</v>
      </c>
      <c r="D94" s="190">
        <f>'3. kiadások önkorm'!D94+'4. Faluház kiadás'!D94+'6. Pmh kiadás'!D94+'5. Óvoda kiadás'!D94+'35.Bölcsőde'!D94</f>
        <v>0</v>
      </c>
      <c r="E94" s="190">
        <f>'3. kiadások önkorm'!E94+'4. Faluház kiadás'!E94+'6. Pmh kiadás'!E94+'5. Óvoda kiadás'!E94+'35.Bölcsőde'!E94</f>
        <v>0</v>
      </c>
      <c r="F94" s="263">
        <f>'3. kiadások önkorm'!F94+'4. Faluház kiadás'!F94+'6. Pmh kiadás'!F94+'5. Óvoda kiadás'!F94+'35.Bölcsőde'!F94</f>
        <v>0</v>
      </c>
      <c r="G94" s="36"/>
      <c r="H94" s="180">
        <f t="shared" si="1"/>
        <v>0</v>
      </c>
    </row>
    <row r="95" spans="1:8">
      <c r="A95" s="16" t="s">
        <v>67</v>
      </c>
      <c r="B95" s="39" t="s">
        <v>690</v>
      </c>
      <c r="C95" s="190">
        <f>'3. kiadások önkorm'!C95+'4. Faluház kiadás'!C95+'6. Pmh kiadás'!C95+'5. Óvoda kiadás'!C95+'35.Bölcsőde'!C95</f>
        <v>2400</v>
      </c>
      <c r="D95" s="190">
        <f>'3. kiadások önkorm'!D95+'4. Faluház kiadás'!D95+'6. Pmh kiadás'!D95+'5. Óvoda kiadás'!D95+'35.Bölcsőde'!D95</f>
        <v>0</v>
      </c>
      <c r="E95" s="190">
        <f>'3. kiadások önkorm'!E95+'4. Faluház kiadás'!E95+'6. Pmh kiadás'!E95+'5. Óvoda kiadás'!E95+'35.Bölcsőde'!E95</f>
        <v>0</v>
      </c>
      <c r="F95" s="263">
        <f>'3. kiadások önkorm'!F95+'4. Faluház kiadás'!F95+'6. Pmh kiadás'!F95+'5. Óvoda kiadás'!F95+'35.Bölcsőde'!F95</f>
        <v>2400</v>
      </c>
      <c r="G95" s="36"/>
      <c r="H95" s="180">
        <f t="shared" si="1"/>
        <v>2400</v>
      </c>
    </row>
    <row r="96" spans="1:8">
      <c r="A96" s="62" t="s">
        <v>24</v>
      </c>
      <c r="B96" s="65" t="s">
        <v>691</v>
      </c>
      <c r="C96" s="190">
        <f>'3. kiadások önkorm'!C96+'4. Faluház kiadás'!C96+'6. Pmh kiadás'!C96+'5. Óvoda kiadás'!C96+'35.Bölcsőde'!C96</f>
        <v>8990</v>
      </c>
      <c r="D96" s="190">
        <f>'3. kiadások önkorm'!D96+'4. Faluház kiadás'!D96+'6. Pmh kiadás'!D96+'5. Óvoda kiadás'!D96+'35.Bölcsőde'!D96</f>
        <v>0</v>
      </c>
      <c r="E96" s="190">
        <f>'3. kiadások önkorm'!E96+'4. Faluház kiadás'!E96+'6. Pmh kiadás'!E96+'5. Óvoda kiadás'!E96+'35.Bölcsőde'!E96</f>
        <v>0</v>
      </c>
      <c r="F96" s="190">
        <f>'3. kiadások önkorm'!F96+'4. Faluház kiadás'!F96+'6. Pmh kiadás'!F96+'5. Óvoda kiadás'!F96+'35.Bölcsőde'!F96</f>
        <v>8990</v>
      </c>
      <c r="G96" s="36"/>
      <c r="H96" s="180">
        <f t="shared" si="1"/>
        <v>8990</v>
      </c>
    </row>
    <row r="97" spans="1:25" ht="15.75">
      <c r="A97" s="77" t="s">
        <v>345</v>
      </c>
      <c r="B97" s="65"/>
      <c r="C97" s="190">
        <f>'3. kiadások önkorm'!C97+'4. Faluház kiadás'!C97+'6. Pmh kiadás'!C97+'5. Óvoda kiadás'!C97+'35.Bölcsőde'!C97</f>
        <v>185977</v>
      </c>
      <c r="D97" s="190">
        <f>'3. kiadások önkorm'!D97+'4. Faluház kiadás'!D97+'6. Pmh kiadás'!D97+'5. Óvoda kiadás'!D97+'35.Bölcsőde'!D97</f>
        <v>279644</v>
      </c>
      <c r="E97" s="190">
        <f>'3. kiadások önkorm'!E97+'4. Faluház kiadás'!E97+'6. Pmh kiadás'!E97+'5. Óvoda kiadás'!E97+'35.Bölcsőde'!E97</f>
        <v>0</v>
      </c>
      <c r="F97" s="190">
        <f>'3. kiadások önkorm'!F97+'4. Faluház kiadás'!F97+'6. Pmh kiadás'!F97+'5. Óvoda kiadás'!F97+'35.Bölcsőde'!F97</f>
        <v>465621</v>
      </c>
      <c r="G97" s="36"/>
      <c r="H97" s="180">
        <f t="shared" si="1"/>
        <v>465621</v>
      </c>
    </row>
    <row r="98" spans="1:25" ht="15.75">
      <c r="A98" s="44" t="s">
        <v>75</v>
      </c>
      <c r="B98" s="45" t="s">
        <v>692</v>
      </c>
      <c r="C98" s="190">
        <f>'3. kiadások önkorm'!C98+'4. Faluház kiadás'!C98+'6. Pmh kiadás'!C98+'5. Óvoda kiadás'!C98+'35.Bölcsőde'!C98</f>
        <v>600942</v>
      </c>
      <c r="D98" s="190">
        <f>'3. kiadások önkorm'!D98+'4. Faluház kiadás'!D98+'6. Pmh kiadás'!D98+'5. Óvoda kiadás'!D98+'35.Bölcsőde'!D98</f>
        <v>307503</v>
      </c>
      <c r="E98" s="190">
        <f>'3. kiadások önkorm'!E98+'4. Faluház kiadás'!E98+'6. Pmh kiadás'!E98+'5. Óvoda kiadás'!E98+'35.Bölcsőde'!E98</f>
        <v>0</v>
      </c>
      <c r="F98" s="190">
        <f>'3. kiadások önkorm'!F98+'4. Faluház kiadás'!F98+'6. Pmh kiadás'!F98+'5. Óvoda kiadás'!F98+'35.Bölcsőde'!F98</f>
        <v>908445</v>
      </c>
      <c r="G98" s="36"/>
      <c r="H98" s="180">
        <f t="shared" si="1"/>
        <v>908445</v>
      </c>
    </row>
    <row r="99" spans="1:25">
      <c r="A99" s="16" t="s">
        <v>68</v>
      </c>
      <c r="B99" s="4" t="s">
        <v>693</v>
      </c>
      <c r="C99" s="190">
        <f>'3. kiadások önkorm'!C99+'4. Faluház kiadás'!C99+'6. Pmh kiadás'!C99+'5. Óvoda kiadás'!C99+'35.Bölcsőde'!C99</f>
        <v>0</v>
      </c>
      <c r="D99" s="190">
        <f>'3. kiadások önkorm'!D99+'4. Faluház kiadás'!D99+'6. Pmh kiadás'!D99+'5. Óvoda kiadás'!D99+'35.Bölcsőde'!D99</f>
        <v>0</v>
      </c>
      <c r="E99" s="190">
        <f>'3. kiadások önkorm'!E99+'4. Faluház kiadás'!E99+'6. Pmh kiadás'!E99+'5. Óvoda kiadás'!E99+'35.Bölcsőde'!E99</f>
        <v>0</v>
      </c>
      <c r="F99" s="190">
        <f>'3. kiadások önkorm'!F99+'4. Faluház kiadás'!F99+'6. Pmh kiadás'!F99+'5. Óvoda kiadás'!F99+'35.Bölcsőde'!F99</f>
        <v>0</v>
      </c>
      <c r="G99" s="126"/>
      <c r="H99" s="180">
        <f t="shared" si="1"/>
        <v>0</v>
      </c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2"/>
      <c r="Y99" s="32"/>
    </row>
    <row r="100" spans="1:25">
      <c r="A100" s="16" t="s">
        <v>696</v>
      </c>
      <c r="B100" s="4" t="s">
        <v>697</v>
      </c>
      <c r="C100" s="190">
        <f>'3. kiadások önkorm'!C100+'4. Faluház kiadás'!C100+'6. Pmh kiadás'!C100+'5. Óvoda kiadás'!C100+'35.Bölcsőde'!C100</f>
        <v>0</v>
      </c>
      <c r="D100" s="190">
        <f>'3. kiadások önkorm'!D100+'4. Faluház kiadás'!D100+'6. Pmh kiadás'!D100+'5. Óvoda kiadás'!D100+'35.Bölcsőde'!D100</f>
        <v>0</v>
      </c>
      <c r="E100" s="190">
        <f>'3. kiadások önkorm'!E100+'4. Faluház kiadás'!E100+'6. Pmh kiadás'!E100+'5. Óvoda kiadás'!E100+'35.Bölcsőde'!E100</f>
        <v>0</v>
      </c>
      <c r="F100" s="190">
        <f>'3. kiadások önkorm'!F100+'4. Faluház kiadás'!F100+'6. Pmh kiadás'!F100+'5. Óvoda kiadás'!F100+'35.Bölcsőde'!F100</f>
        <v>0</v>
      </c>
      <c r="G100" s="126"/>
      <c r="H100" s="180">
        <f t="shared" si="1"/>
        <v>0</v>
      </c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2"/>
      <c r="Y100" s="32"/>
    </row>
    <row r="101" spans="1:25">
      <c r="A101" s="16" t="s">
        <v>69</v>
      </c>
      <c r="B101" s="4" t="s">
        <v>698</v>
      </c>
      <c r="C101" s="190">
        <f>'3. kiadások önkorm'!C101+'4. Faluház kiadás'!C101+'6. Pmh kiadás'!C101+'5. Óvoda kiadás'!C101+'35.Bölcsőde'!C101</f>
        <v>0</v>
      </c>
      <c r="D101" s="190">
        <f>'3. kiadások önkorm'!D101+'4. Faluház kiadás'!D101+'6. Pmh kiadás'!D101+'5. Óvoda kiadás'!D101+'35.Bölcsőde'!D101</f>
        <v>0</v>
      </c>
      <c r="E101" s="190">
        <f>'3. kiadások önkorm'!E101+'4. Faluház kiadás'!E101+'6. Pmh kiadás'!E101+'5. Óvoda kiadás'!E101+'35.Bölcsőde'!E101</f>
        <v>0</v>
      </c>
      <c r="F101" s="190">
        <f>'3. kiadások önkorm'!F101+'4. Faluház kiadás'!F101+'6. Pmh kiadás'!F101+'5. Óvoda kiadás'!F101+'35.Bölcsőde'!F101</f>
        <v>0</v>
      </c>
      <c r="G101" s="126"/>
      <c r="H101" s="180">
        <f t="shared" si="1"/>
        <v>0</v>
      </c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2"/>
      <c r="Y101" s="32"/>
    </row>
    <row r="102" spans="1:25">
      <c r="A102" s="19" t="s">
        <v>31</v>
      </c>
      <c r="B102" s="8" t="s">
        <v>700</v>
      </c>
      <c r="C102" s="190">
        <f>'3. kiadások önkorm'!C102+'4. Faluház kiadás'!C102+'6. Pmh kiadás'!C102+'5. Óvoda kiadás'!C102+'35.Bölcsőde'!C102</f>
        <v>0</v>
      </c>
      <c r="D102" s="190">
        <f>'3. kiadások önkorm'!D102+'4. Faluház kiadás'!D102+'6. Pmh kiadás'!D102+'5. Óvoda kiadás'!D102+'35.Bölcsőde'!D102</f>
        <v>0</v>
      </c>
      <c r="E102" s="190">
        <f>'3. kiadások önkorm'!E102+'4. Faluház kiadás'!E102+'6. Pmh kiadás'!E102+'5. Óvoda kiadás'!E102+'35.Bölcsőde'!E102</f>
        <v>0</v>
      </c>
      <c r="F102" s="190">
        <f>'3. kiadások önkorm'!F102+'4. Faluház kiadás'!F102+'6. Pmh kiadás'!F102+'5. Óvoda kiadás'!F102+'35.Bölcsőde'!F102</f>
        <v>0</v>
      </c>
      <c r="G102" s="127"/>
      <c r="H102" s="180">
        <f t="shared" si="1"/>
        <v>0</v>
      </c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2"/>
      <c r="Y102" s="32"/>
    </row>
    <row r="103" spans="1:25">
      <c r="A103" s="46" t="s">
        <v>70</v>
      </c>
      <c r="B103" s="4" t="s">
        <v>701</v>
      </c>
      <c r="C103" s="190">
        <f>'3. kiadások önkorm'!C103+'4. Faluház kiadás'!C103+'6. Pmh kiadás'!C103+'5. Óvoda kiadás'!C103+'35.Bölcsőde'!C103</f>
        <v>0</v>
      </c>
      <c r="D103" s="190">
        <f>'3. kiadások önkorm'!D103+'4. Faluház kiadás'!D103+'6. Pmh kiadás'!D103+'5. Óvoda kiadás'!D103+'35.Bölcsőde'!D103</f>
        <v>0</v>
      </c>
      <c r="E103" s="190">
        <f>'3. kiadások önkorm'!E103+'4. Faluház kiadás'!E103+'6. Pmh kiadás'!E103+'5. Óvoda kiadás'!E103+'35.Bölcsőde'!E103</f>
        <v>0</v>
      </c>
      <c r="F103" s="190">
        <f>'3. kiadások önkorm'!F103+'4. Faluház kiadás'!F103+'6. Pmh kiadás'!F103+'5. Óvoda kiadás'!F103+'35.Bölcsőde'!F103</f>
        <v>0</v>
      </c>
      <c r="G103" s="128"/>
      <c r="H103" s="180">
        <f t="shared" si="1"/>
        <v>0</v>
      </c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2"/>
      <c r="Y103" s="32"/>
    </row>
    <row r="104" spans="1:25">
      <c r="A104" s="46" t="s">
        <v>37</v>
      </c>
      <c r="B104" s="4" t="s">
        <v>704</v>
      </c>
      <c r="C104" s="190">
        <f>'3. kiadások önkorm'!C104+'4. Faluház kiadás'!C104+'6. Pmh kiadás'!C104+'5. Óvoda kiadás'!C104+'35.Bölcsőde'!C104</f>
        <v>0</v>
      </c>
      <c r="D104" s="190">
        <f>'3. kiadások önkorm'!D104+'4. Faluház kiadás'!D104+'6. Pmh kiadás'!D104+'5. Óvoda kiadás'!D104+'35.Bölcsőde'!D104</f>
        <v>0</v>
      </c>
      <c r="E104" s="190">
        <f>'3. kiadások önkorm'!E104+'4. Faluház kiadás'!E104+'6. Pmh kiadás'!E104+'5. Óvoda kiadás'!E104+'35.Bölcsőde'!E104</f>
        <v>0</v>
      </c>
      <c r="F104" s="190">
        <f>'3. kiadások önkorm'!F104+'4. Faluház kiadás'!F104+'6. Pmh kiadás'!F104+'5. Óvoda kiadás'!F104+'35.Bölcsőde'!F104</f>
        <v>0</v>
      </c>
      <c r="G104" s="128"/>
      <c r="H104" s="180">
        <f t="shared" si="1"/>
        <v>0</v>
      </c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2"/>
      <c r="Y104" s="32"/>
    </row>
    <row r="105" spans="1:25">
      <c r="A105" s="16" t="s">
        <v>705</v>
      </c>
      <c r="B105" s="4" t="s">
        <v>706</v>
      </c>
      <c r="C105" s="190">
        <f>'3. kiadások önkorm'!C105+'4. Faluház kiadás'!C105+'6. Pmh kiadás'!C105+'5. Óvoda kiadás'!C105+'35.Bölcsőde'!C105</f>
        <v>0</v>
      </c>
      <c r="D105" s="190">
        <f>'3. kiadások önkorm'!D105+'4. Faluház kiadás'!D105+'6. Pmh kiadás'!D105+'5. Óvoda kiadás'!D105+'35.Bölcsőde'!D105</f>
        <v>0</v>
      </c>
      <c r="E105" s="190">
        <f>'3. kiadások önkorm'!E105+'4. Faluház kiadás'!E105+'6. Pmh kiadás'!E105+'5. Óvoda kiadás'!E105+'35.Bölcsőde'!E105</f>
        <v>0</v>
      </c>
      <c r="F105" s="190">
        <f>'3. kiadások önkorm'!F105+'4. Faluház kiadás'!F105+'6. Pmh kiadás'!F105+'5. Óvoda kiadás'!F105+'35.Bölcsőde'!F105</f>
        <v>0</v>
      </c>
      <c r="G105" s="126"/>
      <c r="H105" s="180">
        <f t="shared" si="1"/>
        <v>0</v>
      </c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2"/>
      <c r="Y105" s="32"/>
    </row>
    <row r="106" spans="1:25">
      <c r="A106" s="16" t="s">
        <v>71</v>
      </c>
      <c r="B106" s="4" t="s">
        <v>707</v>
      </c>
      <c r="C106" s="190">
        <f>'3. kiadások önkorm'!C106+'4. Faluház kiadás'!C106+'6. Pmh kiadás'!C106+'5. Óvoda kiadás'!C106+'35.Bölcsőde'!C106</f>
        <v>0</v>
      </c>
      <c r="D106" s="190">
        <f>'3. kiadások önkorm'!D106+'4. Faluház kiadás'!D106+'6. Pmh kiadás'!D106+'5. Óvoda kiadás'!D106+'35.Bölcsőde'!D106</f>
        <v>0</v>
      </c>
      <c r="E106" s="190">
        <f>'3. kiadások önkorm'!E106+'4. Faluház kiadás'!E106+'6. Pmh kiadás'!E106+'5. Óvoda kiadás'!E106+'35.Bölcsőde'!E106</f>
        <v>0</v>
      </c>
      <c r="F106" s="190">
        <f>'3. kiadások önkorm'!F106+'4. Faluház kiadás'!F106+'6. Pmh kiadás'!F106+'5. Óvoda kiadás'!F106+'35.Bölcsőde'!F106</f>
        <v>0</v>
      </c>
      <c r="G106" s="126"/>
      <c r="H106" s="180">
        <f t="shared" si="1"/>
        <v>0</v>
      </c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2"/>
      <c r="Y106" s="32"/>
    </row>
    <row r="107" spans="1:25">
      <c r="A107" s="17" t="s">
        <v>34</v>
      </c>
      <c r="B107" s="8" t="s">
        <v>708</v>
      </c>
      <c r="C107" s="190">
        <f>'3. kiadások önkorm'!C107+'4. Faluház kiadás'!C107+'6. Pmh kiadás'!C107+'5. Óvoda kiadás'!C107+'35.Bölcsőde'!C107</f>
        <v>0</v>
      </c>
      <c r="D107" s="190">
        <f>'3. kiadások önkorm'!D107+'4. Faluház kiadás'!D107+'6. Pmh kiadás'!D107+'5. Óvoda kiadás'!D107+'35.Bölcsőde'!D107</f>
        <v>0</v>
      </c>
      <c r="E107" s="190">
        <f>'3. kiadások önkorm'!E107+'4. Faluház kiadás'!E107+'6. Pmh kiadás'!E107+'5. Óvoda kiadás'!E107+'35.Bölcsőde'!E107</f>
        <v>0</v>
      </c>
      <c r="F107" s="190">
        <f>'3. kiadások önkorm'!F107+'4. Faluház kiadás'!F107+'6. Pmh kiadás'!F107+'5. Óvoda kiadás'!F107+'35.Bölcsőde'!F107</f>
        <v>0</v>
      </c>
      <c r="G107" s="129"/>
      <c r="H107" s="180">
        <f t="shared" si="1"/>
        <v>0</v>
      </c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2"/>
      <c r="Y107" s="32"/>
    </row>
    <row r="108" spans="1:25">
      <c r="A108" s="46" t="s">
        <v>709</v>
      </c>
      <c r="B108" s="4" t="s">
        <v>710</v>
      </c>
      <c r="C108" s="190">
        <f>'3. kiadások önkorm'!C108+'4. Faluház kiadás'!C108+'6. Pmh kiadás'!C108+'5. Óvoda kiadás'!C108+'35.Bölcsőde'!C108</f>
        <v>0</v>
      </c>
      <c r="D108" s="190">
        <f>'3. kiadások önkorm'!D108+'4. Faluház kiadás'!D108+'6. Pmh kiadás'!D108+'5. Óvoda kiadás'!D108+'35.Bölcsőde'!D108</f>
        <v>0</v>
      </c>
      <c r="E108" s="190">
        <f>'3. kiadások önkorm'!E108+'4. Faluház kiadás'!E108+'6. Pmh kiadás'!E108+'5. Óvoda kiadás'!E108+'35.Bölcsőde'!E108</f>
        <v>0</v>
      </c>
      <c r="F108" s="190">
        <f>'3. kiadások önkorm'!F108+'4. Faluház kiadás'!F108+'6. Pmh kiadás'!F108+'5. Óvoda kiadás'!F108+'35.Bölcsőde'!F108</f>
        <v>0</v>
      </c>
      <c r="G108" s="128"/>
      <c r="H108" s="180">
        <f t="shared" si="1"/>
        <v>0</v>
      </c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2"/>
      <c r="Y108" s="32"/>
    </row>
    <row r="109" spans="1:25">
      <c r="A109" s="46" t="s">
        <v>711</v>
      </c>
      <c r="B109" s="4" t="s">
        <v>712</v>
      </c>
      <c r="C109" s="190">
        <f>'3. kiadások önkorm'!C109+'4. Faluház kiadás'!C109+'6. Pmh kiadás'!C109+'5. Óvoda kiadás'!C109+'35.Bölcsőde'!C109</f>
        <v>0</v>
      </c>
      <c r="D109" s="190">
        <f>'3. kiadások önkorm'!D109+'4. Faluház kiadás'!D109+'6. Pmh kiadás'!D109+'5. Óvoda kiadás'!D109+'35.Bölcsőde'!D109</f>
        <v>0</v>
      </c>
      <c r="E109" s="190">
        <f>'3. kiadások önkorm'!E109+'4. Faluház kiadás'!E109+'6. Pmh kiadás'!E109+'5. Óvoda kiadás'!E109+'35.Bölcsőde'!E109</f>
        <v>0</v>
      </c>
      <c r="F109" s="190">
        <f>'3. kiadások önkorm'!F109+'4. Faluház kiadás'!F109+'6. Pmh kiadás'!F109+'5. Óvoda kiadás'!F109+'35.Bölcsőde'!F109</f>
        <v>0</v>
      </c>
      <c r="G109" s="128"/>
      <c r="H109" s="180">
        <f t="shared" si="1"/>
        <v>0</v>
      </c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2"/>
      <c r="Y109" s="32"/>
    </row>
    <row r="110" spans="1:25">
      <c r="A110" s="17" t="s">
        <v>713</v>
      </c>
      <c r="B110" s="8" t="s">
        <v>714</v>
      </c>
      <c r="C110" s="190">
        <f>'3. kiadások önkorm'!C110+'4. Faluház kiadás'!C110+'6. Pmh kiadás'!C110+'5. Óvoda kiadás'!C110+'35.Bölcsőde'!C110</f>
        <v>167513</v>
      </c>
      <c r="D110" s="190">
        <f>'3. kiadások önkorm'!D110+'4. Faluház kiadás'!D110+'6. Pmh kiadás'!D110+'5. Óvoda kiadás'!D110+'35.Bölcsőde'!D110</f>
        <v>0</v>
      </c>
      <c r="E110" s="190">
        <f>'3. kiadások önkorm'!E110+'4. Faluház kiadás'!E110+'6. Pmh kiadás'!E110+'5. Óvoda kiadás'!E110+'35.Bölcsőde'!E110</f>
        <v>0</v>
      </c>
      <c r="F110" s="190">
        <f>'3. kiadások önkorm'!F110+'4. Faluház kiadás'!F110+'6. Pmh kiadás'!F110+'5. Óvoda kiadás'!F110+'35.Bölcsőde'!F110</f>
        <v>167513</v>
      </c>
      <c r="G110" s="200">
        <f>F110</f>
        <v>167513</v>
      </c>
      <c r="H110" s="180">
        <f t="shared" si="1"/>
        <v>0</v>
      </c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2"/>
      <c r="Y110" s="32"/>
    </row>
    <row r="111" spans="1:25">
      <c r="A111" s="46" t="s">
        <v>715</v>
      </c>
      <c r="B111" s="4" t="s">
        <v>716</v>
      </c>
      <c r="C111" s="190">
        <f>'3. kiadások önkorm'!C111+'4. Faluház kiadás'!C111+'6. Pmh kiadás'!C111+'5. Óvoda kiadás'!C111+'35.Bölcsőde'!C111</f>
        <v>0</v>
      </c>
      <c r="D111" s="190">
        <f>'3. kiadások önkorm'!D111+'4. Faluház kiadás'!D111+'6. Pmh kiadás'!D111+'5. Óvoda kiadás'!D111+'35.Bölcsőde'!D111</f>
        <v>0</v>
      </c>
      <c r="E111" s="190">
        <f>'3. kiadások önkorm'!E111+'4. Faluház kiadás'!E111+'6. Pmh kiadás'!E111+'5. Óvoda kiadás'!E111+'35.Bölcsőde'!E111</f>
        <v>0</v>
      </c>
      <c r="F111" s="190">
        <f>'3. kiadások önkorm'!F111+'4. Faluház kiadás'!F111+'6. Pmh kiadás'!F111+'5. Óvoda kiadás'!F111+'35.Bölcsőde'!F111</f>
        <v>0</v>
      </c>
      <c r="G111" s="128"/>
      <c r="H111" s="180">
        <f t="shared" si="1"/>
        <v>0</v>
      </c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2"/>
      <c r="Y111" s="32"/>
    </row>
    <row r="112" spans="1:25">
      <c r="A112" s="46" t="s">
        <v>717</v>
      </c>
      <c r="B112" s="4" t="s">
        <v>718</v>
      </c>
      <c r="C112" s="190">
        <f>'3. kiadások önkorm'!C112+'4. Faluház kiadás'!C112+'6. Pmh kiadás'!C112+'5. Óvoda kiadás'!C112+'35.Bölcsőde'!C112</f>
        <v>0</v>
      </c>
      <c r="D112" s="190">
        <f>'3. kiadások önkorm'!D112+'4. Faluház kiadás'!D112+'6. Pmh kiadás'!D112+'5. Óvoda kiadás'!D112+'35.Bölcsőde'!D112</f>
        <v>0</v>
      </c>
      <c r="E112" s="190">
        <f>'3. kiadások önkorm'!E112+'4. Faluház kiadás'!E112+'6. Pmh kiadás'!E112+'5. Óvoda kiadás'!E112+'35.Bölcsőde'!E112</f>
        <v>0</v>
      </c>
      <c r="F112" s="190">
        <f>'3. kiadások önkorm'!F112+'4. Faluház kiadás'!F112+'6. Pmh kiadás'!F112+'5. Óvoda kiadás'!F112+'35.Bölcsőde'!F112</f>
        <v>0</v>
      </c>
      <c r="G112" s="128"/>
      <c r="H112" s="180">
        <f t="shared" si="1"/>
        <v>0</v>
      </c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2"/>
      <c r="Y112" s="32"/>
    </row>
    <row r="113" spans="1:25">
      <c r="A113" s="46" t="s">
        <v>719</v>
      </c>
      <c r="B113" s="4" t="s">
        <v>720</v>
      </c>
      <c r="C113" s="190">
        <f>'3. kiadások önkorm'!C113+'4. Faluház kiadás'!C113+'6. Pmh kiadás'!C113+'5. Óvoda kiadás'!C113+'35.Bölcsőde'!C113</f>
        <v>0</v>
      </c>
      <c r="D113" s="190">
        <f>'3. kiadások önkorm'!D113+'4. Faluház kiadás'!D113+'6. Pmh kiadás'!D113+'5. Óvoda kiadás'!D113+'35.Bölcsőde'!D113</f>
        <v>0</v>
      </c>
      <c r="E113" s="190">
        <f>'3. kiadások önkorm'!E113+'4. Faluház kiadás'!E113+'6. Pmh kiadás'!E113+'5. Óvoda kiadás'!E113+'35.Bölcsőde'!E113</f>
        <v>0</v>
      </c>
      <c r="F113" s="190">
        <f>'3. kiadások önkorm'!F113+'4. Faluház kiadás'!F113+'6. Pmh kiadás'!F113+'5. Óvoda kiadás'!F113+'35.Bölcsőde'!F113</f>
        <v>0</v>
      </c>
      <c r="G113" s="128"/>
      <c r="H113" s="180">
        <f t="shared" si="1"/>
        <v>0</v>
      </c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2"/>
      <c r="Y113" s="32"/>
    </row>
    <row r="114" spans="1:25">
      <c r="A114" s="47" t="s">
        <v>35</v>
      </c>
      <c r="B114" s="48" t="s">
        <v>721</v>
      </c>
      <c r="C114" s="190">
        <f>'3. kiadások önkorm'!C114+'4. Faluház kiadás'!C114+'6. Pmh kiadás'!C114+'5. Óvoda kiadás'!C114+'35.Bölcsőde'!C114</f>
        <v>167513</v>
      </c>
      <c r="D114" s="190">
        <f>'3. kiadások önkorm'!D114+'4. Faluház kiadás'!D114+'6. Pmh kiadás'!D114+'5. Óvoda kiadás'!D114+'35.Bölcsőde'!D114</f>
        <v>0</v>
      </c>
      <c r="E114" s="190">
        <f>'3. kiadások önkorm'!E114+'4. Faluház kiadás'!E114+'6. Pmh kiadás'!E114+'5. Óvoda kiadás'!E114+'35.Bölcsőde'!E114</f>
        <v>0</v>
      </c>
      <c r="F114" s="190">
        <f>'3. kiadások önkorm'!F114+'4. Faluház kiadás'!F114+'6. Pmh kiadás'!F114+'5. Óvoda kiadás'!F114+'35.Bölcsőde'!F114</f>
        <v>167513</v>
      </c>
      <c r="G114" s="201">
        <f>F114</f>
        <v>167513</v>
      </c>
      <c r="H114" s="180">
        <f t="shared" si="1"/>
        <v>0</v>
      </c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2"/>
      <c r="Y114" s="32"/>
    </row>
    <row r="115" spans="1:25">
      <c r="A115" s="46" t="s">
        <v>722</v>
      </c>
      <c r="B115" s="4" t="s">
        <v>723</v>
      </c>
      <c r="C115" s="190">
        <f>'3. kiadások önkorm'!C115+'4. Faluház kiadás'!C115+'6. Pmh kiadás'!C115+'5. Óvoda kiadás'!C115+'35.Bölcsőde'!C115</f>
        <v>0</v>
      </c>
      <c r="D115" s="190">
        <f>'3. kiadások önkorm'!D115+'4. Faluház kiadás'!D115+'6. Pmh kiadás'!D115+'5. Óvoda kiadás'!D115+'35.Bölcsőde'!D115</f>
        <v>0</v>
      </c>
      <c r="E115" s="190">
        <f>'3. kiadások önkorm'!E115+'4. Faluház kiadás'!E115+'6. Pmh kiadás'!E115+'5. Óvoda kiadás'!E115+'35.Bölcsőde'!E115</f>
        <v>0</v>
      </c>
      <c r="F115" s="190">
        <f>'3. kiadások önkorm'!F115+'4. Faluház kiadás'!F115+'6. Pmh kiadás'!F115+'5. Óvoda kiadás'!F115+'35.Bölcsőde'!F115</f>
        <v>0</v>
      </c>
      <c r="G115" s="128"/>
      <c r="H115" s="180">
        <f t="shared" si="1"/>
        <v>0</v>
      </c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2"/>
      <c r="Y115" s="32"/>
    </row>
    <row r="116" spans="1:25">
      <c r="A116" s="16" t="s">
        <v>724</v>
      </c>
      <c r="B116" s="4" t="s">
        <v>725</v>
      </c>
      <c r="C116" s="190">
        <f>'3. kiadások önkorm'!C116+'4. Faluház kiadás'!C116+'6. Pmh kiadás'!C116+'5. Óvoda kiadás'!C116+'35.Bölcsőde'!C116</f>
        <v>0</v>
      </c>
      <c r="D116" s="190">
        <f>'3. kiadások önkorm'!D116+'4. Faluház kiadás'!D116+'6. Pmh kiadás'!D116+'5. Óvoda kiadás'!D116+'35.Bölcsőde'!D116</f>
        <v>0</v>
      </c>
      <c r="E116" s="190">
        <f>'3. kiadások önkorm'!E116+'4. Faluház kiadás'!E116+'6. Pmh kiadás'!E116+'5. Óvoda kiadás'!E116+'35.Bölcsőde'!E116</f>
        <v>0</v>
      </c>
      <c r="F116" s="190">
        <f>'3. kiadások önkorm'!F116+'4. Faluház kiadás'!F116+'6. Pmh kiadás'!F116+'5. Óvoda kiadás'!F116+'35.Bölcsőde'!F116</f>
        <v>0</v>
      </c>
      <c r="G116" s="126"/>
      <c r="H116" s="180">
        <f t="shared" si="1"/>
        <v>0</v>
      </c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2"/>
      <c r="Y116" s="32"/>
    </row>
    <row r="117" spans="1:25">
      <c r="A117" s="46" t="s">
        <v>72</v>
      </c>
      <c r="B117" s="4" t="s">
        <v>726</v>
      </c>
      <c r="C117" s="190">
        <f>'3. kiadások önkorm'!C117+'4. Faluház kiadás'!C117+'6. Pmh kiadás'!C117+'5. Óvoda kiadás'!C117+'35.Bölcsőde'!C117</f>
        <v>0</v>
      </c>
      <c r="D117" s="190">
        <f>'3. kiadások önkorm'!D117+'4. Faluház kiadás'!D117+'6. Pmh kiadás'!D117+'5. Óvoda kiadás'!D117+'35.Bölcsőde'!D117</f>
        <v>0</v>
      </c>
      <c r="E117" s="190">
        <f>'3. kiadások önkorm'!E117+'4. Faluház kiadás'!E117+'6. Pmh kiadás'!E117+'5. Óvoda kiadás'!E117+'35.Bölcsőde'!E117</f>
        <v>0</v>
      </c>
      <c r="F117" s="190">
        <f>'3. kiadások önkorm'!F117+'4. Faluház kiadás'!F117+'6. Pmh kiadás'!F117+'5. Óvoda kiadás'!F117+'35.Bölcsőde'!F117</f>
        <v>0</v>
      </c>
      <c r="G117" s="128"/>
      <c r="H117" s="180">
        <f t="shared" si="1"/>
        <v>0</v>
      </c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2"/>
      <c r="Y117" s="32"/>
    </row>
    <row r="118" spans="1:25">
      <c r="A118" s="46" t="s">
        <v>40</v>
      </c>
      <c r="B118" s="4" t="s">
        <v>727</v>
      </c>
      <c r="C118" s="190">
        <f>'3. kiadások önkorm'!C118+'4. Faluház kiadás'!C118+'6. Pmh kiadás'!C118+'5. Óvoda kiadás'!C118+'35.Bölcsőde'!C118</f>
        <v>0</v>
      </c>
      <c r="D118" s="190">
        <f>'3. kiadások önkorm'!D118+'4. Faluház kiadás'!D118+'6. Pmh kiadás'!D118+'5. Óvoda kiadás'!D118+'35.Bölcsőde'!D118</f>
        <v>0</v>
      </c>
      <c r="E118" s="190">
        <f>'3. kiadások önkorm'!E118+'4. Faluház kiadás'!E118+'6. Pmh kiadás'!E118+'5. Óvoda kiadás'!E118+'35.Bölcsőde'!E118</f>
        <v>0</v>
      </c>
      <c r="F118" s="190">
        <f>'3. kiadások önkorm'!F118+'4. Faluház kiadás'!F118+'6. Pmh kiadás'!F118+'5. Óvoda kiadás'!F118+'35.Bölcsőde'!F118</f>
        <v>0</v>
      </c>
      <c r="G118" s="128"/>
      <c r="H118" s="180">
        <f t="shared" si="1"/>
        <v>0</v>
      </c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2"/>
      <c r="Y118" s="32"/>
    </row>
    <row r="119" spans="1:25">
      <c r="A119" s="47" t="s">
        <v>41</v>
      </c>
      <c r="B119" s="48" t="s">
        <v>731</v>
      </c>
      <c r="C119" s="190">
        <f>'3. kiadások önkorm'!C119+'4. Faluház kiadás'!C119+'6. Pmh kiadás'!C119+'5. Óvoda kiadás'!C119+'35.Bölcsőde'!C119</f>
        <v>0</v>
      </c>
      <c r="D119" s="190">
        <f>'3. kiadások önkorm'!D119+'4. Faluház kiadás'!D119+'6. Pmh kiadás'!D119+'5. Óvoda kiadás'!D119+'35.Bölcsőde'!D119</f>
        <v>0</v>
      </c>
      <c r="E119" s="190">
        <f>'3. kiadások önkorm'!E119+'4. Faluház kiadás'!E119+'6. Pmh kiadás'!E119+'5. Óvoda kiadás'!E119+'35.Bölcsőde'!E119</f>
        <v>0</v>
      </c>
      <c r="F119" s="190">
        <f>'3. kiadások önkorm'!F119+'4. Faluház kiadás'!F119+'6. Pmh kiadás'!F119+'5. Óvoda kiadás'!F119+'35.Bölcsőde'!F119</f>
        <v>0</v>
      </c>
      <c r="G119" s="129"/>
      <c r="H119" s="180">
        <f t="shared" si="1"/>
        <v>0</v>
      </c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2"/>
      <c r="Y119" s="32"/>
    </row>
    <row r="120" spans="1:25">
      <c r="A120" s="16" t="s">
        <v>732</v>
      </c>
      <c r="B120" s="4" t="s">
        <v>733</v>
      </c>
      <c r="C120" s="190">
        <f>'3. kiadások önkorm'!C120+'4. Faluház kiadás'!C120+'6. Pmh kiadás'!C120+'5. Óvoda kiadás'!C120+'35.Bölcsőde'!C120</f>
        <v>0</v>
      </c>
      <c r="D120" s="190">
        <f>'3. kiadások önkorm'!D120+'4. Faluház kiadás'!D120+'6. Pmh kiadás'!D120+'5. Óvoda kiadás'!D120+'35.Bölcsőde'!D120</f>
        <v>0</v>
      </c>
      <c r="E120" s="190">
        <f>'3. kiadások önkorm'!E120+'4. Faluház kiadás'!E120+'6. Pmh kiadás'!E120+'5. Óvoda kiadás'!E120+'35.Bölcsőde'!E120</f>
        <v>0</v>
      </c>
      <c r="F120" s="190">
        <f>'3. kiadások önkorm'!F120+'4. Faluház kiadás'!F120+'6. Pmh kiadás'!F120+'5. Óvoda kiadás'!F120+'35.Bölcsőde'!F120</f>
        <v>0</v>
      </c>
      <c r="G120" s="126"/>
      <c r="H120" s="180">
        <f t="shared" si="1"/>
        <v>0</v>
      </c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2"/>
      <c r="Y120" s="32"/>
    </row>
    <row r="121" spans="1:25" ht="15.75">
      <c r="A121" s="49" t="s">
        <v>84</v>
      </c>
      <c r="B121" s="50" t="s">
        <v>734</v>
      </c>
      <c r="C121" s="190">
        <f>'3. kiadások önkorm'!C121+'4. Faluház kiadás'!C121+'6. Pmh kiadás'!C121+'5. Óvoda kiadás'!C121+'35.Bölcsőde'!C121</f>
        <v>167513</v>
      </c>
      <c r="D121" s="190">
        <f>'3. kiadások önkorm'!D121+'4. Faluház kiadás'!D121+'6. Pmh kiadás'!D121+'5. Óvoda kiadás'!D121+'35.Bölcsőde'!D121</f>
        <v>0</v>
      </c>
      <c r="E121" s="190">
        <f>'3. kiadások önkorm'!E121+'4. Faluház kiadás'!E121+'6. Pmh kiadás'!E121+'5. Óvoda kiadás'!E121+'35.Bölcsőde'!E121</f>
        <v>0</v>
      </c>
      <c r="F121" s="190">
        <f>'3. kiadások önkorm'!F121+'4. Faluház kiadás'!F121+'6. Pmh kiadás'!F121+'5. Óvoda kiadás'!F121+'35.Bölcsőde'!F121</f>
        <v>167513</v>
      </c>
      <c r="G121" s="201">
        <f>G114</f>
        <v>167513</v>
      </c>
      <c r="H121" s="180">
        <f t="shared" si="1"/>
        <v>0</v>
      </c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2"/>
      <c r="Y121" s="32"/>
    </row>
    <row r="122" spans="1:25" ht="15.75">
      <c r="A122" s="54" t="s">
        <v>121</v>
      </c>
      <c r="B122" s="55"/>
      <c r="C122" s="190">
        <f>'3. kiadások önkorm'!C122+'4. Faluház kiadás'!C122+'6. Pmh kiadás'!C122+'5. Óvoda kiadás'!C122+'35.Bölcsőde'!C122</f>
        <v>768455</v>
      </c>
      <c r="D122" s="190">
        <f>'3. kiadások önkorm'!D122+'4. Faluház kiadás'!D122+'6. Pmh kiadás'!D122+'5. Óvoda kiadás'!D122+'35.Bölcsőde'!D122</f>
        <v>307503</v>
      </c>
      <c r="E122" s="190">
        <f>'3. kiadások önkorm'!E122+'4. Faluház kiadás'!E122+'6. Pmh kiadás'!E122+'5. Óvoda kiadás'!E122+'35.Bölcsőde'!E122</f>
        <v>0</v>
      </c>
      <c r="F122" s="190">
        <f>'3. kiadások önkorm'!F122+'4. Faluház kiadás'!F122+'6. Pmh kiadás'!F122+'5. Óvoda kiadás'!F122+'35.Bölcsőde'!F122</f>
        <v>1075958</v>
      </c>
      <c r="G122" s="180">
        <f>G121</f>
        <v>167513</v>
      </c>
      <c r="H122" s="180">
        <f t="shared" si="1"/>
        <v>908445</v>
      </c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</row>
    <row r="123" spans="1:25">
      <c r="B123" s="32"/>
      <c r="C123" s="165"/>
      <c r="D123" s="165"/>
      <c r="E123" s="165"/>
      <c r="F123" s="165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</row>
    <row r="124" spans="1:25">
      <c r="B124" s="32"/>
      <c r="C124" s="165"/>
      <c r="D124" s="165"/>
      <c r="E124" s="165"/>
      <c r="F124" s="165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</row>
    <row r="125" spans="1:25">
      <c r="B125" s="32"/>
      <c r="C125" s="165"/>
      <c r="D125" s="165"/>
      <c r="E125" s="165"/>
      <c r="F125" s="165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</row>
    <row r="126" spans="1:25">
      <c r="B126" s="32"/>
      <c r="C126" s="165"/>
      <c r="D126" s="165"/>
      <c r="E126" s="165"/>
      <c r="F126" s="165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</row>
    <row r="127" spans="1:25">
      <c r="B127" s="32"/>
      <c r="C127" s="165"/>
      <c r="D127" s="165"/>
      <c r="E127" s="165"/>
      <c r="F127" s="165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</row>
    <row r="128" spans="1:25">
      <c r="B128" s="32"/>
      <c r="C128" s="165"/>
      <c r="D128" s="165"/>
      <c r="E128" s="165"/>
      <c r="F128" s="165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</row>
    <row r="129" spans="2:25">
      <c r="B129" s="32"/>
      <c r="C129" s="165"/>
      <c r="D129" s="165"/>
      <c r="E129" s="165"/>
      <c r="F129" s="165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</row>
    <row r="130" spans="2:25">
      <c r="B130" s="32"/>
      <c r="C130" s="165"/>
      <c r="D130" s="165"/>
      <c r="E130" s="165"/>
      <c r="F130" s="165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</row>
    <row r="131" spans="2:25">
      <c r="B131" s="32"/>
      <c r="C131" s="165"/>
      <c r="D131" s="165"/>
      <c r="E131" s="165"/>
      <c r="F131" s="165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</row>
    <row r="132" spans="2:25">
      <c r="B132" s="32"/>
      <c r="C132" s="165"/>
      <c r="D132" s="165"/>
      <c r="E132" s="165"/>
      <c r="F132" s="165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</row>
    <row r="133" spans="2:25">
      <c r="B133" s="32"/>
      <c r="C133" s="165"/>
      <c r="D133" s="165"/>
      <c r="E133" s="165"/>
      <c r="F133" s="165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</row>
    <row r="134" spans="2:25">
      <c r="B134" s="32"/>
      <c r="C134" s="165"/>
      <c r="D134" s="165"/>
      <c r="E134" s="165"/>
      <c r="F134" s="165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</row>
    <row r="135" spans="2:25">
      <c r="B135" s="32"/>
      <c r="C135" s="165"/>
      <c r="D135" s="165"/>
      <c r="E135" s="165"/>
      <c r="F135" s="165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</row>
    <row r="136" spans="2:25">
      <c r="B136" s="32"/>
      <c r="C136" s="165"/>
      <c r="D136" s="165"/>
      <c r="E136" s="165"/>
      <c r="F136" s="165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</row>
    <row r="137" spans="2:25">
      <c r="B137" s="32"/>
      <c r="C137" s="165"/>
      <c r="D137" s="165"/>
      <c r="E137" s="165"/>
      <c r="F137" s="165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</row>
    <row r="138" spans="2:25">
      <c r="B138" s="32"/>
      <c r="C138" s="165"/>
      <c r="D138" s="165"/>
      <c r="E138" s="165"/>
      <c r="F138" s="165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</row>
    <row r="139" spans="2:25">
      <c r="B139" s="32"/>
      <c r="C139" s="165"/>
      <c r="D139" s="165"/>
      <c r="E139" s="165"/>
      <c r="F139" s="165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</row>
    <row r="140" spans="2:25">
      <c r="B140" s="32"/>
      <c r="C140" s="165"/>
      <c r="D140" s="165"/>
      <c r="E140" s="165"/>
      <c r="F140" s="165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</row>
    <row r="141" spans="2:25">
      <c r="B141" s="32"/>
      <c r="C141" s="165"/>
      <c r="D141" s="165"/>
      <c r="E141" s="165"/>
      <c r="F141" s="165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</row>
    <row r="142" spans="2:25">
      <c r="B142" s="32"/>
      <c r="C142" s="165"/>
      <c r="D142" s="165"/>
      <c r="E142" s="165"/>
      <c r="F142" s="165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</row>
    <row r="143" spans="2:25">
      <c r="B143" s="32"/>
      <c r="C143" s="165"/>
      <c r="D143" s="165"/>
      <c r="E143" s="165"/>
      <c r="F143" s="165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</row>
    <row r="144" spans="2:25">
      <c r="B144" s="32"/>
      <c r="C144" s="165"/>
      <c r="D144" s="165"/>
      <c r="E144" s="165"/>
      <c r="F144" s="165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</row>
    <row r="145" spans="2:25">
      <c r="B145" s="32"/>
      <c r="C145" s="165"/>
      <c r="D145" s="165"/>
      <c r="E145" s="165"/>
      <c r="F145" s="165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</row>
    <row r="146" spans="2:25">
      <c r="B146" s="32"/>
      <c r="C146" s="165"/>
      <c r="D146" s="165"/>
      <c r="E146" s="165"/>
      <c r="F146" s="165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</row>
    <row r="147" spans="2:25">
      <c r="B147" s="32"/>
      <c r="C147" s="165"/>
      <c r="D147" s="165"/>
      <c r="E147" s="165"/>
      <c r="F147" s="165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</row>
    <row r="148" spans="2:25">
      <c r="B148" s="32"/>
      <c r="C148" s="165"/>
      <c r="D148" s="165"/>
      <c r="E148" s="165"/>
      <c r="F148" s="165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</row>
    <row r="149" spans="2:25">
      <c r="B149" s="32"/>
      <c r="C149" s="165"/>
      <c r="D149" s="165"/>
      <c r="E149" s="165"/>
      <c r="F149" s="165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</row>
    <row r="150" spans="2:25">
      <c r="B150" s="32"/>
      <c r="C150" s="165"/>
      <c r="D150" s="165"/>
      <c r="E150" s="165"/>
      <c r="F150" s="165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</row>
    <row r="151" spans="2:25">
      <c r="B151" s="32"/>
      <c r="C151" s="165"/>
      <c r="D151" s="165"/>
      <c r="E151" s="165"/>
      <c r="F151" s="165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</row>
    <row r="152" spans="2:25">
      <c r="B152" s="32"/>
      <c r="C152" s="165"/>
      <c r="D152" s="165"/>
      <c r="E152" s="165"/>
      <c r="F152" s="165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</row>
    <row r="153" spans="2:25">
      <c r="B153" s="32"/>
      <c r="C153" s="165"/>
      <c r="D153" s="165"/>
      <c r="E153" s="165"/>
      <c r="F153" s="165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</row>
    <row r="154" spans="2:25">
      <c r="B154" s="32"/>
      <c r="C154" s="165"/>
      <c r="D154" s="165"/>
      <c r="E154" s="165"/>
      <c r="F154" s="165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</row>
    <row r="155" spans="2:25">
      <c r="B155" s="32"/>
      <c r="C155" s="165"/>
      <c r="D155" s="165"/>
      <c r="E155" s="165"/>
      <c r="F155" s="165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</row>
    <row r="156" spans="2:25">
      <c r="B156" s="32"/>
      <c r="C156" s="165"/>
      <c r="D156" s="165"/>
      <c r="E156" s="165"/>
      <c r="F156" s="165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</row>
    <row r="157" spans="2:25">
      <c r="B157" s="32"/>
      <c r="C157" s="165"/>
      <c r="D157" s="165"/>
      <c r="E157" s="165"/>
      <c r="F157" s="165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</row>
    <row r="158" spans="2:25">
      <c r="B158" s="32"/>
      <c r="C158" s="165"/>
      <c r="D158" s="165"/>
      <c r="E158" s="165"/>
      <c r="F158" s="165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</row>
    <row r="159" spans="2:25">
      <c r="B159" s="32"/>
      <c r="C159" s="165"/>
      <c r="D159" s="165"/>
      <c r="E159" s="165"/>
      <c r="F159" s="165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</row>
    <row r="160" spans="2:25">
      <c r="B160" s="32"/>
      <c r="C160" s="165"/>
      <c r="D160" s="165"/>
      <c r="E160" s="165"/>
      <c r="F160" s="165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</row>
    <row r="161" spans="2:25">
      <c r="B161" s="32"/>
      <c r="C161" s="165"/>
      <c r="D161" s="165"/>
      <c r="E161" s="165"/>
      <c r="F161" s="165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</row>
    <row r="162" spans="2:25">
      <c r="B162" s="32"/>
      <c r="C162" s="165"/>
      <c r="D162" s="165"/>
      <c r="E162" s="165"/>
      <c r="F162" s="165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</row>
    <row r="163" spans="2:25">
      <c r="B163" s="32"/>
      <c r="C163" s="165"/>
      <c r="D163" s="165"/>
      <c r="E163" s="165"/>
      <c r="F163" s="165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</row>
    <row r="164" spans="2:25">
      <c r="B164" s="32"/>
      <c r="C164" s="165"/>
      <c r="D164" s="165"/>
      <c r="E164" s="165"/>
      <c r="F164" s="165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</row>
    <row r="165" spans="2:25">
      <c r="B165" s="32"/>
      <c r="C165" s="165"/>
      <c r="D165" s="165"/>
      <c r="E165" s="165"/>
      <c r="F165" s="165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</row>
    <row r="166" spans="2:25">
      <c r="B166" s="32"/>
      <c r="C166" s="165"/>
      <c r="D166" s="165"/>
      <c r="E166" s="165"/>
      <c r="F166" s="165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</row>
    <row r="167" spans="2:25">
      <c r="B167" s="32"/>
      <c r="C167" s="165"/>
      <c r="D167" s="165"/>
      <c r="E167" s="165"/>
      <c r="F167" s="165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</row>
    <row r="168" spans="2:25">
      <c r="B168" s="32"/>
      <c r="C168" s="165"/>
      <c r="D168" s="165"/>
      <c r="E168" s="165"/>
      <c r="F168" s="165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</row>
    <row r="169" spans="2:25">
      <c r="B169" s="32"/>
      <c r="C169" s="165"/>
      <c r="D169" s="165"/>
      <c r="E169" s="165"/>
      <c r="F169" s="165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</row>
    <row r="170" spans="2:25">
      <c r="B170" s="32"/>
      <c r="C170" s="165"/>
      <c r="D170" s="165"/>
      <c r="E170" s="165"/>
      <c r="F170" s="165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</row>
    <row r="171" spans="2:25">
      <c r="B171" s="32"/>
      <c r="C171" s="165"/>
      <c r="D171" s="165"/>
      <c r="E171" s="165"/>
      <c r="F171" s="165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</row>
  </sheetData>
  <mergeCells count="2">
    <mergeCell ref="A1:F1"/>
    <mergeCell ref="A2:F2"/>
  </mergeCells>
  <phoneticPr fontId="50" type="noConversion"/>
  <pageMargins left="0.27559055118110237" right="0.15748031496062992" top="0.43307086614173229" bottom="0.39370078740157483" header="0.15748031496062992" footer="0.11811023622047245"/>
  <pageSetup paperSize="9" scale="43" orientation="portrait" horizontalDpi="300" verticalDpi="300" r:id="rId1"/>
  <headerFooter>
    <oddHeader>&amp;R35.sz. melléklet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A1:F153"/>
  <sheetViews>
    <sheetView topLeftCell="A70" workbookViewId="0">
      <selection activeCell="A89" sqref="A89"/>
    </sheetView>
  </sheetViews>
  <sheetFormatPr defaultRowHeight="15"/>
  <cols>
    <col min="1" max="1" width="101.28515625" customWidth="1"/>
    <col min="2" max="2" width="10.28515625" customWidth="1"/>
    <col min="3" max="3" width="17.42578125" hidden="1" customWidth="1"/>
    <col min="4" max="4" width="15.85546875" hidden="1" customWidth="1"/>
    <col min="5" max="5" width="14.28515625" style="158" customWidth="1"/>
  </cols>
  <sheetData>
    <row r="1" spans="1:6">
      <c r="A1" s="243" t="s">
        <v>283</v>
      </c>
      <c r="B1" s="104"/>
      <c r="C1" s="104"/>
      <c r="D1" s="104"/>
      <c r="E1" s="166"/>
      <c r="F1" s="121"/>
    </row>
    <row r="2" spans="1:6" ht="26.25" customHeight="1">
      <c r="A2" s="265" t="s">
        <v>343</v>
      </c>
      <c r="B2" s="270"/>
      <c r="C2" s="270"/>
      <c r="D2" s="270"/>
      <c r="E2" s="270"/>
    </row>
    <row r="3" spans="1:6" ht="30" customHeight="1">
      <c r="A3" s="269" t="s">
        <v>296</v>
      </c>
      <c r="B3" s="266"/>
      <c r="C3" s="266"/>
      <c r="D3" s="266"/>
      <c r="E3" s="266"/>
    </row>
    <row r="5" spans="1:6">
      <c r="A5" s="150" t="s">
        <v>365</v>
      </c>
    </row>
    <row r="6" spans="1:6" ht="48.75" customHeight="1">
      <c r="A6" s="1" t="s">
        <v>498</v>
      </c>
      <c r="B6" s="2" t="s">
        <v>499</v>
      </c>
      <c r="C6" s="151" t="s">
        <v>458</v>
      </c>
      <c r="D6" s="151" t="s">
        <v>459</v>
      </c>
      <c r="E6" s="159" t="s">
        <v>460</v>
      </c>
    </row>
    <row r="7" spans="1:6">
      <c r="A7" s="40" t="s">
        <v>894</v>
      </c>
      <c r="B7" s="39" t="s">
        <v>559</v>
      </c>
      <c r="C7" s="153"/>
      <c r="D7" s="153"/>
      <c r="E7" s="160">
        <f>'4. Faluház kiadás'!F19</f>
        <v>7479</v>
      </c>
    </row>
    <row r="8" spans="1:6">
      <c r="A8" s="4" t="s">
        <v>895</v>
      </c>
      <c r="B8" s="39" t="s">
        <v>566</v>
      </c>
      <c r="C8" s="153"/>
      <c r="D8" s="153"/>
      <c r="E8" s="160">
        <f>'4. Faluház kiadás'!F23</f>
        <v>329</v>
      </c>
    </row>
    <row r="9" spans="1:6">
      <c r="A9" s="64" t="s">
        <v>73</v>
      </c>
      <c r="B9" s="65" t="s">
        <v>567</v>
      </c>
      <c r="C9" s="153"/>
      <c r="D9" s="153"/>
      <c r="E9" s="160">
        <f>E8+E7</f>
        <v>7808</v>
      </c>
    </row>
    <row r="10" spans="1:6">
      <c r="A10" s="48" t="s">
        <v>44</v>
      </c>
      <c r="B10" s="65" t="s">
        <v>568</v>
      </c>
      <c r="C10" s="153"/>
      <c r="D10" s="153"/>
      <c r="E10" s="160">
        <f>'4. Faluház kiadás'!F25</f>
        <v>2147</v>
      </c>
    </row>
    <row r="11" spans="1:6">
      <c r="A11" s="4" t="s">
        <v>905</v>
      </c>
      <c r="B11" s="39" t="s">
        <v>575</v>
      </c>
      <c r="C11" s="153"/>
      <c r="D11" s="153"/>
      <c r="E11" s="160">
        <f>'4. Faluház kiadás'!F29</f>
        <v>2200</v>
      </c>
    </row>
    <row r="12" spans="1:6">
      <c r="A12" s="4" t="s">
        <v>74</v>
      </c>
      <c r="B12" s="39" t="s">
        <v>580</v>
      </c>
      <c r="C12" s="153"/>
      <c r="D12" s="153"/>
      <c r="E12" s="160">
        <f>'4. Faluház kiadás'!F32</f>
        <v>415</v>
      </c>
    </row>
    <row r="13" spans="1:6">
      <c r="A13" s="4" t="s">
        <v>909</v>
      </c>
      <c r="B13" s="39" t="s">
        <v>595</v>
      </c>
      <c r="C13" s="153"/>
      <c r="D13" s="153"/>
      <c r="E13" s="160">
        <f>'4. Faluház kiadás'!F40</f>
        <v>11825</v>
      </c>
    </row>
    <row r="14" spans="1:6">
      <c r="A14" s="4" t="s">
        <v>910</v>
      </c>
      <c r="B14" s="39" t="s">
        <v>600</v>
      </c>
      <c r="C14" s="153"/>
      <c r="D14" s="153"/>
      <c r="E14" s="160">
        <f>'4. Faluház kiadás'!F43</f>
        <v>456</v>
      </c>
    </row>
    <row r="15" spans="1:6">
      <c r="A15" s="4" t="s">
        <v>913</v>
      </c>
      <c r="B15" s="39" t="s">
        <v>613</v>
      </c>
      <c r="C15" s="153"/>
      <c r="D15" s="153"/>
      <c r="E15" s="160">
        <f>'4. Faluház kiadás'!F49</f>
        <v>2599</v>
      </c>
    </row>
    <row r="16" spans="1:6">
      <c r="A16" s="48" t="s">
        <v>914</v>
      </c>
      <c r="B16" s="65" t="s">
        <v>614</v>
      </c>
      <c r="C16" s="153"/>
      <c r="D16" s="153"/>
      <c r="E16" s="160">
        <f>SUM(E11:E15)</f>
        <v>17495</v>
      </c>
    </row>
    <row r="17" spans="1:5">
      <c r="A17" s="16" t="s">
        <v>615</v>
      </c>
      <c r="B17" s="39" t="s">
        <v>616</v>
      </c>
      <c r="C17" s="153"/>
      <c r="D17" s="153"/>
      <c r="E17" s="160">
        <f>'4. Faluház kiadás'!F51</f>
        <v>0</v>
      </c>
    </row>
    <row r="18" spans="1:5">
      <c r="A18" s="16" t="s">
        <v>931</v>
      </c>
      <c r="B18" s="39" t="s">
        <v>617</v>
      </c>
      <c r="C18" s="153"/>
      <c r="D18" s="153"/>
      <c r="E18" s="160">
        <f>'4. Faluház kiadás'!F52</f>
        <v>0</v>
      </c>
    </row>
    <row r="19" spans="1:5">
      <c r="A19" s="21" t="s">
        <v>50</v>
      </c>
      <c r="B19" s="39" t="s">
        <v>618</v>
      </c>
      <c r="C19" s="153"/>
      <c r="D19" s="153"/>
      <c r="E19" s="160">
        <f>'4. Faluház kiadás'!F53</f>
        <v>0</v>
      </c>
    </row>
    <row r="20" spans="1:5">
      <c r="A20" s="21" t="s">
        <v>51</v>
      </c>
      <c r="B20" s="39" t="s">
        <v>619</v>
      </c>
      <c r="C20" s="153"/>
      <c r="D20" s="153"/>
      <c r="E20" s="160">
        <f>'4. Faluház kiadás'!F54</f>
        <v>0</v>
      </c>
    </row>
    <row r="21" spans="1:5">
      <c r="A21" s="21" t="s">
        <v>52</v>
      </c>
      <c r="B21" s="39" t="s">
        <v>620</v>
      </c>
      <c r="C21" s="153"/>
      <c r="D21" s="153"/>
      <c r="E21" s="160">
        <f>'4. Faluház kiadás'!F55</f>
        <v>0</v>
      </c>
    </row>
    <row r="22" spans="1:5">
      <c r="A22" s="16" t="s">
        <v>53</v>
      </c>
      <c r="B22" s="39" t="s">
        <v>621</v>
      </c>
      <c r="C22" s="153"/>
      <c r="D22" s="153"/>
      <c r="E22" s="160">
        <f>'4. Faluház kiadás'!F56</f>
        <v>0</v>
      </c>
    </row>
    <row r="23" spans="1:5">
      <c r="A23" s="16" t="s">
        <v>54</v>
      </c>
      <c r="B23" s="39" t="s">
        <v>622</v>
      </c>
      <c r="C23" s="153"/>
      <c r="D23" s="153"/>
      <c r="E23" s="160">
        <f>'4. Faluház kiadás'!F57</f>
        <v>0</v>
      </c>
    </row>
    <row r="24" spans="1:5">
      <c r="A24" s="16" t="s">
        <v>55</v>
      </c>
      <c r="B24" s="39" t="s">
        <v>623</v>
      </c>
      <c r="C24" s="153"/>
      <c r="D24" s="153"/>
      <c r="E24" s="160">
        <f>'4. Faluház kiadás'!F58</f>
        <v>0</v>
      </c>
    </row>
    <row r="25" spans="1:5">
      <c r="A25" s="62" t="s">
        <v>12</v>
      </c>
      <c r="B25" s="65" t="s">
        <v>624</v>
      </c>
      <c r="C25" s="153"/>
      <c r="D25" s="153"/>
      <c r="E25" s="160">
        <f>'4. Faluház kiadás'!F59</f>
        <v>0</v>
      </c>
    </row>
    <row r="26" spans="1:5">
      <c r="A26" s="15" t="s">
        <v>56</v>
      </c>
      <c r="B26" s="39" t="s">
        <v>625</v>
      </c>
      <c r="C26" s="153"/>
      <c r="D26" s="153"/>
      <c r="E26" s="160">
        <f>'4. Faluház kiadás'!F60</f>
        <v>0</v>
      </c>
    </row>
    <row r="27" spans="1:5">
      <c r="A27" s="15" t="s">
        <v>627</v>
      </c>
      <c r="B27" s="39" t="s">
        <v>628</v>
      </c>
      <c r="C27" s="153"/>
      <c r="D27" s="153"/>
      <c r="E27" s="160">
        <f>'4. Faluház kiadás'!F61</f>
        <v>0</v>
      </c>
    </row>
    <row r="28" spans="1:5">
      <c r="A28" s="15" t="s">
        <v>629</v>
      </c>
      <c r="B28" s="39" t="s">
        <v>630</v>
      </c>
      <c r="C28" s="153"/>
      <c r="D28" s="153"/>
      <c r="E28" s="160">
        <f>'4. Faluház kiadás'!F62</f>
        <v>0</v>
      </c>
    </row>
    <row r="29" spans="1:5">
      <c r="A29" s="15" t="s">
        <v>14</v>
      </c>
      <c r="B29" s="39" t="s">
        <v>631</v>
      </c>
      <c r="C29" s="153"/>
      <c r="D29" s="153"/>
      <c r="E29" s="160">
        <f>'4. Faluház kiadás'!F63</f>
        <v>0</v>
      </c>
    </row>
    <row r="30" spans="1:5">
      <c r="A30" s="15" t="s">
        <v>57</v>
      </c>
      <c r="B30" s="39" t="s">
        <v>632</v>
      </c>
      <c r="C30" s="153"/>
      <c r="D30" s="153"/>
      <c r="E30" s="160">
        <f>'4. Faluház kiadás'!F64</f>
        <v>0</v>
      </c>
    </row>
    <row r="31" spans="1:5">
      <c r="A31" s="15" t="s">
        <v>16</v>
      </c>
      <c r="B31" s="39" t="s">
        <v>633</v>
      </c>
      <c r="C31" s="153"/>
      <c r="D31" s="153"/>
      <c r="E31" s="160">
        <f>'4. Faluház kiadás'!F65</f>
        <v>0</v>
      </c>
    </row>
    <row r="32" spans="1:5">
      <c r="A32" s="15" t="s">
        <v>58</v>
      </c>
      <c r="B32" s="39" t="s">
        <v>634</v>
      </c>
      <c r="C32" s="153"/>
      <c r="D32" s="153"/>
      <c r="E32" s="160">
        <f>'4. Faluház kiadás'!F66</f>
        <v>0</v>
      </c>
    </row>
    <row r="33" spans="1:5">
      <c r="A33" s="15" t="s">
        <v>59</v>
      </c>
      <c r="B33" s="39" t="s">
        <v>649</v>
      </c>
      <c r="C33" s="153"/>
      <c r="D33" s="153"/>
      <c r="E33" s="160">
        <f>'4. Faluház kiadás'!F67</f>
        <v>0</v>
      </c>
    </row>
    <row r="34" spans="1:5">
      <c r="A34" s="15" t="s">
        <v>650</v>
      </c>
      <c r="B34" s="39" t="s">
        <v>651</v>
      </c>
      <c r="C34" s="153"/>
      <c r="D34" s="153"/>
      <c r="E34" s="160">
        <f>'4. Faluház kiadás'!F68</f>
        <v>0</v>
      </c>
    </row>
    <row r="35" spans="1:5">
      <c r="A35" s="28" t="s">
        <v>652</v>
      </c>
      <c r="B35" s="39" t="s">
        <v>653</v>
      </c>
      <c r="C35" s="153"/>
      <c r="D35" s="153"/>
      <c r="E35" s="160">
        <f>'4. Faluház kiadás'!F69</f>
        <v>0</v>
      </c>
    </row>
    <row r="36" spans="1:5">
      <c r="A36" s="15" t="s">
        <v>60</v>
      </c>
      <c r="B36" s="39" t="s">
        <v>654</v>
      </c>
      <c r="C36" s="153"/>
      <c r="D36" s="153"/>
      <c r="E36" s="160">
        <f>'4. Faluház kiadás'!F70</f>
        <v>0</v>
      </c>
    </row>
    <row r="37" spans="1:5">
      <c r="A37" s="28" t="s">
        <v>248</v>
      </c>
      <c r="B37" s="39" t="s">
        <v>655</v>
      </c>
      <c r="C37" s="153"/>
      <c r="D37" s="153"/>
      <c r="E37" s="160">
        <f>'4. Faluház kiadás'!F71</f>
        <v>0</v>
      </c>
    </row>
    <row r="38" spans="1:5">
      <c r="A38" s="28" t="s">
        <v>249</v>
      </c>
      <c r="B38" s="39" t="s">
        <v>655</v>
      </c>
      <c r="C38" s="153"/>
      <c r="D38" s="153"/>
      <c r="E38" s="160">
        <f>'4. Faluház kiadás'!F72</f>
        <v>0</v>
      </c>
    </row>
    <row r="39" spans="1:5">
      <c r="A39" s="62" t="s">
        <v>20</v>
      </c>
      <c r="B39" s="65" t="s">
        <v>656</v>
      </c>
      <c r="C39" s="153"/>
      <c r="D39" s="153"/>
      <c r="E39" s="160">
        <f>'4. Faluház kiadás'!F73</f>
        <v>0</v>
      </c>
    </row>
    <row r="40" spans="1:5" ht="15.75">
      <c r="A40" s="77" t="s">
        <v>344</v>
      </c>
      <c r="B40" s="120"/>
      <c r="C40" s="153"/>
      <c r="D40" s="153"/>
      <c r="E40" s="160">
        <f>E39+E25+E16+E10+E9</f>
        <v>27450</v>
      </c>
    </row>
    <row r="41" spans="1:5">
      <c r="A41" s="43" t="s">
        <v>657</v>
      </c>
      <c r="B41" s="39" t="s">
        <v>658</v>
      </c>
      <c r="C41" s="153"/>
      <c r="D41" s="153"/>
      <c r="E41" s="160">
        <f>'4. Faluház kiadás'!F75</f>
        <v>0</v>
      </c>
    </row>
    <row r="42" spans="1:5">
      <c r="A42" s="43" t="s">
        <v>61</v>
      </c>
      <c r="B42" s="39" t="s">
        <v>659</v>
      </c>
      <c r="C42" s="153"/>
      <c r="D42" s="153"/>
      <c r="E42" s="160">
        <f>'4. Faluház kiadás'!F76</f>
        <v>0</v>
      </c>
    </row>
    <row r="43" spans="1:5">
      <c r="A43" s="43" t="s">
        <v>661</v>
      </c>
      <c r="B43" s="39" t="s">
        <v>662</v>
      </c>
      <c r="C43" s="153"/>
      <c r="D43" s="153"/>
      <c r="E43" s="160">
        <f>'4. Faluház kiadás'!F77</f>
        <v>0</v>
      </c>
    </row>
    <row r="44" spans="1:5">
      <c r="A44" s="43" t="s">
        <v>663</v>
      </c>
      <c r="B44" s="39" t="s">
        <v>664</v>
      </c>
      <c r="C44" s="153"/>
      <c r="D44" s="153"/>
      <c r="E44" s="160">
        <f>'4. Faluház kiadás'!F78</f>
        <v>2915</v>
      </c>
    </row>
    <row r="45" spans="1:5">
      <c r="A45" s="5" t="s">
        <v>665</v>
      </c>
      <c r="B45" s="39" t="s">
        <v>666</v>
      </c>
      <c r="C45" s="153"/>
      <c r="D45" s="153"/>
      <c r="E45" s="160">
        <f>'4. Faluház kiadás'!F79</f>
        <v>0</v>
      </c>
    </row>
    <row r="46" spans="1:5">
      <c r="A46" s="5" t="s">
        <v>667</v>
      </c>
      <c r="B46" s="39" t="s">
        <v>668</v>
      </c>
      <c r="C46" s="153"/>
      <c r="D46" s="153"/>
      <c r="E46" s="160">
        <f>'4. Faluház kiadás'!F80</f>
        <v>0</v>
      </c>
    </row>
    <row r="47" spans="1:5">
      <c r="A47" s="5" t="s">
        <v>669</v>
      </c>
      <c r="B47" s="39" t="s">
        <v>670</v>
      </c>
      <c r="C47" s="153"/>
      <c r="D47" s="153"/>
      <c r="E47" s="160">
        <f>'4. Faluház kiadás'!F81</f>
        <v>787</v>
      </c>
    </row>
    <row r="48" spans="1:5">
      <c r="A48" s="63" t="s">
        <v>22</v>
      </c>
      <c r="B48" s="65" t="s">
        <v>671</v>
      </c>
      <c r="C48" s="153"/>
      <c r="D48" s="153"/>
      <c r="E48" s="160">
        <f>'4. Faluház kiadás'!F82</f>
        <v>3702</v>
      </c>
    </row>
    <row r="49" spans="1:5">
      <c r="A49" s="16" t="s">
        <v>672</v>
      </c>
      <c r="B49" s="39" t="s">
        <v>673</v>
      </c>
      <c r="C49" s="153"/>
      <c r="D49" s="153"/>
      <c r="E49" s="160">
        <f>'4. Faluház kiadás'!F83</f>
        <v>4650</v>
      </c>
    </row>
    <row r="50" spans="1:5">
      <c r="A50" s="16" t="s">
        <v>674</v>
      </c>
      <c r="B50" s="39" t="s">
        <v>675</v>
      </c>
      <c r="C50" s="153"/>
      <c r="D50" s="153"/>
      <c r="E50" s="160">
        <f>'4. Faluház kiadás'!F84</f>
        <v>0</v>
      </c>
    </row>
    <row r="51" spans="1:5">
      <c r="A51" s="16" t="s">
        <v>676</v>
      </c>
      <c r="B51" s="39" t="s">
        <v>677</v>
      </c>
      <c r="C51" s="153"/>
      <c r="D51" s="153"/>
      <c r="E51" s="160">
        <f>'4. Faluház kiadás'!F85</f>
        <v>0</v>
      </c>
    </row>
    <row r="52" spans="1:5">
      <c r="A52" s="16" t="s">
        <v>678</v>
      </c>
      <c r="B52" s="39" t="s">
        <v>679</v>
      </c>
      <c r="C52" s="153"/>
      <c r="D52" s="153"/>
      <c r="E52" s="160">
        <f>'4. Faluház kiadás'!F86</f>
        <v>1256</v>
      </c>
    </row>
    <row r="53" spans="1:5">
      <c r="A53" s="62" t="s">
        <v>23</v>
      </c>
      <c r="B53" s="65" t="s">
        <v>680</v>
      </c>
      <c r="C53" s="153"/>
      <c r="D53" s="153"/>
      <c r="E53" s="160">
        <f>'4. Faluház kiadás'!F87</f>
        <v>5906</v>
      </c>
    </row>
    <row r="54" spans="1:5">
      <c r="A54" s="16" t="s">
        <v>681</v>
      </c>
      <c r="B54" s="39" t="s">
        <v>682</v>
      </c>
      <c r="C54" s="153"/>
      <c r="D54" s="153"/>
      <c r="E54" s="160">
        <f>'4. Faluház kiadás'!F88</f>
        <v>0</v>
      </c>
    </row>
    <row r="55" spans="1:5">
      <c r="A55" s="16" t="s">
        <v>62</v>
      </c>
      <c r="B55" s="39" t="s">
        <v>683</v>
      </c>
      <c r="C55" s="153"/>
      <c r="D55" s="153"/>
      <c r="E55" s="160">
        <f>'4. Faluház kiadás'!F89</f>
        <v>0</v>
      </c>
    </row>
    <row r="56" spans="1:5">
      <c r="A56" s="16" t="s">
        <v>63</v>
      </c>
      <c r="B56" s="39" t="s">
        <v>684</v>
      </c>
      <c r="C56" s="153"/>
      <c r="D56" s="153"/>
      <c r="E56" s="160">
        <f>'4. Faluház kiadás'!F90</f>
        <v>0</v>
      </c>
    </row>
    <row r="57" spans="1:5">
      <c r="A57" s="16" t="s">
        <v>64</v>
      </c>
      <c r="B57" s="39" t="s">
        <v>685</v>
      </c>
      <c r="C57" s="153"/>
      <c r="D57" s="153"/>
      <c r="E57" s="160">
        <f>'4. Faluház kiadás'!F91</f>
        <v>0</v>
      </c>
    </row>
    <row r="58" spans="1:5">
      <c r="A58" s="16" t="s">
        <v>65</v>
      </c>
      <c r="B58" s="39" t="s">
        <v>686</v>
      </c>
      <c r="C58" s="153"/>
      <c r="D58" s="153"/>
      <c r="E58" s="160">
        <f>'4. Faluház kiadás'!F92</f>
        <v>0</v>
      </c>
    </row>
    <row r="59" spans="1:5">
      <c r="A59" s="16" t="s">
        <v>66</v>
      </c>
      <c r="B59" s="39" t="s">
        <v>687</v>
      </c>
      <c r="C59" s="153"/>
      <c r="D59" s="153"/>
      <c r="E59" s="160">
        <f>'4. Faluház kiadás'!F93</f>
        <v>0</v>
      </c>
    </row>
    <row r="60" spans="1:5">
      <c r="A60" s="16" t="s">
        <v>688</v>
      </c>
      <c r="B60" s="39" t="s">
        <v>689</v>
      </c>
      <c r="C60" s="153"/>
      <c r="D60" s="153"/>
      <c r="E60" s="160">
        <f>'4. Faluház kiadás'!F94</f>
        <v>0</v>
      </c>
    </row>
    <row r="61" spans="1:5">
      <c r="A61" s="16" t="s">
        <v>67</v>
      </c>
      <c r="B61" s="39" t="s">
        <v>690</v>
      </c>
      <c r="C61" s="153"/>
      <c r="D61" s="153"/>
      <c r="E61" s="160">
        <f>'4. Faluház kiadás'!F95</f>
        <v>0</v>
      </c>
    </row>
    <row r="62" spans="1:5">
      <c r="A62" s="62" t="s">
        <v>24</v>
      </c>
      <c r="B62" s="65" t="s">
        <v>691</v>
      </c>
      <c r="C62" s="153"/>
      <c r="D62" s="153"/>
      <c r="E62" s="160">
        <f>'4. Faluház kiadás'!F96</f>
        <v>0</v>
      </c>
    </row>
    <row r="63" spans="1:5" ht="15.75">
      <c r="A63" s="77" t="s">
        <v>345</v>
      </c>
      <c r="B63" s="120"/>
      <c r="C63" s="153"/>
      <c r="D63" s="153"/>
      <c r="E63" s="160">
        <f>E62+E53+E48</f>
        <v>9608</v>
      </c>
    </row>
    <row r="64" spans="1:5" ht="15.75">
      <c r="A64" s="44" t="s">
        <v>75</v>
      </c>
      <c r="B64" s="45" t="s">
        <v>692</v>
      </c>
      <c r="C64" s="153"/>
      <c r="D64" s="153"/>
      <c r="E64" s="160">
        <f>E63+E40</f>
        <v>37058</v>
      </c>
    </row>
    <row r="65" spans="1:5">
      <c r="A65" s="19" t="s">
        <v>31</v>
      </c>
      <c r="B65" s="8" t="s">
        <v>700</v>
      </c>
      <c r="C65" s="19"/>
      <c r="D65" s="19"/>
      <c r="E65" s="162"/>
    </row>
    <row r="66" spans="1:5">
      <c r="A66" s="17" t="s">
        <v>34</v>
      </c>
      <c r="B66" s="8" t="s">
        <v>708</v>
      </c>
      <c r="C66" s="17"/>
      <c r="D66" s="17"/>
      <c r="E66" s="164"/>
    </row>
    <row r="67" spans="1:5">
      <c r="A67" s="46" t="s">
        <v>709</v>
      </c>
      <c r="B67" s="4" t="s">
        <v>710</v>
      </c>
      <c r="C67" s="46"/>
      <c r="D67" s="46"/>
      <c r="E67" s="163"/>
    </row>
    <row r="68" spans="1:5">
      <c r="A68" s="46" t="s">
        <v>711</v>
      </c>
      <c r="B68" s="4" t="s">
        <v>712</v>
      </c>
      <c r="C68" s="46"/>
      <c r="D68" s="46"/>
      <c r="E68" s="163"/>
    </row>
    <row r="69" spans="1:5">
      <c r="A69" s="17" t="s">
        <v>713</v>
      </c>
      <c r="B69" s="8" t="s">
        <v>714</v>
      </c>
      <c r="C69" s="46"/>
      <c r="D69" s="46"/>
      <c r="E69" s="163"/>
    </row>
    <row r="70" spans="1:5">
      <c r="A70" s="46" t="s">
        <v>715</v>
      </c>
      <c r="B70" s="4" t="s">
        <v>716</v>
      </c>
      <c r="C70" s="46"/>
      <c r="D70" s="46"/>
      <c r="E70" s="163"/>
    </row>
    <row r="71" spans="1:5">
      <c r="A71" s="46" t="s">
        <v>717</v>
      </c>
      <c r="B71" s="4" t="s">
        <v>718</v>
      </c>
      <c r="C71" s="46"/>
      <c r="D71" s="46"/>
      <c r="E71" s="163"/>
    </row>
    <row r="72" spans="1:5">
      <c r="A72" s="46" t="s">
        <v>719</v>
      </c>
      <c r="B72" s="4" t="s">
        <v>720</v>
      </c>
      <c r="C72" s="46"/>
      <c r="D72" s="46"/>
      <c r="E72" s="163"/>
    </row>
    <row r="73" spans="1:5">
      <c r="A73" s="47" t="s">
        <v>35</v>
      </c>
      <c r="B73" s="48" t="s">
        <v>721</v>
      </c>
      <c r="C73" s="17"/>
      <c r="D73" s="17"/>
      <c r="E73" s="164"/>
    </row>
    <row r="74" spans="1:5">
      <c r="A74" s="46" t="s">
        <v>722</v>
      </c>
      <c r="B74" s="4" t="s">
        <v>723</v>
      </c>
      <c r="C74" s="46"/>
      <c r="D74" s="46"/>
      <c r="E74" s="163"/>
    </row>
    <row r="75" spans="1:5">
      <c r="A75" s="16" t="s">
        <v>724</v>
      </c>
      <c r="B75" s="4" t="s">
        <v>725</v>
      </c>
      <c r="C75" s="16"/>
      <c r="D75" s="16"/>
      <c r="E75" s="161"/>
    </row>
    <row r="76" spans="1:5">
      <c r="A76" s="46" t="s">
        <v>72</v>
      </c>
      <c r="B76" s="4" t="s">
        <v>726</v>
      </c>
      <c r="C76" s="46"/>
      <c r="D76" s="46"/>
      <c r="E76" s="163"/>
    </row>
    <row r="77" spans="1:5">
      <c r="A77" s="46" t="s">
        <v>40</v>
      </c>
      <c r="B77" s="4" t="s">
        <v>727</v>
      </c>
      <c r="C77" s="46"/>
      <c r="D77" s="46"/>
      <c r="E77" s="163"/>
    </row>
    <row r="78" spans="1:5">
      <c r="A78" s="47" t="s">
        <v>41</v>
      </c>
      <c r="B78" s="48" t="s">
        <v>731</v>
      </c>
      <c r="C78" s="17"/>
      <c r="D78" s="17"/>
      <c r="E78" s="164"/>
    </row>
    <row r="79" spans="1:5">
      <c r="A79" s="16" t="s">
        <v>732</v>
      </c>
      <c r="B79" s="4" t="s">
        <v>733</v>
      </c>
      <c r="C79" s="16"/>
      <c r="D79" s="16"/>
      <c r="E79" s="161"/>
    </row>
    <row r="80" spans="1:5" ht="15.75">
      <c r="A80" s="49" t="s">
        <v>84</v>
      </c>
      <c r="B80" s="50" t="s">
        <v>734</v>
      </c>
      <c r="C80" s="17"/>
      <c r="D80" s="17"/>
      <c r="E80" s="164">
        <v>0</v>
      </c>
    </row>
    <row r="81" spans="1:5" ht="15.75">
      <c r="A81" s="154" t="s">
        <v>121</v>
      </c>
      <c r="B81" s="55"/>
      <c r="C81" s="153"/>
      <c r="D81" s="153"/>
      <c r="E81" s="160">
        <f>E64</f>
        <v>37058</v>
      </c>
    </row>
    <row r="82" spans="1:5" ht="49.5" customHeight="1">
      <c r="A82" s="1" t="s">
        <v>498</v>
      </c>
      <c r="B82" s="2" t="s">
        <v>316</v>
      </c>
      <c r="C82" s="151" t="s">
        <v>329</v>
      </c>
      <c r="D82" s="151" t="s">
        <v>330</v>
      </c>
      <c r="E82" s="159" t="s">
        <v>460</v>
      </c>
    </row>
    <row r="83" spans="1:5">
      <c r="A83" s="4" t="s">
        <v>124</v>
      </c>
      <c r="B83" s="5" t="s">
        <v>747</v>
      </c>
      <c r="C83" s="36"/>
      <c r="D83" s="36"/>
      <c r="E83" s="156"/>
    </row>
    <row r="84" spans="1:5">
      <c r="A84" s="4" t="s">
        <v>748</v>
      </c>
      <c r="B84" s="5" t="s">
        <v>749</v>
      </c>
      <c r="C84" s="36"/>
      <c r="D84" s="36"/>
      <c r="E84" s="156"/>
    </row>
    <row r="85" spans="1:5">
      <c r="A85" s="4" t="s">
        <v>750</v>
      </c>
      <c r="B85" s="5" t="s">
        <v>751</v>
      </c>
      <c r="C85" s="36"/>
      <c r="D85" s="36"/>
      <c r="E85" s="156"/>
    </row>
    <row r="86" spans="1:5">
      <c r="A86" s="4" t="s">
        <v>85</v>
      </c>
      <c r="B86" s="5" t="s">
        <v>752</v>
      </c>
      <c r="C86" s="36"/>
      <c r="D86" s="36"/>
      <c r="E86" s="156"/>
    </row>
    <row r="87" spans="1:5">
      <c r="A87" s="4" t="s">
        <v>86</v>
      </c>
      <c r="B87" s="5" t="s">
        <v>753</v>
      </c>
      <c r="C87" s="36"/>
      <c r="D87" s="36"/>
      <c r="E87" s="156"/>
    </row>
    <row r="88" spans="1:5">
      <c r="A88" s="4" t="s">
        <v>87</v>
      </c>
      <c r="B88" s="5" t="s">
        <v>754</v>
      </c>
      <c r="C88" s="36"/>
      <c r="D88" s="36"/>
      <c r="E88" s="156"/>
    </row>
    <row r="89" spans="1:5">
      <c r="A89" s="48" t="s">
        <v>125</v>
      </c>
      <c r="B89" s="63" t="s">
        <v>755</v>
      </c>
      <c r="C89" s="36"/>
      <c r="D89" s="36"/>
      <c r="E89" s="156"/>
    </row>
    <row r="90" spans="1:5">
      <c r="A90" s="4" t="s">
        <v>127</v>
      </c>
      <c r="B90" s="5" t="s">
        <v>769</v>
      </c>
      <c r="C90" s="36"/>
      <c r="D90" s="36"/>
      <c r="E90" s="156"/>
    </row>
    <row r="91" spans="1:5">
      <c r="A91" s="4" t="s">
        <v>93</v>
      </c>
      <c r="B91" s="5" t="s">
        <v>770</v>
      </c>
      <c r="C91" s="36"/>
      <c r="D91" s="36"/>
      <c r="E91" s="156"/>
    </row>
    <row r="92" spans="1:5">
      <c r="A92" s="4" t="s">
        <v>94</v>
      </c>
      <c r="B92" s="5" t="s">
        <v>771</v>
      </c>
      <c r="C92" s="36"/>
      <c r="D92" s="36"/>
      <c r="E92" s="156"/>
    </row>
    <row r="93" spans="1:5">
      <c r="A93" s="4" t="s">
        <v>95</v>
      </c>
      <c r="B93" s="5" t="s">
        <v>772</v>
      </c>
      <c r="C93" s="36"/>
      <c r="D93" s="36"/>
      <c r="E93" s="156"/>
    </row>
    <row r="94" spans="1:5">
      <c r="A94" s="4" t="s">
        <v>128</v>
      </c>
      <c r="B94" s="5" t="s">
        <v>800</v>
      </c>
      <c r="C94" s="36"/>
      <c r="D94" s="36"/>
      <c r="E94" s="156"/>
    </row>
    <row r="95" spans="1:5">
      <c r="A95" s="4" t="s">
        <v>100</v>
      </c>
      <c r="B95" s="5" t="s">
        <v>801</v>
      </c>
      <c r="C95" s="36"/>
      <c r="D95" s="36"/>
      <c r="E95" s="156"/>
    </row>
    <row r="96" spans="1:5">
      <c r="A96" s="48" t="s">
        <v>129</v>
      </c>
      <c r="B96" s="63" t="s">
        <v>802</v>
      </c>
      <c r="C96" s="36"/>
      <c r="D96" s="36"/>
      <c r="E96" s="156"/>
    </row>
    <row r="97" spans="1:5">
      <c r="A97" s="16" t="s">
        <v>803</v>
      </c>
      <c r="B97" s="5" t="s">
        <v>804</v>
      </c>
      <c r="C97" s="36"/>
      <c r="D97" s="36"/>
      <c r="E97" s="156"/>
    </row>
    <row r="98" spans="1:5">
      <c r="A98" s="16" t="s">
        <v>101</v>
      </c>
      <c r="B98" s="5" t="s">
        <v>805</v>
      </c>
      <c r="C98" s="36"/>
      <c r="D98" s="36"/>
      <c r="E98" s="156">
        <f>'9.Faluház bevétel'!F34</f>
        <v>1500</v>
      </c>
    </row>
    <row r="99" spans="1:5">
      <c r="A99" s="16" t="s">
        <v>102</v>
      </c>
      <c r="B99" s="5" t="s">
        <v>808</v>
      </c>
      <c r="C99" s="36"/>
      <c r="D99" s="36"/>
      <c r="E99" s="156"/>
    </row>
    <row r="100" spans="1:5">
      <c r="A100" s="16" t="s">
        <v>103</v>
      </c>
      <c r="B100" s="5" t="s">
        <v>809</v>
      </c>
      <c r="C100" s="36"/>
      <c r="D100" s="36"/>
      <c r="E100" s="156"/>
    </row>
    <row r="101" spans="1:5">
      <c r="A101" s="16" t="s">
        <v>816</v>
      </c>
      <c r="B101" s="5" t="s">
        <v>817</v>
      </c>
      <c r="C101" s="36"/>
      <c r="D101" s="36"/>
      <c r="E101" s="156"/>
    </row>
    <row r="102" spans="1:5">
      <c r="A102" s="16" t="s">
        <v>818</v>
      </c>
      <c r="B102" s="5" t="s">
        <v>819</v>
      </c>
      <c r="C102" s="36"/>
      <c r="D102" s="36"/>
      <c r="E102" s="156"/>
    </row>
    <row r="103" spans="1:5">
      <c r="A103" s="16" t="s">
        <v>820</v>
      </c>
      <c r="B103" s="5" t="s">
        <v>821</v>
      </c>
      <c r="C103" s="36"/>
      <c r="D103" s="36"/>
      <c r="E103" s="156"/>
    </row>
    <row r="104" spans="1:5">
      <c r="A104" s="16" t="s">
        <v>104</v>
      </c>
      <c r="B104" s="5" t="s">
        <v>822</v>
      </c>
      <c r="C104" s="36"/>
      <c r="D104" s="36"/>
      <c r="E104" s="156"/>
    </row>
    <row r="105" spans="1:5">
      <c r="A105" s="16" t="s">
        <v>105</v>
      </c>
      <c r="B105" s="5" t="s">
        <v>824</v>
      </c>
      <c r="C105" s="36"/>
      <c r="D105" s="36"/>
      <c r="E105" s="156"/>
    </row>
    <row r="106" spans="1:5">
      <c r="A106" s="16" t="s">
        <v>106</v>
      </c>
      <c r="B106" s="5" t="s">
        <v>829</v>
      </c>
      <c r="C106" s="36"/>
      <c r="D106" s="36"/>
      <c r="E106" s="156"/>
    </row>
    <row r="107" spans="1:5">
      <c r="A107" s="62" t="s">
        <v>130</v>
      </c>
      <c r="B107" s="63" t="s">
        <v>833</v>
      </c>
      <c r="C107" s="36"/>
      <c r="D107" s="36"/>
      <c r="E107" s="156">
        <f>E98</f>
        <v>1500</v>
      </c>
    </row>
    <row r="108" spans="1:5">
      <c r="A108" s="16" t="s">
        <v>845</v>
      </c>
      <c r="B108" s="5" t="s">
        <v>846</v>
      </c>
      <c r="C108" s="36"/>
      <c r="D108" s="36"/>
      <c r="E108" s="156"/>
    </row>
    <row r="109" spans="1:5">
      <c r="A109" s="4" t="s">
        <v>110</v>
      </c>
      <c r="B109" s="5" t="s">
        <v>847</v>
      </c>
      <c r="C109" s="36"/>
      <c r="D109" s="36"/>
      <c r="E109" s="156"/>
    </row>
    <row r="110" spans="1:5">
      <c r="A110" s="16" t="s">
        <v>111</v>
      </c>
      <c r="B110" s="5" t="s">
        <v>848</v>
      </c>
      <c r="C110" s="36"/>
      <c r="D110" s="36"/>
      <c r="E110" s="156"/>
    </row>
    <row r="111" spans="1:5">
      <c r="A111" s="48" t="s">
        <v>132</v>
      </c>
      <c r="B111" s="63" t="s">
        <v>849</v>
      </c>
      <c r="C111" s="36"/>
      <c r="D111" s="36"/>
      <c r="E111" s="156"/>
    </row>
    <row r="112" spans="1:5" ht="15.75">
      <c r="A112" s="77" t="s">
        <v>347</v>
      </c>
      <c r="B112" s="82"/>
      <c r="C112" s="36"/>
      <c r="D112" s="36"/>
      <c r="E112" s="156">
        <f>E107</f>
        <v>1500</v>
      </c>
    </row>
    <row r="113" spans="1:5">
      <c r="A113" s="4" t="s">
        <v>756</v>
      </c>
      <c r="B113" s="5" t="s">
        <v>757</v>
      </c>
      <c r="C113" s="36"/>
      <c r="D113" s="36"/>
      <c r="E113" s="156"/>
    </row>
    <row r="114" spans="1:5">
      <c r="A114" s="4" t="s">
        <v>758</v>
      </c>
      <c r="B114" s="5" t="s">
        <v>759</v>
      </c>
      <c r="C114" s="36"/>
      <c r="D114" s="36"/>
      <c r="E114" s="156"/>
    </row>
    <row r="115" spans="1:5">
      <c r="A115" s="4" t="s">
        <v>88</v>
      </c>
      <c r="B115" s="5" t="s">
        <v>760</v>
      </c>
      <c r="C115" s="36"/>
      <c r="D115" s="36"/>
      <c r="E115" s="156"/>
    </row>
    <row r="116" spans="1:5">
      <c r="A116" s="4" t="s">
        <v>89</v>
      </c>
      <c r="B116" s="5" t="s">
        <v>761</v>
      </c>
      <c r="C116" s="36"/>
      <c r="D116" s="36"/>
      <c r="E116" s="156"/>
    </row>
    <row r="117" spans="1:5">
      <c r="A117" s="4" t="s">
        <v>90</v>
      </c>
      <c r="B117" s="5" t="s">
        <v>762</v>
      </c>
      <c r="C117" s="36"/>
      <c r="D117" s="36"/>
      <c r="E117" s="156"/>
    </row>
    <row r="118" spans="1:5">
      <c r="A118" s="48" t="s">
        <v>126</v>
      </c>
      <c r="B118" s="63" t="s">
        <v>763</v>
      </c>
      <c r="C118" s="36"/>
      <c r="D118" s="36"/>
      <c r="E118" s="156"/>
    </row>
    <row r="119" spans="1:5">
      <c r="A119" s="16" t="s">
        <v>107</v>
      </c>
      <c r="B119" s="5" t="s">
        <v>834</v>
      </c>
      <c r="C119" s="36"/>
      <c r="D119" s="36"/>
      <c r="E119" s="156"/>
    </row>
    <row r="120" spans="1:5">
      <c r="A120" s="16" t="s">
        <v>108</v>
      </c>
      <c r="B120" s="5" t="s">
        <v>836</v>
      </c>
      <c r="C120" s="36"/>
      <c r="D120" s="36"/>
      <c r="E120" s="156"/>
    </row>
    <row r="121" spans="1:5">
      <c r="A121" s="16" t="s">
        <v>838</v>
      </c>
      <c r="B121" s="5" t="s">
        <v>839</v>
      </c>
      <c r="C121" s="36"/>
      <c r="D121" s="36"/>
      <c r="E121" s="156"/>
    </row>
    <row r="122" spans="1:5">
      <c r="A122" s="16" t="s">
        <v>109</v>
      </c>
      <c r="B122" s="5" t="s">
        <v>840</v>
      </c>
      <c r="C122" s="36"/>
      <c r="D122" s="36"/>
      <c r="E122" s="156"/>
    </row>
    <row r="123" spans="1:5">
      <c r="A123" s="16" t="s">
        <v>842</v>
      </c>
      <c r="B123" s="5" t="s">
        <v>843</v>
      </c>
      <c r="C123" s="36"/>
      <c r="D123" s="36"/>
      <c r="E123" s="156"/>
    </row>
    <row r="124" spans="1:5">
      <c r="A124" s="48" t="s">
        <v>131</v>
      </c>
      <c r="B124" s="63" t="s">
        <v>844</v>
      </c>
      <c r="C124" s="36"/>
      <c r="D124" s="36"/>
      <c r="E124" s="156"/>
    </row>
    <row r="125" spans="1:5">
      <c r="A125" s="16" t="s">
        <v>850</v>
      </c>
      <c r="B125" s="5" t="s">
        <v>851</v>
      </c>
      <c r="C125" s="36"/>
      <c r="D125" s="36"/>
      <c r="E125" s="156"/>
    </row>
    <row r="126" spans="1:5">
      <c r="A126" s="4" t="s">
        <v>112</v>
      </c>
      <c r="B126" s="5" t="s">
        <v>852</v>
      </c>
      <c r="C126" s="36"/>
      <c r="D126" s="36"/>
      <c r="E126" s="156"/>
    </row>
    <row r="127" spans="1:5">
      <c r="A127" s="16" t="s">
        <v>113</v>
      </c>
      <c r="B127" s="5" t="s">
        <v>853</v>
      </c>
      <c r="C127" s="36"/>
      <c r="D127" s="36"/>
      <c r="E127" s="156"/>
    </row>
    <row r="128" spans="1:5">
      <c r="A128" s="48" t="s">
        <v>134</v>
      </c>
      <c r="B128" s="63" t="s">
        <v>854</v>
      </c>
      <c r="C128" s="36"/>
      <c r="D128" s="36"/>
      <c r="E128" s="156"/>
    </row>
    <row r="129" spans="1:5" ht="15.75">
      <c r="A129" s="77" t="s">
        <v>348</v>
      </c>
      <c r="B129" s="82"/>
      <c r="C129" s="36"/>
      <c r="D129" s="36"/>
      <c r="E129" s="156">
        <v>0</v>
      </c>
    </row>
    <row r="130" spans="1:5" ht="15.75">
      <c r="A130" s="60" t="s">
        <v>133</v>
      </c>
      <c r="B130" s="44" t="s">
        <v>855</v>
      </c>
      <c r="C130" s="36"/>
      <c r="D130" s="36"/>
      <c r="E130" s="156">
        <f>E129+E112</f>
        <v>1500</v>
      </c>
    </row>
    <row r="131" spans="1:5" ht="15.75">
      <c r="A131" s="155" t="s">
        <v>349</v>
      </c>
      <c r="B131" s="80"/>
      <c r="C131" s="36"/>
      <c r="D131" s="36"/>
      <c r="E131" s="156">
        <f>E112-E40</f>
        <v>-25950</v>
      </c>
    </row>
    <row r="132" spans="1:5" ht="15.75">
      <c r="A132" s="155" t="s">
        <v>350</v>
      </c>
      <c r="B132" s="80"/>
      <c r="C132" s="36"/>
      <c r="D132" s="36"/>
      <c r="E132" s="156">
        <f>E129-E63</f>
        <v>-9608</v>
      </c>
    </row>
    <row r="133" spans="1:5">
      <c r="A133" s="19" t="s">
        <v>135</v>
      </c>
      <c r="B133" s="8" t="s">
        <v>860</v>
      </c>
      <c r="C133" s="36"/>
      <c r="D133" s="36"/>
      <c r="E133" s="156"/>
    </row>
    <row r="134" spans="1:5">
      <c r="A134" s="17" t="s">
        <v>136</v>
      </c>
      <c r="B134" s="8" t="s">
        <v>867</v>
      </c>
      <c r="C134" s="36"/>
      <c r="D134" s="36"/>
      <c r="E134" s="156"/>
    </row>
    <row r="135" spans="1:5">
      <c r="A135" s="4" t="s">
        <v>244</v>
      </c>
      <c r="B135" s="4" t="s">
        <v>868</v>
      </c>
      <c r="C135" s="36"/>
      <c r="D135" s="36"/>
      <c r="E135" s="156"/>
    </row>
    <row r="136" spans="1:5">
      <c r="A136" s="4" t="s">
        <v>245</v>
      </c>
      <c r="B136" s="4" t="s">
        <v>868</v>
      </c>
      <c r="C136" s="36"/>
      <c r="D136" s="36"/>
      <c r="E136" s="156"/>
    </row>
    <row r="137" spans="1:5">
      <c r="A137" s="4" t="s">
        <v>242</v>
      </c>
      <c r="B137" s="4" t="s">
        <v>869</v>
      </c>
      <c r="C137" s="36"/>
      <c r="D137" s="36"/>
      <c r="E137" s="156"/>
    </row>
    <row r="138" spans="1:5">
      <c r="A138" s="4" t="s">
        <v>243</v>
      </c>
      <c r="B138" s="4" t="s">
        <v>869</v>
      </c>
      <c r="C138" s="36"/>
      <c r="D138" s="36"/>
      <c r="E138" s="156"/>
    </row>
    <row r="139" spans="1:5">
      <c r="A139" s="8" t="s">
        <v>137</v>
      </c>
      <c r="B139" s="8" t="s">
        <v>870</v>
      </c>
      <c r="C139" s="36"/>
      <c r="D139" s="36"/>
      <c r="E139" s="156"/>
    </row>
    <row r="140" spans="1:5">
      <c r="A140" s="46" t="s">
        <v>871</v>
      </c>
      <c r="B140" s="4" t="s">
        <v>872</v>
      </c>
      <c r="C140" s="36"/>
      <c r="D140" s="36"/>
      <c r="E140" s="156"/>
    </row>
    <row r="141" spans="1:5">
      <c r="A141" s="46" t="s">
        <v>873</v>
      </c>
      <c r="B141" s="4" t="s">
        <v>874</v>
      </c>
      <c r="C141" s="36"/>
      <c r="D141" s="36"/>
      <c r="E141" s="156"/>
    </row>
    <row r="142" spans="1:5">
      <c r="A142" s="46" t="s">
        <v>875</v>
      </c>
      <c r="B142" s="4" t="s">
        <v>876</v>
      </c>
      <c r="C142" s="36"/>
      <c r="D142" s="36"/>
      <c r="E142" s="156">
        <f>'9.Faluház bevétel'!F85</f>
        <v>35558</v>
      </c>
    </row>
    <row r="143" spans="1:5">
      <c r="A143" s="46" t="s">
        <v>877</v>
      </c>
      <c r="B143" s="4" t="s">
        <v>878</v>
      </c>
      <c r="C143" s="36"/>
      <c r="D143" s="36"/>
      <c r="E143" s="156"/>
    </row>
    <row r="144" spans="1:5">
      <c r="A144" s="16" t="s">
        <v>119</v>
      </c>
      <c r="B144" s="4" t="s">
        <v>879</v>
      </c>
      <c r="C144" s="36"/>
      <c r="D144" s="36"/>
      <c r="E144" s="156"/>
    </row>
    <row r="145" spans="1:5">
      <c r="A145" s="19" t="s">
        <v>138</v>
      </c>
      <c r="B145" s="8" t="s">
        <v>881</v>
      </c>
      <c r="C145" s="36"/>
      <c r="D145" s="36"/>
      <c r="E145" s="156">
        <f>E142</f>
        <v>35558</v>
      </c>
    </row>
    <row r="146" spans="1:5">
      <c r="A146" s="16" t="s">
        <v>882</v>
      </c>
      <c r="B146" s="4" t="s">
        <v>883</v>
      </c>
      <c r="C146" s="36"/>
      <c r="D146" s="36"/>
      <c r="E146" s="156"/>
    </row>
    <row r="147" spans="1:5">
      <c r="A147" s="16" t="s">
        <v>884</v>
      </c>
      <c r="B147" s="4" t="s">
        <v>885</v>
      </c>
      <c r="C147" s="36"/>
      <c r="D147" s="36"/>
      <c r="E147" s="156"/>
    </row>
    <row r="148" spans="1:5">
      <c r="A148" s="46" t="s">
        <v>886</v>
      </c>
      <c r="B148" s="4" t="s">
        <v>887</v>
      </c>
      <c r="C148" s="36"/>
      <c r="D148" s="36"/>
      <c r="E148" s="156"/>
    </row>
    <row r="149" spans="1:5">
      <c r="A149" s="46" t="s">
        <v>120</v>
      </c>
      <c r="B149" s="4" t="s">
        <v>888</v>
      </c>
      <c r="C149" s="36"/>
      <c r="D149" s="36"/>
      <c r="E149" s="156"/>
    </row>
    <row r="150" spans="1:5">
      <c r="A150" s="17" t="s">
        <v>139</v>
      </c>
      <c r="B150" s="8" t="s">
        <v>889</v>
      </c>
      <c r="C150" s="36"/>
      <c r="D150" s="36"/>
      <c r="E150" s="156"/>
    </row>
    <row r="151" spans="1:5">
      <c r="A151" s="19" t="s">
        <v>890</v>
      </c>
      <c r="B151" s="8" t="s">
        <v>891</v>
      </c>
      <c r="C151" s="36"/>
      <c r="D151" s="36"/>
      <c r="E151" s="156"/>
    </row>
    <row r="152" spans="1:5" ht="15.75">
      <c r="A152" s="49" t="s">
        <v>140</v>
      </c>
      <c r="B152" s="50" t="s">
        <v>892</v>
      </c>
      <c r="C152" s="36"/>
      <c r="D152" s="36"/>
      <c r="E152" s="156">
        <f>E145</f>
        <v>35558</v>
      </c>
    </row>
    <row r="153" spans="1:5" ht="15.75">
      <c r="A153" s="154" t="s">
        <v>122</v>
      </c>
      <c r="B153" s="55"/>
      <c r="C153" s="36"/>
      <c r="D153" s="36"/>
      <c r="E153" s="156">
        <f>E152+E130</f>
        <v>37058</v>
      </c>
    </row>
  </sheetData>
  <mergeCells count="2">
    <mergeCell ref="A2:E2"/>
    <mergeCell ref="A3:E3"/>
  </mergeCells>
  <phoneticPr fontId="50" type="noConversion"/>
  <pageMargins left="0.70866141732283472" right="0.70866141732283472" top="0.57999999999999996" bottom="0.7" header="0.31496062992125984" footer="0.31496062992125984"/>
  <pageSetup paperSize="9" scale="60" fitToHeight="2" orientation="portrait" horizontalDpi="300" verticalDpi="300" r:id="rId1"/>
  <headerFooter alignWithMargins="0">
    <oddHeader>&amp;R25.sz. melléklet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A1:F153"/>
  <sheetViews>
    <sheetView topLeftCell="A76" workbookViewId="0">
      <selection activeCell="F82" sqref="F82"/>
    </sheetView>
  </sheetViews>
  <sheetFormatPr defaultRowHeight="15"/>
  <cols>
    <col min="1" max="1" width="101.28515625" customWidth="1"/>
    <col min="2" max="2" width="10.28515625" customWidth="1"/>
    <col min="3" max="3" width="17.42578125" hidden="1" customWidth="1"/>
    <col min="4" max="4" width="15.85546875" hidden="1" customWidth="1"/>
    <col min="5" max="5" width="14" style="158" customWidth="1"/>
  </cols>
  <sheetData>
    <row r="1" spans="1:6">
      <c r="A1" s="243" t="s">
        <v>283</v>
      </c>
      <c r="B1" s="104"/>
      <c r="C1" s="104"/>
      <c r="D1" s="104"/>
      <c r="E1" s="166"/>
      <c r="F1" s="121"/>
    </row>
    <row r="2" spans="1:6" ht="26.25" customHeight="1">
      <c r="A2" s="265" t="s">
        <v>343</v>
      </c>
      <c r="B2" s="270"/>
      <c r="C2" s="270"/>
      <c r="D2" s="270"/>
      <c r="E2" s="270"/>
    </row>
    <row r="3" spans="1:6" ht="30" customHeight="1">
      <c r="A3" s="269" t="s">
        <v>296</v>
      </c>
      <c r="B3" s="266"/>
      <c r="C3" s="266"/>
      <c r="D3" s="266"/>
      <c r="E3" s="266"/>
    </row>
    <row r="5" spans="1:6">
      <c r="A5" s="150" t="s">
        <v>368</v>
      </c>
    </row>
    <row r="6" spans="1:6" ht="48.75" customHeight="1">
      <c r="A6" s="1" t="s">
        <v>498</v>
      </c>
      <c r="B6" s="2" t="s">
        <v>499</v>
      </c>
      <c r="C6" s="151" t="s">
        <v>458</v>
      </c>
      <c r="D6" s="151" t="s">
        <v>459</v>
      </c>
      <c r="E6" s="159" t="s">
        <v>460</v>
      </c>
    </row>
    <row r="7" spans="1:6">
      <c r="A7" s="40" t="s">
        <v>894</v>
      </c>
      <c r="B7" s="39" t="s">
        <v>559</v>
      </c>
      <c r="C7" s="153"/>
      <c r="D7" s="153"/>
      <c r="E7" s="160">
        <f>'5. Óvoda kiadás'!F19</f>
        <v>50045</v>
      </c>
    </row>
    <row r="8" spans="1:6">
      <c r="A8" s="4" t="s">
        <v>895</v>
      </c>
      <c r="B8" s="39" t="s">
        <v>566</v>
      </c>
      <c r="C8" s="153"/>
      <c r="D8" s="153"/>
      <c r="E8" s="160">
        <f>'5. Óvoda kiadás'!F23</f>
        <v>700</v>
      </c>
    </row>
    <row r="9" spans="1:6">
      <c r="A9" s="64" t="s">
        <v>73</v>
      </c>
      <c r="B9" s="65" t="s">
        <v>567</v>
      </c>
      <c r="C9" s="153"/>
      <c r="D9" s="153"/>
      <c r="E9" s="160">
        <f>E8+E7</f>
        <v>50745</v>
      </c>
    </row>
    <row r="10" spans="1:6">
      <c r="A10" s="48" t="s">
        <v>44</v>
      </c>
      <c r="B10" s="65" t="s">
        <v>568</v>
      </c>
      <c r="C10" s="153"/>
      <c r="D10" s="153"/>
      <c r="E10" s="160">
        <f>'5. Óvoda kiadás'!F25</f>
        <v>13914</v>
      </c>
    </row>
    <row r="11" spans="1:6">
      <c r="A11" s="4" t="s">
        <v>905</v>
      </c>
      <c r="B11" s="39" t="s">
        <v>575</v>
      </c>
      <c r="C11" s="153"/>
      <c r="D11" s="153"/>
      <c r="E11" s="160">
        <f>'5. Óvoda kiadás'!F29</f>
        <v>2524</v>
      </c>
    </row>
    <row r="12" spans="1:6">
      <c r="A12" s="4" t="s">
        <v>74</v>
      </c>
      <c r="B12" s="39" t="s">
        <v>580</v>
      </c>
      <c r="C12" s="153"/>
      <c r="D12" s="153"/>
      <c r="E12" s="160">
        <f>'5. Óvoda kiadás'!F32</f>
        <v>310</v>
      </c>
    </row>
    <row r="13" spans="1:6">
      <c r="A13" s="4" t="s">
        <v>909</v>
      </c>
      <c r="B13" s="39" t="s">
        <v>595</v>
      </c>
      <c r="C13" s="153"/>
      <c r="D13" s="153"/>
      <c r="E13" s="160">
        <f>'5. Óvoda kiadás'!F40</f>
        <v>2574</v>
      </c>
    </row>
    <row r="14" spans="1:6">
      <c r="A14" s="4" t="s">
        <v>910</v>
      </c>
      <c r="B14" s="39" t="s">
        <v>600</v>
      </c>
      <c r="C14" s="153"/>
      <c r="D14" s="153"/>
      <c r="E14" s="160">
        <f>'5. Óvoda kiadás'!F43</f>
        <v>141</v>
      </c>
    </row>
    <row r="15" spans="1:6">
      <c r="A15" s="4" t="s">
        <v>913</v>
      </c>
      <c r="B15" s="39" t="s">
        <v>613</v>
      </c>
      <c r="C15" s="153"/>
      <c r="D15" s="153"/>
      <c r="E15" s="160">
        <f>'5. Óvoda kiadás'!F49</f>
        <v>1447</v>
      </c>
    </row>
    <row r="16" spans="1:6">
      <c r="A16" s="48" t="s">
        <v>914</v>
      </c>
      <c r="B16" s="65" t="s">
        <v>614</v>
      </c>
      <c r="C16" s="153"/>
      <c r="D16" s="153"/>
      <c r="E16" s="160">
        <f>SUM(E11:E15)</f>
        <v>6996</v>
      </c>
    </row>
    <row r="17" spans="1:5">
      <c r="A17" s="16" t="s">
        <v>615</v>
      </c>
      <c r="B17" s="39" t="s">
        <v>616</v>
      </c>
      <c r="C17" s="153"/>
      <c r="D17" s="153"/>
      <c r="E17" s="160">
        <f>'5. Óvoda kiadás'!F51</f>
        <v>0</v>
      </c>
    </row>
    <row r="18" spans="1:5">
      <c r="A18" s="16" t="s">
        <v>931</v>
      </c>
      <c r="B18" s="39" t="s">
        <v>617</v>
      </c>
      <c r="C18" s="153"/>
      <c r="D18" s="153"/>
      <c r="E18" s="160">
        <f>'5. Óvoda kiadás'!F52</f>
        <v>0</v>
      </c>
    </row>
    <row r="19" spans="1:5">
      <c r="A19" s="21" t="s">
        <v>50</v>
      </c>
      <c r="B19" s="39" t="s">
        <v>618</v>
      </c>
      <c r="C19" s="153"/>
      <c r="D19" s="153"/>
      <c r="E19" s="160">
        <f>'5. Óvoda kiadás'!F53</f>
        <v>0</v>
      </c>
    </row>
    <row r="20" spans="1:5">
      <c r="A20" s="21" t="s">
        <v>51</v>
      </c>
      <c r="B20" s="39" t="s">
        <v>619</v>
      </c>
      <c r="C20" s="153"/>
      <c r="D20" s="153"/>
      <c r="E20" s="160">
        <f>'5. Óvoda kiadás'!F54</f>
        <v>0</v>
      </c>
    </row>
    <row r="21" spans="1:5">
      <c r="A21" s="21" t="s">
        <v>52</v>
      </c>
      <c r="B21" s="39" t="s">
        <v>620</v>
      </c>
      <c r="C21" s="153"/>
      <c r="D21" s="153"/>
      <c r="E21" s="160">
        <f>'5. Óvoda kiadás'!F55</f>
        <v>0</v>
      </c>
    </row>
    <row r="22" spans="1:5">
      <c r="A22" s="16" t="s">
        <v>53</v>
      </c>
      <c r="B22" s="39" t="s">
        <v>621</v>
      </c>
      <c r="C22" s="153"/>
      <c r="D22" s="153"/>
      <c r="E22" s="160">
        <f>'5. Óvoda kiadás'!F56</f>
        <v>0</v>
      </c>
    </row>
    <row r="23" spans="1:5">
      <c r="A23" s="16" t="s">
        <v>54</v>
      </c>
      <c r="B23" s="39" t="s">
        <v>622</v>
      </c>
      <c r="C23" s="153"/>
      <c r="D23" s="153"/>
      <c r="E23" s="160">
        <f>'5. Óvoda kiadás'!F57</f>
        <v>0</v>
      </c>
    </row>
    <row r="24" spans="1:5">
      <c r="A24" s="16" t="s">
        <v>55</v>
      </c>
      <c r="B24" s="39" t="s">
        <v>623</v>
      </c>
      <c r="C24" s="153"/>
      <c r="D24" s="153"/>
      <c r="E24" s="160">
        <f>'5. Óvoda kiadás'!F58</f>
        <v>0</v>
      </c>
    </row>
    <row r="25" spans="1:5">
      <c r="A25" s="62" t="s">
        <v>12</v>
      </c>
      <c r="B25" s="65" t="s">
        <v>624</v>
      </c>
      <c r="C25" s="153"/>
      <c r="D25" s="153"/>
      <c r="E25" s="160">
        <f>'5. Óvoda kiadás'!F59</f>
        <v>0</v>
      </c>
    </row>
    <row r="26" spans="1:5">
      <c r="A26" s="15" t="s">
        <v>56</v>
      </c>
      <c r="B26" s="39" t="s">
        <v>625</v>
      </c>
      <c r="C26" s="153"/>
      <c r="D26" s="153"/>
      <c r="E26" s="160">
        <f>'5. Óvoda kiadás'!F60</f>
        <v>0</v>
      </c>
    </row>
    <row r="27" spans="1:5">
      <c r="A27" s="15" t="s">
        <v>627</v>
      </c>
      <c r="B27" s="39" t="s">
        <v>628</v>
      </c>
      <c r="C27" s="153"/>
      <c r="D27" s="153"/>
      <c r="E27" s="160">
        <f>'5. Óvoda kiadás'!F61</f>
        <v>0</v>
      </c>
    </row>
    <row r="28" spans="1:5">
      <c r="A28" s="15" t="s">
        <v>629</v>
      </c>
      <c r="B28" s="39" t="s">
        <v>630</v>
      </c>
      <c r="C28" s="153"/>
      <c r="D28" s="153"/>
      <c r="E28" s="160">
        <f>'5. Óvoda kiadás'!F62</f>
        <v>0</v>
      </c>
    </row>
    <row r="29" spans="1:5">
      <c r="A29" s="15" t="s">
        <v>14</v>
      </c>
      <c r="B29" s="39" t="s">
        <v>631</v>
      </c>
      <c r="C29" s="153"/>
      <c r="D29" s="153"/>
      <c r="E29" s="160">
        <f>'5. Óvoda kiadás'!F63</f>
        <v>0</v>
      </c>
    </row>
    <row r="30" spans="1:5">
      <c r="A30" s="15" t="s">
        <v>57</v>
      </c>
      <c r="B30" s="39" t="s">
        <v>632</v>
      </c>
      <c r="C30" s="153"/>
      <c r="D30" s="153"/>
      <c r="E30" s="160">
        <f>'5. Óvoda kiadás'!F64</f>
        <v>0</v>
      </c>
    </row>
    <row r="31" spans="1:5">
      <c r="A31" s="15" t="s">
        <v>16</v>
      </c>
      <c r="B31" s="39" t="s">
        <v>633</v>
      </c>
      <c r="C31" s="153"/>
      <c r="D31" s="153"/>
      <c r="E31" s="160">
        <f>'5. Óvoda kiadás'!F65</f>
        <v>0</v>
      </c>
    </row>
    <row r="32" spans="1:5">
      <c r="A32" s="15" t="s">
        <v>58</v>
      </c>
      <c r="B32" s="39" t="s">
        <v>634</v>
      </c>
      <c r="C32" s="153"/>
      <c r="D32" s="153"/>
      <c r="E32" s="160">
        <f>'5. Óvoda kiadás'!F66</f>
        <v>0</v>
      </c>
    </row>
    <row r="33" spans="1:5">
      <c r="A33" s="15" t="s">
        <v>59</v>
      </c>
      <c r="B33" s="39" t="s">
        <v>649</v>
      </c>
      <c r="C33" s="153"/>
      <c r="D33" s="153"/>
      <c r="E33" s="160">
        <f>'5. Óvoda kiadás'!F67</f>
        <v>0</v>
      </c>
    </row>
    <row r="34" spans="1:5">
      <c r="A34" s="15" t="s">
        <v>650</v>
      </c>
      <c r="B34" s="39" t="s">
        <v>651</v>
      </c>
      <c r="C34" s="153"/>
      <c r="D34" s="153"/>
      <c r="E34" s="160">
        <f>'5. Óvoda kiadás'!F68</f>
        <v>0</v>
      </c>
    </row>
    <row r="35" spans="1:5">
      <c r="A35" s="28" t="s">
        <v>652</v>
      </c>
      <c r="B35" s="39" t="s">
        <v>653</v>
      </c>
      <c r="C35" s="153"/>
      <c r="D35" s="153"/>
      <c r="E35" s="160">
        <f>'5. Óvoda kiadás'!F69</f>
        <v>0</v>
      </c>
    </row>
    <row r="36" spans="1:5">
      <c r="A36" s="15" t="s">
        <v>60</v>
      </c>
      <c r="B36" s="39" t="s">
        <v>654</v>
      </c>
      <c r="C36" s="153"/>
      <c r="D36" s="153"/>
      <c r="E36" s="160">
        <f>'5. Óvoda kiadás'!F70</f>
        <v>0</v>
      </c>
    </row>
    <row r="37" spans="1:5">
      <c r="A37" s="28" t="s">
        <v>248</v>
      </c>
      <c r="B37" s="39" t="s">
        <v>655</v>
      </c>
      <c r="C37" s="153"/>
      <c r="D37" s="153"/>
      <c r="E37" s="160">
        <f>'5. Óvoda kiadás'!F71</f>
        <v>0</v>
      </c>
    </row>
    <row r="38" spans="1:5">
      <c r="A38" s="28" t="s">
        <v>249</v>
      </c>
      <c r="B38" s="39" t="s">
        <v>655</v>
      </c>
      <c r="C38" s="153"/>
      <c r="D38" s="153"/>
      <c r="E38" s="160">
        <f>'5. Óvoda kiadás'!F72</f>
        <v>0</v>
      </c>
    </row>
    <row r="39" spans="1:5">
      <c r="A39" s="62" t="s">
        <v>20</v>
      </c>
      <c r="B39" s="65" t="s">
        <v>656</v>
      </c>
      <c r="C39" s="153"/>
      <c r="D39" s="153"/>
      <c r="E39" s="160">
        <f>'5. Óvoda kiadás'!F73</f>
        <v>0</v>
      </c>
    </row>
    <row r="40" spans="1:5" ht="15.75">
      <c r="A40" s="77" t="s">
        <v>344</v>
      </c>
      <c r="B40" s="120"/>
      <c r="C40" s="153"/>
      <c r="D40" s="153"/>
      <c r="E40" s="160">
        <f>E39+E25+E16+E10+E9</f>
        <v>71655</v>
      </c>
    </row>
    <row r="41" spans="1:5">
      <c r="A41" s="43" t="s">
        <v>657</v>
      </c>
      <c r="B41" s="39" t="s">
        <v>658</v>
      </c>
      <c r="C41" s="153"/>
      <c r="D41" s="153"/>
      <c r="E41" s="160">
        <f>'5. Óvoda kiadás'!F75</f>
        <v>0</v>
      </c>
    </row>
    <row r="42" spans="1:5">
      <c r="A42" s="43" t="s">
        <v>61</v>
      </c>
      <c r="B42" s="39" t="s">
        <v>659</v>
      </c>
      <c r="C42" s="153"/>
      <c r="D42" s="153"/>
      <c r="E42" s="160">
        <f>'5. Óvoda kiadás'!F76</f>
        <v>0</v>
      </c>
    </row>
    <row r="43" spans="1:5">
      <c r="A43" s="43" t="s">
        <v>661</v>
      </c>
      <c r="B43" s="39" t="s">
        <v>662</v>
      </c>
      <c r="C43" s="153"/>
      <c r="D43" s="153"/>
      <c r="E43" s="160">
        <f>'5. Óvoda kiadás'!F77</f>
        <v>0</v>
      </c>
    </row>
    <row r="44" spans="1:5">
      <c r="A44" s="43" t="s">
        <v>663</v>
      </c>
      <c r="B44" s="39" t="s">
        <v>664</v>
      </c>
      <c r="C44" s="153"/>
      <c r="D44" s="153"/>
      <c r="E44" s="160">
        <f>'5. Óvoda kiadás'!F78</f>
        <v>0</v>
      </c>
    </row>
    <row r="45" spans="1:5">
      <c r="A45" s="5" t="s">
        <v>665</v>
      </c>
      <c r="B45" s="39" t="s">
        <v>666</v>
      </c>
      <c r="C45" s="153"/>
      <c r="D45" s="153"/>
      <c r="E45" s="160">
        <f>'5. Óvoda kiadás'!F79</f>
        <v>0</v>
      </c>
    </row>
    <row r="46" spans="1:5">
      <c r="A46" s="5" t="s">
        <v>667</v>
      </c>
      <c r="B46" s="39" t="s">
        <v>668</v>
      </c>
      <c r="C46" s="153"/>
      <c r="D46" s="153"/>
      <c r="E46" s="160">
        <f>'5. Óvoda kiadás'!F80</f>
        <v>0</v>
      </c>
    </row>
    <row r="47" spans="1:5">
      <c r="A47" s="5" t="s">
        <v>669</v>
      </c>
      <c r="B47" s="39" t="s">
        <v>670</v>
      </c>
      <c r="C47" s="153"/>
      <c r="D47" s="153"/>
      <c r="E47" s="160">
        <f>'5. Óvoda kiadás'!F81</f>
        <v>0</v>
      </c>
    </row>
    <row r="48" spans="1:5">
      <c r="A48" s="63" t="s">
        <v>22</v>
      </c>
      <c r="B48" s="65" t="s">
        <v>671</v>
      </c>
      <c r="C48" s="153"/>
      <c r="D48" s="153"/>
      <c r="E48" s="160">
        <f>'5. Óvoda kiadás'!F82</f>
        <v>0</v>
      </c>
    </row>
    <row r="49" spans="1:5">
      <c r="A49" s="16" t="s">
        <v>672</v>
      </c>
      <c r="B49" s="39" t="s">
        <v>673</v>
      </c>
      <c r="C49" s="153"/>
      <c r="D49" s="153"/>
      <c r="E49" s="160">
        <f>'5. Óvoda kiadás'!F83</f>
        <v>0</v>
      </c>
    </row>
    <row r="50" spans="1:5">
      <c r="A50" s="16" t="s">
        <v>674</v>
      </c>
      <c r="B50" s="39" t="s">
        <v>675</v>
      </c>
      <c r="C50" s="153"/>
      <c r="D50" s="153"/>
      <c r="E50" s="160">
        <f>'5. Óvoda kiadás'!F84</f>
        <v>0</v>
      </c>
    </row>
    <row r="51" spans="1:5">
      <c r="A51" s="16" t="s">
        <v>676</v>
      </c>
      <c r="B51" s="39" t="s">
        <v>677</v>
      </c>
      <c r="C51" s="153"/>
      <c r="D51" s="153"/>
      <c r="E51" s="160">
        <f>'5. Óvoda kiadás'!F85</f>
        <v>0</v>
      </c>
    </row>
    <row r="52" spans="1:5">
      <c r="A52" s="16" t="s">
        <v>678</v>
      </c>
      <c r="B52" s="39" t="s">
        <v>679</v>
      </c>
      <c r="C52" s="153"/>
      <c r="D52" s="153"/>
      <c r="E52" s="160">
        <f>'5. Óvoda kiadás'!F86</f>
        <v>0</v>
      </c>
    </row>
    <row r="53" spans="1:5">
      <c r="A53" s="62" t="s">
        <v>23</v>
      </c>
      <c r="B53" s="65" t="s">
        <v>680</v>
      </c>
      <c r="C53" s="153"/>
      <c r="D53" s="153"/>
      <c r="E53" s="160">
        <f>'5. Óvoda kiadás'!F87</f>
        <v>0</v>
      </c>
    </row>
    <row r="54" spans="1:5">
      <c r="A54" s="16" t="s">
        <v>681</v>
      </c>
      <c r="B54" s="39" t="s">
        <v>682</v>
      </c>
      <c r="C54" s="153"/>
      <c r="D54" s="153"/>
      <c r="E54" s="160">
        <f>'5. Óvoda kiadás'!F88</f>
        <v>0</v>
      </c>
    </row>
    <row r="55" spans="1:5">
      <c r="A55" s="16" t="s">
        <v>62</v>
      </c>
      <c r="B55" s="39" t="s">
        <v>683</v>
      </c>
      <c r="C55" s="153"/>
      <c r="D55" s="153"/>
      <c r="E55" s="160">
        <f>'5. Óvoda kiadás'!F89</f>
        <v>0</v>
      </c>
    </row>
    <row r="56" spans="1:5">
      <c r="A56" s="16" t="s">
        <v>63</v>
      </c>
      <c r="B56" s="39" t="s">
        <v>684</v>
      </c>
      <c r="C56" s="153"/>
      <c r="D56" s="153"/>
      <c r="E56" s="160">
        <f>'5. Óvoda kiadás'!F90</f>
        <v>0</v>
      </c>
    </row>
    <row r="57" spans="1:5">
      <c r="A57" s="16" t="s">
        <v>64</v>
      </c>
      <c r="B57" s="39" t="s">
        <v>685</v>
      </c>
      <c r="C57" s="153"/>
      <c r="D57" s="153"/>
      <c r="E57" s="160">
        <f>'5. Óvoda kiadás'!F91</f>
        <v>0</v>
      </c>
    </row>
    <row r="58" spans="1:5">
      <c r="A58" s="16" t="s">
        <v>65</v>
      </c>
      <c r="B58" s="39" t="s">
        <v>686</v>
      </c>
      <c r="C58" s="153"/>
      <c r="D58" s="153"/>
      <c r="E58" s="160">
        <f>'5. Óvoda kiadás'!F92</f>
        <v>0</v>
      </c>
    </row>
    <row r="59" spans="1:5">
      <c r="A59" s="16" t="s">
        <v>66</v>
      </c>
      <c r="B59" s="39" t="s">
        <v>687</v>
      </c>
      <c r="C59" s="153"/>
      <c r="D59" s="153"/>
      <c r="E59" s="160">
        <f>'5. Óvoda kiadás'!F93</f>
        <v>0</v>
      </c>
    </row>
    <row r="60" spans="1:5">
      <c r="A60" s="16" t="s">
        <v>688</v>
      </c>
      <c r="B60" s="39" t="s">
        <v>689</v>
      </c>
      <c r="C60" s="153"/>
      <c r="D60" s="153"/>
      <c r="E60" s="160">
        <f>'5. Óvoda kiadás'!F94</f>
        <v>0</v>
      </c>
    </row>
    <row r="61" spans="1:5">
      <c r="A61" s="16" t="s">
        <v>67</v>
      </c>
      <c r="B61" s="39" t="s">
        <v>690</v>
      </c>
      <c r="C61" s="153"/>
      <c r="D61" s="153"/>
      <c r="E61" s="160">
        <f>'5. Óvoda kiadás'!F95</f>
        <v>0</v>
      </c>
    </row>
    <row r="62" spans="1:5">
      <c r="A62" s="62" t="s">
        <v>24</v>
      </c>
      <c r="B62" s="65" t="s">
        <v>691</v>
      </c>
      <c r="C62" s="153"/>
      <c r="D62" s="153"/>
      <c r="E62" s="160">
        <f>'5. Óvoda kiadás'!F96</f>
        <v>0</v>
      </c>
    </row>
    <row r="63" spans="1:5" ht="15.75">
      <c r="A63" s="77" t="s">
        <v>345</v>
      </c>
      <c r="B63" s="120"/>
      <c r="C63" s="153"/>
      <c r="D63" s="153"/>
      <c r="E63" s="160">
        <f>E62+E53+E48</f>
        <v>0</v>
      </c>
    </row>
    <row r="64" spans="1:5" ht="15.75">
      <c r="A64" s="44" t="s">
        <v>75</v>
      </c>
      <c r="B64" s="45" t="s">
        <v>692</v>
      </c>
      <c r="C64" s="153"/>
      <c r="D64" s="153"/>
      <c r="E64" s="160">
        <f>E63+E40</f>
        <v>71655</v>
      </c>
    </row>
    <row r="65" spans="1:5">
      <c r="A65" s="19" t="s">
        <v>31</v>
      </c>
      <c r="B65" s="8" t="s">
        <v>700</v>
      </c>
      <c r="C65" s="19"/>
      <c r="D65" s="19"/>
      <c r="E65" s="162"/>
    </row>
    <row r="66" spans="1:5">
      <c r="A66" s="17" t="s">
        <v>34</v>
      </c>
      <c r="B66" s="8" t="s">
        <v>708</v>
      </c>
      <c r="C66" s="17"/>
      <c r="D66" s="17"/>
      <c r="E66" s="164"/>
    </row>
    <row r="67" spans="1:5">
      <c r="A67" s="46" t="s">
        <v>709</v>
      </c>
      <c r="B67" s="4" t="s">
        <v>710</v>
      </c>
      <c r="C67" s="46"/>
      <c r="D67" s="46"/>
      <c r="E67" s="163"/>
    </row>
    <row r="68" spans="1:5">
      <c r="A68" s="46" t="s">
        <v>711</v>
      </c>
      <c r="B68" s="4" t="s">
        <v>712</v>
      </c>
      <c r="C68" s="46"/>
      <c r="D68" s="46"/>
      <c r="E68" s="163"/>
    </row>
    <row r="69" spans="1:5">
      <c r="A69" s="17" t="s">
        <v>713</v>
      </c>
      <c r="B69" s="8" t="s">
        <v>714</v>
      </c>
      <c r="C69" s="46"/>
      <c r="D69" s="46"/>
      <c r="E69" s="163"/>
    </row>
    <row r="70" spans="1:5">
      <c r="A70" s="46" t="s">
        <v>715</v>
      </c>
      <c r="B70" s="4" t="s">
        <v>716</v>
      </c>
      <c r="C70" s="46"/>
      <c r="D70" s="46"/>
      <c r="E70" s="163"/>
    </row>
    <row r="71" spans="1:5">
      <c r="A71" s="46" t="s">
        <v>717</v>
      </c>
      <c r="B71" s="4" t="s">
        <v>718</v>
      </c>
      <c r="C71" s="46"/>
      <c r="D71" s="46"/>
      <c r="E71" s="163"/>
    </row>
    <row r="72" spans="1:5">
      <c r="A72" s="46" t="s">
        <v>719</v>
      </c>
      <c r="B72" s="4" t="s">
        <v>720</v>
      </c>
      <c r="C72" s="46"/>
      <c r="D72" s="46"/>
      <c r="E72" s="163"/>
    </row>
    <row r="73" spans="1:5">
      <c r="A73" s="47" t="s">
        <v>35</v>
      </c>
      <c r="B73" s="48" t="s">
        <v>721</v>
      </c>
      <c r="C73" s="17"/>
      <c r="D73" s="17"/>
      <c r="E73" s="164"/>
    </row>
    <row r="74" spans="1:5">
      <c r="A74" s="46" t="s">
        <v>722</v>
      </c>
      <c r="B74" s="4" t="s">
        <v>723</v>
      </c>
      <c r="C74" s="46"/>
      <c r="D74" s="46"/>
      <c r="E74" s="163"/>
    </row>
    <row r="75" spans="1:5">
      <c r="A75" s="16" t="s">
        <v>724</v>
      </c>
      <c r="B75" s="4" t="s">
        <v>725</v>
      </c>
      <c r="C75" s="16"/>
      <c r="D75" s="16"/>
      <c r="E75" s="161"/>
    </row>
    <row r="76" spans="1:5">
      <c r="A76" s="46" t="s">
        <v>72</v>
      </c>
      <c r="B76" s="4" t="s">
        <v>726</v>
      </c>
      <c r="C76" s="46"/>
      <c r="D76" s="46"/>
      <c r="E76" s="163"/>
    </row>
    <row r="77" spans="1:5">
      <c r="A77" s="46" t="s">
        <v>40</v>
      </c>
      <c r="B77" s="4" t="s">
        <v>727</v>
      </c>
      <c r="C77" s="46"/>
      <c r="D77" s="46"/>
      <c r="E77" s="163"/>
    </row>
    <row r="78" spans="1:5">
      <c r="A78" s="47" t="s">
        <v>41</v>
      </c>
      <c r="B78" s="48" t="s">
        <v>731</v>
      </c>
      <c r="C78" s="17"/>
      <c r="D78" s="17"/>
      <c r="E78" s="164"/>
    </row>
    <row r="79" spans="1:5">
      <c r="A79" s="16" t="s">
        <v>732</v>
      </c>
      <c r="B79" s="4" t="s">
        <v>733</v>
      </c>
      <c r="C79" s="16"/>
      <c r="D79" s="16"/>
      <c r="E79" s="161"/>
    </row>
    <row r="80" spans="1:5" ht="15.75">
      <c r="A80" s="49" t="s">
        <v>84</v>
      </c>
      <c r="B80" s="50" t="s">
        <v>734</v>
      </c>
      <c r="C80" s="17"/>
      <c r="D80" s="17"/>
      <c r="E80" s="164">
        <v>0</v>
      </c>
    </row>
    <row r="81" spans="1:5" ht="15.75">
      <c r="A81" s="154" t="s">
        <v>121</v>
      </c>
      <c r="B81" s="55"/>
      <c r="C81" s="153"/>
      <c r="D81" s="153"/>
      <c r="E81" s="160">
        <f>E80+E64</f>
        <v>71655</v>
      </c>
    </row>
    <row r="82" spans="1:5" ht="49.5" customHeight="1">
      <c r="A82" s="1" t="s">
        <v>498</v>
      </c>
      <c r="B82" s="2" t="s">
        <v>316</v>
      </c>
      <c r="C82" s="151" t="s">
        <v>329</v>
      </c>
      <c r="D82" s="151" t="s">
        <v>330</v>
      </c>
      <c r="E82" s="159" t="s">
        <v>460</v>
      </c>
    </row>
    <row r="83" spans="1:5">
      <c r="A83" s="4" t="s">
        <v>124</v>
      </c>
      <c r="B83" s="5" t="s">
        <v>747</v>
      </c>
      <c r="C83" s="36"/>
      <c r="D83" s="36"/>
      <c r="E83" s="156"/>
    </row>
    <row r="84" spans="1:5">
      <c r="A84" s="4" t="s">
        <v>748</v>
      </c>
      <c r="B84" s="5" t="s">
        <v>749</v>
      </c>
      <c r="C84" s="36"/>
      <c r="D84" s="36"/>
      <c r="E84" s="156"/>
    </row>
    <row r="85" spans="1:5">
      <c r="A85" s="4" t="s">
        <v>750</v>
      </c>
      <c r="B85" s="5" t="s">
        <v>751</v>
      </c>
      <c r="C85" s="36"/>
      <c r="D85" s="36"/>
      <c r="E85" s="156"/>
    </row>
    <row r="86" spans="1:5">
      <c r="A86" s="4" t="s">
        <v>85</v>
      </c>
      <c r="B86" s="5" t="s">
        <v>752</v>
      </c>
      <c r="C86" s="36"/>
      <c r="D86" s="36"/>
      <c r="E86" s="156"/>
    </row>
    <row r="87" spans="1:5">
      <c r="A87" s="4" t="s">
        <v>86</v>
      </c>
      <c r="B87" s="5" t="s">
        <v>753</v>
      </c>
      <c r="C87" s="36"/>
      <c r="D87" s="36"/>
      <c r="E87" s="156"/>
    </row>
    <row r="88" spans="1:5">
      <c r="A88" s="4" t="s">
        <v>87</v>
      </c>
      <c r="B88" s="5" t="s">
        <v>754</v>
      </c>
      <c r="C88" s="36"/>
      <c r="D88" s="36"/>
      <c r="E88" s="156"/>
    </row>
    <row r="89" spans="1:5">
      <c r="A89" s="48" t="s">
        <v>125</v>
      </c>
      <c r="B89" s="63" t="s">
        <v>755</v>
      </c>
      <c r="C89" s="36"/>
      <c r="D89" s="36"/>
      <c r="E89" s="156"/>
    </row>
    <row r="90" spans="1:5">
      <c r="A90" s="4" t="s">
        <v>127</v>
      </c>
      <c r="B90" s="5" t="s">
        <v>769</v>
      </c>
      <c r="C90" s="36"/>
      <c r="D90" s="36"/>
      <c r="E90" s="156"/>
    </row>
    <row r="91" spans="1:5">
      <c r="A91" s="4" t="s">
        <v>93</v>
      </c>
      <c r="B91" s="5" t="s">
        <v>770</v>
      </c>
      <c r="C91" s="36"/>
      <c r="D91" s="36"/>
      <c r="E91" s="156"/>
    </row>
    <row r="92" spans="1:5">
      <c r="A92" s="4" t="s">
        <v>94</v>
      </c>
      <c r="B92" s="5" t="s">
        <v>771</v>
      </c>
      <c r="C92" s="36"/>
      <c r="D92" s="36"/>
      <c r="E92" s="156"/>
    </row>
    <row r="93" spans="1:5">
      <c r="A93" s="4" t="s">
        <v>95</v>
      </c>
      <c r="B93" s="5" t="s">
        <v>772</v>
      </c>
      <c r="C93" s="36"/>
      <c r="D93" s="36"/>
      <c r="E93" s="156"/>
    </row>
    <row r="94" spans="1:5">
      <c r="A94" s="4" t="s">
        <v>128</v>
      </c>
      <c r="B94" s="5" t="s">
        <v>800</v>
      </c>
      <c r="C94" s="36"/>
      <c r="D94" s="36"/>
      <c r="E94" s="156"/>
    </row>
    <row r="95" spans="1:5">
      <c r="A95" s="4" t="s">
        <v>100</v>
      </c>
      <c r="B95" s="5" t="s">
        <v>801</v>
      </c>
      <c r="C95" s="36"/>
      <c r="D95" s="36"/>
      <c r="E95" s="156"/>
    </row>
    <row r="96" spans="1:5">
      <c r="A96" s="48" t="s">
        <v>129</v>
      </c>
      <c r="B96" s="63" t="s">
        <v>802</v>
      </c>
      <c r="C96" s="36"/>
      <c r="D96" s="36"/>
      <c r="E96" s="156"/>
    </row>
    <row r="97" spans="1:5">
      <c r="A97" s="16" t="s">
        <v>803</v>
      </c>
      <c r="B97" s="5" t="s">
        <v>804</v>
      </c>
      <c r="C97" s="36"/>
      <c r="D97" s="36"/>
      <c r="E97" s="156"/>
    </row>
    <row r="98" spans="1:5">
      <c r="A98" s="16" t="s">
        <v>101</v>
      </c>
      <c r="B98" s="5" t="s">
        <v>805</v>
      </c>
      <c r="C98" s="36"/>
      <c r="D98" s="36"/>
      <c r="E98" s="156"/>
    </row>
    <row r="99" spans="1:5">
      <c r="A99" s="16" t="s">
        <v>102</v>
      </c>
      <c r="B99" s="5" t="s">
        <v>808</v>
      </c>
      <c r="C99" s="36"/>
      <c r="D99" s="36"/>
      <c r="E99" s="156"/>
    </row>
    <row r="100" spans="1:5">
      <c r="A100" s="16" t="s">
        <v>103</v>
      </c>
      <c r="B100" s="5" t="s">
        <v>809</v>
      </c>
      <c r="C100" s="36"/>
      <c r="D100" s="36"/>
      <c r="E100" s="156"/>
    </row>
    <row r="101" spans="1:5">
      <c r="A101" s="16" t="s">
        <v>816</v>
      </c>
      <c r="B101" s="5" t="s">
        <v>817</v>
      </c>
      <c r="C101" s="36"/>
      <c r="D101" s="36"/>
      <c r="E101" s="156"/>
    </row>
    <row r="102" spans="1:5">
      <c r="A102" s="16" t="s">
        <v>818</v>
      </c>
      <c r="B102" s="5" t="s">
        <v>819</v>
      </c>
      <c r="C102" s="36"/>
      <c r="D102" s="36"/>
      <c r="E102" s="156"/>
    </row>
    <row r="103" spans="1:5">
      <c r="A103" s="16" t="s">
        <v>820</v>
      </c>
      <c r="B103" s="5" t="s">
        <v>821</v>
      </c>
      <c r="C103" s="36"/>
      <c r="D103" s="36"/>
      <c r="E103" s="156"/>
    </row>
    <row r="104" spans="1:5">
      <c r="A104" s="16" t="s">
        <v>104</v>
      </c>
      <c r="B104" s="5" t="s">
        <v>822</v>
      </c>
      <c r="C104" s="36"/>
      <c r="D104" s="36"/>
      <c r="E104" s="156"/>
    </row>
    <row r="105" spans="1:5">
      <c r="A105" s="16" t="s">
        <v>105</v>
      </c>
      <c r="B105" s="5" t="s">
        <v>824</v>
      </c>
      <c r="C105" s="36"/>
      <c r="D105" s="36"/>
      <c r="E105" s="156"/>
    </row>
    <row r="106" spans="1:5">
      <c r="A106" s="16" t="s">
        <v>106</v>
      </c>
      <c r="B106" s="5" t="s">
        <v>829</v>
      </c>
      <c r="C106" s="36"/>
      <c r="D106" s="36"/>
      <c r="E106" s="156"/>
    </row>
    <row r="107" spans="1:5">
      <c r="A107" s="62" t="s">
        <v>130</v>
      </c>
      <c r="B107" s="63" t="s">
        <v>833</v>
      </c>
      <c r="C107" s="36"/>
      <c r="D107" s="36"/>
      <c r="E107" s="156"/>
    </row>
    <row r="108" spans="1:5">
      <c r="A108" s="16" t="s">
        <v>845</v>
      </c>
      <c r="B108" s="5" t="s">
        <v>846</v>
      </c>
      <c r="C108" s="36"/>
      <c r="D108" s="36"/>
      <c r="E108" s="156"/>
    </row>
    <row r="109" spans="1:5">
      <c r="A109" s="4" t="s">
        <v>110</v>
      </c>
      <c r="B109" s="5" t="s">
        <v>847</v>
      </c>
      <c r="C109" s="36"/>
      <c r="D109" s="36"/>
      <c r="E109" s="156"/>
    </row>
    <row r="110" spans="1:5">
      <c r="A110" s="16" t="s">
        <v>111</v>
      </c>
      <c r="B110" s="5" t="s">
        <v>848</v>
      </c>
      <c r="C110" s="36"/>
      <c r="D110" s="36"/>
      <c r="E110" s="156"/>
    </row>
    <row r="111" spans="1:5">
      <c r="A111" s="48" t="s">
        <v>132</v>
      </c>
      <c r="B111" s="63" t="s">
        <v>849</v>
      </c>
      <c r="C111" s="36"/>
      <c r="D111" s="36"/>
      <c r="E111" s="156"/>
    </row>
    <row r="112" spans="1:5" ht="15.75">
      <c r="A112" s="77" t="s">
        <v>347</v>
      </c>
      <c r="B112" s="82"/>
      <c r="C112" s="36"/>
      <c r="D112" s="36"/>
      <c r="E112" s="156">
        <v>0</v>
      </c>
    </row>
    <row r="113" spans="1:5">
      <c r="A113" s="4" t="s">
        <v>756</v>
      </c>
      <c r="B113" s="5" t="s">
        <v>757</v>
      </c>
      <c r="C113" s="36"/>
      <c r="D113" s="36"/>
      <c r="E113" s="156"/>
    </row>
    <row r="114" spans="1:5">
      <c r="A114" s="4" t="s">
        <v>758</v>
      </c>
      <c r="B114" s="5" t="s">
        <v>759</v>
      </c>
      <c r="C114" s="36"/>
      <c r="D114" s="36"/>
      <c r="E114" s="156"/>
    </row>
    <row r="115" spans="1:5">
      <c r="A115" s="4" t="s">
        <v>88</v>
      </c>
      <c r="B115" s="5" t="s">
        <v>760</v>
      </c>
      <c r="C115" s="36"/>
      <c r="D115" s="36"/>
      <c r="E115" s="156"/>
    </row>
    <row r="116" spans="1:5">
      <c r="A116" s="4" t="s">
        <v>89</v>
      </c>
      <c r="B116" s="5" t="s">
        <v>761</v>
      </c>
      <c r="C116" s="36"/>
      <c r="D116" s="36"/>
      <c r="E116" s="156"/>
    </row>
    <row r="117" spans="1:5">
      <c r="A117" s="4" t="s">
        <v>90</v>
      </c>
      <c r="B117" s="5" t="s">
        <v>762</v>
      </c>
      <c r="C117" s="36"/>
      <c r="D117" s="36"/>
      <c r="E117" s="156"/>
    </row>
    <row r="118" spans="1:5">
      <c r="A118" s="48" t="s">
        <v>126</v>
      </c>
      <c r="B118" s="63" t="s">
        <v>763</v>
      </c>
      <c r="C118" s="36"/>
      <c r="D118" s="36"/>
      <c r="E118" s="156"/>
    </row>
    <row r="119" spans="1:5">
      <c r="A119" s="16" t="s">
        <v>107</v>
      </c>
      <c r="B119" s="5" t="s">
        <v>834</v>
      </c>
      <c r="C119" s="36"/>
      <c r="D119" s="36"/>
      <c r="E119" s="156"/>
    </row>
    <row r="120" spans="1:5">
      <c r="A120" s="16" t="s">
        <v>108</v>
      </c>
      <c r="B120" s="5" t="s">
        <v>836</v>
      </c>
      <c r="C120" s="36"/>
      <c r="D120" s="36"/>
      <c r="E120" s="156"/>
    </row>
    <row r="121" spans="1:5">
      <c r="A121" s="16" t="s">
        <v>838</v>
      </c>
      <c r="B121" s="5" t="s">
        <v>839</v>
      </c>
      <c r="C121" s="36"/>
      <c r="D121" s="36"/>
      <c r="E121" s="156"/>
    </row>
    <row r="122" spans="1:5">
      <c r="A122" s="16" t="s">
        <v>109</v>
      </c>
      <c r="B122" s="5" t="s">
        <v>840</v>
      </c>
      <c r="C122" s="36"/>
      <c r="D122" s="36"/>
      <c r="E122" s="156"/>
    </row>
    <row r="123" spans="1:5">
      <c r="A123" s="16" t="s">
        <v>842</v>
      </c>
      <c r="B123" s="5" t="s">
        <v>843</v>
      </c>
      <c r="C123" s="36"/>
      <c r="D123" s="36"/>
      <c r="E123" s="156"/>
    </row>
    <row r="124" spans="1:5">
      <c r="A124" s="48" t="s">
        <v>131</v>
      </c>
      <c r="B124" s="63" t="s">
        <v>844</v>
      </c>
      <c r="C124" s="36"/>
      <c r="D124" s="36"/>
      <c r="E124" s="156"/>
    </row>
    <row r="125" spans="1:5">
      <c r="A125" s="16" t="s">
        <v>850</v>
      </c>
      <c r="B125" s="5" t="s">
        <v>851</v>
      </c>
      <c r="C125" s="36"/>
      <c r="D125" s="36"/>
      <c r="E125" s="156"/>
    </row>
    <row r="126" spans="1:5">
      <c r="A126" s="4" t="s">
        <v>112</v>
      </c>
      <c r="B126" s="5" t="s">
        <v>852</v>
      </c>
      <c r="C126" s="36"/>
      <c r="D126" s="36"/>
      <c r="E126" s="156"/>
    </row>
    <row r="127" spans="1:5">
      <c r="A127" s="16" t="s">
        <v>113</v>
      </c>
      <c r="B127" s="5" t="s">
        <v>853</v>
      </c>
      <c r="C127" s="36"/>
      <c r="D127" s="36"/>
      <c r="E127" s="156">
        <f>'10. Óvoda bevétel'!F63</f>
        <v>113</v>
      </c>
    </row>
    <row r="128" spans="1:5">
      <c r="A128" s="48" t="s">
        <v>134</v>
      </c>
      <c r="B128" s="63" t="s">
        <v>854</v>
      </c>
      <c r="C128" s="36"/>
      <c r="D128" s="36"/>
      <c r="E128" s="156">
        <f>E127</f>
        <v>113</v>
      </c>
    </row>
    <row r="129" spans="1:5" ht="15.75">
      <c r="A129" s="77" t="s">
        <v>348</v>
      </c>
      <c r="B129" s="82"/>
      <c r="C129" s="36"/>
      <c r="D129" s="36"/>
      <c r="E129" s="156">
        <f>E128</f>
        <v>113</v>
      </c>
    </row>
    <row r="130" spans="1:5" ht="15.75">
      <c r="A130" s="60" t="s">
        <v>133</v>
      </c>
      <c r="B130" s="44" t="s">
        <v>855</v>
      </c>
      <c r="C130" s="36"/>
      <c r="D130" s="36"/>
      <c r="E130" s="156">
        <f>E129</f>
        <v>113</v>
      </c>
    </row>
    <row r="131" spans="1:5" ht="15.75">
      <c r="A131" s="155" t="s">
        <v>349</v>
      </c>
      <c r="B131" s="80"/>
      <c r="C131" s="36"/>
      <c r="D131" s="36"/>
      <c r="E131" s="156">
        <f>E112-E40</f>
        <v>-71655</v>
      </c>
    </row>
    <row r="132" spans="1:5" ht="15.75">
      <c r="A132" s="155" t="s">
        <v>350</v>
      </c>
      <c r="B132" s="80"/>
      <c r="C132" s="36"/>
      <c r="D132" s="36"/>
      <c r="E132" s="156">
        <f>E129-E63</f>
        <v>113</v>
      </c>
    </row>
    <row r="133" spans="1:5">
      <c r="A133" s="19" t="s">
        <v>135</v>
      </c>
      <c r="B133" s="8" t="s">
        <v>860</v>
      </c>
      <c r="C133" s="36"/>
      <c r="D133" s="36"/>
      <c r="E133" s="156"/>
    </row>
    <row r="134" spans="1:5">
      <c r="A134" s="17" t="s">
        <v>136</v>
      </c>
      <c r="B134" s="8" t="s">
        <v>867</v>
      </c>
      <c r="C134" s="36"/>
      <c r="D134" s="36"/>
      <c r="E134" s="156"/>
    </row>
    <row r="135" spans="1:5">
      <c r="A135" s="4" t="s">
        <v>244</v>
      </c>
      <c r="B135" s="4" t="s">
        <v>868</v>
      </c>
      <c r="C135" s="36"/>
      <c r="D135" s="36"/>
      <c r="E135" s="156"/>
    </row>
    <row r="136" spans="1:5">
      <c r="A136" s="4" t="s">
        <v>245</v>
      </c>
      <c r="B136" s="4" t="s">
        <v>868</v>
      </c>
      <c r="C136" s="36"/>
      <c r="D136" s="36"/>
      <c r="E136" s="156"/>
    </row>
    <row r="137" spans="1:5">
      <c r="A137" s="4" t="s">
        <v>242</v>
      </c>
      <c r="B137" s="4" t="s">
        <v>869</v>
      </c>
      <c r="C137" s="36"/>
      <c r="D137" s="36"/>
      <c r="E137" s="156"/>
    </row>
    <row r="138" spans="1:5">
      <c r="A138" s="4" t="s">
        <v>243</v>
      </c>
      <c r="B138" s="4" t="s">
        <v>869</v>
      </c>
      <c r="C138" s="36"/>
      <c r="D138" s="36"/>
      <c r="E138" s="156"/>
    </row>
    <row r="139" spans="1:5">
      <c r="A139" s="8" t="s">
        <v>137</v>
      </c>
      <c r="B139" s="8" t="s">
        <v>870</v>
      </c>
      <c r="C139" s="36"/>
      <c r="D139" s="36"/>
      <c r="E139" s="156"/>
    </row>
    <row r="140" spans="1:5">
      <c r="A140" s="46" t="s">
        <v>871</v>
      </c>
      <c r="B140" s="4" t="s">
        <v>872</v>
      </c>
      <c r="C140" s="36"/>
      <c r="D140" s="36"/>
      <c r="E140" s="156"/>
    </row>
    <row r="141" spans="1:5">
      <c r="A141" s="46" t="s">
        <v>873</v>
      </c>
      <c r="B141" s="4" t="s">
        <v>874</v>
      </c>
      <c r="C141" s="36"/>
      <c r="D141" s="36"/>
      <c r="E141" s="156"/>
    </row>
    <row r="142" spans="1:5">
      <c r="A142" s="46" t="s">
        <v>875</v>
      </c>
      <c r="B142" s="4" t="s">
        <v>876</v>
      </c>
      <c r="C142" s="36"/>
      <c r="D142" s="36"/>
      <c r="E142" s="156">
        <f>'10. Óvoda bevétel'!F85</f>
        <v>71542</v>
      </c>
    </row>
    <row r="143" spans="1:5">
      <c r="A143" s="46" t="s">
        <v>877</v>
      </c>
      <c r="B143" s="4" t="s">
        <v>878</v>
      </c>
      <c r="C143" s="36"/>
      <c r="D143" s="36"/>
      <c r="E143" s="156"/>
    </row>
    <row r="144" spans="1:5">
      <c r="A144" s="16" t="s">
        <v>119</v>
      </c>
      <c r="B144" s="4" t="s">
        <v>879</v>
      </c>
      <c r="C144" s="36"/>
      <c r="D144" s="36"/>
      <c r="E144" s="156"/>
    </row>
    <row r="145" spans="1:5">
      <c r="A145" s="19" t="s">
        <v>138</v>
      </c>
      <c r="B145" s="8" t="s">
        <v>881</v>
      </c>
      <c r="C145" s="36"/>
      <c r="D145" s="36"/>
      <c r="E145" s="156">
        <f>E142</f>
        <v>71542</v>
      </c>
    </row>
    <row r="146" spans="1:5">
      <c r="A146" s="16" t="s">
        <v>882</v>
      </c>
      <c r="B146" s="4" t="s">
        <v>883</v>
      </c>
      <c r="C146" s="36"/>
      <c r="D146" s="36"/>
      <c r="E146" s="156"/>
    </row>
    <row r="147" spans="1:5">
      <c r="A147" s="16" t="s">
        <v>884</v>
      </c>
      <c r="B147" s="4" t="s">
        <v>885</v>
      </c>
      <c r="C147" s="36"/>
      <c r="D147" s="36"/>
      <c r="E147" s="156"/>
    </row>
    <row r="148" spans="1:5">
      <c r="A148" s="46" t="s">
        <v>886</v>
      </c>
      <c r="B148" s="4" t="s">
        <v>887</v>
      </c>
      <c r="C148" s="36"/>
      <c r="D148" s="36"/>
      <c r="E148" s="156"/>
    </row>
    <row r="149" spans="1:5">
      <c r="A149" s="46" t="s">
        <v>120</v>
      </c>
      <c r="B149" s="4" t="s">
        <v>888</v>
      </c>
      <c r="C149" s="36"/>
      <c r="D149" s="36"/>
      <c r="E149" s="156"/>
    </row>
    <row r="150" spans="1:5">
      <c r="A150" s="17" t="s">
        <v>139</v>
      </c>
      <c r="B150" s="8" t="s">
        <v>889</v>
      </c>
      <c r="C150" s="36"/>
      <c r="D150" s="36"/>
      <c r="E150" s="156"/>
    </row>
    <row r="151" spans="1:5">
      <c r="A151" s="19" t="s">
        <v>890</v>
      </c>
      <c r="B151" s="8" t="s">
        <v>891</v>
      </c>
      <c r="C151" s="36"/>
      <c r="D151" s="36"/>
      <c r="E151" s="156"/>
    </row>
    <row r="152" spans="1:5" ht="15.75">
      <c r="A152" s="49" t="s">
        <v>140</v>
      </c>
      <c r="B152" s="50" t="s">
        <v>892</v>
      </c>
      <c r="C152" s="36"/>
      <c r="D152" s="36"/>
      <c r="E152" s="156">
        <f>E145</f>
        <v>71542</v>
      </c>
    </row>
    <row r="153" spans="1:5" ht="15.75">
      <c r="A153" s="154" t="s">
        <v>122</v>
      </c>
      <c r="B153" s="55"/>
      <c r="C153" s="36"/>
      <c r="D153" s="36"/>
      <c r="E153" s="156">
        <f>E152+E130</f>
        <v>71655</v>
      </c>
    </row>
  </sheetData>
  <mergeCells count="2">
    <mergeCell ref="A2:E2"/>
    <mergeCell ref="A3:E3"/>
  </mergeCells>
  <phoneticPr fontId="50" type="noConversion"/>
  <pageMargins left="0.70866141732283472" right="0.70866141732283472" top="0.74803149606299213" bottom="0.47244094488188981" header="0.31496062992125984" footer="0.31496062992125984"/>
  <pageSetup paperSize="9" scale="60" fitToHeight="2" orientation="portrait" horizontalDpi="300" verticalDpi="300" r:id="rId1"/>
  <headerFooter alignWithMargins="0">
    <oddHeader>&amp;R26.sz. melléklet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A1:F153"/>
  <sheetViews>
    <sheetView topLeftCell="A72" workbookViewId="0">
      <selection activeCell="F82" sqref="F82"/>
    </sheetView>
  </sheetViews>
  <sheetFormatPr defaultRowHeight="15"/>
  <cols>
    <col min="1" max="1" width="101.28515625" customWidth="1"/>
    <col min="2" max="2" width="10.28515625" customWidth="1"/>
    <col min="3" max="3" width="17.42578125" hidden="1" customWidth="1"/>
    <col min="4" max="4" width="15.85546875" hidden="1" customWidth="1"/>
    <col min="5" max="5" width="17.5703125" style="158" customWidth="1"/>
  </cols>
  <sheetData>
    <row r="1" spans="1:6">
      <c r="A1" s="103" t="s">
        <v>283</v>
      </c>
      <c r="B1" s="104"/>
      <c r="C1" s="104"/>
      <c r="D1" s="104"/>
      <c r="E1" s="166"/>
      <c r="F1" s="121"/>
    </row>
    <row r="2" spans="1:6" ht="26.25" customHeight="1">
      <c r="A2" s="265" t="s">
        <v>343</v>
      </c>
      <c r="B2" s="270"/>
      <c r="C2" s="270"/>
      <c r="D2" s="270"/>
      <c r="E2" s="270"/>
    </row>
    <row r="3" spans="1:6" ht="30" customHeight="1">
      <c r="A3" s="268" t="s">
        <v>296</v>
      </c>
      <c r="B3" s="266"/>
      <c r="C3" s="266"/>
      <c r="D3" s="266"/>
      <c r="E3" s="266"/>
    </row>
    <row r="5" spans="1:6">
      <c r="A5" s="3" t="s">
        <v>260</v>
      </c>
    </row>
    <row r="6" spans="1:6" ht="48.75" customHeight="1">
      <c r="A6" s="1" t="s">
        <v>498</v>
      </c>
      <c r="B6" s="2" t="s">
        <v>499</v>
      </c>
      <c r="C6" s="79" t="s">
        <v>458</v>
      </c>
      <c r="D6" s="79" t="s">
        <v>459</v>
      </c>
      <c r="E6" s="188" t="s">
        <v>460</v>
      </c>
    </row>
    <row r="7" spans="1:6">
      <c r="A7" s="40" t="s">
        <v>894</v>
      </c>
      <c r="B7" s="39" t="s">
        <v>559</v>
      </c>
      <c r="C7" s="51"/>
      <c r="D7" s="51"/>
      <c r="E7" s="190">
        <f>'6. Pmh kiadás'!F19</f>
        <v>29977</v>
      </c>
    </row>
    <row r="8" spans="1:6">
      <c r="A8" s="4" t="s">
        <v>895</v>
      </c>
      <c r="B8" s="39" t="s">
        <v>566</v>
      </c>
      <c r="C8" s="51"/>
      <c r="D8" s="51"/>
      <c r="E8" s="190">
        <f>'6. Pmh kiadás'!F23</f>
        <v>1000</v>
      </c>
    </row>
    <row r="9" spans="1:6">
      <c r="A9" s="64" t="s">
        <v>73</v>
      </c>
      <c r="B9" s="65" t="s">
        <v>567</v>
      </c>
      <c r="C9" s="51"/>
      <c r="D9" s="51"/>
      <c r="E9" s="190">
        <f>E8+E7</f>
        <v>30977</v>
      </c>
    </row>
    <row r="10" spans="1:6">
      <c r="A10" s="48" t="s">
        <v>44</v>
      </c>
      <c r="B10" s="65" t="s">
        <v>568</v>
      </c>
      <c r="C10" s="51"/>
      <c r="D10" s="51"/>
      <c r="E10" s="190">
        <f>'6. Pmh kiadás'!F25</f>
        <v>8487</v>
      </c>
    </row>
    <row r="11" spans="1:6">
      <c r="A11" s="4" t="s">
        <v>905</v>
      </c>
      <c r="B11" s="39" t="s">
        <v>575</v>
      </c>
      <c r="C11" s="51"/>
      <c r="D11" s="51"/>
      <c r="E11" s="190">
        <f>'6. Pmh kiadás'!F29</f>
        <v>959</v>
      </c>
    </row>
    <row r="12" spans="1:6">
      <c r="A12" s="4" t="s">
        <v>74</v>
      </c>
      <c r="B12" s="39" t="s">
        <v>580</v>
      </c>
      <c r="C12" s="51"/>
      <c r="D12" s="51"/>
      <c r="E12" s="190">
        <f>'6. Pmh kiadás'!F32</f>
        <v>871</v>
      </c>
    </row>
    <row r="13" spans="1:6">
      <c r="A13" s="4" t="s">
        <v>909</v>
      </c>
      <c r="B13" s="39" t="s">
        <v>595</v>
      </c>
      <c r="C13" s="51"/>
      <c r="D13" s="51"/>
      <c r="E13" s="190">
        <f>'6. Pmh kiadás'!F40</f>
        <v>9407</v>
      </c>
    </row>
    <row r="14" spans="1:6">
      <c r="A14" s="4" t="s">
        <v>910</v>
      </c>
      <c r="B14" s="39" t="s">
        <v>600</v>
      </c>
      <c r="C14" s="51"/>
      <c r="D14" s="51"/>
      <c r="E14" s="190">
        <f>'6. Pmh kiadás'!F43</f>
        <v>367</v>
      </c>
    </row>
    <row r="15" spans="1:6">
      <c r="A15" s="4" t="s">
        <v>913</v>
      </c>
      <c r="B15" s="39" t="s">
        <v>613</v>
      </c>
      <c r="C15" s="51"/>
      <c r="D15" s="51"/>
      <c r="E15" s="190">
        <f>'6. Pmh kiadás'!F49</f>
        <v>1360</v>
      </c>
    </row>
    <row r="16" spans="1:6">
      <c r="A16" s="48" t="s">
        <v>914</v>
      </c>
      <c r="B16" s="65" t="s">
        <v>614</v>
      </c>
      <c r="C16" s="51"/>
      <c r="D16" s="51"/>
      <c r="E16" s="190">
        <f>SUM(E11:E15)</f>
        <v>12964</v>
      </c>
    </row>
    <row r="17" spans="1:5">
      <c r="A17" s="16" t="s">
        <v>615</v>
      </c>
      <c r="B17" s="39" t="s">
        <v>616</v>
      </c>
      <c r="C17" s="51"/>
      <c r="D17" s="51"/>
      <c r="E17" s="190">
        <f>'6. Pmh kiadás'!F51</f>
        <v>0</v>
      </c>
    </row>
    <row r="18" spans="1:5">
      <c r="A18" s="16" t="s">
        <v>931</v>
      </c>
      <c r="B18" s="39" t="s">
        <v>617</v>
      </c>
      <c r="C18" s="51"/>
      <c r="D18" s="51"/>
      <c r="E18" s="190">
        <f>'6. Pmh kiadás'!F52</f>
        <v>0</v>
      </c>
    </row>
    <row r="19" spans="1:5">
      <c r="A19" s="21" t="s">
        <v>50</v>
      </c>
      <c r="B19" s="39" t="s">
        <v>618</v>
      </c>
      <c r="C19" s="51"/>
      <c r="D19" s="51"/>
      <c r="E19" s="190">
        <f>'6. Pmh kiadás'!F53</f>
        <v>0</v>
      </c>
    </row>
    <row r="20" spans="1:5">
      <c r="A20" s="21" t="s">
        <v>51</v>
      </c>
      <c r="B20" s="39" t="s">
        <v>619</v>
      </c>
      <c r="C20" s="51"/>
      <c r="D20" s="51"/>
      <c r="E20" s="190">
        <f>'6. Pmh kiadás'!F54</f>
        <v>0</v>
      </c>
    </row>
    <row r="21" spans="1:5">
      <c r="A21" s="21" t="s">
        <v>52</v>
      </c>
      <c r="B21" s="39" t="s">
        <v>620</v>
      </c>
      <c r="C21" s="51"/>
      <c r="D21" s="51"/>
      <c r="E21" s="190">
        <f>'6. Pmh kiadás'!F55</f>
        <v>0</v>
      </c>
    </row>
    <row r="22" spans="1:5">
      <c r="A22" s="16" t="s">
        <v>53</v>
      </c>
      <c r="B22" s="39" t="s">
        <v>621</v>
      </c>
      <c r="C22" s="51"/>
      <c r="D22" s="51"/>
      <c r="E22" s="190">
        <f>'6. Pmh kiadás'!F56</f>
        <v>0</v>
      </c>
    </row>
    <row r="23" spans="1:5">
      <c r="A23" s="16" t="s">
        <v>54</v>
      </c>
      <c r="B23" s="39" t="s">
        <v>622</v>
      </c>
      <c r="C23" s="51"/>
      <c r="D23" s="51"/>
      <c r="E23" s="190">
        <f>'6. Pmh kiadás'!F57</f>
        <v>0</v>
      </c>
    </row>
    <row r="24" spans="1:5">
      <c r="A24" s="16" t="s">
        <v>55</v>
      </c>
      <c r="B24" s="39" t="s">
        <v>623</v>
      </c>
      <c r="C24" s="51"/>
      <c r="D24" s="51"/>
      <c r="E24" s="190">
        <f>'6. Pmh kiadás'!F58</f>
        <v>0</v>
      </c>
    </row>
    <row r="25" spans="1:5">
      <c r="A25" s="62" t="s">
        <v>12</v>
      </c>
      <c r="B25" s="65" t="s">
        <v>624</v>
      </c>
      <c r="C25" s="51"/>
      <c r="D25" s="51"/>
      <c r="E25" s="190">
        <f>'6. Pmh kiadás'!F59</f>
        <v>0</v>
      </c>
    </row>
    <row r="26" spans="1:5">
      <c r="A26" s="15" t="s">
        <v>56</v>
      </c>
      <c r="B26" s="39" t="s">
        <v>625</v>
      </c>
      <c r="C26" s="51"/>
      <c r="D26" s="51"/>
      <c r="E26" s="190">
        <f>'6. Pmh kiadás'!F60</f>
        <v>0</v>
      </c>
    </row>
    <row r="27" spans="1:5">
      <c r="A27" s="15" t="s">
        <v>627</v>
      </c>
      <c r="B27" s="39" t="s">
        <v>628</v>
      </c>
      <c r="C27" s="51"/>
      <c r="D27" s="51"/>
      <c r="E27" s="190">
        <f>'6. Pmh kiadás'!F61</f>
        <v>0</v>
      </c>
    </row>
    <row r="28" spans="1:5">
      <c r="A28" s="15" t="s">
        <v>629</v>
      </c>
      <c r="B28" s="39" t="s">
        <v>630</v>
      </c>
      <c r="C28" s="51"/>
      <c r="D28" s="51"/>
      <c r="E28" s="190">
        <f>'6. Pmh kiadás'!F62</f>
        <v>0</v>
      </c>
    </row>
    <row r="29" spans="1:5">
      <c r="A29" s="15" t="s">
        <v>14</v>
      </c>
      <c r="B29" s="39" t="s">
        <v>631</v>
      </c>
      <c r="C29" s="51"/>
      <c r="D29" s="51"/>
      <c r="E29" s="190">
        <f>'6. Pmh kiadás'!F63</f>
        <v>0</v>
      </c>
    </row>
    <row r="30" spans="1:5">
      <c r="A30" s="15" t="s">
        <v>57</v>
      </c>
      <c r="B30" s="39" t="s">
        <v>632</v>
      </c>
      <c r="C30" s="51"/>
      <c r="D30" s="51"/>
      <c r="E30" s="190">
        <f>'6. Pmh kiadás'!F64</f>
        <v>0</v>
      </c>
    </row>
    <row r="31" spans="1:5">
      <c r="A31" s="15" t="s">
        <v>16</v>
      </c>
      <c r="B31" s="39" t="s">
        <v>633</v>
      </c>
      <c r="C31" s="51"/>
      <c r="D31" s="51"/>
      <c r="E31" s="190">
        <f>'6. Pmh kiadás'!F65</f>
        <v>0</v>
      </c>
    </row>
    <row r="32" spans="1:5">
      <c r="A32" s="15" t="s">
        <v>58</v>
      </c>
      <c r="B32" s="39" t="s">
        <v>634</v>
      </c>
      <c r="C32" s="51"/>
      <c r="D32" s="51"/>
      <c r="E32" s="190">
        <f>'6. Pmh kiadás'!F66</f>
        <v>0</v>
      </c>
    </row>
    <row r="33" spans="1:5">
      <c r="A33" s="15" t="s">
        <v>59</v>
      </c>
      <c r="B33" s="39" t="s">
        <v>649</v>
      </c>
      <c r="C33" s="51"/>
      <c r="D33" s="51"/>
      <c r="E33" s="190">
        <f>'6. Pmh kiadás'!F67</f>
        <v>0</v>
      </c>
    </row>
    <row r="34" spans="1:5">
      <c r="A34" s="15" t="s">
        <v>650</v>
      </c>
      <c r="B34" s="39" t="s">
        <v>651</v>
      </c>
      <c r="C34" s="51"/>
      <c r="D34" s="51"/>
      <c r="E34" s="190">
        <f>'6. Pmh kiadás'!F68</f>
        <v>0</v>
      </c>
    </row>
    <row r="35" spans="1:5">
      <c r="A35" s="28" t="s">
        <v>652</v>
      </c>
      <c r="B35" s="39" t="s">
        <v>653</v>
      </c>
      <c r="C35" s="51"/>
      <c r="D35" s="51"/>
      <c r="E35" s="190">
        <f>'6. Pmh kiadás'!F69</f>
        <v>0</v>
      </c>
    </row>
    <row r="36" spans="1:5">
      <c r="A36" s="15" t="s">
        <v>60</v>
      </c>
      <c r="B36" s="39" t="s">
        <v>654</v>
      </c>
      <c r="C36" s="51"/>
      <c r="D36" s="51"/>
      <c r="E36" s="190">
        <f>'6. Pmh kiadás'!F70</f>
        <v>0</v>
      </c>
    </row>
    <row r="37" spans="1:5">
      <c r="A37" s="28" t="s">
        <v>248</v>
      </c>
      <c r="B37" s="39" t="s">
        <v>655</v>
      </c>
      <c r="C37" s="51"/>
      <c r="D37" s="51"/>
      <c r="E37" s="190">
        <f>'6. Pmh kiadás'!F71</f>
        <v>0</v>
      </c>
    </row>
    <row r="38" spans="1:5">
      <c r="A38" s="28" t="s">
        <v>249</v>
      </c>
      <c r="B38" s="39" t="s">
        <v>655</v>
      </c>
      <c r="C38" s="51"/>
      <c r="D38" s="51"/>
      <c r="E38" s="190">
        <f>'6. Pmh kiadás'!F72</f>
        <v>0</v>
      </c>
    </row>
    <row r="39" spans="1:5">
      <c r="A39" s="62" t="s">
        <v>20</v>
      </c>
      <c r="B39" s="65" t="s">
        <v>656</v>
      </c>
      <c r="C39" s="51"/>
      <c r="D39" s="51"/>
      <c r="E39" s="190">
        <f>'6. Pmh kiadás'!F73</f>
        <v>0</v>
      </c>
    </row>
    <row r="40" spans="1:5" ht="15.75">
      <c r="A40" s="77" t="s">
        <v>344</v>
      </c>
      <c r="B40" s="120"/>
      <c r="C40" s="51"/>
      <c r="D40" s="51"/>
      <c r="E40" s="190">
        <f>E39+E25+E16+E10+E9</f>
        <v>52428</v>
      </c>
    </row>
    <row r="41" spans="1:5">
      <c r="A41" s="43" t="s">
        <v>657</v>
      </c>
      <c r="B41" s="39" t="s">
        <v>658</v>
      </c>
      <c r="C41" s="51"/>
      <c r="D41" s="51"/>
      <c r="E41" s="190">
        <f>'6. Pmh kiadás'!F75</f>
        <v>0</v>
      </c>
    </row>
    <row r="42" spans="1:5">
      <c r="A42" s="43" t="s">
        <v>61</v>
      </c>
      <c r="B42" s="39" t="s">
        <v>659</v>
      </c>
      <c r="C42" s="51"/>
      <c r="D42" s="51"/>
      <c r="E42" s="190">
        <f>'6. Pmh kiadás'!F76</f>
        <v>0</v>
      </c>
    </row>
    <row r="43" spans="1:5">
      <c r="A43" s="43" t="s">
        <v>661</v>
      </c>
      <c r="B43" s="39" t="s">
        <v>662</v>
      </c>
      <c r="C43" s="51"/>
      <c r="D43" s="51"/>
      <c r="E43" s="190">
        <f>'6. Pmh kiadás'!F77</f>
        <v>0</v>
      </c>
    </row>
    <row r="44" spans="1:5">
      <c r="A44" s="43" t="s">
        <v>663</v>
      </c>
      <c r="B44" s="39" t="s">
        <v>664</v>
      </c>
      <c r="C44" s="51"/>
      <c r="D44" s="51"/>
      <c r="E44" s="190">
        <f>'6. Pmh kiadás'!F78</f>
        <v>150</v>
      </c>
    </row>
    <row r="45" spans="1:5">
      <c r="A45" s="5" t="s">
        <v>665</v>
      </c>
      <c r="B45" s="39" t="s">
        <v>666</v>
      </c>
      <c r="C45" s="51"/>
      <c r="D45" s="51"/>
      <c r="E45" s="190">
        <f>'6. Pmh kiadás'!F79</f>
        <v>0</v>
      </c>
    </row>
    <row r="46" spans="1:5">
      <c r="A46" s="5" t="s">
        <v>667</v>
      </c>
      <c r="B46" s="39" t="s">
        <v>668</v>
      </c>
      <c r="C46" s="51"/>
      <c r="D46" s="51"/>
      <c r="E46" s="190">
        <f>'6. Pmh kiadás'!F80</f>
        <v>0</v>
      </c>
    </row>
    <row r="47" spans="1:5">
      <c r="A47" s="5" t="s">
        <v>669</v>
      </c>
      <c r="B47" s="39" t="s">
        <v>670</v>
      </c>
      <c r="C47" s="51"/>
      <c r="D47" s="51"/>
      <c r="E47" s="190">
        <f>'6. Pmh kiadás'!F81</f>
        <v>41</v>
      </c>
    </row>
    <row r="48" spans="1:5">
      <c r="A48" s="63" t="s">
        <v>22</v>
      </c>
      <c r="B48" s="65" t="s">
        <v>671</v>
      </c>
      <c r="C48" s="51"/>
      <c r="D48" s="51"/>
      <c r="E48" s="190">
        <f>'6. Pmh kiadás'!F82</f>
        <v>191</v>
      </c>
    </row>
    <row r="49" spans="1:5">
      <c r="A49" s="16" t="s">
        <v>672</v>
      </c>
      <c r="B49" s="39" t="s">
        <v>673</v>
      </c>
      <c r="C49" s="51"/>
      <c r="D49" s="51"/>
      <c r="E49" s="190">
        <f>'6. Pmh kiadás'!F83</f>
        <v>0</v>
      </c>
    </row>
    <row r="50" spans="1:5">
      <c r="A50" s="16" t="s">
        <v>674</v>
      </c>
      <c r="B50" s="39" t="s">
        <v>675</v>
      </c>
      <c r="C50" s="51"/>
      <c r="D50" s="51"/>
      <c r="E50" s="190">
        <f>'6. Pmh kiadás'!F84</f>
        <v>0</v>
      </c>
    </row>
    <row r="51" spans="1:5">
      <c r="A51" s="16" t="s">
        <v>676</v>
      </c>
      <c r="B51" s="39" t="s">
        <v>677</v>
      </c>
      <c r="C51" s="51"/>
      <c r="D51" s="51"/>
      <c r="E51" s="190">
        <f>'6. Pmh kiadás'!F85</f>
        <v>0</v>
      </c>
    </row>
    <row r="52" spans="1:5">
      <c r="A52" s="16" t="s">
        <v>678</v>
      </c>
      <c r="B52" s="39" t="s">
        <v>679</v>
      </c>
      <c r="C52" s="51"/>
      <c r="D52" s="51"/>
      <c r="E52" s="190">
        <f>'6. Pmh kiadás'!F86</f>
        <v>0</v>
      </c>
    </row>
    <row r="53" spans="1:5">
      <c r="A53" s="62" t="s">
        <v>23</v>
      </c>
      <c r="B53" s="65" t="s">
        <v>680</v>
      </c>
      <c r="C53" s="51"/>
      <c r="D53" s="51"/>
      <c r="E53" s="190">
        <f>'6. Pmh kiadás'!F87</f>
        <v>0</v>
      </c>
    </row>
    <row r="54" spans="1:5">
      <c r="A54" s="16" t="s">
        <v>681</v>
      </c>
      <c r="B54" s="39" t="s">
        <v>682</v>
      </c>
      <c r="C54" s="51"/>
      <c r="D54" s="51"/>
      <c r="E54" s="190">
        <f>'6. Pmh kiadás'!F88</f>
        <v>0</v>
      </c>
    </row>
    <row r="55" spans="1:5">
      <c r="A55" s="16" t="s">
        <v>62</v>
      </c>
      <c r="B55" s="39" t="s">
        <v>683</v>
      </c>
      <c r="C55" s="51"/>
      <c r="D55" s="51"/>
      <c r="E55" s="190">
        <f>'6. Pmh kiadás'!F89</f>
        <v>0</v>
      </c>
    </row>
    <row r="56" spans="1:5">
      <c r="A56" s="16" t="s">
        <v>63</v>
      </c>
      <c r="B56" s="39" t="s">
        <v>684</v>
      </c>
      <c r="C56" s="51"/>
      <c r="D56" s="51"/>
      <c r="E56" s="190">
        <f>'6. Pmh kiadás'!F90</f>
        <v>0</v>
      </c>
    </row>
    <row r="57" spans="1:5">
      <c r="A57" s="16" t="s">
        <v>64</v>
      </c>
      <c r="B57" s="39" t="s">
        <v>685</v>
      </c>
      <c r="C57" s="51"/>
      <c r="D57" s="51"/>
      <c r="E57" s="190">
        <f>'6. Pmh kiadás'!F91</f>
        <v>0</v>
      </c>
    </row>
    <row r="58" spans="1:5">
      <c r="A58" s="16" t="s">
        <v>65</v>
      </c>
      <c r="B58" s="39" t="s">
        <v>686</v>
      </c>
      <c r="C58" s="51"/>
      <c r="D58" s="51"/>
      <c r="E58" s="190">
        <f>'6. Pmh kiadás'!F92</f>
        <v>0</v>
      </c>
    </row>
    <row r="59" spans="1:5">
      <c r="A59" s="16" t="s">
        <v>66</v>
      </c>
      <c r="B59" s="39" t="s">
        <v>687</v>
      </c>
      <c r="C59" s="51"/>
      <c r="D59" s="51"/>
      <c r="E59" s="190">
        <f>'6. Pmh kiadás'!F93</f>
        <v>0</v>
      </c>
    </row>
    <row r="60" spans="1:5">
      <c r="A60" s="16" t="s">
        <v>688</v>
      </c>
      <c r="B60" s="39" t="s">
        <v>689</v>
      </c>
      <c r="C60" s="51"/>
      <c r="D60" s="51"/>
      <c r="E60" s="190">
        <f>'6. Pmh kiadás'!F94</f>
        <v>0</v>
      </c>
    </row>
    <row r="61" spans="1:5">
      <c r="A61" s="16" t="s">
        <v>67</v>
      </c>
      <c r="B61" s="39" t="s">
        <v>690</v>
      </c>
      <c r="C61" s="51"/>
      <c r="D61" s="51"/>
      <c r="E61" s="190">
        <f>'6. Pmh kiadás'!F95</f>
        <v>0</v>
      </c>
    </row>
    <row r="62" spans="1:5">
      <c r="A62" s="62" t="s">
        <v>24</v>
      </c>
      <c r="B62" s="65" t="s">
        <v>691</v>
      </c>
      <c r="C62" s="51"/>
      <c r="D62" s="51"/>
      <c r="E62" s="190">
        <f>'6. Pmh kiadás'!F96</f>
        <v>0</v>
      </c>
    </row>
    <row r="63" spans="1:5" ht="15.75">
      <c r="A63" s="77" t="s">
        <v>345</v>
      </c>
      <c r="B63" s="120"/>
      <c r="C63" s="51"/>
      <c r="D63" s="51"/>
      <c r="E63" s="190">
        <f>E62+E53+E48</f>
        <v>191</v>
      </c>
    </row>
    <row r="64" spans="1:5" ht="15.75">
      <c r="A64" s="44" t="s">
        <v>75</v>
      </c>
      <c r="B64" s="45" t="s">
        <v>692</v>
      </c>
      <c r="C64" s="51"/>
      <c r="D64" s="51"/>
      <c r="E64" s="190">
        <f>E63+E40</f>
        <v>52619</v>
      </c>
    </row>
    <row r="65" spans="1:5">
      <c r="A65" s="19" t="s">
        <v>31</v>
      </c>
      <c r="B65" s="8" t="s">
        <v>700</v>
      </c>
      <c r="C65" s="19"/>
      <c r="D65" s="19"/>
      <c r="E65" s="162"/>
    </row>
    <row r="66" spans="1:5">
      <c r="A66" s="17" t="s">
        <v>34</v>
      </c>
      <c r="B66" s="8" t="s">
        <v>708</v>
      </c>
      <c r="C66" s="17"/>
      <c r="D66" s="17"/>
      <c r="E66" s="164"/>
    </row>
    <row r="67" spans="1:5">
      <c r="A67" s="46" t="s">
        <v>709</v>
      </c>
      <c r="B67" s="4" t="s">
        <v>710</v>
      </c>
      <c r="C67" s="46"/>
      <c r="D67" s="46"/>
      <c r="E67" s="163"/>
    </row>
    <row r="68" spans="1:5">
      <c r="A68" s="46" t="s">
        <v>711</v>
      </c>
      <c r="B68" s="4" t="s">
        <v>712</v>
      </c>
      <c r="C68" s="46"/>
      <c r="D68" s="46"/>
      <c r="E68" s="163"/>
    </row>
    <row r="69" spans="1:5">
      <c r="A69" s="17" t="s">
        <v>713</v>
      </c>
      <c r="B69" s="8" t="s">
        <v>714</v>
      </c>
      <c r="C69" s="46"/>
      <c r="D69" s="46"/>
      <c r="E69" s="163"/>
    </row>
    <row r="70" spans="1:5">
      <c r="A70" s="46" t="s">
        <v>715</v>
      </c>
      <c r="B70" s="4" t="s">
        <v>716</v>
      </c>
      <c r="C70" s="46"/>
      <c r="D70" s="46"/>
      <c r="E70" s="163"/>
    </row>
    <row r="71" spans="1:5">
      <c r="A71" s="46" t="s">
        <v>717</v>
      </c>
      <c r="B71" s="4" t="s">
        <v>718</v>
      </c>
      <c r="C71" s="46"/>
      <c r="D71" s="46"/>
      <c r="E71" s="163"/>
    </row>
    <row r="72" spans="1:5">
      <c r="A72" s="46" t="s">
        <v>719</v>
      </c>
      <c r="B72" s="4" t="s">
        <v>720</v>
      </c>
      <c r="C72" s="46"/>
      <c r="D72" s="46"/>
      <c r="E72" s="163"/>
    </row>
    <row r="73" spans="1:5">
      <c r="A73" s="47" t="s">
        <v>35</v>
      </c>
      <c r="B73" s="48" t="s">
        <v>721</v>
      </c>
      <c r="C73" s="17"/>
      <c r="D73" s="17"/>
      <c r="E73" s="164"/>
    </row>
    <row r="74" spans="1:5">
      <c r="A74" s="46" t="s">
        <v>722</v>
      </c>
      <c r="B74" s="4" t="s">
        <v>723</v>
      </c>
      <c r="C74" s="46"/>
      <c r="D74" s="46"/>
      <c r="E74" s="163"/>
    </row>
    <row r="75" spans="1:5">
      <c r="A75" s="16" t="s">
        <v>724</v>
      </c>
      <c r="B75" s="4" t="s">
        <v>725</v>
      </c>
      <c r="C75" s="16"/>
      <c r="D75" s="16"/>
      <c r="E75" s="161"/>
    </row>
    <row r="76" spans="1:5">
      <c r="A76" s="46" t="s">
        <v>72</v>
      </c>
      <c r="B76" s="4" t="s">
        <v>726</v>
      </c>
      <c r="C76" s="46"/>
      <c r="D76" s="46"/>
      <c r="E76" s="163"/>
    </row>
    <row r="77" spans="1:5">
      <c r="A77" s="46" t="s">
        <v>40</v>
      </c>
      <c r="B77" s="4" t="s">
        <v>727</v>
      </c>
      <c r="C77" s="46"/>
      <c r="D77" s="46"/>
      <c r="E77" s="163"/>
    </row>
    <row r="78" spans="1:5">
      <c r="A78" s="47" t="s">
        <v>41</v>
      </c>
      <c r="B78" s="48" t="s">
        <v>731</v>
      </c>
      <c r="C78" s="17"/>
      <c r="D78" s="17"/>
      <c r="E78" s="164"/>
    </row>
    <row r="79" spans="1:5">
      <c r="A79" s="16" t="s">
        <v>732</v>
      </c>
      <c r="B79" s="4" t="s">
        <v>733</v>
      </c>
      <c r="C79" s="16"/>
      <c r="D79" s="16"/>
      <c r="E79" s="161"/>
    </row>
    <row r="80" spans="1:5" ht="15.75">
      <c r="A80" s="49" t="s">
        <v>84</v>
      </c>
      <c r="B80" s="50" t="s">
        <v>734</v>
      </c>
      <c r="C80" s="17"/>
      <c r="D80" s="17"/>
      <c r="E80" s="164"/>
    </row>
    <row r="81" spans="1:5" ht="15.75">
      <c r="A81" s="54" t="s">
        <v>121</v>
      </c>
      <c r="B81" s="55"/>
      <c r="C81" s="51"/>
      <c r="D81" s="51"/>
      <c r="E81" s="190">
        <f>E80+E64</f>
        <v>52619</v>
      </c>
    </row>
    <row r="82" spans="1:5" ht="49.5" customHeight="1">
      <c r="A82" s="1" t="s">
        <v>498</v>
      </c>
      <c r="B82" s="2" t="s">
        <v>316</v>
      </c>
      <c r="C82" s="79" t="s">
        <v>329</v>
      </c>
      <c r="D82" s="79" t="s">
        <v>330</v>
      </c>
      <c r="E82" s="188" t="s">
        <v>460</v>
      </c>
    </row>
    <row r="83" spans="1:5">
      <c r="A83" s="4" t="s">
        <v>124</v>
      </c>
      <c r="B83" s="5" t="s">
        <v>747</v>
      </c>
      <c r="C83" s="36"/>
      <c r="D83" s="36"/>
      <c r="E83" s="156"/>
    </row>
    <row r="84" spans="1:5">
      <c r="A84" s="4" t="s">
        <v>748</v>
      </c>
      <c r="B84" s="5" t="s">
        <v>749</v>
      </c>
      <c r="C84" s="36"/>
      <c r="D84" s="36"/>
      <c r="E84" s="156"/>
    </row>
    <row r="85" spans="1:5">
      <c r="A85" s="4" t="s">
        <v>750</v>
      </c>
      <c r="B85" s="5" t="s">
        <v>751</v>
      </c>
      <c r="C85" s="36"/>
      <c r="D85" s="36"/>
      <c r="E85" s="156"/>
    </row>
    <row r="86" spans="1:5">
      <c r="A86" s="4" t="s">
        <v>85</v>
      </c>
      <c r="B86" s="5" t="s">
        <v>752</v>
      </c>
      <c r="C86" s="36"/>
      <c r="D86" s="36"/>
      <c r="E86" s="156"/>
    </row>
    <row r="87" spans="1:5">
      <c r="A87" s="4" t="s">
        <v>86</v>
      </c>
      <c r="B87" s="5" t="s">
        <v>753</v>
      </c>
      <c r="C87" s="36"/>
      <c r="D87" s="36"/>
      <c r="E87" s="156"/>
    </row>
    <row r="88" spans="1:5">
      <c r="A88" s="4" t="s">
        <v>87</v>
      </c>
      <c r="B88" s="5" t="s">
        <v>754</v>
      </c>
      <c r="C88" s="36"/>
      <c r="D88" s="36"/>
      <c r="E88" s="156"/>
    </row>
    <row r="89" spans="1:5">
      <c r="A89" s="48" t="s">
        <v>125</v>
      </c>
      <c r="B89" s="63" t="s">
        <v>755</v>
      </c>
      <c r="C89" s="36"/>
      <c r="D89" s="36"/>
      <c r="E89" s="156"/>
    </row>
    <row r="90" spans="1:5">
      <c r="A90" s="4" t="s">
        <v>127</v>
      </c>
      <c r="B90" s="5" t="s">
        <v>769</v>
      </c>
      <c r="C90" s="36"/>
      <c r="D90" s="36"/>
      <c r="E90" s="156"/>
    </row>
    <row r="91" spans="1:5">
      <c r="A91" s="4" t="s">
        <v>93</v>
      </c>
      <c r="B91" s="5" t="s">
        <v>770</v>
      </c>
      <c r="C91" s="36"/>
      <c r="D91" s="36"/>
      <c r="E91" s="156"/>
    </row>
    <row r="92" spans="1:5">
      <c r="A92" s="4" t="s">
        <v>94</v>
      </c>
      <c r="B92" s="5" t="s">
        <v>771</v>
      </c>
      <c r="C92" s="36"/>
      <c r="D92" s="36"/>
      <c r="E92" s="156"/>
    </row>
    <row r="93" spans="1:5">
      <c r="A93" s="4" t="s">
        <v>95</v>
      </c>
      <c r="B93" s="5" t="s">
        <v>772</v>
      </c>
      <c r="C93" s="36"/>
      <c r="D93" s="36"/>
      <c r="E93" s="156"/>
    </row>
    <row r="94" spans="1:5">
      <c r="A94" s="4" t="s">
        <v>128</v>
      </c>
      <c r="B94" s="5" t="s">
        <v>800</v>
      </c>
      <c r="C94" s="36"/>
      <c r="D94" s="36"/>
      <c r="E94" s="156"/>
    </row>
    <row r="95" spans="1:5">
      <c r="A95" s="4" t="s">
        <v>100</v>
      </c>
      <c r="B95" s="5" t="s">
        <v>801</v>
      </c>
      <c r="C95" s="36"/>
      <c r="D95" s="36"/>
      <c r="E95" s="156">
        <f>'11. Pmh. bevétel'!F31</f>
        <v>35</v>
      </c>
    </row>
    <row r="96" spans="1:5">
      <c r="A96" s="48" t="s">
        <v>129</v>
      </c>
      <c r="B96" s="63" t="s">
        <v>802</v>
      </c>
      <c r="C96" s="36"/>
      <c r="D96" s="36"/>
      <c r="E96" s="156">
        <f>E95</f>
        <v>35</v>
      </c>
    </row>
    <row r="97" spans="1:5">
      <c r="A97" s="16" t="s">
        <v>803</v>
      </c>
      <c r="B97" s="5" t="s">
        <v>804</v>
      </c>
      <c r="C97" s="36"/>
      <c r="D97" s="36"/>
      <c r="E97" s="156">
        <f>'11. Pmh. bevétel'!F33</f>
        <v>0</v>
      </c>
    </row>
    <row r="98" spans="1:5">
      <c r="A98" s="16" t="s">
        <v>101</v>
      </c>
      <c r="B98" s="5" t="s">
        <v>805</v>
      </c>
      <c r="C98" s="36"/>
      <c r="D98" s="36"/>
      <c r="E98" s="156">
        <f>'11. Pmh. bevétel'!F34</f>
        <v>36</v>
      </c>
    </row>
    <row r="99" spans="1:5">
      <c r="A99" s="16" t="s">
        <v>102</v>
      </c>
      <c r="B99" s="5" t="s">
        <v>808</v>
      </c>
      <c r="C99" s="36"/>
      <c r="D99" s="36"/>
      <c r="E99" s="156">
        <f>'11. Pmh. bevétel'!F35</f>
        <v>154</v>
      </c>
    </row>
    <row r="100" spans="1:5">
      <c r="A100" s="16" t="s">
        <v>103</v>
      </c>
      <c r="B100" s="5" t="s">
        <v>809</v>
      </c>
      <c r="C100" s="36"/>
      <c r="D100" s="36"/>
      <c r="E100" s="156">
        <f>'11. Pmh. bevétel'!F36</f>
        <v>0</v>
      </c>
    </row>
    <row r="101" spans="1:5">
      <c r="A101" s="16" t="s">
        <v>816</v>
      </c>
      <c r="B101" s="5" t="s">
        <v>817</v>
      </c>
      <c r="C101" s="36"/>
      <c r="D101" s="36"/>
      <c r="E101" s="156">
        <f>'11. Pmh. bevétel'!F37</f>
        <v>0</v>
      </c>
    </row>
    <row r="102" spans="1:5">
      <c r="A102" s="16" t="s">
        <v>818</v>
      </c>
      <c r="B102" s="5" t="s">
        <v>819</v>
      </c>
      <c r="C102" s="36"/>
      <c r="D102" s="36"/>
      <c r="E102" s="156">
        <f>'11. Pmh. bevétel'!F38</f>
        <v>11</v>
      </c>
    </row>
    <row r="103" spans="1:5">
      <c r="A103" s="16" t="s">
        <v>820</v>
      </c>
      <c r="B103" s="5" t="s">
        <v>821</v>
      </c>
      <c r="C103" s="36"/>
      <c r="D103" s="36"/>
      <c r="E103" s="156">
        <f>'11. Pmh. bevétel'!F39</f>
        <v>0</v>
      </c>
    </row>
    <row r="104" spans="1:5">
      <c r="A104" s="16" t="s">
        <v>104</v>
      </c>
      <c r="B104" s="5" t="s">
        <v>822</v>
      </c>
      <c r="C104" s="36"/>
      <c r="D104" s="36"/>
      <c r="E104" s="156">
        <f>'11. Pmh. bevétel'!F40</f>
        <v>0</v>
      </c>
    </row>
    <row r="105" spans="1:5">
      <c r="A105" s="16" t="s">
        <v>105</v>
      </c>
      <c r="B105" s="5" t="s">
        <v>824</v>
      </c>
      <c r="C105" s="36"/>
      <c r="D105" s="36"/>
      <c r="E105" s="156">
        <f>'11. Pmh. bevétel'!F41</f>
        <v>0</v>
      </c>
    </row>
    <row r="106" spans="1:5">
      <c r="A106" s="16" t="s">
        <v>106</v>
      </c>
      <c r="B106" s="5" t="s">
        <v>829</v>
      </c>
      <c r="C106" s="36"/>
      <c r="D106" s="36"/>
      <c r="E106" s="156">
        <f>'11. Pmh. bevétel'!F42</f>
        <v>0</v>
      </c>
    </row>
    <row r="107" spans="1:5">
      <c r="A107" s="62" t="s">
        <v>130</v>
      </c>
      <c r="B107" s="63" t="s">
        <v>833</v>
      </c>
      <c r="C107" s="36"/>
      <c r="D107" s="36"/>
      <c r="E107" s="156">
        <f>SUM(E97:E106)</f>
        <v>201</v>
      </c>
    </row>
    <row r="108" spans="1:5">
      <c r="A108" s="16" t="s">
        <v>845</v>
      </c>
      <c r="B108" s="5" t="s">
        <v>846</v>
      </c>
      <c r="C108" s="36"/>
      <c r="D108" s="36"/>
      <c r="E108" s="156"/>
    </row>
    <row r="109" spans="1:5">
      <c r="A109" s="4" t="s">
        <v>110</v>
      </c>
      <c r="B109" s="5" t="s">
        <v>847</v>
      </c>
      <c r="C109" s="36"/>
      <c r="D109" s="36"/>
      <c r="E109" s="156"/>
    </row>
    <row r="110" spans="1:5">
      <c r="A110" s="16" t="s">
        <v>111</v>
      </c>
      <c r="B110" s="5" t="s">
        <v>848</v>
      </c>
      <c r="C110" s="36"/>
      <c r="D110" s="36"/>
      <c r="E110" s="156"/>
    </row>
    <row r="111" spans="1:5">
      <c r="A111" s="48" t="s">
        <v>132</v>
      </c>
      <c r="B111" s="63" t="s">
        <v>849</v>
      </c>
      <c r="C111" s="36"/>
      <c r="D111" s="36"/>
      <c r="E111" s="156"/>
    </row>
    <row r="112" spans="1:5" ht="15.75">
      <c r="A112" s="77" t="s">
        <v>347</v>
      </c>
      <c r="B112" s="82"/>
      <c r="C112" s="36"/>
      <c r="D112" s="36"/>
      <c r="E112" s="156">
        <f>E111+E107+E96+E89</f>
        <v>236</v>
      </c>
    </row>
    <row r="113" spans="1:5">
      <c r="A113" s="4" t="s">
        <v>756</v>
      </c>
      <c r="B113" s="5" t="s">
        <v>757</v>
      </c>
      <c r="C113" s="36"/>
      <c r="D113" s="36"/>
      <c r="E113" s="156"/>
    </row>
    <row r="114" spans="1:5">
      <c r="A114" s="4" t="s">
        <v>758</v>
      </c>
      <c r="B114" s="5" t="s">
        <v>759</v>
      </c>
      <c r="C114" s="36"/>
      <c r="D114" s="36"/>
      <c r="E114" s="156"/>
    </row>
    <row r="115" spans="1:5">
      <c r="A115" s="4" t="s">
        <v>88</v>
      </c>
      <c r="B115" s="5" t="s">
        <v>760</v>
      </c>
      <c r="C115" s="36"/>
      <c r="D115" s="36"/>
      <c r="E115" s="156"/>
    </row>
    <row r="116" spans="1:5">
      <c r="A116" s="4" t="s">
        <v>89</v>
      </c>
      <c r="B116" s="5" t="s">
        <v>761</v>
      </c>
      <c r="C116" s="36"/>
      <c r="D116" s="36"/>
      <c r="E116" s="156"/>
    </row>
    <row r="117" spans="1:5">
      <c r="A117" s="4" t="s">
        <v>90</v>
      </c>
      <c r="B117" s="5" t="s">
        <v>762</v>
      </c>
      <c r="C117" s="36"/>
      <c r="D117" s="36"/>
      <c r="E117" s="156"/>
    </row>
    <row r="118" spans="1:5">
      <c r="A118" s="48" t="s">
        <v>126</v>
      </c>
      <c r="B118" s="63" t="s">
        <v>763</v>
      </c>
      <c r="C118" s="36"/>
      <c r="D118" s="36"/>
      <c r="E118" s="156"/>
    </row>
    <row r="119" spans="1:5">
      <c r="A119" s="16" t="s">
        <v>107</v>
      </c>
      <c r="B119" s="5" t="s">
        <v>834</v>
      </c>
      <c r="C119" s="36"/>
      <c r="D119" s="36"/>
      <c r="E119" s="156"/>
    </row>
    <row r="120" spans="1:5">
      <c r="A120" s="16" t="s">
        <v>108</v>
      </c>
      <c r="B120" s="5" t="s">
        <v>836</v>
      </c>
      <c r="C120" s="36"/>
      <c r="D120" s="36"/>
      <c r="E120" s="156"/>
    </row>
    <row r="121" spans="1:5">
      <c r="A121" s="16" t="s">
        <v>838</v>
      </c>
      <c r="B121" s="5" t="s">
        <v>839</v>
      </c>
      <c r="C121" s="36"/>
      <c r="D121" s="36"/>
      <c r="E121" s="156"/>
    </row>
    <row r="122" spans="1:5">
      <c r="A122" s="16" t="s">
        <v>109</v>
      </c>
      <c r="B122" s="5" t="s">
        <v>840</v>
      </c>
      <c r="C122" s="36"/>
      <c r="D122" s="36"/>
      <c r="E122" s="156"/>
    </row>
    <row r="123" spans="1:5">
      <c r="A123" s="16" t="s">
        <v>842</v>
      </c>
      <c r="B123" s="5" t="s">
        <v>843</v>
      </c>
      <c r="C123" s="36"/>
      <c r="D123" s="36"/>
      <c r="E123" s="156"/>
    </row>
    <row r="124" spans="1:5">
      <c r="A124" s="48" t="s">
        <v>131</v>
      </c>
      <c r="B124" s="63" t="s">
        <v>844</v>
      </c>
      <c r="C124" s="36"/>
      <c r="D124" s="36"/>
      <c r="E124" s="156"/>
    </row>
    <row r="125" spans="1:5">
      <c r="A125" s="16" t="s">
        <v>850</v>
      </c>
      <c r="B125" s="5" t="s">
        <v>851</v>
      </c>
      <c r="C125" s="36"/>
      <c r="D125" s="36"/>
      <c r="E125" s="156"/>
    </row>
    <row r="126" spans="1:5">
      <c r="A126" s="4" t="s">
        <v>112</v>
      </c>
      <c r="B126" s="5" t="s">
        <v>852</v>
      </c>
      <c r="C126" s="36"/>
      <c r="D126" s="36"/>
      <c r="E126" s="156"/>
    </row>
    <row r="127" spans="1:5">
      <c r="A127" s="16" t="s">
        <v>113</v>
      </c>
      <c r="B127" s="5" t="s">
        <v>853</v>
      </c>
      <c r="C127" s="36"/>
      <c r="D127" s="36"/>
      <c r="E127" s="156">
        <f>'11. Pmh. bevétel'!F63</f>
        <v>12</v>
      </c>
    </row>
    <row r="128" spans="1:5">
      <c r="A128" s="48" t="s">
        <v>134</v>
      </c>
      <c r="B128" s="63" t="s">
        <v>854</v>
      </c>
      <c r="C128" s="36"/>
      <c r="D128" s="36"/>
      <c r="E128" s="156">
        <f>E127</f>
        <v>12</v>
      </c>
    </row>
    <row r="129" spans="1:5" ht="15.75">
      <c r="A129" s="77" t="s">
        <v>348</v>
      </c>
      <c r="B129" s="82"/>
      <c r="C129" s="36"/>
      <c r="D129" s="36"/>
      <c r="E129" s="156">
        <f>E128</f>
        <v>12</v>
      </c>
    </row>
    <row r="130" spans="1:5" ht="15.75">
      <c r="A130" s="60" t="s">
        <v>133</v>
      </c>
      <c r="B130" s="44" t="s">
        <v>855</v>
      </c>
      <c r="C130" s="36"/>
      <c r="D130" s="36"/>
      <c r="E130" s="156">
        <f>E129+E112</f>
        <v>248</v>
      </c>
    </row>
    <row r="131" spans="1:5" ht="15.75">
      <c r="A131" s="132" t="s">
        <v>349</v>
      </c>
      <c r="B131" s="80"/>
      <c r="C131" s="36"/>
      <c r="D131" s="36"/>
      <c r="E131" s="156">
        <f>E112-E40</f>
        <v>-52192</v>
      </c>
    </row>
    <row r="132" spans="1:5" ht="15.75">
      <c r="A132" s="132" t="s">
        <v>350</v>
      </c>
      <c r="B132" s="80"/>
      <c r="C132" s="36"/>
      <c r="D132" s="36"/>
      <c r="E132" s="156">
        <f>E129-E63</f>
        <v>-179</v>
      </c>
    </row>
    <row r="133" spans="1:5">
      <c r="A133" s="19" t="s">
        <v>135</v>
      </c>
      <c r="B133" s="8" t="s">
        <v>860</v>
      </c>
      <c r="C133" s="36"/>
      <c r="D133" s="36"/>
      <c r="E133" s="156"/>
    </row>
    <row r="134" spans="1:5">
      <c r="A134" s="17" t="s">
        <v>136</v>
      </c>
      <c r="B134" s="8" t="s">
        <v>867</v>
      </c>
      <c r="C134" s="36"/>
      <c r="D134" s="36"/>
      <c r="E134" s="156"/>
    </row>
    <row r="135" spans="1:5">
      <c r="A135" s="4" t="s">
        <v>244</v>
      </c>
      <c r="B135" s="4" t="s">
        <v>868</v>
      </c>
      <c r="C135" s="36"/>
      <c r="D135" s="36"/>
      <c r="E135" s="156"/>
    </row>
    <row r="136" spans="1:5">
      <c r="A136" s="4" t="s">
        <v>245</v>
      </c>
      <c r="B136" s="4" t="s">
        <v>868</v>
      </c>
      <c r="C136" s="36"/>
      <c r="D136" s="36"/>
      <c r="E136" s="156"/>
    </row>
    <row r="137" spans="1:5">
      <c r="A137" s="4" t="s">
        <v>242</v>
      </c>
      <c r="B137" s="4" t="s">
        <v>869</v>
      </c>
      <c r="C137" s="36"/>
      <c r="D137" s="36"/>
      <c r="E137" s="156"/>
    </row>
    <row r="138" spans="1:5">
      <c r="A138" s="4" t="s">
        <v>243</v>
      </c>
      <c r="B138" s="4" t="s">
        <v>869</v>
      </c>
      <c r="C138" s="36"/>
      <c r="D138" s="36"/>
      <c r="E138" s="156"/>
    </row>
    <row r="139" spans="1:5">
      <c r="A139" s="8" t="s">
        <v>137</v>
      </c>
      <c r="B139" s="8" t="s">
        <v>870</v>
      </c>
      <c r="C139" s="36"/>
      <c r="D139" s="36"/>
      <c r="E139" s="156"/>
    </row>
    <row r="140" spans="1:5">
      <c r="A140" s="46" t="s">
        <v>871</v>
      </c>
      <c r="B140" s="4" t="s">
        <v>872</v>
      </c>
      <c r="C140" s="36"/>
      <c r="D140" s="36"/>
      <c r="E140" s="156"/>
    </row>
    <row r="141" spans="1:5">
      <c r="A141" s="46" t="s">
        <v>873</v>
      </c>
      <c r="B141" s="4" t="s">
        <v>874</v>
      </c>
      <c r="C141" s="36"/>
      <c r="D141" s="36"/>
      <c r="E141" s="156"/>
    </row>
    <row r="142" spans="1:5">
      <c r="A142" s="46" t="s">
        <v>875</v>
      </c>
      <c r="B142" s="4" t="s">
        <v>876</v>
      </c>
      <c r="C142" s="36"/>
      <c r="D142" s="36"/>
      <c r="E142" s="156">
        <f>'11. Pmh. bevétel'!F85</f>
        <v>52371</v>
      </c>
    </row>
    <row r="143" spans="1:5">
      <c r="A143" s="46" t="s">
        <v>877</v>
      </c>
      <c r="B143" s="4" t="s">
        <v>878</v>
      </c>
      <c r="C143" s="36"/>
      <c r="D143" s="36"/>
      <c r="E143" s="156"/>
    </row>
    <row r="144" spans="1:5">
      <c r="A144" s="16" t="s">
        <v>119</v>
      </c>
      <c r="B144" s="4" t="s">
        <v>879</v>
      </c>
      <c r="C144" s="36"/>
      <c r="D144" s="36"/>
      <c r="E144" s="156"/>
    </row>
    <row r="145" spans="1:5">
      <c r="A145" s="19" t="s">
        <v>138</v>
      </c>
      <c r="B145" s="8" t="s">
        <v>881</v>
      </c>
      <c r="C145" s="36"/>
      <c r="D145" s="36"/>
      <c r="E145" s="156">
        <f>E142</f>
        <v>52371</v>
      </c>
    </row>
    <row r="146" spans="1:5">
      <c r="A146" s="16" t="s">
        <v>882</v>
      </c>
      <c r="B146" s="4" t="s">
        <v>883</v>
      </c>
      <c r="C146" s="36"/>
      <c r="D146" s="36"/>
      <c r="E146" s="156"/>
    </row>
    <row r="147" spans="1:5">
      <c r="A147" s="16" t="s">
        <v>884</v>
      </c>
      <c r="B147" s="4" t="s">
        <v>885</v>
      </c>
      <c r="C147" s="36"/>
      <c r="D147" s="36"/>
      <c r="E147" s="156"/>
    </row>
    <row r="148" spans="1:5">
      <c r="A148" s="46" t="s">
        <v>886</v>
      </c>
      <c r="B148" s="4" t="s">
        <v>887</v>
      </c>
      <c r="C148" s="36"/>
      <c r="D148" s="36"/>
      <c r="E148" s="156"/>
    </row>
    <row r="149" spans="1:5">
      <c r="A149" s="46" t="s">
        <v>120</v>
      </c>
      <c r="B149" s="4" t="s">
        <v>888</v>
      </c>
      <c r="C149" s="36"/>
      <c r="D149" s="36"/>
      <c r="E149" s="156"/>
    </row>
    <row r="150" spans="1:5">
      <c r="A150" s="17" t="s">
        <v>139</v>
      </c>
      <c r="B150" s="8" t="s">
        <v>889</v>
      </c>
      <c r="C150" s="36"/>
      <c r="D150" s="36"/>
      <c r="E150" s="156"/>
    </row>
    <row r="151" spans="1:5">
      <c r="A151" s="19" t="s">
        <v>890</v>
      </c>
      <c r="B151" s="8" t="s">
        <v>891</v>
      </c>
      <c r="C151" s="36"/>
      <c r="D151" s="36"/>
      <c r="E151" s="156"/>
    </row>
    <row r="152" spans="1:5" ht="15.75">
      <c r="A152" s="49" t="s">
        <v>140</v>
      </c>
      <c r="B152" s="50" t="s">
        <v>892</v>
      </c>
      <c r="C152" s="36"/>
      <c r="D152" s="36"/>
      <c r="E152" s="156">
        <f>E145</f>
        <v>52371</v>
      </c>
    </row>
    <row r="153" spans="1:5" ht="15.75">
      <c r="A153" s="54" t="s">
        <v>122</v>
      </c>
      <c r="B153" s="55"/>
      <c r="C153" s="36"/>
      <c r="D153" s="36"/>
      <c r="E153" s="156">
        <f>E152+E130</f>
        <v>52619</v>
      </c>
    </row>
  </sheetData>
  <mergeCells count="2">
    <mergeCell ref="A2:E2"/>
    <mergeCell ref="A3:E3"/>
  </mergeCells>
  <phoneticPr fontId="50" type="noConversion"/>
  <pageMargins left="0.70866141732283472" right="0.70866141732283472" top="0.74803149606299213" bottom="0.53" header="0.31496062992125984" footer="0.31496062992125984"/>
  <pageSetup paperSize="9" scale="60" fitToHeight="2" orientation="portrait" horizontalDpi="300" verticalDpi="300" r:id="rId1"/>
  <headerFooter>
    <oddHeader>&amp;R27.sz. melléklet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A1:F153"/>
  <sheetViews>
    <sheetView topLeftCell="A58" workbookViewId="0">
      <selection activeCell="F82" sqref="F82"/>
    </sheetView>
  </sheetViews>
  <sheetFormatPr defaultRowHeight="15"/>
  <cols>
    <col min="1" max="1" width="101.28515625" customWidth="1"/>
    <col min="2" max="2" width="10.7109375" customWidth="1"/>
    <col min="3" max="3" width="13.85546875" hidden="1" customWidth="1"/>
    <col min="4" max="4" width="14.5703125" hidden="1" customWidth="1"/>
    <col min="5" max="5" width="14.85546875" style="158" customWidth="1"/>
  </cols>
  <sheetData>
    <row r="1" spans="1:6">
      <c r="A1" s="103" t="s">
        <v>283</v>
      </c>
      <c r="B1" s="104"/>
      <c r="C1" s="104"/>
      <c r="D1" s="104"/>
      <c r="E1" s="166"/>
      <c r="F1" s="121"/>
    </row>
    <row r="2" spans="1:6" ht="26.25" customHeight="1">
      <c r="A2" s="265" t="s">
        <v>343</v>
      </c>
      <c r="B2" s="270"/>
      <c r="C2" s="270"/>
      <c r="D2" s="270"/>
      <c r="E2" s="270"/>
    </row>
    <row r="3" spans="1:6" ht="30.75" customHeight="1">
      <c r="A3" s="268" t="s">
        <v>296</v>
      </c>
      <c r="B3" s="266"/>
      <c r="C3" s="266"/>
      <c r="D3" s="266"/>
      <c r="E3" s="266"/>
    </row>
    <row r="5" spans="1:6">
      <c r="A5" s="3" t="s">
        <v>364</v>
      </c>
    </row>
    <row r="6" spans="1:6" ht="48.75" customHeight="1">
      <c r="A6" s="1" t="s">
        <v>498</v>
      </c>
      <c r="B6" s="2" t="s">
        <v>499</v>
      </c>
      <c r="C6" s="79" t="s">
        <v>458</v>
      </c>
      <c r="D6" s="79" t="s">
        <v>459</v>
      </c>
      <c r="E6" s="188" t="s">
        <v>460</v>
      </c>
    </row>
    <row r="7" spans="1:6">
      <c r="A7" s="40" t="s">
        <v>894</v>
      </c>
      <c r="B7" s="39" t="s">
        <v>559</v>
      </c>
      <c r="C7" s="51"/>
      <c r="D7" s="51"/>
      <c r="E7" s="190">
        <f>'3. kiadások önkorm'!F19</f>
        <v>52787</v>
      </c>
    </row>
    <row r="8" spans="1:6">
      <c r="A8" s="4" t="s">
        <v>895</v>
      </c>
      <c r="B8" s="39" t="s">
        <v>566</v>
      </c>
      <c r="C8" s="51"/>
      <c r="D8" s="51"/>
      <c r="E8" s="190">
        <f>'3. kiadások önkorm'!F23</f>
        <v>1171</v>
      </c>
    </row>
    <row r="9" spans="1:6">
      <c r="A9" s="64" t="s">
        <v>73</v>
      </c>
      <c r="B9" s="65" t="s">
        <v>567</v>
      </c>
      <c r="C9" s="51"/>
      <c r="D9" s="51"/>
      <c r="E9" s="190">
        <f>E8+E7</f>
        <v>53958</v>
      </c>
    </row>
    <row r="10" spans="1:6">
      <c r="A10" s="48" t="s">
        <v>44</v>
      </c>
      <c r="B10" s="65" t="s">
        <v>568</v>
      </c>
      <c r="C10" s="51"/>
      <c r="D10" s="51"/>
      <c r="E10" s="190">
        <f>'3. kiadások önkorm'!F25</f>
        <v>13450</v>
      </c>
    </row>
    <row r="11" spans="1:6">
      <c r="A11" s="4" t="s">
        <v>905</v>
      </c>
      <c r="B11" s="39" t="s">
        <v>575</v>
      </c>
      <c r="C11" s="51"/>
      <c r="D11" s="51"/>
      <c r="E11" s="190">
        <f>'3. kiadások önkorm'!F29</f>
        <v>33220</v>
      </c>
    </row>
    <row r="12" spans="1:6">
      <c r="A12" s="4" t="s">
        <v>74</v>
      </c>
      <c r="B12" s="39" t="s">
        <v>580</v>
      </c>
      <c r="C12" s="51"/>
      <c r="D12" s="51"/>
      <c r="E12" s="190">
        <f>'3. kiadások önkorm'!F32</f>
        <v>872</v>
      </c>
    </row>
    <row r="13" spans="1:6">
      <c r="A13" s="4" t="s">
        <v>909</v>
      </c>
      <c r="B13" s="39" t="s">
        <v>595</v>
      </c>
      <c r="C13" s="51"/>
      <c r="D13" s="51"/>
      <c r="E13" s="190">
        <f>'3. kiadások önkorm'!F40</f>
        <v>53306</v>
      </c>
    </row>
    <row r="14" spans="1:6">
      <c r="A14" s="4" t="s">
        <v>910</v>
      </c>
      <c r="B14" s="39" t="s">
        <v>600</v>
      </c>
      <c r="C14" s="51"/>
      <c r="D14" s="51"/>
      <c r="E14" s="190">
        <f>'3. kiadások önkorm'!F43</f>
        <v>925</v>
      </c>
    </row>
    <row r="15" spans="1:6">
      <c r="A15" s="4" t="s">
        <v>913</v>
      </c>
      <c r="B15" s="39" t="s">
        <v>613</v>
      </c>
      <c r="C15" s="51"/>
      <c r="D15" s="51"/>
      <c r="E15" s="190">
        <f>'3. kiadások önkorm'!F49</f>
        <v>25440</v>
      </c>
    </row>
    <row r="16" spans="1:6">
      <c r="A16" s="48" t="s">
        <v>914</v>
      </c>
      <c r="B16" s="65" t="s">
        <v>614</v>
      </c>
      <c r="C16" s="51"/>
      <c r="D16" s="51"/>
      <c r="E16" s="190">
        <f>SUM(E11:E15)</f>
        <v>113763</v>
      </c>
    </row>
    <row r="17" spans="1:5">
      <c r="A17" s="16" t="s">
        <v>615</v>
      </c>
      <c r="B17" s="39" t="s">
        <v>616</v>
      </c>
      <c r="C17" s="51"/>
      <c r="D17" s="51"/>
      <c r="E17" s="190">
        <f>'3. kiadások önkorm'!F51</f>
        <v>0</v>
      </c>
    </row>
    <row r="18" spans="1:5">
      <c r="A18" s="16" t="s">
        <v>931</v>
      </c>
      <c r="B18" s="39" t="s">
        <v>617</v>
      </c>
      <c r="C18" s="51"/>
      <c r="D18" s="51"/>
      <c r="E18" s="190">
        <f>'3. kiadások önkorm'!F52</f>
        <v>0</v>
      </c>
    </row>
    <row r="19" spans="1:5">
      <c r="A19" s="21" t="s">
        <v>50</v>
      </c>
      <c r="B19" s="39" t="s">
        <v>618</v>
      </c>
      <c r="C19" s="51"/>
      <c r="D19" s="51"/>
      <c r="E19" s="190">
        <f>'3. kiadások önkorm'!F53</f>
        <v>0</v>
      </c>
    </row>
    <row r="20" spans="1:5">
      <c r="A20" s="21" t="s">
        <v>51</v>
      </c>
      <c r="B20" s="39" t="s">
        <v>619</v>
      </c>
      <c r="C20" s="51"/>
      <c r="D20" s="51"/>
      <c r="E20" s="190">
        <f>'3. kiadások önkorm'!F54</f>
        <v>87</v>
      </c>
    </row>
    <row r="21" spans="1:5">
      <c r="A21" s="21" t="s">
        <v>52</v>
      </c>
      <c r="B21" s="39" t="s">
        <v>620</v>
      </c>
      <c r="C21" s="51"/>
      <c r="D21" s="51"/>
      <c r="E21" s="190">
        <f>'3. kiadások önkorm'!F55</f>
        <v>600</v>
      </c>
    </row>
    <row r="22" spans="1:5">
      <c r="A22" s="16" t="s">
        <v>53</v>
      </c>
      <c r="B22" s="39" t="s">
        <v>621</v>
      </c>
      <c r="C22" s="51"/>
      <c r="D22" s="51"/>
      <c r="E22" s="190">
        <f>'3. kiadások önkorm'!F56</f>
        <v>500</v>
      </c>
    </row>
    <row r="23" spans="1:5">
      <c r="A23" s="16" t="s">
        <v>54</v>
      </c>
      <c r="B23" s="39" t="s">
        <v>622</v>
      </c>
      <c r="C23" s="51"/>
      <c r="D23" s="51"/>
      <c r="E23" s="190">
        <f>'3. kiadások önkorm'!F57</f>
        <v>730</v>
      </c>
    </row>
    <row r="24" spans="1:5">
      <c r="A24" s="16" t="s">
        <v>55</v>
      </c>
      <c r="B24" s="39" t="s">
        <v>623</v>
      </c>
      <c r="C24" s="51"/>
      <c r="D24" s="51"/>
      <c r="E24" s="190">
        <f>'3. kiadások önkorm'!F58</f>
        <v>8813</v>
      </c>
    </row>
    <row r="25" spans="1:5">
      <c r="A25" s="62" t="s">
        <v>12</v>
      </c>
      <c r="B25" s="65" t="s">
        <v>624</v>
      </c>
      <c r="C25" s="51"/>
      <c r="D25" s="51"/>
      <c r="E25" s="190">
        <f>'3. kiadások önkorm'!F59</f>
        <v>10730</v>
      </c>
    </row>
    <row r="26" spans="1:5">
      <c r="A26" s="15" t="s">
        <v>56</v>
      </c>
      <c r="B26" s="39" t="s">
        <v>625</v>
      </c>
      <c r="C26" s="51"/>
      <c r="D26" s="51"/>
      <c r="E26" s="190">
        <f>'3. kiadások önkorm'!F60</f>
        <v>0</v>
      </c>
    </row>
    <row r="27" spans="1:5">
      <c r="A27" s="15" t="s">
        <v>627</v>
      </c>
      <c r="B27" s="39" t="s">
        <v>628</v>
      </c>
      <c r="C27" s="51"/>
      <c r="D27" s="51"/>
      <c r="E27" s="190">
        <f>'3. kiadások önkorm'!F61</f>
        <v>0</v>
      </c>
    </row>
    <row r="28" spans="1:5">
      <c r="A28" s="15" t="s">
        <v>629</v>
      </c>
      <c r="B28" s="39" t="s">
        <v>630</v>
      </c>
      <c r="C28" s="51"/>
      <c r="D28" s="51"/>
      <c r="E28" s="190">
        <f>'3. kiadások önkorm'!F62</f>
        <v>0</v>
      </c>
    </row>
    <row r="29" spans="1:5">
      <c r="A29" s="15" t="s">
        <v>14</v>
      </c>
      <c r="B29" s="39" t="s">
        <v>631</v>
      </c>
      <c r="C29" s="51"/>
      <c r="D29" s="51"/>
      <c r="E29" s="190">
        <f>'3. kiadások önkorm'!F63</f>
        <v>0</v>
      </c>
    </row>
    <row r="30" spans="1:5">
      <c r="A30" s="15" t="s">
        <v>57</v>
      </c>
      <c r="B30" s="39" t="s">
        <v>632</v>
      </c>
      <c r="C30" s="51"/>
      <c r="D30" s="51"/>
      <c r="E30" s="190">
        <f>'3. kiadások önkorm'!F64</f>
        <v>0</v>
      </c>
    </row>
    <row r="31" spans="1:5">
      <c r="A31" s="15" t="s">
        <v>16</v>
      </c>
      <c r="B31" s="39" t="s">
        <v>633</v>
      </c>
      <c r="C31" s="51"/>
      <c r="D31" s="51"/>
      <c r="E31" s="190">
        <f>'3. kiadások önkorm'!F65</f>
        <v>0</v>
      </c>
    </row>
    <row r="32" spans="1:5">
      <c r="A32" s="15" t="s">
        <v>58</v>
      </c>
      <c r="B32" s="39" t="s">
        <v>634</v>
      </c>
      <c r="C32" s="51"/>
      <c r="D32" s="51"/>
      <c r="E32" s="190">
        <f>'3. kiadások önkorm'!F66</f>
        <v>0</v>
      </c>
    </row>
    <row r="33" spans="1:5">
      <c r="A33" s="15" t="s">
        <v>59</v>
      </c>
      <c r="B33" s="39" t="s">
        <v>649</v>
      </c>
      <c r="C33" s="51"/>
      <c r="D33" s="51"/>
      <c r="E33" s="190">
        <f>'3. kiadások önkorm'!F67</f>
        <v>1000</v>
      </c>
    </row>
    <row r="34" spans="1:5">
      <c r="A34" s="15" t="s">
        <v>650</v>
      </c>
      <c r="B34" s="39" t="s">
        <v>651</v>
      </c>
      <c r="C34" s="51"/>
      <c r="D34" s="51"/>
      <c r="E34" s="190">
        <f>'3. kiadások önkorm'!F68</f>
        <v>0</v>
      </c>
    </row>
    <row r="35" spans="1:5">
      <c r="A35" s="28" t="s">
        <v>652</v>
      </c>
      <c r="B35" s="39" t="s">
        <v>653</v>
      </c>
      <c r="C35" s="51"/>
      <c r="D35" s="51"/>
      <c r="E35" s="190">
        <f>'3. kiadások önkorm'!F69</f>
        <v>0</v>
      </c>
    </row>
    <row r="36" spans="1:5">
      <c r="A36" s="15" t="s">
        <v>60</v>
      </c>
      <c r="B36" s="39" t="s">
        <v>654</v>
      </c>
      <c r="C36" s="51"/>
      <c r="D36" s="51"/>
      <c r="E36" s="190">
        <f>'3. kiadások önkorm'!F70</f>
        <v>7041</v>
      </c>
    </row>
    <row r="37" spans="1:5">
      <c r="A37" s="28" t="s">
        <v>248</v>
      </c>
      <c r="B37" s="39" t="s">
        <v>655</v>
      </c>
      <c r="C37" s="51"/>
      <c r="D37" s="51"/>
      <c r="E37" s="190">
        <f>'3. kiadások önkorm'!F71</f>
        <v>39998</v>
      </c>
    </row>
    <row r="38" spans="1:5">
      <c r="A38" s="28" t="s">
        <v>249</v>
      </c>
      <c r="B38" s="39" t="s">
        <v>655</v>
      </c>
      <c r="C38" s="51"/>
      <c r="D38" s="51"/>
      <c r="E38" s="190">
        <f>'3. kiadások önkorm'!F72</f>
        <v>30000</v>
      </c>
    </row>
    <row r="39" spans="1:5">
      <c r="A39" s="62" t="s">
        <v>20</v>
      </c>
      <c r="B39" s="65" t="s">
        <v>656</v>
      </c>
      <c r="C39" s="51"/>
      <c r="D39" s="51"/>
      <c r="E39" s="190">
        <f>'3. kiadások önkorm'!F73</f>
        <v>78039</v>
      </c>
    </row>
    <row r="40" spans="1:5" ht="15.75">
      <c r="A40" s="77" t="s">
        <v>344</v>
      </c>
      <c r="B40" s="120"/>
      <c r="C40" s="51"/>
      <c r="D40" s="51"/>
      <c r="E40" s="190">
        <f>E39+E25+E16+E10+E9</f>
        <v>269940</v>
      </c>
    </row>
    <row r="41" spans="1:5">
      <c r="A41" s="43" t="s">
        <v>657</v>
      </c>
      <c r="B41" s="39" t="s">
        <v>658</v>
      </c>
      <c r="C41" s="51"/>
      <c r="D41" s="51"/>
      <c r="E41" s="190">
        <f>'3. kiadások önkorm'!F75</f>
        <v>6650</v>
      </c>
    </row>
    <row r="42" spans="1:5">
      <c r="A42" s="43" t="s">
        <v>61</v>
      </c>
      <c r="B42" s="39" t="s">
        <v>659</v>
      </c>
      <c r="C42" s="51"/>
      <c r="D42" s="51"/>
      <c r="E42" s="190">
        <f>'3. kiadások önkorm'!F76</f>
        <v>267357</v>
      </c>
    </row>
    <row r="43" spans="1:5">
      <c r="A43" s="43" t="s">
        <v>661</v>
      </c>
      <c r="B43" s="39" t="s">
        <v>662</v>
      </c>
      <c r="C43" s="51"/>
      <c r="D43" s="51"/>
      <c r="E43" s="190">
        <f>'3. kiadások önkorm'!F77</f>
        <v>200</v>
      </c>
    </row>
    <row r="44" spans="1:5">
      <c r="A44" s="43" t="s">
        <v>663</v>
      </c>
      <c r="B44" s="39" t="s">
        <v>664</v>
      </c>
      <c r="C44" s="51"/>
      <c r="D44" s="51"/>
      <c r="E44" s="190">
        <f>'3. kiadások önkorm'!F78</f>
        <v>8690</v>
      </c>
    </row>
    <row r="45" spans="1:5">
      <c r="A45" s="5" t="s">
        <v>665</v>
      </c>
      <c r="B45" s="39" t="s">
        <v>666</v>
      </c>
      <c r="C45" s="51"/>
      <c r="D45" s="51"/>
      <c r="E45" s="190">
        <f>'3. kiadások önkorm'!F79</f>
        <v>0</v>
      </c>
    </row>
    <row r="46" spans="1:5">
      <c r="A46" s="5" t="s">
        <v>667</v>
      </c>
      <c r="B46" s="39" t="s">
        <v>668</v>
      </c>
      <c r="C46" s="51"/>
      <c r="D46" s="51"/>
      <c r="E46" s="190">
        <f>'3. kiadások önkorm'!F80</f>
        <v>0</v>
      </c>
    </row>
    <row r="47" spans="1:5">
      <c r="A47" s="5" t="s">
        <v>669</v>
      </c>
      <c r="B47" s="39" t="s">
        <v>670</v>
      </c>
      <c r="C47" s="51"/>
      <c r="D47" s="51"/>
      <c r="E47" s="190">
        <f>'3. kiadások önkorm'!F81</f>
        <v>39360</v>
      </c>
    </row>
    <row r="48" spans="1:5">
      <c r="A48" s="63" t="s">
        <v>22</v>
      </c>
      <c r="B48" s="65" t="s">
        <v>671</v>
      </c>
      <c r="C48" s="51"/>
      <c r="D48" s="51"/>
      <c r="E48" s="190">
        <f>'3. kiadások önkorm'!F82</f>
        <v>322257</v>
      </c>
    </row>
    <row r="49" spans="1:5">
      <c r="A49" s="16" t="s">
        <v>672</v>
      </c>
      <c r="B49" s="39" t="s">
        <v>673</v>
      </c>
      <c r="C49" s="51"/>
      <c r="D49" s="51"/>
      <c r="E49" s="190">
        <f>'3. kiadások önkorm'!F83</f>
        <v>117291</v>
      </c>
    </row>
    <row r="50" spans="1:5">
      <c r="A50" s="16" t="s">
        <v>674</v>
      </c>
      <c r="B50" s="39" t="s">
        <v>675</v>
      </c>
      <c r="C50" s="51"/>
      <c r="D50" s="51"/>
      <c r="E50" s="190">
        <f>'3. kiadások önkorm'!F84</f>
        <v>0</v>
      </c>
    </row>
    <row r="51" spans="1:5">
      <c r="A51" s="16" t="s">
        <v>676</v>
      </c>
      <c r="B51" s="39" t="s">
        <v>677</v>
      </c>
      <c r="C51" s="51"/>
      <c r="D51" s="51"/>
      <c r="E51" s="190">
        <f>'3. kiadások önkorm'!F85</f>
        <v>0</v>
      </c>
    </row>
    <row r="52" spans="1:5">
      <c r="A52" s="16" t="s">
        <v>678</v>
      </c>
      <c r="B52" s="39" t="s">
        <v>679</v>
      </c>
      <c r="C52" s="51"/>
      <c r="D52" s="51"/>
      <c r="E52" s="190">
        <f>'3. kiadások önkorm'!F86</f>
        <v>7284</v>
      </c>
    </row>
    <row r="53" spans="1:5">
      <c r="A53" s="62" t="s">
        <v>23</v>
      </c>
      <c r="B53" s="65" t="s">
        <v>680</v>
      </c>
      <c r="C53" s="51"/>
      <c r="D53" s="51"/>
      <c r="E53" s="190">
        <f>'3. kiadások önkorm'!F87</f>
        <v>124575</v>
      </c>
    </row>
    <row r="54" spans="1:5">
      <c r="A54" s="16" t="s">
        <v>681</v>
      </c>
      <c r="B54" s="39" t="s">
        <v>682</v>
      </c>
      <c r="C54" s="51"/>
      <c r="D54" s="51"/>
      <c r="E54" s="190">
        <f>'3. kiadások önkorm'!F88</f>
        <v>0</v>
      </c>
    </row>
    <row r="55" spans="1:5">
      <c r="A55" s="16" t="s">
        <v>62</v>
      </c>
      <c r="B55" s="39" t="s">
        <v>683</v>
      </c>
      <c r="C55" s="51"/>
      <c r="D55" s="51"/>
      <c r="E55" s="190">
        <f>'3. kiadások önkorm'!F89</f>
        <v>0</v>
      </c>
    </row>
    <row r="56" spans="1:5">
      <c r="A56" s="16" t="s">
        <v>63</v>
      </c>
      <c r="B56" s="39" t="s">
        <v>684</v>
      </c>
      <c r="C56" s="51"/>
      <c r="D56" s="51"/>
      <c r="E56" s="190">
        <f>'3. kiadások önkorm'!F90</f>
        <v>0</v>
      </c>
    </row>
    <row r="57" spans="1:5">
      <c r="A57" s="16" t="s">
        <v>64</v>
      </c>
      <c r="B57" s="39" t="s">
        <v>685</v>
      </c>
      <c r="C57" s="51"/>
      <c r="D57" s="51"/>
      <c r="E57" s="190">
        <f>'3. kiadások önkorm'!F91</f>
        <v>5090</v>
      </c>
    </row>
    <row r="58" spans="1:5">
      <c r="A58" s="16" t="s">
        <v>65</v>
      </c>
      <c r="B58" s="39" t="s">
        <v>686</v>
      </c>
      <c r="C58" s="51"/>
      <c r="D58" s="51"/>
      <c r="E58" s="190">
        <f>'3. kiadások önkorm'!F92</f>
        <v>0</v>
      </c>
    </row>
    <row r="59" spans="1:5">
      <c r="A59" s="16" t="s">
        <v>66</v>
      </c>
      <c r="B59" s="39" t="s">
        <v>687</v>
      </c>
      <c r="C59" s="51"/>
      <c r="D59" s="51"/>
      <c r="E59" s="190">
        <f>'3. kiadások önkorm'!F93</f>
        <v>1500</v>
      </c>
    </row>
    <row r="60" spans="1:5">
      <c r="A60" s="16" t="s">
        <v>688</v>
      </c>
      <c r="B60" s="39" t="s">
        <v>689</v>
      </c>
      <c r="C60" s="51"/>
      <c r="D60" s="51"/>
      <c r="E60" s="190">
        <f>'3. kiadások önkorm'!F94</f>
        <v>0</v>
      </c>
    </row>
    <row r="61" spans="1:5">
      <c r="A61" s="16" t="s">
        <v>67</v>
      </c>
      <c r="B61" s="39" t="s">
        <v>690</v>
      </c>
      <c r="C61" s="51"/>
      <c r="D61" s="51"/>
      <c r="E61" s="190">
        <f>'3. kiadások önkorm'!F95</f>
        <v>2400</v>
      </c>
    </row>
    <row r="62" spans="1:5">
      <c r="A62" s="62" t="s">
        <v>24</v>
      </c>
      <c r="B62" s="65" t="s">
        <v>691</v>
      </c>
      <c r="C62" s="51"/>
      <c r="D62" s="51"/>
      <c r="E62" s="190">
        <f>'3. kiadások önkorm'!F96</f>
        <v>8990</v>
      </c>
    </row>
    <row r="63" spans="1:5" ht="15.75">
      <c r="A63" s="77" t="s">
        <v>345</v>
      </c>
      <c r="B63" s="120"/>
      <c r="C63" s="51"/>
      <c r="D63" s="51"/>
      <c r="E63" s="190">
        <f>E62+E53+E48</f>
        <v>455822</v>
      </c>
    </row>
    <row r="64" spans="1:5" ht="15.75">
      <c r="A64" s="44" t="s">
        <v>75</v>
      </c>
      <c r="B64" s="45" t="s">
        <v>692</v>
      </c>
      <c r="C64" s="51"/>
      <c r="D64" s="51"/>
      <c r="E64" s="190">
        <f>E63+E40</f>
        <v>725762</v>
      </c>
    </row>
    <row r="65" spans="1:5">
      <c r="A65" s="19" t="s">
        <v>31</v>
      </c>
      <c r="B65" s="8" t="s">
        <v>700</v>
      </c>
      <c r="C65" s="19"/>
      <c r="D65" s="19"/>
      <c r="E65" s="162"/>
    </row>
    <row r="66" spans="1:5">
      <c r="A66" s="17" t="s">
        <v>34</v>
      </c>
      <c r="B66" s="8" t="s">
        <v>708</v>
      </c>
      <c r="C66" s="17"/>
      <c r="D66" s="17"/>
      <c r="E66" s="164"/>
    </row>
    <row r="67" spans="1:5">
      <c r="A67" s="46" t="s">
        <v>709</v>
      </c>
      <c r="B67" s="4" t="s">
        <v>710</v>
      </c>
      <c r="C67" s="46"/>
      <c r="D67" s="46"/>
      <c r="E67" s="163"/>
    </row>
    <row r="68" spans="1:5">
      <c r="A68" s="46" t="s">
        <v>711</v>
      </c>
      <c r="B68" s="4" t="s">
        <v>712</v>
      </c>
      <c r="C68" s="46"/>
      <c r="D68" s="46"/>
      <c r="E68" s="163"/>
    </row>
    <row r="69" spans="1:5">
      <c r="A69" s="17" t="s">
        <v>713</v>
      </c>
      <c r="B69" s="8" t="s">
        <v>714</v>
      </c>
      <c r="C69" s="46"/>
      <c r="D69" s="46"/>
      <c r="E69" s="163">
        <f>'3. kiadások önkorm'!F110</f>
        <v>167513</v>
      </c>
    </row>
    <row r="70" spans="1:5">
      <c r="A70" s="46" t="s">
        <v>715</v>
      </c>
      <c r="B70" s="4" t="s">
        <v>716</v>
      </c>
      <c r="C70" s="46"/>
      <c r="D70" s="46"/>
      <c r="E70" s="163"/>
    </row>
    <row r="71" spans="1:5">
      <c r="A71" s="46" t="s">
        <v>717</v>
      </c>
      <c r="B71" s="4" t="s">
        <v>718</v>
      </c>
      <c r="C71" s="46"/>
      <c r="D71" s="46"/>
      <c r="E71" s="163"/>
    </row>
    <row r="72" spans="1:5">
      <c r="A72" s="46" t="s">
        <v>719</v>
      </c>
      <c r="B72" s="4" t="s">
        <v>720</v>
      </c>
      <c r="C72" s="46"/>
      <c r="D72" s="46"/>
      <c r="E72" s="163"/>
    </row>
    <row r="73" spans="1:5">
      <c r="A73" s="47" t="s">
        <v>35</v>
      </c>
      <c r="B73" s="48" t="s">
        <v>721</v>
      </c>
      <c r="C73" s="17"/>
      <c r="D73" s="17"/>
      <c r="E73" s="164">
        <f>E69</f>
        <v>167513</v>
      </c>
    </row>
    <row r="74" spans="1:5">
      <c r="A74" s="46" t="s">
        <v>722</v>
      </c>
      <c r="B74" s="4" t="s">
        <v>723</v>
      </c>
      <c r="C74" s="46"/>
      <c r="D74" s="46"/>
      <c r="E74" s="163"/>
    </row>
    <row r="75" spans="1:5">
      <c r="A75" s="16" t="s">
        <v>724</v>
      </c>
      <c r="B75" s="4" t="s">
        <v>725</v>
      </c>
      <c r="C75" s="16"/>
      <c r="D75" s="16"/>
      <c r="E75" s="161"/>
    </row>
    <row r="76" spans="1:5">
      <c r="A76" s="46" t="s">
        <v>72</v>
      </c>
      <c r="B76" s="4" t="s">
        <v>726</v>
      </c>
      <c r="C76" s="46"/>
      <c r="D76" s="46"/>
      <c r="E76" s="163"/>
    </row>
    <row r="77" spans="1:5">
      <c r="A77" s="46" t="s">
        <v>40</v>
      </c>
      <c r="B77" s="4" t="s">
        <v>727</v>
      </c>
      <c r="C77" s="46"/>
      <c r="D77" s="46"/>
      <c r="E77" s="163"/>
    </row>
    <row r="78" spans="1:5">
      <c r="A78" s="47" t="s">
        <v>41</v>
      </c>
      <c r="B78" s="48" t="s">
        <v>731</v>
      </c>
      <c r="C78" s="17"/>
      <c r="D78" s="17"/>
      <c r="E78" s="164"/>
    </row>
    <row r="79" spans="1:5">
      <c r="A79" s="16" t="s">
        <v>732</v>
      </c>
      <c r="B79" s="4" t="s">
        <v>733</v>
      </c>
      <c r="C79" s="16"/>
      <c r="D79" s="16"/>
      <c r="E79" s="161"/>
    </row>
    <row r="80" spans="1:5" ht="15.75">
      <c r="A80" s="49" t="s">
        <v>84</v>
      </c>
      <c r="B80" s="50" t="s">
        <v>734</v>
      </c>
      <c r="C80" s="17"/>
      <c r="D80" s="17"/>
      <c r="E80" s="164">
        <f>E79+E78+E73</f>
        <v>167513</v>
      </c>
    </row>
    <row r="81" spans="1:5" ht="15.75">
      <c r="A81" s="54" t="s">
        <v>121</v>
      </c>
      <c r="B81" s="55"/>
      <c r="C81" s="51"/>
      <c r="D81" s="51"/>
      <c r="E81" s="190">
        <f>E80+E64</f>
        <v>893275</v>
      </c>
    </row>
    <row r="82" spans="1:5" ht="51.75" customHeight="1">
      <c r="A82" s="1" t="s">
        <v>498</v>
      </c>
      <c r="B82" s="2" t="s">
        <v>316</v>
      </c>
      <c r="C82" s="79" t="s">
        <v>329</v>
      </c>
      <c r="D82" s="79" t="s">
        <v>330</v>
      </c>
      <c r="E82" s="188" t="s">
        <v>460</v>
      </c>
    </row>
    <row r="83" spans="1:5">
      <c r="A83" s="4" t="s">
        <v>124</v>
      </c>
      <c r="B83" s="5" t="s">
        <v>747</v>
      </c>
      <c r="C83" s="36"/>
      <c r="D83" s="36"/>
      <c r="E83" s="156">
        <f>'8. bevételek önkormányzat'!F12</f>
        <v>147262</v>
      </c>
    </row>
    <row r="84" spans="1:5">
      <c r="A84" s="4" t="s">
        <v>748</v>
      </c>
      <c r="B84" s="5" t="s">
        <v>749</v>
      </c>
      <c r="C84" s="36"/>
      <c r="D84" s="36"/>
      <c r="E84" s="156">
        <f>'8. bevételek önkormányzat'!F13</f>
        <v>0</v>
      </c>
    </row>
    <row r="85" spans="1:5">
      <c r="A85" s="4" t="s">
        <v>750</v>
      </c>
      <c r="B85" s="5" t="s">
        <v>751</v>
      </c>
      <c r="C85" s="36"/>
      <c r="D85" s="36"/>
      <c r="E85" s="156">
        <f>'8. bevételek önkormányzat'!F14</f>
        <v>0</v>
      </c>
    </row>
    <row r="86" spans="1:5">
      <c r="A86" s="4" t="s">
        <v>85</v>
      </c>
      <c r="B86" s="5" t="s">
        <v>752</v>
      </c>
      <c r="C86" s="36"/>
      <c r="D86" s="36"/>
      <c r="E86" s="156">
        <f>'8. bevételek önkormányzat'!F15</f>
        <v>0</v>
      </c>
    </row>
    <row r="87" spans="1:5">
      <c r="A87" s="4" t="s">
        <v>86</v>
      </c>
      <c r="B87" s="5" t="s">
        <v>753</v>
      </c>
      <c r="C87" s="36"/>
      <c r="D87" s="36"/>
      <c r="E87" s="156">
        <f>'8. bevételek önkormányzat'!F16</f>
        <v>0</v>
      </c>
    </row>
    <row r="88" spans="1:5">
      <c r="A88" s="4" t="s">
        <v>87</v>
      </c>
      <c r="B88" s="5" t="s">
        <v>754</v>
      </c>
      <c r="C88" s="36"/>
      <c r="D88" s="36"/>
      <c r="E88" s="156">
        <f>'8. bevételek önkormányzat'!F17</f>
        <v>24047</v>
      </c>
    </row>
    <row r="89" spans="1:5">
      <c r="A89" s="48" t="s">
        <v>125</v>
      </c>
      <c r="B89" s="63" t="s">
        <v>755</v>
      </c>
      <c r="C89" s="36"/>
      <c r="D89" s="36"/>
      <c r="E89" s="156">
        <f>SUM(E83:E88)</f>
        <v>171309</v>
      </c>
    </row>
    <row r="90" spans="1:5">
      <c r="A90" s="4" t="s">
        <v>127</v>
      </c>
      <c r="B90" s="5" t="s">
        <v>769</v>
      </c>
      <c r="C90" s="36"/>
      <c r="D90" s="36"/>
      <c r="E90" s="156">
        <f>'8. bevételek önkormányzat'!F21</f>
        <v>0</v>
      </c>
    </row>
    <row r="91" spans="1:5">
      <c r="A91" s="4" t="s">
        <v>93</v>
      </c>
      <c r="B91" s="5" t="s">
        <v>770</v>
      </c>
      <c r="C91" s="36"/>
      <c r="D91" s="36"/>
      <c r="E91" s="156">
        <f>'8. bevételek önkormányzat'!F21</f>
        <v>0</v>
      </c>
    </row>
    <row r="92" spans="1:5">
      <c r="A92" s="4" t="s">
        <v>94</v>
      </c>
      <c r="B92" s="5" t="s">
        <v>771</v>
      </c>
      <c r="C92" s="36"/>
      <c r="D92" s="36"/>
      <c r="E92" s="156">
        <f>'8. bevételek önkormányzat'!F23</f>
        <v>0</v>
      </c>
    </row>
    <row r="93" spans="1:5">
      <c r="A93" s="4" t="s">
        <v>95</v>
      </c>
      <c r="B93" s="5" t="s">
        <v>772</v>
      </c>
      <c r="C93" s="36"/>
      <c r="D93" s="36"/>
      <c r="E93" s="156">
        <f>'8. bevételek önkormányzat'!F24</f>
        <v>98505</v>
      </c>
    </row>
    <row r="94" spans="1:5">
      <c r="A94" s="4" t="s">
        <v>128</v>
      </c>
      <c r="B94" s="5" t="s">
        <v>800</v>
      </c>
      <c r="C94" s="36"/>
      <c r="D94" s="36"/>
      <c r="E94" s="156">
        <f>'8. bevételek önkormányzat'!F30</f>
        <v>50170</v>
      </c>
    </row>
    <row r="95" spans="1:5">
      <c r="A95" s="4" t="s">
        <v>100</v>
      </c>
      <c r="B95" s="5" t="s">
        <v>801</v>
      </c>
      <c r="C95" s="36"/>
      <c r="D95" s="36"/>
      <c r="E95" s="156">
        <f>'8. bevételek önkormányzat'!F31</f>
        <v>7085</v>
      </c>
    </row>
    <row r="96" spans="1:5">
      <c r="A96" s="48" t="s">
        <v>129</v>
      </c>
      <c r="B96" s="63" t="s">
        <v>802</v>
      </c>
      <c r="C96" s="36"/>
      <c r="D96" s="36"/>
      <c r="E96" s="156">
        <f>SUM(E90:E95)</f>
        <v>155760</v>
      </c>
    </row>
    <row r="97" spans="1:5">
      <c r="A97" s="16" t="s">
        <v>803</v>
      </c>
      <c r="B97" s="5" t="s">
        <v>804</v>
      </c>
      <c r="C97" s="36"/>
      <c r="D97" s="36"/>
      <c r="E97" s="156">
        <f>'8. bevételek önkormányzat'!F33</f>
        <v>7692</v>
      </c>
    </row>
    <row r="98" spans="1:5">
      <c r="A98" s="16" t="s">
        <v>101</v>
      </c>
      <c r="B98" s="5" t="s">
        <v>805</v>
      </c>
      <c r="C98" s="36"/>
      <c r="D98" s="36"/>
      <c r="E98" s="156">
        <f>'8. bevételek önkormányzat'!F34</f>
        <v>23826</v>
      </c>
    </row>
    <row r="99" spans="1:5">
      <c r="A99" s="16" t="s">
        <v>102</v>
      </c>
      <c r="B99" s="5" t="s">
        <v>808</v>
      </c>
      <c r="C99" s="36"/>
      <c r="D99" s="36"/>
      <c r="E99" s="156">
        <f>'8. bevételek önkormányzat'!F35</f>
        <v>543</v>
      </c>
    </row>
    <row r="100" spans="1:5">
      <c r="A100" s="16" t="s">
        <v>103</v>
      </c>
      <c r="B100" s="5" t="s">
        <v>809</v>
      </c>
      <c r="C100" s="36"/>
      <c r="D100" s="36"/>
      <c r="E100" s="156">
        <f>'8. bevételek önkormányzat'!F36</f>
        <v>0</v>
      </c>
    </row>
    <row r="101" spans="1:5">
      <c r="A101" s="16" t="s">
        <v>816</v>
      </c>
      <c r="B101" s="5" t="s">
        <v>817</v>
      </c>
      <c r="C101" s="36"/>
      <c r="D101" s="36"/>
      <c r="E101" s="156">
        <f>'8. bevételek önkormányzat'!F37</f>
        <v>0</v>
      </c>
    </row>
    <row r="102" spans="1:5">
      <c r="A102" s="16" t="s">
        <v>818</v>
      </c>
      <c r="B102" s="5" t="s">
        <v>819</v>
      </c>
      <c r="C102" s="36"/>
      <c r="D102" s="36"/>
      <c r="E102" s="156">
        <f>'8. bevételek önkormányzat'!F38</f>
        <v>7569</v>
      </c>
    </row>
    <row r="103" spans="1:5">
      <c r="A103" s="16" t="s">
        <v>820</v>
      </c>
      <c r="B103" s="5" t="s">
        <v>821</v>
      </c>
      <c r="C103" s="36"/>
      <c r="D103" s="36"/>
      <c r="E103" s="156">
        <f>'8. bevételek önkormányzat'!F39</f>
        <v>0</v>
      </c>
    </row>
    <row r="104" spans="1:5">
      <c r="A104" s="16" t="s">
        <v>104</v>
      </c>
      <c r="B104" s="5" t="s">
        <v>822</v>
      </c>
      <c r="C104" s="36"/>
      <c r="D104" s="36"/>
      <c r="E104" s="156">
        <f>'8. bevételek önkormányzat'!F40</f>
        <v>0</v>
      </c>
    </row>
    <row r="105" spans="1:5">
      <c r="A105" s="16" t="s">
        <v>105</v>
      </c>
      <c r="B105" s="5" t="s">
        <v>824</v>
      </c>
      <c r="C105" s="36"/>
      <c r="D105" s="36"/>
      <c r="E105" s="156">
        <f>'8. bevételek önkormányzat'!F41</f>
        <v>0</v>
      </c>
    </row>
    <row r="106" spans="1:5">
      <c r="A106" s="16" t="s">
        <v>106</v>
      </c>
      <c r="B106" s="5" t="s">
        <v>829</v>
      </c>
      <c r="C106" s="36"/>
      <c r="D106" s="36"/>
      <c r="E106" s="156">
        <f>'8. bevételek önkormányzat'!F42</f>
        <v>0</v>
      </c>
    </row>
    <row r="107" spans="1:5">
      <c r="A107" s="62" t="s">
        <v>130</v>
      </c>
      <c r="B107" s="63" t="s">
        <v>833</v>
      </c>
      <c r="C107" s="36"/>
      <c r="D107" s="36"/>
      <c r="E107" s="156">
        <f>'8. bevételek önkormányzat'!F43</f>
        <v>39630</v>
      </c>
    </row>
    <row r="108" spans="1:5">
      <c r="A108" s="16" t="s">
        <v>845</v>
      </c>
      <c r="B108" s="5" t="s">
        <v>846</v>
      </c>
      <c r="C108" s="36"/>
      <c r="D108" s="36"/>
      <c r="E108" s="156">
        <f>'8. bevételek önkormányzat'!F44</f>
        <v>0</v>
      </c>
    </row>
    <row r="109" spans="1:5">
      <c r="A109" s="4" t="s">
        <v>110</v>
      </c>
      <c r="B109" s="5" t="s">
        <v>847</v>
      </c>
      <c r="C109" s="36"/>
      <c r="D109" s="36"/>
      <c r="E109" s="156">
        <f>'8. bevételek önkormányzat'!F45</f>
        <v>105</v>
      </c>
    </row>
    <row r="110" spans="1:5">
      <c r="A110" s="16" t="s">
        <v>111</v>
      </c>
      <c r="B110" s="5" t="s">
        <v>848</v>
      </c>
      <c r="C110" s="36"/>
      <c r="D110" s="36"/>
      <c r="E110" s="156">
        <f>'8. bevételek önkormányzat'!F46</f>
        <v>0</v>
      </c>
    </row>
    <row r="111" spans="1:5">
      <c r="A111" s="48" t="s">
        <v>132</v>
      </c>
      <c r="B111" s="63" t="s">
        <v>849</v>
      </c>
      <c r="C111" s="36"/>
      <c r="D111" s="36"/>
      <c r="E111" s="156">
        <f>'8. bevételek önkormányzat'!F47</f>
        <v>105</v>
      </c>
    </row>
    <row r="112" spans="1:5" ht="15.75">
      <c r="A112" s="77" t="s">
        <v>347</v>
      </c>
      <c r="B112" s="82"/>
      <c r="C112" s="36"/>
      <c r="D112" s="36"/>
      <c r="E112" s="156">
        <f>E111+E107+E96+E89</f>
        <v>366804</v>
      </c>
    </row>
    <row r="113" spans="1:5">
      <c r="A113" s="4" t="s">
        <v>756</v>
      </c>
      <c r="B113" s="5" t="s">
        <v>757</v>
      </c>
      <c r="C113" s="36"/>
      <c r="D113" s="36"/>
      <c r="E113" s="156">
        <f>'8. bevételek önkormányzat'!F49</f>
        <v>0</v>
      </c>
    </row>
    <row r="114" spans="1:5">
      <c r="A114" s="4" t="s">
        <v>758</v>
      </c>
      <c r="B114" s="5" t="s">
        <v>759</v>
      </c>
      <c r="C114" s="36"/>
      <c r="D114" s="36"/>
      <c r="E114" s="156">
        <f>'8. bevételek önkormányzat'!F50</f>
        <v>34881</v>
      </c>
    </row>
    <row r="115" spans="1:5">
      <c r="A115" s="4" t="s">
        <v>88</v>
      </c>
      <c r="B115" s="5" t="s">
        <v>760</v>
      </c>
      <c r="C115" s="36"/>
      <c r="D115" s="36"/>
      <c r="E115" s="156">
        <f>'8. bevételek önkormányzat'!F51</f>
        <v>0</v>
      </c>
    </row>
    <row r="116" spans="1:5">
      <c r="A116" s="4" t="s">
        <v>89</v>
      </c>
      <c r="B116" s="5" t="s">
        <v>761</v>
      </c>
      <c r="C116" s="36"/>
      <c r="D116" s="36"/>
      <c r="E116" s="156">
        <f>'8. bevételek önkormányzat'!F52</f>
        <v>0</v>
      </c>
    </row>
    <row r="117" spans="1:5">
      <c r="A117" s="4" t="s">
        <v>90</v>
      </c>
      <c r="B117" s="5" t="s">
        <v>762</v>
      </c>
      <c r="C117" s="36"/>
      <c r="D117" s="36"/>
      <c r="E117" s="156">
        <f>'8. bevételek önkormányzat'!F53</f>
        <v>0</v>
      </c>
    </row>
    <row r="118" spans="1:5">
      <c r="A118" s="48" t="s">
        <v>126</v>
      </c>
      <c r="B118" s="63" t="s">
        <v>763</v>
      </c>
      <c r="C118" s="36"/>
      <c r="D118" s="36"/>
      <c r="E118" s="156">
        <f>'8. bevételek önkormányzat'!F54</f>
        <v>34881</v>
      </c>
    </row>
    <row r="119" spans="1:5">
      <c r="A119" s="16" t="s">
        <v>107</v>
      </c>
      <c r="B119" s="5" t="s">
        <v>834</v>
      </c>
      <c r="C119" s="36"/>
      <c r="D119" s="36"/>
      <c r="E119" s="156">
        <f>'8. bevételek önkormányzat'!F55</f>
        <v>0</v>
      </c>
    </row>
    <row r="120" spans="1:5">
      <c r="A120" s="16" t="s">
        <v>108</v>
      </c>
      <c r="B120" s="5" t="s">
        <v>836</v>
      </c>
      <c r="C120" s="36"/>
      <c r="D120" s="36"/>
      <c r="E120" s="156">
        <f>'8. bevételek önkormányzat'!F56</f>
        <v>0</v>
      </c>
    </row>
    <row r="121" spans="1:5">
      <c r="A121" s="16" t="s">
        <v>838</v>
      </c>
      <c r="B121" s="5" t="s">
        <v>839</v>
      </c>
      <c r="C121" s="36"/>
      <c r="D121" s="36"/>
      <c r="E121" s="156">
        <f>'8. bevételek önkormányzat'!F57</f>
        <v>0</v>
      </c>
    </row>
    <row r="122" spans="1:5">
      <c r="A122" s="16" t="s">
        <v>109</v>
      </c>
      <c r="B122" s="5" t="s">
        <v>840</v>
      </c>
      <c r="C122" s="36"/>
      <c r="D122" s="36"/>
      <c r="E122" s="156">
        <f>'8. bevételek önkormányzat'!F58</f>
        <v>0</v>
      </c>
    </row>
    <row r="123" spans="1:5">
      <c r="A123" s="16" t="s">
        <v>842</v>
      </c>
      <c r="B123" s="5" t="s">
        <v>843</v>
      </c>
      <c r="C123" s="36"/>
      <c r="D123" s="36"/>
      <c r="E123" s="156">
        <f>'8. bevételek önkormányzat'!F59</f>
        <v>0</v>
      </c>
    </row>
    <row r="124" spans="1:5">
      <c r="A124" s="48" t="s">
        <v>131</v>
      </c>
      <c r="B124" s="63" t="s">
        <v>844</v>
      </c>
      <c r="C124" s="36"/>
      <c r="D124" s="36"/>
      <c r="E124" s="156">
        <f>'8. bevételek önkormányzat'!F60</f>
        <v>0</v>
      </c>
    </row>
    <row r="125" spans="1:5">
      <c r="A125" s="16" t="s">
        <v>850</v>
      </c>
      <c r="B125" s="5" t="s">
        <v>851</v>
      </c>
      <c r="C125" s="36"/>
      <c r="D125" s="36"/>
      <c r="E125" s="156">
        <f>'8. bevételek önkormányzat'!F61</f>
        <v>0</v>
      </c>
    </row>
    <row r="126" spans="1:5">
      <c r="A126" s="4" t="s">
        <v>112</v>
      </c>
      <c r="B126" s="5" t="s">
        <v>852</v>
      </c>
      <c r="C126" s="36"/>
      <c r="D126" s="36"/>
      <c r="E126" s="156">
        <f>'8. bevételek önkormányzat'!F62</f>
        <v>0</v>
      </c>
    </row>
    <row r="127" spans="1:5">
      <c r="A127" s="16" t="s">
        <v>113</v>
      </c>
      <c r="B127" s="5" t="s">
        <v>853</v>
      </c>
      <c r="C127" s="36"/>
      <c r="D127" s="36"/>
      <c r="E127" s="156">
        <f>'8. bevételek önkormányzat'!F63</f>
        <v>319521</v>
      </c>
    </row>
    <row r="128" spans="1:5">
      <c r="A128" s="48" t="s">
        <v>134</v>
      </c>
      <c r="B128" s="63" t="s">
        <v>854</v>
      </c>
      <c r="C128" s="36"/>
      <c r="D128" s="36"/>
      <c r="E128" s="156">
        <f>'8. bevételek önkormányzat'!F64</f>
        <v>319521</v>
      </c>
    </row>
    <row r="129" spans="1:5" ht="15.75">
      <c r="A129" s="77" t="s">
        <v>348</v>
      </c>
      <c r="B129" s="82"/>
      <c r="C129" s="36"/>
      <c r="D129" s="36"/>
      <c r="E129" s="156">
        <f>E128+E124+E118</f>
        <v>354402</v>
      </c>
    </row>
    <row r="130" spans="1:5" ht="15.75">
      <c r="A130" s="60" t="s">
        <v>133</v>
      </c>
      <c r="B130" s="44" t="s">
        <v>855</v>
      </c>
      <c r="C130" s="36"/>
      <c r="D130" s="36"/>
      <c r="E130" s="156">
        <f>E129+E112</f>
        <v>721206</v>
      </c>
    </row>
    <row r="131" spans="1:5" ht="15.75">
      <c r="A131" s="132" t="s">
        <v>349</v>
      </c>
      <c r="B131" s="80"/>
      <c r="C131" s="36"/>
      <c r="D131" s="36"/>
      <c r="E131" s="156">
        <f>E112-E40</f>
        <v>96864</v>
      </c>
    </row>
    <row r="132" spans="1:5" ht="15.75">
      <c r="A132" s="132" t="s">
        <v>350</v>
      </c>
      <c r="B132" s="80"/>
      <c r="C132" s="36"/>
      <c r="D132" s="36"/>
      <c r="E132" s="156">
        <f>E129-E63</f>
        <v>-101420</v>
      </c>
    </row>
    <row r="133" spans="1:5">
      <c r="A133" s="19" t="s">
        <v>135</v>
      </c>
      <c r="B133" s="8" t="s">
        <v>860</v>
      </c>
      <c r="C133" s="36"/>
      <c r="D133" s="36"/>
      <c r="E133" s="156"/>
    </row>
    <row r="134" spans="1:5">
      <c r="A134" s="17" t="s">
        <v>136</v>
      </c>
      <c r="B134" s="8" t="s">
        <v>867</v>
      </c>
      <c r="C134" s="36"/>
      <c r="D134" s="36"/>
      <c r="E134" s="156"/>
    </row>
    <row r="135" spans="1:5">
      <c r="A135" s="4" t="s">
        <v>244</v>
      </c>
      <c r="B135" s="4" t="s">
        <v>868</v>
      </c>
      <c r="C135" s="36"/>
      <c r="D135" s="36"/>
      <c r="E135" s="156">
        <f>'8. bevételek önkormányzat'!F78</f>
        <v>172069</v>
      </c>
    </row>
    <row r="136" spans="1:5">
      <c r="A136" s="4" t="s">
        <v>245</v>
      </c>
      <c r="B136" s="4" t="s">
        <v>868</v>
      </c>
      <c r="C136" s="36"/>
      <c r="D136" s="36"/>
      <c r="E136" s="156"/>
    </row>
    <row r="137" spans="1:5">
      <c r="A137" s="4" t="s">
        <v>242</v>
      </c>
      <c r="B137" s="4" t="s">
        <v>869</v>
      </c>
      <c r="C137" s="36"/>
      <c r="D137" s="36"/>
      <c r="E137" s="156"/>
    </row>
    <row r="138" spans="1:5">
      <c r="A138" s="4" t="s">
        <v>243</v>
      </c>
      <c r="B138" s="4" t="s">
        <v>869</v>
      </c>
      <c r="C138" s="36"/>
      <c r="D138" s="36"/>
      <c r="E138" s="156"/>
    </row>
    <row r="139" spans="1:5">
      <c r="A139" s="8" t="s">
        <v>137</v>
      </c>
      <c r="B139" s="8" t="s">
        <v>870</v>
      </c>
      <c r="C139" s="36"/>
      <c r="D139" s="36"/>
      <c r="E139" s="156"/>
    </row>
    <row r="140" spans="1:5">
      <c r="A140" s="46" t="s">
        <v>871</v>
      </c>
      <c r="B140" s="4" t="s">
        <v>872</v>
      </c>
      <c r="C140" s="36"/>
      <c r="D140" s="36"/>
      <c r="E140" s="156"/>
    </row>
    <row r="141" spans="1:5">
      <c r="A141" s="46" t="s">
        <v>873</v>
      </c>
      <c r="B141" s="4" t="s">
        <v>874</v>
      </c>
      <c r="C141" s="36"/>
      <c r="D141" s="36"/>
      <c r="E141" s="156"/>
    </row>
    <row r="142" spans="1:5">
      <c r="A142" s="46" t="s">
        <v>875</v>
      </c>
      <c r="B142" s="4" t="s">
        <v>876</v>
      </c>
      <c r="C142" s="36"/>
      <c r="D142" s="36"/>
      <c r="E142" s="156"/>
    </row>
    <row r="143" spans="1:5">
      <c r="A143" s="46" t="s">
        <v>877</v>
      </c>
      <c r="B143" s="4" t="s">
        <v>878</v>
      </c>
      <c r="C143" s="36"/>
      <c r="D143" s="36"/>
      <c r="E143" s="156"/>
    </row>
    <row r="144" spans="1:5">
      <c r="A144" s="16" t="s">
        <v>119</v>
      </c>
      <c r="B144" s="4" t="s">
        <v>879</v>
      </c>
      <c r="C144" s="36"/>
      <c r="D144" s="36"/>
      <c r="E144" s="156"/>
    </row>
    <row r="145" spans="1:5">
      <c r="A145" s="19" t="s">
        <v>138</v>
      </c>
      <c r="B145" s="8" t="s">
        <v>881</v>
      </c>
      <c r="C145" s="36"/>
      <c r="D145" s="36"/>
      <c r="E145" s="156">
        <f>E135</f>
        <v>172069</v>
      </c>
    </row>
    <row r="146" spans="1:5">
      <c r="A146" s="16" t="s">
        <v>882</v>
      </c>
      <c r="B146" s="4" t="s">
        <v>883</v>
      </c>
      <c r="C146" s="36"/>
      <c r="D146" s="36"/>
      <c r="E146" s="156"/>
    </row>
    <row r="147" spans="1:5">
      <c r="A147" s="16" t="s">
        <v>884</v>
      </c>
      <c r="B147" s="4" t="s">
        <v>885</v>
      </c>
      <c r="C147" s="36"/>
      <c r="D147" s="36"/>
      <c r="E147" s="156"/>
    </row>
    <row r="148" spans="1:5">
      <c r="A148" s="46" t="s">
        <v>886</v>
      </c>
      <c r="B148" s="4" t="s">
        <v>887</v>
      </c>
      <c r="C148" s="36"/>
      <c r="D148" s="36"/>
      <c r="E148" s="156"/>
    </row>
    <row r="149" spans="1:5">
      <c r="A149" s="46" t="s">
        <v>120</v>
      </c>
      <c r="B149" s="4" t="s">
        <v>888</v>
      </c>
      <c r="C149" s="36"/>
      <c r="D149" s="36"/>
      <c r="E149" s="156"/>
    </row>
    <row r="150" spans="1:5">
      <c r="A150" s="17" t="s">
        <v>139</v>
      </c>
      <c r="B150" s="8" t="s">
        <v>889</v>
      </c>
      <c r="C150" s="36"/>
      <c r="D150" s="36"/>
      <c r="E150" s="156"/>
    </row>
    <row r="151" spans="1:5">
      <c r="A151" s="19" t="s">
        <v>890</v>
      </c>
      <c r="B151" s="8" t="s">
        <v>891</v>
      </c>
      <c r="C151" s="36"/>
      <c r="D151" s="36"/>
      <c r="E151" s="156"/>
    </row>
    <row r="152" spans="1:5" ht="15.75">
      <c r="A152" s="49" t="s">
        <v>140</v>
      </c>
      <c r="B152" s="50" t="s">
        <v>892</v>
      </c>
      <c r="C152" s="36"/>
      <c r="D152" s="36"/>
      <c r="E152" s="156">
        <f>E145</f>
        <v>172069</v>
      </c>
    </row>
    <row r="153" spans="1:5" ht="15.75">
      <c r="A153" s="54" t="s">
        <v>122</v>
      </c>
      <c r="B153" s="55"/>
      <c r="C153" s="36"/>
      <c r="D153" s="36"/>
      <c r="E153" s="156">
        <f>E152+E130</f>
        <v>893275</v>
      </c>
    </row>
  </sheetData>
  <mergeCells count="2">
    <mergeCell ref="A2:E2"/>
    <mergeCell ref="A3:E3"/>
  </mergeCells>
  <phoneticPr fontId="50" type="noConversion"/>
  <pageMargins left="0.70866141732283472" right="0.70866141732283472" top="0.74803149606299213" bottom="0.56000000000000005" header="0.31496062992125984" footer="0.31496062992125984"/>
  <pageSetup paperSize="9" scale="60" fitToHeight="2" orientation="portrait" horizontalDpi="300" verticalDpi="300" r:id="rId1"/>
  <headerFooter>
    <oddHeader>&amp;R28.sz. melléklet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A1:F153"/>
  <sheetViews>
    <sheetView workbookViewId="0">
      <selection activeCell="E153" sqref="E153"/>
    </sheetView>
  </sheetViews>
  <sheetFormatPr defaultRowHeight="15"/>
  <cols>
    <col min="1" max="1" width="101.28515625" customWidth="1"/>
    <col min="2" max="2" width="10.7109375" customWidth="1"/>
    <col min="3" max="3" width="13.85546875" hidden="1" customWidth="1"/>
    <col min="4" max="4" width="14.5703125" hidden="1" customWidth="1"/>
    <col min="5" max="5" width="14.85546875" style="260" customWidth="1"/>
  </cols>
  <sheetData>
    <row r="1" spans="1:6">
      <c r="A1" s="243" t="s">
        <v>283</v>
      </c>
      <c r="B1" s="104"/>
      <c r="C1" s="104"/>
      <c r="D1" s="104"/>
      <c r="E1" s="264"/>
      <c r="F1" s="121"/>
    </row>
    <row r="2" spans="1:6" ht="26.25" customHeight="1">
      <c r="A2" s="265" t="s">
        <v>343</v>
      </c>
      <c r="B2" s="270"/>
      <c r="C2" s="270"/>
      <c r="D2" s="270"/>
      <c r="E2" s="270"/>
    </row>
    <row r="3" spans="1:6" ht="30.75" customHeight="1">
      <c r="A3" s="269" t="s">
        <v>296</v>
      </c>
      <c r="B3" s="266"/>
      <c r="C3" s="266"/>
      <c r="D3" s="266"/>
      <c r="E3" s="266"/>
    </row>
    <row r="5" spans="1:6">
      <c r="A5" s="150" t="s">
        <v>375</v>
      </c>
    </row>
    <row r="6" spans="1:6" ht="48.75" customHeight="1">
      <c r="A6" s="1" t="s">
        <v>498</v>
      </c>
      <c r="B6" s="2" t="s">
        <v>499</v>
      </c>
      <c r="C6" s="151" t="s">
        <v>458</v>
      </c>
      <c r="D6" s="151" t="s">
        <v>459</v>
      </c>
      <c r="E6" s="159" t="s">
        <v>460</v>
      </c>
    </row>
    <row r="7" spans="1:6">
      <c r="A7" s="40" t="s">
        <v>894</v>
      </c>
      <c r="B7" s="39" t="s">
        <v>559</v>
      </c>
      <c r="C7" s="153"/>
      <c r="D7" s="153"/>
      <c r="E7" s="160">
        <f>'35.Bölcsőde'!F19</f>
        <v>9167</v>
      </c>
    </row>
    <row r="8" spans="1:6">
      <c r="A8" s="4" t="s">
        <v>895</v>
      </c>
      <c r="B8" s="39" t="s">
        <v>566</v>
      </c>
      <c r="C8" s="153"/>
      <c r="D8" s="153"/>
      <c r="E8" s="160">
        <f>'35.Bölcsőde'!F23</f>
        <v>50</v>
      </c>
    </row>
    <row r="9" spans="1:6">
      <c r="A9" s="64" t="s">
        <v>73</v>
      </c>
      <c r="B9" s="65" t="s">
        <v>567</v>
      </c>
      <c r="C9" s="153"/>
      <c r="D9" s="153"/>
      <c r="E9" s="160">
        <f>E8+E7</f>
        <v>9217</v>
      </c>
    </row>
    <row r="10" spans="1:6">
      <c r="A10" s="48" t="s">
        <v>44</v>
      </c>
      <c r="B10" s="65" t="s">
        <v>568</v>
      </c>
      <c r="C10" s="153"/>
      <c r="D10" s="153"/>
      <c r="E10" s="160">
        <f>'35.Bölcsőde'!F25</f>
        <v>2545</v>
      </c>
    </row>
    <row r="11" spans="1:6">
      <c r="A11" s="4" t="s">
        <v>905</v>
      </c>
      <c r="B11" s="39" t="s">
        <v>575</v>
      </c>
      <c r="C11" s="153"/>
      <c r="D11" s="153"/>
      <c r="E11" s="160">
        <f>'35.Bölcsőde'!F29</f>
        <v>2790</v>
      </c>
    </row>
    <row r="12" spans="1:6">
      <c r="A12" s="4" t="s">
        <v>74</v>
      </c>
      <c r="B12" s="39" t="s">
        <v>580</v>
      </c>
      <c r="C12" s="153"/>
      <c r="D12" s="153"/>
      <c r="E12" s="160">
        <f>'35.Bölcsőde'!F32</f>
        <v>200</v>
      </c>
    </row>
    <row r="13" spans="1:6">
      <c r="A13" s="4" t="s">
        <v>909</v>
      </c>
      <c r="B13" s="39" t="s">
        <v>595</v>
      </c>
      <c r="C13" s="153"/>
      <c r="D13" s="153"/>
      <c r="E13" s="160">
        <f>'35.Bölcsőde'!F40</f>
        <v>3301</v>
      </c>
    </row>
    <row r="14" spans="1:6">
      <c r="A14" s="4" t="s">
        <v>910</v>
      </c>
      <c r="B14" s="39" t="s">
        <v>600</v>
      </c>
      <c r="C14" s="153"/>
      <c r="D14" s="153"/>
      <c r="E14" s="160">
        <f>'35.Bölcsőde'!F43</f>
        <v>30</v>
      </c>
    </row>
    <row r="15" spans="1:6">
      <c r="A15" s="4" t="s">
        <v>913</v>
      </c>
      <c r="B15" s="39" t="s">
        <v>613</v>
      </c>
      <c r="C15" s="153"/>
      <c r="D15" s="153"/>
      <c r="E15" s="160">
        <f>'35.Bölcsőde'!F49</f>
        <v>2032</v>
      </c>
    </row>
    <row r="16" spans="1:6">
      <c r="A16" s="48" t="s">
        <v>914</v>
      </c>
      <c r="B16" s="65" t="s">
        <v>614</v>
      </c>
      <c r="C16" s="153"/>
      <c r="D16" s="153"/>
      <c r="E16" s="160">
        <f>SUM(E11:E15)</f>
        <v>8353</v>
      </c>
    </row>
    <row r="17" spans="1:5">
      <c r="A17" s="16" t="s">
        <v>615</v>
      </c>
      <c r="B17" s="39" t="s">
        <v>616</v>
      </c>
      <c r="C17" s="153"/>
      <c r="D17" s="153"/>
      <c r="E17" s="160">
        <f>'3. kiadások önkorm'!F51</f>
        <v>0</v>
      </c>
    </row>
    <row r="18" spans="1:5">
      <c r="A18" s="16" t="s">
        <v>931</v>
      </c>
      <c r="B18" s="39" t="s">
        <v>617</v>
      </c>
      <c r="C18" s="153"/>
      <c r="D18" s="153"/>
      <c r="E18" s="160">
        <f>'3. kiadások önkorm'!F52</f>
        <v>0</v>
      </c>
    </row>
    <row r="19" spans="1:5">
      <c r="A19" s="21" t="s">
        <v>50</v>
      </c>
      <c r="B19" s="39" t="s">
        <v>618</v>
      </c>
      <c r="C19" s="153"/>
      <c r="D19" s="153"/>
      <c r="E19" s="160">
        <f>'3. kiadások önkorm'!F53</f>
        <v>0</v>
      </c>
    </row>
    <row r="20" spans="1:5">
      <c r="A20" s="21" t="s">
        <v>51</v>
      </c>
      <c r="B20" s="39" t="s">
        <v>619</v>
      </c>
      <c r="C20" s="153"/>
      <c r="D20" s="153"/>
      <c r="E20" s="160"/>
    </row>
    <row r="21" spans="1:5">
      <c r="A21" s="21" t="s">
        <v>52</v>
      </c>
      <c r="B21" s="39" t="s">
        <v>620</v>
      </c>
      <c r="C21" s="153"/>
      <c r="D21" s="153"/>
      <c r="E21" s="160"/>
    </row>
    <row r="22" spans="1:5">
      <c r="A22" s="16" t="s">
        <v>53</v>
      </c>
      <c r="B22" s="39" t="s">
        <v>621</v>
      </c>
      <c r="C22" s="153"/>
      <c r="D22" s="153"/>
      <c r="E22" s="160"/>
    </row>
    <row r="23" spans="1:5">
      <c r="A23" s="16" t="s">
        <v>54</v>
      </c>
      <c r="B23" s="39" t="s">
        <v>622</v>
      </c>
      <c r="C23" s="153"/>
      <c r="D23" s="153"/>
      <c r="E23" s="160"/>
    </row>
    <row r="24" spans="1:5">
      <c r="A24" s="16" t="s">
        <v>55</v>
      </c>
      <c r="B24" s="39" t="s">
        <v>623</v>
      </c>
      <c r="C24" s="153"/>
      <c r="D24" s="153"/>
      <c r="E24" s="160"/>
    </row>
    <row r="25" spans="1:5">
      <c r="A25" s="62" t="s">
        <v>12</v>
      </c>
      <c r="B25" s="65" t="s">
        <v>624</v>
      </c>
      <c r="C25" s="153"/>
      <c r="D25" s="153"/>
      <c r="E25" s="160"/>
    </row>
    <row r="26" spans="1:5">
      <c r="A26" s="15" t="s">
        <v>56</v>
      </c>
      <c r="B26" s="39" t="s">
        <v>625</v>
      </c>
      <c r="C26" s="153"/>
      <c r="D26" s="153"/>
      <c r="E26" s="160">
        <f>'3. kiadások önkorm'!F60</f>
        <v>0</v>
      </c>
    </row>
    <row r="27" spans="1:5">
      <c r="A27" s="15" t="s">
        <v>627</v>
      </c>
      <c r="B27" s="39" t="s">
        <v>628</v>
      </c>
      <c r="C27" s="153"/>
      <c r="D27" s="153"/>
      <c r="E27" s="160">
        <f>'3. kiadások önkorm'!F61</f>
        <v>0</v>
      </c>
    </row>
    <row r="28" spans="1:5">
      <c r="A28" s="15" t="s">
        <v>629</v>
      </c>
      <c r="B28" s="39" t="s">
        <v>630</v>
      </c>
      <c r="C28" s="153"/>
      <c r="D28" s="153"/>
      <c r="E28" s="160">
        <f>'3. kiadások önkorm'!F62</f>
        <v>0</v>
      </c>
    </row>
    <row r="29" spans="1:5">
      <c r="A29" s="15" t="s">
        <v>14</v>
      </c>
      <c r="B29" s="39" t="s">
        <v>631</v>
      </c>
      <c r="C29" s="153"/>
      <c r="D29" s="153"/>
      <c r="E29" s="160">
        <f>'3. kiadások önkorm'!F63</f>
        <v>0</v>
      </c>
    </row>
    <row r="30" spans="1:5">
      <c r="A30" s="15" t="s">
        <v>57</v>
      </c>
      <c r="B30" s="39" t="s">
        <v>632</v>
      </c>
      <c r="C30" s="153"/>
      <c r="D30" s="153"/>
      <c r="E30" s="160">
        <f>'3. kiadások önkorm'!F64</f>
        <v>0</v>
      </c>
    </row>
    <row r="31" spans="1:5">
      <c r="A31" s="15" t="s">
        <v>16</v>
      </c>
      <c r="B31" s="39" t="s">
        <v>633</v>
      </c>
      <c r="C31" s="153"/>
      <c r="D31" s="153"/>
      <c r="E31" s="160">
        <f>'3. kiadások önkorm'!F65</f>
        <v>0</v>
      </c>
    </row>
    <row r="32" spans="1:5">
      <c r="A32" s="15" t="s">
        <v>58</v>
      </c>
      <c r="B32" s="39" t="s">
        <v>634</v>
      </c>
      <c r="C32" s="153"/>
      <c r="D32" s="153"/>
      <c r="E32" s="160">
        <f>'3. kiadások önkorm'!F66</f>
        <v>0</v>
      </c>
    </row>
    <row r="33" spans="1:5">
      <c r="A33" s="15" t="s">
        <v>59</v>
      </c>
      <c r="B33" s="39" t="s">
        <v>649</v>
      </c>
      <c r="C33" s="153"/>
      <c r="D33" s="153"/>
      <c r="E33" s="160"/>
    </row>
    <row r="34" spans="1:5">
      <c r="A34" s="15" t="s">
        <v>650</v>
      </c>
      <c r="B34" s="39" t="s">
        <v>651</v>
      </c>
      <c r="C34" s="153"/>
      <c r="D34" s="153"/>
      <c r="E34" s="160">
        <f>'3. kiadások önkorm'!F68</f>
        <v>0</v>
      </c>
    </row>
    <row r="35" spans="1:5">
      <c r="A35" s="28" t="s">
        <v>652</v>
      </c>
      <c r="B35" s="39" t="s">
        <v>653</v>
      </c>
      <c r="C35" s="153"/>
      <c r="D35" s="153"/>
      <c r="E35" s="160">
        <f>'3. kiadások önkorm'!F69</f>
        <v>0</v>
      </c>
    </row>
    <row r="36" spans="1:5">
      <c r="A36" s="15" t="s">
        <v>60</v>
      </c>
      <c r="B36" s="39" t="s">
        <v>654</v>
      </c>
      <c r="C36" s="153"/>
      <c r="D36" s="153"/>
      <c r="E36" s="160"/>
    </row>
    <row r="37" spans="1:5">
      <c r="A37" s="28" t="s">
        <v>248</v>
      </c>
      <c r="B37" s="39" t="s">
        <v>655</v>
      </c>
      <c r="C37" s="153"/>
      <c r="D37" s="153"/>
      <c r="E37" s="160">
        <f>'35.Bölcsőde'!F71</f>
        <v>1236</v>
      </c>
    </row>
    <row r="38" spans="1:5">
      <c r="A38" s="28" t="s">
        <v>249</v>
      </c>
      <c r="B38" s="39" t="s">
        <v>655</v>
      </c>
      <c r="C38" s="153"/>
      <c r="D38" s="153"/>
      <c r="E38" s="160"/>
    </row>
    <row r="39" spans="1:5">
      <c r="A39" s="62" t="s">
        <v>20</v>
      </c>
      <c r="B39" s="65" t="s">
        <v>656</v>
      </c>
      <c r="C39" s="153"/>
      <c r="D39" s="153"/>
      <c r="E39" s="160">
        <f>E37</f>
        <v>1236</v>
      </c>
    </row>
    <row r="40" spans="1:5" ht="15.75">
      <c r="A40" s="77" t="s">
        <v>344</v>
      </c>
      <c r="B40" s="120"/>
      <c r="C40" s="153"/>
      <c r="D40" s="153"/>
      <c r="E40" s="160">
        <f>E39+E25+E16+E10+E9</f>
        <v>21351</v>
      </c>
    </row>
    <row r="41" spans="1:5">
      <c r="A41" s="43" t="s">
        <v>657</v>
      </c>
      <c r="B41" s="39" t="s">
        <v>658</v>
      </c>
      <c r="C41" s="153"/>
      <c r="D41" s="153"/>
      <c r="E41" s="160"/>
    </row>
    <row r="42" spans="1:5">
      <c r="A42" s="43" t="s">
        <v>61</v>
      </c>
      <c r="B42" s="39" t="s">
        <v>659</v>
      </c>
      <c r="C42" s="153"/>
      <c r="D42" s="153"/>
      <c r="E42" s="160"/>
    </row>
    <row r="43" spans="1:5">
      <c r="A43" s="43" t="s">
        <v>661</v>
      </c>
      <c r="B43" s="39" t="s">
        <v>662</v>
      </c>
      <c r="C43" s="153"/>
      <c r="D43" s="153"/>
      <c r="E43" s="160"/>
    </row>
    <row r="44" spans="1:5">
      <c r="A44" s="43" t="s">
        <v>663</v>
      </c>
      <c r="B44" s="39" t="s">
        <v>664</v>
      </c>
      <c r="C44" s="153"/>
      <c r="D44" s="153"/>
      <c r="E44" s="160"/>
    </row>
    <row r="45" spans="1:5">
      <c r="A45" s="5" t="s">
        <v>665</v>
      </c>
      <c r="B45" s="39" t="s">
        <v>666</v>
      </c>
      <c r="C45" s="153"/>
      <c r="D45" s="153"/>
      <c r="E45" s="160"/>
    </row>
    <row r="46" spans="1:5">
      <c r="A46" s="5" t="s">
        <v>667</v>
      </c>
      <c r="B46" s="39" t="s">
        <v>668</v>
      </c>
      <c r="C46" s="153"/>
      <c r="D46" s="153"/>
      <c r="E46" s="160"/>
    </row>
    <row r="47" spans="1:5">
      <c r="A47" s="5" t="s">
        <v>669</v>
      </c>
      <c r="B47" s="39" t="s">
        <v>670</v>
      </c>
      <c r="C47" s="153"/>
      <c r="D47" s="153"/>
      <c r="E47" s="160"/>
    </row>
    <row r="48" spans="1:5">
      <c r="A48" s="63" t="s">
        <v>22</v>
      </c>
      <c r="B48" s="65" t="s">
        <v>671</v>
      </c>
      <c r="C48" s="153"/>
      <c r="D48" s="153"/>
      <c r="E48" s="160"/>
    </row>
    <row r="49" spans="1:5">
      <c r="A49" s="16" t="s">
        <v>672</v>
      </c>
      <c r="B49" s="39" t="s">
        <v>673</v>
      </c>
      <c r="C49" s="153"/>
      <c r="D49" s="153"/>
      <c r="E49" s="160"/>
    </row>
    <row r="50" spans="1:5">
      <c r="A50" s="16" t="s">
        <v>674</v>
      </c>
      <c r="B50" s="39" t="s">
        <v>675</v>
      </c>
      <c r="C50" s="153"/>
      <c r="D50" s="153"/>
      <c r="E50" s="160"/>
    </row>
    <row r="51" spans="1:5">
      <c r="A51" s="16" t="s">
        <v>676</v>
      </c>
      <c r="B51" s="39" t="s">
        <v>677</v>
      </c>
      <c r="C51" s="153"/>
      <c r="D51" s="153"/>
      <c r="E51" s="160"/>
    </row>
    <row r="52" spans="1:5">
      <c r="A52" s="16" t="s">
        <v>678</v>
      </c>
      <c r="B52" s="39" t="s">
        <v>679</v>
      </c>
      <c r="C52" s="153"/>
      <c r="D52" s="153"/>
      <c r="E52" s="160"/>
    </row>
    <row r="53" spans="1:5">
      <c r="A53" s="62" t="s">
        <v>23</v>
      </c>
      <c r="B53" s="65" t="s">
        <v>680</v>
      </c>
      <c r="C53" s="153"/>
      <c r="D53" s="153"/>
      <c r="E53" s="160"/>
    </row>
    <row r="54" spans="1:5">
      <c r="A54" s="16" t="s">
        <v>681</v>
      </c>
      <c r="B54" s="39" t="s">
        <v>682</v>
      </c>
      <c r="C54" s="153"/>
      <c r="D54" s="153"/>
      <c r="E54" s="160">
        <f>'3. kiadások önkorm'!F88</f>
        <v>0</v>
      </c>
    </row>
    <row r="55" spans="1:5">
      <c r="A55" s="16" t="s">
        <v>62</v>
      </c>
      <c r="B55" s="39" t="s">
        <v>683</v>
      </c>
      <c r="C55" s="153"/>
      <c r="D55" s="153"/>
      <c r="E55" s="160">
        <f>'3. kiadások önkorm'!F89</f>
        <v>0</v>
      </c>
    </row>
    <row r="56" spans="1:5">
      <c r="A56" s="16" t="s">
        <v>63</v>
      </c>
      <c r="B56" s="39" t="s">
        <v>684</v>
      </c>
      <c r="C56" s="153"/>
      <c r="D56" s="153"/>
      <c r="E56" s="160">
        <f>'3. kiadások önkorm'!F90</f>
        <v>0</v>
      </c>
    </row>
    <row r="57" spans="1:5">
      <c r="A57" s="16" t="s">
        <v>64</v>
      </c>
      <c r="B57" s="39" t="s">
        <v>685</v>
      </c>
      <c r="C57" s="153"/>
      <c r="D57" s="153"/>
      <c r="E57" s="160"/>
    </row>
    <row r="58" spans="1:5">
      <c r="A58" s="16" t="s">
        <v>65</v>
      </c>
      <c r="B58" s="39" t="s">
        <v>686</v>
      </c>
      <c r="C58" s="153"/>
      <c r="D58" s="153"/>
      <c r="E58" s="160"/>
    </row>
    <row r="59" spans="1:5">
      <c r="A59" s="16" t="s">
        <v>66</v>
      </c>
      <c r="B59" s="39" t="s">
        <v>687</v>
      </c>
      <c r="C59" s="153"/>
      <c r="D59" s="153"/>
      <c r="E59" s="160"/>
    </row>
    <row r="60" spans="1:5">
      <c r="A60" s="16" t="s">
        <v>688</v>
      </c>
      <c r="B60" s="39" t="s">
        <v>689</v>
      </c>
      <c r="C60" s="153"/>
      <c r="D60" s="153"/>
      <c r="E60" s="160"/>
    </row>
    <row r="61" spans="1:5">
      <c r="A61" s="16" t="s">
        <v>67</v>
      </c>
      <c r="B61" s="39" t="s">
        <v>690</v>
      </c>
      <c r="C61" s="153"/>
      <c r="D61" s="153"/>
      <c r="E61" s="160"/>
    </row>
    <row r="62" spans="1:5">
      <c r="A62" s="62" t="s">
        <v>24</v>
      </c>
      <c r="B62" s="65" t="s">
        <v>691</v>
      </c>
      <c r="C62" s="153"/>
      <c r="D62" s="153"/>
      <c r="E62" s="160"/>
    </row>
    <row r="63" spans="1:5" ht="15.75">
      <c r="A63" s="77" t="s">
        <v>345</v>
      </c>
      <c r="B63" s="120"/>
      <c r="C63" s="153"/>
      <c r="D63" s="153"/>
      <c r="E63" s="160">
        <f>E62+E53+E48</f>
        <v>0</v>
      </c>
    </row>
    <row r="64" spans="1:5" ht="15.75">
      <c r="A64" s="44" t="s">
        <v>75</v>
      </c>
      <c r="B64" s="45" t="s">
        <v>692</v>
      </c>
      <c r="C64" s="153"/>
      <c r="D64" s="153"/>
      <c r="E64" s="160">
        <f>E63+E40</f>
        <v>21351</v>
      </c>
    </row>
    <row r="65" spans="1:5">
      <c r="A65" s="19" t="s">
        <v>31</v>
      </c>
      <c r="B65" s="8" t="s">
        <v>700</v>
      </c>
      <c r="C65" s="19"/>
      <c r="D65" s="19"/>
      <c r="E65" s="162"/>
    </row>
    <row r="66" spans="1:5">
      <c r="A66" s="17" t="s">
        <v>34</v>
      </c>
      <c r="B66" s="8" t="s">
        <v>708</v>
      </c>
      <c r="C66" s="17"/>
      <c r="D66" s="17"/>
      <c r="E66" s="164"/>
    </row>
    <row r="67" spans="1:5">
      <c r="A67" s="46" t="s">
        <v>709</v>
      </c>
      <c r="B67" s="4" t="s">
        <v>710</v>
      </c>
      <c r="C67" s="46"/>
      <c r="D67" s="46"/>
      <c r="E67" s="163"/>
    </row>
    <row r="68" spans="1:5">
      <c r="A68" s="46" t="s">
        <v>711</v>
      </c>
      <c r="B68" s="4" t="s">
        <v>712</v>
      </c>
      <c r="C68" s="46"/>
      <c r="D68" s="46"/>
      <c r="E68" s="163"/>
    </row>
    <row r="69" spans="1:5">
      <c r="A69" s="17" t="s">
        <v>713</v>
      </c>
      <c r="B69" s="8" t="s">
        <v>714</v>
      </c>
      <c r="C69" s="46"/>
      <c r="D69" s="46"/>
      <c r="E69" s="163"/>
    </row>
    <row r="70" spans="1:5">
      <c r="A70" s="46" t="s">
        <v>715</v>
      </c>
      <c r="B70" s="4" t="s">
        <v>716</v>
      </c>
      <c r="C70" s="46"/>
      <c r="D70" s="46"/>
      <c r="E70" s="163"/>
    </row>
    <row r="71" spans="1:5">
      <c r="A71" s="46" t="s">
        <v>717</v>
      </c>
      <c r="B71" s="4" t="s">
        <v>718</v>
      </c>
      <c r="C71" s="46"/>
      <c r="D71" s="46"/>
      <c r="E71" s="163"/>
    </row>
    <row r="72" spans="1:5">
      <c r="A72" s="46" t="s">
        <v>719</v>
      </c>
      <c r="B72" s="4" t="s">
        <v>720</v>
      </c>
      <c r="C72" s="46"/>
      <c r="D72" s="46"/>
      <c r="E72" s="163"/>
    </row>
    <row r="73" spans="1:5">
      <c r="A73" s="47" t="s">
        <v>35</v>
      </c>
      <c r="B73" s="48" t="s">
        <v>721</v>
      </c>
      <c r="C73" s="17"/>
      <c r="D73" s="17"/>
      <c r="E73" s="164">
        <f>E69</f>
        <v>0</v>
      </c>
    </row>
    <row r="74" spans="1:5">
      <c r="A74" s="46" t="s">
        <v>722</v>
      </c>
      <c r="B74" s="4" t="s">
        <v>723</v>
      </c>
      <c r="C74" s="46"/>
      <c r="D74" s="46"/>
      <c r="E74" s="163"/>
    </row>
    <row r="75" spans="1:5">
      <c r="A75" s="16" t="s">
        <v>724</v>
      </c>
      <c r="B75" s="4" t="s">
        <v>725</v>
      </c>
      <c r="C75" s="16"/>
      <c r="D75" s="16"/>
      <c r="E75" s="161"/>
    </row>
    <row r="76" spans="1:5">
      <c r="A76" s="46" t="s">
        <v>72</v>
      </c>
      <c r="B76" s="4" t="s">
        <v>726</v>
      </c>
      <c r="C76" s="46"/>
      <c r="D76" s="46"/>
      <c r="E76" s="163"/>
    </row>
    <row r="77" spans="1:5">
      <c r="A77" s="46" t="s">
        <v>40</v>
      </c>
      <c r="B77" s="4" t="s">
        <v>727</v>
      </c>
      <c r="C77" s="46"/>
      <c r="D77" s="46"/>
      <c r="E77" s="163"/>
    </row>
    <row r="78" spans="1:5">
      <c r="A78" s="47" t="s">
        <v>41</v>
      </c>
      <c r="B78" s="48" t="s">
        <v>731</v>
      </c>
      <c r="C78" s="17"/>
      <c r="D78" s="17"/>
      <c r="E78" s="164"/>
    </row>
    <row r="79" spans="1:5">
      <c r="A79" s="16" t="s">
        <v>732</v>
      </c>
      <c r="B79" s="4" t="s">
        <v>733</v>
      </c>
      <c r="C79" s="16"/>
      <c r="D79" s="16"/>
      <c r="E79" s="161"/>
    </row>
    <row r="80" spans="1:5" ht="15.75">
      <c r="A80" s="49" t="s">
        <v>84</v>
      </c>
      <c r="B80" s="50" t="s">
        <v>734</v>
      </c>
      <c r="C80" s="17"/>
      <c r="D80" s="17"/>
      <c r="E80" s="164">
        <f>E79+E78+E73</f>
        <v>0</v>
      </c>
    </row>
    <row r="81" spans="1:5" ht="15.75">
      <c r="A81" s="154" t="s">
        <v>121</v>
      </c>
      <c r="B81" s="55"/>
      <c r="C81" s="153"/>
      <c r="D81" s="153"/>
      <c r="E81" s="160">
        <f>E80+E64</f>
        <v>21351</v>
      </c>
    </row>
    <row r="82" spans="1:5" ht="51.75" customHeight="1">
      <c r="A82" s="1" t="s">
        <v>498</v>
      </c>
      <c r="B82" s="2" t="s">
        <v>316</v>
      </c>
      <c r="C82" s="151" t="s">
        <v>329</v>
      </c>
      <c r="D82" s="151" t="s">
        <v>330</v>
      </c>
      <c r="E82" s="159" t="s">
        <v>460</v>
      </c>
    </row>
    <row r="83" spans="1:5">
      <c r="A83" s="4" t="s">
        <v>124</v>
      </c>
      <c r="B83" s="5" t="s">
        <v>747</v>
      </c>
      <c r="C83" s="36"/>
      <c r="D83" s="36"/>
      <c r="E83" s="261"/>
    </row>
    <row r="84" spans="1:5">
      <c r="A84" s="4" t="s">
        <v>748</v>
      </c>
      <c r="B84" s="5" t="s">
        <v>749</v>
      </c>
      <c r="C84" s="36"/>
      <c r="D84" s="36"/>
      <c r="E84" s="261">
        <f>'8. bevételek önkormányzat'!F13</f>
        <v>0</v>
      </c>
    </row>
    <row r="85" spans="1:5">
      <c r="A85" s="4" t="s">
        <v>750</v>
      </c>
      <c r="B85" s="5" t="s">
        <v>751</v>
      </c>
      <c r="C85" s="36"/>
      <c r="D85" s="36"/>
      <c r="E85" s="261">
        <f>'8. bevételek önkormányzat'!F14</f>
        <v>0</v>
      </c>
    </row>
    <row r="86" spans="1:5">
      <c r="A86" s="4" t="s">
        <v>85</v>
      </c>
      <c r="B86" s="5" t="s">
        <v>752</v>
      </c>
      <c r="C86" s="36"/>
      <c r="D86" s="36"/>
      <c r="E86" s="261">
        <f>'8. bevételek önkormányzat'!F15</f>
        <v>0</v>
      </c>
    </row>
    <row r="87" spans="1:5">
      <c r="A87" s="4" t="s">
        <v>86</v>
      </c>
      <c r="B87" s="5" t="s">
        <v>753</v>
      </c>
      <c r="C87" s="36"/>
      <c r="D87" s="36"/>
      <c r="E87" s="261">
        <v>9162</v>
      </c>
    </row>
    <row r="88" spans="1:5">
      <c r="A88" s="4" t="s">
        <v>87</v>
      </c>
      <c r="B88" s="5" t="s">
        <v>754</v>
      </c>
      <c r="C88" s="36"/>
      <c r="D88" s="36"/>
      <c r="E88" s="261"/>
    </row>
    <row r="89" spans="1:5">
      <c r="A89" s="48" t="s">
        <v>125</v>
      </c>
      <c r="B89" s="63" t="s">
        <v>755</v>
      </c>
      <c r="C89" s="36"/>
      <c r="D89" s="36"/>
      <c r="E89" s="261">
        <f>SUM(E83:E88)</f>
        <v>9162</v>
      </c>
    </row>
    <row r="90" spans="1:5">
      <c r="A90" s="4" t="s">
        <v>127</v>
      </c>
      <c r="B90" s="5" t="s">
        <v>769</v>
      </c>
      <c r="C90" s="36"/>
      <c r="D90" s="36"/>
      <c r="E90" s="261">
        <f>'8. bevételek önkormányzat'!F21</f>
        <v>0</v>
      </c>
    </row>
    <row r="91" spans="1:5">
      <c r="A91" s="4" t="s">
        <v>93</v>
      </c>
      <c r="B91" s="5" t="s">
        <v>770</v>
      </c>
      <c r="C91" s="36"/>
      <c r="D91" s="36"/>
      <c r="E91" s="261">
        <f>'8. bevételek önkormányzat'!F21</f>
        <v>0</v>
      </c>
    </row>
    <row r="92" spans="1:5">
      <c r="A92" s="4" t="s">
        <v>94</v>
      </c>
      <c r="B92" s="5" t="s">
        <v>771</v>
      </c>
      <c r="C92" s="36"/>
      <c r="D92" s="36"/>
      <c r="E92" s="261">
        <f>'8. bevételek önkormányzat'!F23</f>
        <v>0</v>
      </c>
    </row>
    <row r="93" spans="1:5">
      <c r="A93" s="4" t="s">
        <v>95</v>
      </c>
      <c r="B93" s="5" t="s">
        <v>772</v>
      </c>
      <c r="C93" s="36"/>
      <c r="D93" s="36"/>
      <c r="E93" s="261"/>
    </row>
    <row r="94" spans="1:5">
      <c r="A94" s="4" t="s">
        <v>128</v>
      </c>
      <c r="B94" s="5" t="s">
        <v>800</v>
      </c>
      <c r="C94" s="36"/>
      <c r="D94" s="36"/>
      <c r="E94" s="261"/>
    </row>
    <row r="95" spans="1:5">
      <c r="A95" s="4" t="s">
        <v>100</v>
      </c>
      <c r="B95" s="5" t="s">
        <v>801</v>
      </c>
      <c r="C95" s="36"/>
      <c r="D95" s="36"/>
      <c r="E95" s="261"/>
    </row>
    <row r="96" spans="1:5">
      <c r="A96" s="48" t="s">
        <v>129</v>
      </c>
      <c r="B96" s="63" t="s">
        <v>802</v>
      </c>
      <c r="C96" s="36"/>
      <c r="D96" s="36"/>
      <c r="E96" s="261">
        <f>SUM(E90:E95)</f>
        <v>0</v>
      </c>
    </row>
    <row r="97" spans="1:5">
      <c r="A97" s="16" t="s">
        <v>803</v>
      </c>
      <c r="B97" s="5" t="s">
        <v>804</v>
      </c>
      <c r="C97" s="36"/>
      <c r="D97" s="36"/>
      <c r="E97" s="261"/>
    </row>
    <row r="98" spans="1:5">
      <c r="A98" s="16" t="s">
        <v>101</v>
      </c>
      <c r="B98" s="5" t="s">
        <v>805</v>
      </c>
      <c r="C98" s="36"/>
      <c r="D98" s="36"/>
      <c r="E98" s="261">
        <v>4147</v>
      </c>
    </row>
    <row r="99" spans="1:5">
      <c r="A99" s="16" t="s">
        <v>102</v>
      </c>
      <c r="B99" s="5" t="s">
        <v>808</v>
      </c>
      <c r="C99" s="36"/>
      <c r="D99" s="36"/>
      <c r="E99" s="261"/>
    </row>
    <row r="100" spans="1:5">
      <c r="A100" s="16" t="s">
        <v>103</v>
      </c>
      <c r="B100" s="5" t="s">
        <v>809</v>
      </c>
      <c r="C100" s="36"/>
      <c r="D100" s="36"/>
      <c r="E100" s="261">
        <f>'8. bevételek önkormányzat'!F36</f>
        <v>0</v>
      </c>
    </row>
    <row r="101" spans="1:5">
      <c r="A101" s="16" t="s">
        <v>816</v>
      </c>
      <c r="B101" s="5" t="s">
        <v>817</v>
      </c>
      <c r="C101" s="36"/>
      <c r="D101" s="36"/>
      <c r="E101" s="261">
        <f>'8. bevételek önkormányzat'!F37</f>
        <v>0</v>
      </c>
    </row>
    <row r="102" spans="1:5">
      <c r="A102" s="16" t="s">
        <v>818</v>
      </c>
      <c r="B102" s="5" t="s">
        <v>819</v>
      </c>
      <c r="C102" s="36"/>
      <c r="D102" s="36"/>
      <c r="E102" s="261"/>
    </row>
    <row r="103" spans="1:5">
      <c r="A103" s="16" t="s">
        <v>820</v>
      </c>
      <c r="B103" s="5" t="s">
        <v>821</v>
      </c>
      <c r="C103" s="36"/>
      <c r="D103" s="36"/>
      <c r="E103" s="261">
        <f>'8. bevételek önkormányzat'!F39</f>
        <v>0</v>
      </c>
    </row>
    <row r="104" spans="1:5">
      <c r="A104" s="16" t="s">
        <v>104</v>
      </c>
      <c r="B104" s="5" t="s">
        <v>822</v>
      </c>
      <c r="C104" s="36"/>
      <c r="D104" s="36"/>
      <c r="E104" s="261">
        <f>'8. bevételek önkormányzat'!F40</f>
        <v>0</v>
      </c>
    </row>
    <row r="105" spans="1:5">
      <c r="A105" s="16" t="s">
        <v>105</v>
      </c>
      <c r="B105" s="5" t="s">
        <v>824</v>
      </c>
      <c r="C105" s="36"/>
      <c r="D105" s="36"/>
      <c r="E105" s="261">
        <f>'8. bevételek önkormányzat'!F41</f>
        <v>0</v>
      </c>
    </row>
    <row r="106" spans="1:5">
      <c r="A106" s="16" t="s">
        <v>106</v>
      </c>
      <c r="B106" s="5" t="s">
        <v>829</v>
      </c>
      <c r="C106" s="36"/>
      <c r="D106" s="36"/>
      <c r="E106" s="261">
        <f>'8. bevételek önkormányzat'!F42</f>
        <v>0</v>
      </c>
    </row>
    <row r="107" spans="1:5">
      <c r="A107" s="62" t="s">
        <v>130</v>
      </c>
      <c r="B107" s="63" t="s">
        <v>833</v>
      </c>
      <c r="C107" s="36"/>
      <c r="D107" s="36"/>
      <c r="E107" s="261">
        <f>E98</f>
        <v>4147</v>
      </c>
    </row>
    <row r="108" spans="1:5">
      <c r="A108" s="16" t="s">
        <v>845</v>
      </c>
      <c r="B108" s="5" t="s">
        <v>846</v>
      </c>
      <c r="C108" s="36"/>
      <c r="D108" s="36"/>
      <c r="E108" s="261">
        <f>'8. bevételek önkormányzat'!F44</f>
        <v>0</v>
      </c>
    </row>
    <row r="109" spans="1:5">
      <c r="A109" s="4" t="s">
        <v>110</v>
      </c>
      <c r="B109" s="5" t="s">
        <v>847</v>
      </c>
      <c r="C109" s="36"/>
      <c r="D109" s="36"/>
      <c r="E109" s="261"/>
    </row>
    <row r="110" spans="1:5">
      <c r="A110" s="16" t="s">
        <v>111</v>
      </c>
      <c r="B110" s="5" t="s">
        <v>848</v>
      </c>
      <c r="C110" s="36"/>
      <c r="D110" s="36"/>
      <c r="E110" s="261">
        <f>'8. bevételek önkormányzat'!F46</f>
        <v>0</v>
      </c>
    </row>
    <row r="111" spans="1:5">
      <c r="A111" s="48" t="s">
        <v>132</v>
      </c>
      <c r="B111" s="63" t="s">
        <v>849</v>
      </c>
      <c r="C111" s="36"/>
      <c r="D111" s="36"/>
      <c r="E111" s="261"/>
    </row>
    <row r="112" spans="1:5" ht="15.75">
      <c r="A112" s="77" t="s">
        <v>347</v>
      </c>
      <c r="B112" s="82"/>
      <c r="C112" s="36"/>
      <c r="D112" s="36"/>
      <c r="E112" s="261">
        <f>E111+E107+E96+E89</f>
        <v>13309</v>
      </c>
    </row>
    <row r="113" spans="1:5">
      <c r="A113" s="4" t="s">
        <v>756</v>
      </c>
      <c r="B113" s="5" t="s">
        <v>757</v>
      </c>
      <c r="C113" s="36"/>
      <c r="D113" s="36"/>
      <c r="E113" s="261">
        <f>'8. bevételek önkormányzat'!F49</f>
        <v>0</v>
      </c>
    </row>
    <row r="114" spans="1:5">
      <c r="A114" s="4" t="s">
        <v>758</v>
      </c>
      <c r="B114" s="5" t="s">
        <v>759</v>
      </c>
      <c r="C114" s="36"/>
      <c r="D114" s="36"/>
      <c r="E114" s="261"/>
    </row>
    <row r="115" spans="1:5">
      <c r="A115" s="4" t="s">
        <v>88</v>
      </c>
      <c r="B115" s="5" t="s">
        <v>760</v>
      </c>
      <c r="C115" s="36"/>
      <c r="D115" s="36"/>
      <c r="E115" s="261">
        <f>'8. bevételek önkormányzat'!F51</f>
        <v>0</v>
      </c>
    </row>
    <row r="116" spans="1:5">
      <c r="A116" s="4" t="s">
        <v>89</v>
      </c>
      <c r="B116" s="5" t="s">
        <v>761</v>
      </c>
      <c r="C116" s="36"/>
      <c r="D116" s="36"/>
      <c r="E116" s="261">
        <f>'8. bevételek önkormányzat'!F52</f>
        <v>0</v>
      </c>
    </row>
    <row r="117" spans="1:5">
      <c r="A117" s="4" t="s">
        <v>90</v>
      </c>
      <c r="B117" s="5" t="s">
        <v>762</v>
      </c>
      <c r="C117" s="36"/>
      <c r="D117" s="36"/>
      <c r="E117" s="261">
        <f>'8. bevételek önkormányzat'!F53</f>
        <v>0</v>
      </c>
    </row>
    <row r="118" spans="1:5">
      <c r="A118" s="48" t="s">
        <v>126</v>
      </c>
      <c r="B118" s="63" t="s">
        <v>763</v>
      </c>
      <c r="C118" s="36"/>
      <c r="D118" s="36"/>
      <c r="E118" s="261" t="s">
        <v>197</v>
      </c>
    </row>
    <row r="119" spans="1:5">
      <c r="A119" s="16" t="s">
        <v>107</v>
      </c>
      <c r="B119" s="5" t="s">
        <v>834</v>
      </c>
      <c r="C119" s="36"/>
      <c r="D119" s="36"/>
      <c r="E119" s="261">
        <f>'8. bevételek önkormányzat'!F55</f>
        <v>0</v>
      </c>
    </row>
    <row r="120" spans="1:5">
      <c r="A120" s="16" t="s">
        <v>108</v>
      </c>
      <c r="B120" s="5" t="s">
        <v>836</v>
      </c>
      <c r="C120" s="36"/>
      <c r="D120" s="36"/>
      <c r="E120" s="261">
        <f>'8. bevételek önkormányzat'!F56</f>
        <v>0</v>
      </c>
    </row>
    <row r="121" spans="1:5">
      <c r="A121" s="16" t="s">
        <v>838</v>
      </c>
      <c r="B121" s="5" t="s">
        <v>839</v>
      </c>
      <c r="C121" s="36"/>
      <c r="D121" s="36"/>
      <c r="E121" s="261">
        <f>'8. bevételek önkormányzat'!F57</f>
        <v>0</v>
      </c>
    </row>
    <row r="122" spans="1:5">
      <c r="A122" s="16" t="s">
        <v>109</v>
      </c>
      <c r="B122" s="5" t="s">
        <v>840</v>
      </c>
      <c r="C122" s="36"/>
      <c r="D122" s="36"/>
      <c r="E122" s="261">
        <f>'8. bevételek önkormányzat'!F58</f>
        <v>0</v>
      </c>
    </row>
    <row r="123" spans="1:5">
      <c r="A123" s="16" t="s">
        <v>842</v>
      </c>
      <c r="B123" s="5" t="s">
        <v>843</v>
      </c>
      <c r="C123" s="36"/>
      <c r="D123" s="36"/>
      <c r="E123" s="261">
        <f>'8. bevételek önkormányzat'!F59</f>
        <v>0</v>
      </c>
    </row>
    <row r="124" spans="1:5">
      <c r="A124" s="48" t="s">
        <v>131</v>
      </c>
      <c r="B124" s="63" t="s">
        <v>844</v>
      </c>
      <c r="C124" s="36"/>
      <c r="D124" s="36"/>
      <c r="E124" s="261">
        <f>'8. bevételek önkormányzat'!F60</f>
        <v>0</v>
      </c>
    </row>
    <row r="125" spans="1:5">
      <c r="A125" s="16" t="s">
        <v>850</v>
      </c>
      <c r="B125" s="5" t="s">
        <v>851</v>
      </c>
      <c r="C125" s="36"/>
      <c r="D125" s="36"/>
      <c r="E125" s="261">
        <f>'8. bevételek önkormányzat'!F61</f>
        <v>0</v>
      </c>
    </row>
    <row r="126" spans="1:5">
      <c r="A126" s="4" t="s">
        <v>112</v>
      </c>
      <c r="B126" s="5" t="s">
        <v>852</v>
      </c>
      <c r="C126" s="36"/>
      <c r="D126" s="36"/>
      <c r="E126" s="261">
        <f>'8. bevételek önkormányzat'!F62</f>
        <v>0</v>
      </c>
    </row>
    <row r="127" spans="1:5">
      <c r="A127" s="16" t="s">
        <v>113</v>
      </c>
      <c r="B127" s="5" t="s">
        <v>853</v>
      </c>
      <c r="C127" s="36"/>
      <c r="D127" s="36"/>
      <c r="E127" s="261"/>
    </row>
    <row r="128" spans="1:5">
      <c r="A128" s="48" t="s">
        <v>134</v>
      </c>
      <c r="B128" s="63" t="s">
        <v>854</v>
      </c>
      <c r="C128" s="36"/>
      <c r="D128" s="36"/>
      <c r="E128" s="261"/>
    </row>
    <row r="129" spans="1:5" ht="15.75">
      <c r="A129" s="77" t="s">
        <v>348</v>
      </c>
      <c r="B129" s="82"/>
      <c r="C129" s="36"/>
      <c r="D129" s="36"/>
      <c r="E129" s="261">
        <v>0</v>
      </c>
    </row>
    <row r="130" spans="1:5" ht="15.75">
      <c r="A130" s="60" t="s">
        <v>133</v>
      </c>
      <c r="B130" s="44" t="s">
        <v>855</v>
      </c>
      <c r="C130" s="36"/>
      <c r="D130" s="36"/>
      <c r="E130" s="261">
        <f>E129+E112</f>
        <v>13309</v>
      </c>
    </row>
    <row r="131" spans="1:5" ht="15.75">
      <c r="A131" s="155" t="s">
        <v>349</v>
      </c>
      <c r="B131" s="80"/>
      <c r="C131" s="36"/>
      <c r="D131" s="36"/>
      <c r="E131" s="261">
        <f>E112-E40</f>
        <v>-8042</v>
      </c>
    </row>
    <row r="132" spans="1:5" ht="15.75">
      <c r="A132" s="155" t="s">
        <v>350</v>
      </c>
      <c r="B132" s="80"/>
      <c r="C132" s="36"/>
      <c r="D132" s="36"/>
      <c r="E132" s="261">
        <f>E129-E63</f>
        <v>0</v>
      </c>
    </row>
    <row r="133" spans="1:5">
      <c r="A133" s="19" t="s">
        <v>135</v>
      </c>
      <c r="B133" s="8" t="s">
        <v>860</v>
      </c>
      <c r="C133" s="36"/>
      <c r="D133" s="36"/>
      <c r="E133" s="261"/>
    </row>
    <row r="134" spans="1:5">
      <c r="A134" s="17" t="s">
        <v>136</v>
      </c>
      <c r="B134" s="8" t="s">
        <v>867</v>
      </c>
      <c r="C134" s="36"/>
      <c r="D134" s="36"/>
      <c r="E134" s="261"/>
    </row>
    <row r="135" spans="1:5">
      <c r="A135" s="4" t="s">
        <v>244</v>
      </c>
      <c r="B135" s="4" t="s">
        <v>868</v>
      </c>
      <c r="C135" s="36"/>
      <c r="D135" s="36"/>
      <c r="E135" s="261"/>
    </row>
    <row r="136" spans="1:5">
      <c r="A136" s="4" t="s">
        <v>245</v>
      </c>
      <c r="B136" s="4" t="s">
        <v>868</v>
      </c>
      <c r="C136" s="36"/>
      <c r="D136" s="36"/>
      <c r="E136" s="261"/>
    </row>
    <row r="137" spans="1:5">
      <c r="A137" s="4" t="s">
        <v>242</v>
      </c>
      <c r="B137" s="4" t="s">
        <v>869</v>
      </c>
      <c r="C137" s="36"/>
      <c r="D137" s="36"/>
      <c r="E137" s="261"/>
    </row>
    <row r="138" spans="1:5">
      <c r="A138" s="4" t="s">
        <v>243</v>
      </c>
      <c r="B138" s="4" t="s">
        <v>869</v>
      </c>
      <c r="C138" s="36"/>
      <c r="D138" s="36"/>
      <c r="E138" s="261"/>
    </row>
    <row r="139" spans="1:5">
      <c r="A139" s="8" t="s">
        <v>137</v>
      </c>
      <c r="B139" s="8" t="s">
        <v>870</v>
      </c>
      <c r="C139" s="36"/>
      <c r="D139" s="36"/>
      <c r="E139" s="261"/>
    </row>
    <row r="140" spans="1:5">
      <c r="A140" s="46" t="s">
        <v>871</v>
      </c>
      <c r="B140" s="4" t="s">
        <v>872</v>
      </c>
      <c r="C140" s="36"/>
      <c r="D140" s="36"/>
      <c r="E140" s="261"/>
    </row>
    <row r="141" spans="1:5">
      <c r="A141" s="46" t="s">
        <v>873</v>
      </c>
      <c r="B141" s="4" t="s">
        <v>874</v>
      </c>
      <c r="C141" s="36"/>
      <c r="D141" s="36"/>
      <c r="E141" s="261"/>
    </row>
    <row r="142" spans="1:5">
      <c r="A142" s="46" t="s">
        <v>875</v>
      </c>
      <c r="B142" s="4" t="s">
        <v>876</v>
      </c>
      <c r="C142" s="36"/>
      <c r="D142" s="36"/>
      <c r="E142" s="261">
        <v>8042</v>
      </c>
    </row>
    <row r="143" spans="1:5">
      <c r="A143" s="46" t="s">
        <v>877</v>
      </c>
      <c r="B143" s="4" t="s">
        <v>878</v>
      </c>
      <c r="C143" s="36"/>
      <c r="D143" s="36"/>
      <c r="E143" s="261"/>
    </row>
    <row r="144" spans="1:5">
      <c r="A144" s="16" t="s">
        <v>119</v>
      </c>
      <c r="B144" s="4" t="s">
        <v>879</v>
      </c>
      <c r="C144" s="36"/>
      <c r="D144" s="36"/>
      <c r="E144" s="261"/>
    </row>
    <row r="145" spans="1:5">
      <c r="A145" s="19" t="s">
        <v>138</v>
      </c>
      <c r="B145" s="8" t="s">
        <v>881</v>
      </c>
      <c r="C145" s="36"/>
      <c r="D145" s="36"/>
      <c r="E145" s="261">
        <v>8042</v>
      </c>
    </row>
    <row r="146" spans="1:5">
      <c r="A146" s="16" t="s">
        <v>882</v>
      </c>
      <c r="B146" s="4" t="s">
        <v>883</v>
      </c>
      <c r="C146" s="36"/>
      <c r="D146" s="36"/>
      <c r="E146" s="261"/>
    </row>
    <row r="147" spans="1:5">
      <c r="A147" s="16" t="s">
        <v>884</v>
      </c>
      <c r="B147" s="4" t="s">
        <v>885</v>
      </c>
      <c r="C147" s="36"/>
      <c r="D147" s="36"/>
      <c r="E147" s="261"/>
    </row>
    <row r="148" spans="1:5">
      <c r="A148" s="46" t="s">
        <v>886</v>
      </c>
      <c r="B148" s="4" t="s">
        <v>887</v>
      </c>
      <c r="C148" s="36"/>
      <c r="D148" s="36"/>
      <c r="E148" s="261"/>
    </row>
    <row r="149" spans="1:5">
      <c r="A149" s="46" t="s">
        <v>120</v>
      </c>
      <c r="B149" s="4" t="s">
        <v>888</v>
      </c>
      <c r="C149" s="36"/>
      <c r="D149" s="36"/>
      <c r="E149" s="261"/>
    </row>
    <row r="150" spans="1:5">
      <c r="A150" s="17" t="s">
        <v>139</v>
      </c>
      <c r="B150" s="8" t="s">
        <v>889</v>
      </c>
      <c r="C150" s="36"/>
      <c r="D150" s="36"/>
      <c r="E150" s="261"/>
    </row>
    <row r="151" spans="1:5">
      <c r="A151" s="19" t="s">
        <v>890</v>
      </c>
      <c r="B151" s="8" t="s">
        <v>891</v>
      </c>
      <c r="C151" s="36"/>
      <c r="D151" s="36"/>
      <c r="E151" s="261"/>
    </row>
    <row r="152" spans="1:5" ht="15.75">
      <c r="A152" s="49" t="s">
        <v>140</v>
      </c>
      <c r="B152" s="50" t="s">
        <v>892</v>
      </c>
      <c r="C152" s="36"/>
      <c r="D152" s="36"/>
      <c r="E152" s="261">
        <f>E145</f>
        <v>8042</v>
      </c>
    </row>
    <row r="153" spans="1:5" ht="15.75">
      <c r="A153" s="154" t="s">
        <v>122</v>
      </c>
      <c r="B153" s="55"/>
      <c r="C153" s="36"/>
      <c r="D153" s="36"/>
      <c r="E153" s="261">
        <f>E152+E130</f>
        <v>21351</v>
      </c>
    </row>
  </sheetData>
  <mergeCells count="2">
    <mergeCell ref="A2:E2"/>
    <mergeCell ref="A3:E3"/>
  </mergeCells>
  <phoneticPr fontId="50" type="noConversion"/>
  <pageMargins left="0.70866141732283472" right="0.70866141732283472" top="0.74803149606299213" bottom="0.56000000000000005" header="0.31496062992125984" footer="0.31496062992125984"/>
  <pageSetup paperSize="9" scale="60" fitToHeight="2" orientation="portrait" horizontalDpi="300" verticalDpi="300" r:id="rId1"/>
  <headerFooter alignWithMargins="0">
    <oddHeader>&amp;R37.sz. melléklet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A1:Q227"/>
  <sheetViews>
    <sheetView topLeftCell="K1" zoomScale="80" workbookViewId="0">
      <selection activeCell="C6" sqref="C6"/>
    </sheetView>
  </sheetViews>
  <sheetFormatPr defaultRowHeight="15"/>
  <cols>
    <col min="1" max="1" width="91.140625" customWidth="1"/>
    <col min="2" max="2" width="18.85546875" customWidth="1"/>
    <col min="3" max="14" width="18.85546875" style="158" customWidth="1"/>
    <col min="15" max="15" width="18.85546875" customWidth="1"/>
  </cols>
  <sheetData>
    <row r="1" spans="1:17">
      <c r="A1" s="103" t="s">
        <v>283</v>
      </c>
      <c r="B1" s="104"/>
      <c r="C1" s="242"/>
      <c r="D1" s="242"/>
      <c r="E1" s="242"/>
      <c r="F1" s="242"/>
    </row>
    <row r="2" spans="1:17" ht="28.5" customHeight="1">
      <c r="A2" s="265" t="s">
        <v>343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7" ht="26.25" customHeight="1">
      <c r="A3" s="268" t="s">
        <v>297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</row>
    <row r="5" spans="1:17">
      <c r="A5" s="1" t="s">
        <v>498</v>
      </c>
      <c r="B5" s="2" t="s">
        <v>499</v>
      </c>
      <c r="C5" s="190" t="s">
        <v>271</v>
      </c>
      <c r="D5" s="190" t="s">
        <v>272</v>
      </c>
      <c r="E5" s="190" t="s">
        <v>273</v>
      </c>
      <c r="F5" s="190" t="s">
        <v>274</v>
      </c>
      <c r="G5" s="190" t="s">
        <v>275</v>
      </c>
      <c r="H5" s="190" t="s">
        <v>276</v>
      </c>
      <c r="I5" s="190" t="s">
        <v>277</v>
      </c>
      <c r="J5" s="190" t="s">
        <v>278</v>
      </c>
      <c r="K5" s="190" t="s">
        <v>279</v>
      </c>
      <c r="L5" s="190" t="s">
        <v>280</v>
      </c>
      <c r="M5" s="190" t="s">
        <v>281</v>
      </c>
      <c r="N5" s="190" t="s">
        <v>282</v>
      </c>
      <c r="O5" s="95" t="s">
        <v>259</v>
      </c>
      <c r="P5" s="3"/>
      <c r="Q5" s="3"/>
    </row>
    <row r="6" spans="1:17">
      <c r="A6" s="37" t="s">
        <v>500</v>
      </c>
      <c r="B6" s="38" t="s">
        <v>501</v>
      </c>
      <c r="C6" s="190">
        <f>'2. KIADÁSOK MINDÖSSZESEN'!$F6/12</f>
        <v>11356.333333333334</v>
      </c>
      <c r="D6" s="190">
        <f>'2. KIADÁSOK MINDÖSSZESEN'!$F6/12</f>
        <v>11356.333333333334</v>
      </c>
      <c r="E6" s="190">
        <f>'2. KIADÁSOK MINDÖSSZESEN'!$F6/12</f>
        <v>11356.333333333334</v>
      </c>
      <c r="F6" s="190">
        <f>'2. KIADÁSOK MINDÖSSZESEN'!$F6/12</f>
        <v>11356.333333333334</v>
      </c>
      <c r="G6" s="190">
        <f>'2. KIADÁSOK MINDÖSSZESEN'!$F6/12</f>
        <v>11356.333333333334</v>
      </c>
      <c r="H6" s="190">
        <f>'2. KIADÁSOK MINDÖSSZESEN'!$F6/12</f>
        <v>11356.333333333334</v>
      </c>
      <c r="I6" s="190">
        <f>'2. KIADÁSOK MINDÖSSZESEN'!$F6/12</f>
        <v>11356.333333333334</v>
      </c>
      <c r="J6" s="190">
        <f>'2. KIADÁSOK MINDÖSSZESEN'!$F6/12</f>
        <v>11356.333333333334</v>
      </c>
      <c r="K6" s="190">
        <f>'2. KIADÁSOK MINDÖSSZESEN'!$F6/12</f>
        <v>11356.333333333334</v>
      </c>
      <c r="L6" s="190">
        <f>'2. KIADÁSOK MINDÖSSZESEN'!$F6/12</f>
        <v>11356.333333333334</v>
      </c>
      <c r="M6" s="190">
        <f>'2. KIADÁSOK MINDÖSSZESEN'!$F6/12</f>
        <v>11356.333333333334</v>
      </c>
      <c r="N6" s="190">
        <f>'2. KIADÁSOK MINDÖSSZESEN'!$F6/12</f>
        <v>11356.333333333334</v>
      </c>
      <c r="O6" s="244">
        <f>SUM(C6:N6)</f>
        <v>136275.99999999997</v>
      </c>
      <c r="P6" s="3"/>
      <c r="Q6" s="3"/>
    </row>
    <row r="7" spans="1:17">
      <c r="A7" s="37" t="s">
        <v>502</v>
      </c>
      <c r="B7" s="39" t="s">
        <v>503</v>
      </c>
      <c r="C7" s="190">
        <f>'2. KIADÁSOK MINDÖSSZESEN'!$F7/12</f>
        <v>0</v>
      </c>
      <c r="D7" s="190">
        <f>'2. KIADÁSOK MINDÖSSZESEN'!$F7/12</f>
        <v>0</v>
      </c>
      <c r="E7" s="190">
        <f>'2. KIADÁSOK MINDÖSSZESEN'!$F7/12</f>
        <v>0</v>
      </c>
      <c r="F7" s="190">
        <f>'2. KIADÁSOK MINDÖSSZESEN'!$F7/12</f>
        <v>0</v>
      </c>
      <c r="G7" s="190">
        <f>'2. KIADÁSOK MINDÖSSZESEN'!$F7/12</f>
        <v>0</v>
      </c>
      <c r="H7" s="190">
        <f>'2. KIADÁSOK MINDÖSSZESEN'!$F7/12</f>
        <v>0</v>
      </c>
      <c r="I7" s="190">
        <f>'2. KIADÁSOK MINDÖSSZESEN'!$F7/12</f>
        <v>0</v>
      </c>
      <c r="J7" s="190">
        <f>'2. KIADÁSOK MINDÖSSZESEN'!$F7/12</f>
        <v>0</v>
      </c>
      <c r="K7" s="190">
        <f>'2. KIADÁSOK MINDÖSSZESEN'!$F7/12</f>
        <v>0</v>
      </c>
      <c r="L7" s="190">
        <f>'2. KIADÁSOK MINDÖSSZESEN'!$F7/12</f>
        <v>0</v>
      </c>
      <c r="M7" s="190">
        <f>'2. KIADÁSOK MINDÖSSZESEN'!$F7/12</f>
        <v>0</v>
      </c>
      <c r="N7" s="190">
        <f>'2. KIADÁSOK MINDÖSSZESEN'!$F7/12</f>
        <v>0</v>
      </c>
      <c r="O7" s="244">
        <f t="shared" ref="O7:O70" si="0">SUM(C7:N7)</f>
        <v>0</v>
      </c>
      <c r="P7" s="3"/>
      <c r="Q7" s="3"/>
    </row>
    <row r="8" spans="1:17">
      <c r="A8" s="37" t="s">
        <v>504</v>
      </c>
      <c r="B8" s="39" t="s">
        <v>505</v>
      </c>
      <c r="C8" s="190">
        <f>'2. KIADÁSOK MINDÖSSZESEN'!$F8/12</f>
        <v>0</v>
      </c>
      <c r="D8" s="190">
        <f>'2. KIADÁSOK MINDÖSSZESEN'!$F8/12</f>
        <v>0</v>
      </c>
      <c r="E8" s="190">
        <f>'2. KIADÁSOK MINDÖSSZESEN'!$F8/12</f>
        <v>0</v>
      </c>
      <c r="F8" s="190">
        <f>'2. KIADÁSOK MINDÖSSZESEN'!$F8/12</f>
        <v>0</v>
      </c>
      <c r="G8" s="190">
        <f>'2. KIADÁSOK MINDÖSSZESEN'!$F8/12</f>
        <v>0</v>
      </c>
      <c r="H8" s="190">
        <f>'2. KIADÁSOK MINDÖSSZESEN'!$F8/12</f>
        <v>0</v>
      </c>
      <c r="I8" s="190">
        <f>'2. KIADÁSOK MINDÖSSZESEN'!$F8/12</f>
        <v>0</v>
      </c>
      <c r="J8" s="190">
        <f>'2. KIADÁSOK MINDÖSSZESEN'!$F8/12</f>
        <v>0</v>
      </c>
      <c r="K8" s="190">
        <f>'2. KIADÁSOK MINDÖSSZESEN'!$F8/12</f>
        <v>0</v>
      </c>
      <c r="L8" s="190">
        <f>'2. KIADÁSOK MINDÖSSZESEN'!$F8/12</f>
        <v>0</v>
      </c>
      <c r="M8" s="190">
        <f>'2. KIADÁSOK MINDÖSSZESEN'!$F8/12</f>
        <v>0</v>
      </c>
      <c r="N8" s="190">
        <f>'2. KIADÁSOK MINDÖSSZESEN'!$F8/12</f>
        <v>0</v>
      </c>
      <c r="O8" s="244">
        <f t="shared" si="0"/>
        <v>0</v>
      </c>
      <c r="P8" s="3"/>
      <c r="Q8" s="3"/>
    </row>
    <row r="9" spans="1:17">
      <c r="A9" s="40" t="s">
        <v>506</v>
      </c>
      <c r="B9" s="39" t="s">
        <v>507</v>
      </c>
      <c r="C9" s="190">
        <f>'2. KIADÁSOK MINDÖSSZESEN'!$F9/12</f>
        <v>303.83333333333331</v>
      </c>
      <c r="D9" s="190">
        <f>'2. KIADÁSOK MINDÖSSZESEN'!$F9/12</f>
        <v>303.83333333333331</v>
      </c>
      <c r="E9" s="190">
        <f>'2. KIADÁSOK MINDÖSSZESEN'!$F9/12</f>
        <v>303.83333333333331</v>
      </c>
      <c r="F9" s="190">
        <f>'2. KIADÁSOK MINDÖSSZESEN'!$F9/12</f>
        <v>303.83333333333331</v>
      </c>
      <c r="G9" s="190">
        <f>'2. KIADÁSOK MINDÖSSZESEN'!$F9/12</f>
        <v>303.83333333333331</v>
      </c>
      <c r="H9" s="190">
        <f>'2. KIADÁSOK MINDÖSSZESEN'!$F9/12</f>
        <v>303.83333333333331</v>
      </c>
      <c r="I9" s="190">
        <f>'2. KIADÁSOK MINDÖSSZESEN'!$F9/12</f>
        <v>303.83333333333331</v>
      </c>
      <c r="J9" s="190">
        <f>'2. KIADÁSOK MINDÖSSZESEN'!$F9/12</f>
        <v>303.83333333333331</v>
      </c>
      <c r="K9" s="190">
        <f>'2. KIADÁSOK MINDÖSSZESEN'!$F9/12</f>
        <v>303.83333333333331</v>
      </c>
      <c r="L9" s="190">
        <f>'2. KIADÁSOK MINDÖSSZESEN'!$F9/12</f>
        <v>303.83333333333331</v>
      </c>
      <c r="M9" s="190">
        <f>'2. KIADÁSOK MINDÖSSZESEN'!$F9/12</f>
        <v>303.83333333333331</v>
      </c>
      <c r="N9" s="190">
        <f>'2. KIADÁSOK MINDÖSSZESEN'!$F9/12</f>
        <v>303.83333333333331</v>
      </c>
      <c r="O9" s="244">
        <f t="shared" si="0"/>
        <v>3646.0000000000005</v>
      </c>
      <c r="P9" s="3"/>
      <c r="Q9" s="3"/>
    </row>
    <row r="10" spans="1:17">
      <c r="A10" s="40" t="s">
        <v>508</v>
      </c>
      <c r="B10" s="39" t="s">
        <v>509</v>
      </c>
      <c r="C10" s="190">
        <f>'2. KIADÁSOK MINDÖSSZESEN'!$F10/12</f>
        <v>16.666666666666668</v>
      </c>
      <c r="D10" s="190">
        <f>'2. KIADÁSOK MINDÖSSZESEN'!$F10/12</f>
        <v>16.666666666666668</v>
      </c>
      <c r="E10" s="190">
        <f>'2. KIADÁSOK MINDÖSSZESEN'!$F10/12</f>
        <v>16.666666666666668</v>
      </c>
      <c r="F10" s="190">
        <f>'2. KIADÁSOK MINDÖSSZESEN'!$F10/12</f>
        <v>16.666666666666668</v>
      </c>
      <c r="G10" s="190">
        <f>'2. KIADÁSOK MINDÖSSZESEN'!$F10/12</f>
        <v>16.666666666666668</v>
      </c>
      <c r="H10" s="190">
        <f>'2. KIADÁSOK MINDÖSSZESEN'!$F10/12</f>
        <v>16.666666666666668</v>
      </c>
      <c r="I10" s="190">
        <f>'2. KIADÁSOK MINDÖSSZESEN'!$F10/12</f>
        <v>16.666666666666668</v>
      </c>
      <c r="J10" s="190">
        <f>'2. KIADÁSOK MINDÖSSZESEN'!$F10/12</f>
        <v>16.666666666666668</v>
      </c>
      <c r="K10" s="190">
        <f>'2. KIADÁSOK MINDÖSSZESEN'!$F10/12</f>
        <v>16.666666666666668</v>
      </c>
      <c r="L10" s="190">
        <f>'2. KIADÁSOK MINDÖSSZESEN'!$F10/12</f>
        <v>16.666666666666668</v>
      </c>
      <c r="M10" s="190">
        <f>'2. KIADÁSOK MINDÖSSZESEN'!$F10/12</f>
        <v>16.666666666666668</v>
      </c>
      <c r="N10" s="190">
        <f>'2. KIADÁSOK MINDÖSSZESEN'!$F10/12</f>
        <v>16.666666666666668</v>
      </c>
      <c r="O10" s="244">
        <f t="shared" si="0"/>
        <v>199.99999999999997</v>
      </c>
      <c r="P10" s="3"/>
      <c r="Q10" s="3"/>
    </row>
    <row r="11" spans="1:17">
      <c r="A11" s="40" t="s">
        <v>543</v>
      </c>
      <c r="B11" s="39" t="s">
        <v>544</v>
      </c>
      <c r="C11" s="190">
        <f>'2. KIADÁSOK MINDÖSSZESEN'!$F11/12</f>
        <v>35.333333333333336</v>
      </c>
      <c r="D11" s="190">
        <f>'2. KIADÁSOK MINDÖSSZESEN'!$F11/12</f>
        <v>35.333333333333336</v>
      </c>
      <c r="E11" s="190">
        <f>'2. KIADÁSOK MINDÖSSZESEN'!$F11/12</f>
        <v>35.333333333333336</v>
      </c>
      <c r="F11" s="190">
        <f>'2. KIADÁSOK MINDÖSSZESEN'!$F11/12</f>
        <v>35.333333333333336</v>
      </c>
      <c r="G11" s="190">
        <f>'2. KIADÁSOK MINDÖSSZESEN'!$F11/12</f>
        <v>35.333333333333336</v>
      </c>
      <c r="H11" s="190">
        <f>'2. KIADÁSOK MINDÖSSZESEN'!$F11/12</f>
        <v>35.333333333333336</v>
      </c>
      <c r="I11" s="190">
        <f>'2. KIADÁSOK MINDÖSSZESEN'!$F11/12</f>
        <v>35.333333333333336</v>
      </c>
      <c r="J11" s="190">
        <f>'2. KIADÁSOK MINDÖSSZESEN'!$F11/12</f>
        <v>35.333333333333336</v>
      </c>
      <c r="K11" s="190">
        <f>'2. KIADÁSOK MINDÖSSZESEN'!$F11/12</f>
        <v>35.333333333333336</v>
      </c>
      <c r="L11" s="190">
        <f>'2. KIADÁSOK MINDÖSSZESEN'!$F11/12</f>
        <v>35.333333333333336</v>
      </c>
      <c r="M11" s="190">
        <f>'2. KIADÁSOK MINDÖSSZESEN'!$F11/12</f>
        <v>35.333333333333336</v>
      </c>
      <c r="N11" s="190">
        <f>'2. KIADÁSOK MINDÖSSZESEN'!$F11/12</f>
        <v>35.333333333333336</v>
      </c>
      <c r="O11" s="244">
        <f t="shared" si="0"/>
        <v>423.99999999999994</v>
      </c>
      <c r="P11" s="3"/>
      <c r="Q11" s="3"/>
    </row>
    <row r="12" spans="1:17">
      <c r="A12" s="40" t="s">
        <v>545</v>
      </c>
      <c r="B12" s="39" t="s">
        <v>546</v>
      </c>
      <c r="C12" s="190">
        <f>'2. KIADÁSOK MINDÖSSZESEN'!$F12/12</f>
        <v>615.16666666666663</v>
      </c>
      <c r="D12" s="190">
        <f>'2. KIADÁSOK MINDÖSSZESEN'!$F12/12</f>
        <v>615.16666666666663</v>
      </c>
      <c r="E12" s="190">
        <f>'2. KIADÁSOK MINDÖSSZESEN'!$F12/12</f>
        <v>615.16666666666663</v>
      </c>
      <c r="F12" s="190">
        <f>'2. KIADÁSOK MINDÖSSZESEN'!$F12/12</f>
        <v>615.16666666666663</v>
      </c>
      <c r="G12" s="190">
        <f>'2. KIADÁSOK MINDÖSSZESEN'!$F12/12</f>
        <v>615.16666666666663</v>
      </c>
      <c r="H12" s="190">
        <f>'2. KIADÁSOK MINDÖSSZESEN'!$F12/12</f>
        <v>615.16666666666663</v>
      </c>
      <c r="I12" s="190">
        <f>'2. KIADÁSOK MINDÖSSZESEN'!$F12/12</f>
        <v>615.16666666666663</v>
      </c>
      <c r="J12" s="190">
        <f>'2. KIADÁSOK MINDÖSSZESEN'!$F12/12</f>
        <v>615.16666666666663</v>
      </c>
      <c r="K12" s="190">
        <f>'2. KIADÁSOK MINDÖSSZESEN'!$F12/12</f>
        <v>615.16666666666663</v>
      </c>
      <c r="L12" s="190">
        <f>'2. KIADÁSOK MINDÖSSZESEN'!$F12/12</f>
        <v>615.16666666666663</v>
      </c>
      <c r="M12" s="190">
        <f>'2. KIADÁSOK MINDÖSSZESEN'!$F12/12</f>
        <v>615.16666666666663</v>
      </c>
      <c r="N12" s="190">
        <f>'2. KIADÁSOK MINDÖSSZESEN'!$F12/12</f>
        <v>615.16666666666663</v>
      </c>
      <c r="O12" s="244">
        <f t="shared" si="0"/>
        <v>7382.0000000000009</v>
      </c>
      <c r="P12" s="3"/>
      <c r="Q12" s="3"/>
    </row>
    <row r="13" spans="1:17">
      <c r="A13" s="40" t="s">
        <v>547</v>
      </c>
      <c r="B13" s="39" t="s">
        <v>548</v>
      </c>
      <c r="C13" s="190">
        <f>'2. KIADÁSOK MINDÖSSZESEN'!$F13/12</f>
        <v>0</v>
      </c>
      <c r="D13" s="190">
        <f>'2. KIADÁSOK MINDÖSSZESEN'!$F13/12</f>
        <v>0</v>
      </c>
      <c r="E13" s="190">
        <f>'2. KIADÁSOK MINDÖSSZESEN'!$F13/12</f>
        <v>0</v>
      </c>
      <c r="F13" s="190">
        <f>'2. KIADÁSOK MINDÖSSZESEN'!$F13/12</f>
        <v>0</v>
      </c>
      <c r="G13" s="190">
        <f>'2. KIADÁSOK MINDÖSSZESEN'!$F13/12</f>
        <v>0</v>
      </c>
      <c r="H13" s="190">
        <f>'2. KIADÁSOK MINDÖSSZESEN'!$F13/12</f>
        <v>0</v>
      </c>
      <c r="I13" s="190">
        <f>'2. KIADÁSOK MINDÖSSZESEN'!$F13/12</f>
        <v>0</v>
      </c>
      <c r="J13" s="190">
        <f>'2. KIADÁSOK MINDÖSSZESEN'!$F13/12</f>
        <v>0</v>
      </c>
      <c r="K13" s="190">
        <f>'2. KIADÁSOK MINDÖSSZESEN'!$F13/12</f>
        <v>0</v>
      </c>
      <c r="L13" s="190">
        <f>'2. KIADÁSOK MINDÖSSZESEN'!$F13/12</f>
        <v>0</v>
      </c>
      <c r="M13" s="190">
        <f>'2. KIADÁSOK MINDÖSSZESEN'!$F13/12</f>
        <v>0</v>
      </c>
      <c r="N13" s="190">
        <f>'2. KIADÁSOK MINDÖSSZESEN'!$F13/12</f>
        <v>0</v>
      </c>
      <c r="O13" s="244">
        <f t="shared" si="0"/>
        <v>0</v>
      </c>
      <c r="P13" s="3"/>
      <c r="Q13" s="3"/>
    </row>
    <row r="14" spans="1:17">
      <c r="A14" s="4" t="s">
        <v>549</v>
      </c>
      <c r="B14" s="39" t="s">
        <v>550</v>
      </c>
      <c r="C14" s="190">
        <f>'2. KIADÁSOK MINDÖSSZESEN'!$F14/12</f>
        <v>127.25</v>
      </c>
      <c r="D14" s="190">
        <f>'2. KIADÁSOK MINDÖSSZESEN'!$F14/12</f>
        <v>127.25</v>
      </c>
      <c r="E14" s="190">
        <f>'2. KIADÁSOK MINDÖSSZESEN'!$F14/12</f>
        <v>127.25</v>
      </c>
      <c r="F14" s="190">
        <f>'2. KIADÁSOK MINDÖSSZESEN'!$F14/12</f>
        <v>127.25</v>
      </c>
      <c r="G14" s="190">
        <f>'2. KIADÁSOK MINDÖSSZESEN'!$F14/12</f>
        <v>127.25</v>
      </c>
      <c r="H14" s="190">
        <f>'2. KIADÁSOK MINDÖSSZESEN'!$F14/12</f>
        <v>127.25</v>
      </c>
      <c r="I14" s="190">
        <f>'2. KIADÁSOK MINDÖSSZESEN'!$F14/12</f>
        <v>127.25</v>
      </c>
      <c r="J14" s="190">
        <f>'2. KIADÁSOK MINDÖSSZESEN'!$F14/12</f>
        <v>127.25</v>
      </c>
      <c r="K14" s="190">
        <f>'2. KIADÁSOK MINDÖSSZESEN'!$F14/12</f>
        <v>127.25</v>
      </c>
      <c r="L14" s="190">
        <f>'2. KIADÁSOK MINDÖSSZESEN'!$F14/12</f>
        <v>127.25</v>
      </c>
      <c r="M14" s="190">
        <f>'2. KIADÁSOK MINDÖSSZESEN'!$F14/12</f>
        <v>127.25</v>
      </c>
      <c r="N14" s="190">
        <f>'2. KIADÁSOK MINDÖSSZESEN'!$F14/12</f>
        <v>127.25</v>
      </c>
      <c r="O14" s="244">
        <f t="shared" si="0"/>
        <v>1527</v>
      </c>
      <c r="P14" s="3"/>
      <c r="Q14" s="3"/>
    </row>
    <row r="15" spans="1:17">
      <c r="A15" s="4" t="s">
        <v>551</v>
      </c>
      <c r="B15" s="39" t="s">
        <v>552</v>
      </c>
      <c r="C15" s="190">
        <f>'2. KIADÁSOK MINDÖSSZESEN'!$F15/12</f>
        <v>0</v>
      </c>
      <c r="D15" s="190">
        <f>'2. KIADÁSOK MINDÖSSZESEN'!$F15/12</f>
        <v>0</v>
      </c>
      <c r="E15" s="190">
        <f>'2. KIADÁSOK MINDÖSSZESEN'!$F15/12</f>
        <v>0</v>
      </c>
      <c r="F15" s="190">
        <f>'2. KIADÁSOK MINDÖSSZESEN'!$F15/12</f>
        <v>0</v>
      </c>
      <c r="G15" s="190">
        <f>'2. KIADÁSOK MINDÖSSZESEN'!$F15/12</f>
        <v>0</v>
      </c>
      <c r="H15" s="190">
        <f>'2. KIADÁSOK MINDÖSSZESEN'!$F15/12</f>
        <v>0</v>
      </c>
      <c r="I15" s="190">
        <f>'2. KIADÁSOK MINDÖSSZESEN'!$F15/12</f>
        <v>0</v>
      </c>
      <c r="J15" s="190">
        <f>'2. KIADÁSOK MINDÖSSZESEN'!$F15/12</f>
        <v>0</v>
      </c>
      <c r="K15" s="190">
        <f>'2. KIADÁSOK MINDÖSSZESEN'!$F15/12</f>
        <v>0</v>
      </c>
      <c r="L15" s="190">
        <f>'2. KIADÁSOK MINDÖSSZESEN'!$F15/12</f>
        <v>0</v>
      </c>
      <c r="M15" s="190">
        <f>'2. KIADÁSOK MINDÖSSZESEN'!$F15/12</f>
        <v>0</v>
      </c>
      <c r="N15" s="190">
        <f>'2. KIADÁSOK MINDÖSSZESEN'!$F15/12</f>
        <v>0</v>
      </c>
      <c r="O15" s="244">
        <f t="shared" si="0"/>
        <v>0</v>
      </c>
      <c r="P15" s="3"/>
      <c r="Q15" s="3"/>
    </row>
    <row r="16" spans="1:17">
      <c r="A16" s="4" t="s">
        <v>553</v>
      </c>
      <c r="B16" s="39" t="s">
        <v>554</v>
      </c>
      <c r="C16" s="190">
        <f>'2. KIADÁSOK MINDÖSSZESEN'!$F16/12</f>
        <v>0</v>
      </c>
      <c r="D16" s="190">
        <f>'2. KIADÁSOK MINDÖSSZESEN'!$F16/12</f>
        <v>0</v>
      </c>
      <c r="E16" s="190">
        <f>'2. KIADÁSOK MINDÖSSZESEN'!$F16/12</f>
        <v>0</v>
      </c>
      <c r="F16" s="190">
        <f>'2. KIADÁSOK MINDÖSSZESEN'!$F16/12</f>
        <v>0</v>
      </c>
      <c r="G16" s="190">
        <f>'2. KIADÁSOK MINDÖSSZESEN'!$F16/12</f>
        <v>0</v>
      </c>
      <c r="H16" s="190">
        <f>'2. KIADÁSOK MINDÖSSZESEN'!$F16/12</f>
        <v>0</v>
      </c>
      <c r="I16" s="190">
        <f>'2. KIADÁSOK MINDÖSSZESEN'!$F16/12</f>
        <v>0</v>
      </c>
      <c r="J16" s="190">
        <f>'2. KIADÁSOK MINDÖSSZESEN'!$F16/12</f>
        <v>0</v>
      </c>
      <c r="K16" s="190">
        <f>'2. KIADÁSOK MINDÖSSZESEN'!$F16/12</f>
        <v>0</v>
      </c>
      <c r="L16" s="190">
        <f>'2. KIADÁSOK MINDÖSSZESEN'!$F16/12</f>
        <v>0</v>
      </c>
      <c r="M16" s="190">
        <f>'2. KIADÁSOK MINDÖSSZESEN'!$F16/12</f>
        <v>0</v>
      </c>
      <c r="N16" s="190">
        <f>'2. KIADÁSOK MINDÖSSZESEN'!$F16/12</f>
        <v>0</v>
      </c>
      <c r="O16" s="244">
        <f t="shared" si="0"/>
        <v>0</v>
      </c>
      <c r="P16" s="3"/>
      <c r="Q16" s="3"/>
    </row>
    <row r="17" spans="1:17">
      <c r="A17" s="4" t="s">
        <v>555</v>
      </c>
      <c r="B17" s="39" t="s">
        <v>556</v>
      </c>
      <c r="C17" s="190">
        <f>'2. KIADÁSOK MINDÖSSZESEN'!$F17/12</f>
        <v>0</v>
      </c>
      <c r="D17" s="190">
        <f>'2. KIADÁSOK MINDÖSSZESEN'!$F17/12</f>
        <v>0</v>
      </c>
      <c r="E17" s="190">
        <f>'2. KIADÁSOK MINDÖSSZESEN'!$F17/12</f>
        <v>0</v>
      </c>
      <c r="F17" s="190">
        <f>'2. KIADÁSOK MINDÖSSZESEN'!$F17/12</f>
        <v>0</v>
      </c>
      <c r="G17" s="190">
        <f>'2. KIADÁSOK MINDÖSSZESEN'!$F17/12</f>
        <v>0</v>
      </c>
      <c r="H17" s="190">
        <f>'2. KIADÁSOK MINDÖSSZESEN'!$F17/12</f>
        <v>0</v>
      </c>
      <c r="I17" s="190">
        <f>'2. KIADÁSOK MINDÖSSZESEN'!$F17/12</f>
        <v>0</v>
      </c>
      <c r="J17" s="190">
        <f>'2. KIADÁSOK MINDÖSSZESEN'!$F17/12</f>
        <v>0</v>
      </c>
      <c r="K17" s="190">
        <f>'2. KIADÁSOK MINDÖSSZESEN'!$F17/12</f>
        <v>0</v>
      </c>
      <c r="L17" s="190">
        <f>'2. KIADÁSOK MINDÖSSZESEN'!$F17/12</f>
        <v>0</v>
      </c>
      <c r="M17" s="190">
        <f>'2. KIADÁSOK MINDÖSSZESEN'!$F17/12</f>
        <v>0</v>
      </c>
      <c r="N17" s="190">
        <f>'2. KIADÁSOK MINDÖSSZESEN'!$F17/12</f>
        <v>0</v>
      </c>
      <c r="O17" s="244">
        <f t="shared" si="0"/>
        <v>0</v>
      </c>
      <c r="P17" s="3"/>
      <c r="Q17" s="3"/>
    </row>
    <row r="18" spans="1:17">
      <c r="A18" s="4" t="s">
        <v>43</v>
      </c>
      <c r="B18" s="39" t="s">
        <v>557</v>
      </c>
      <c r="C18" s="190">
        <f>'2. KIADÁSOK MINDÖSSZESEN'!$F18/12</f>
        <v>0</v>
      </c>
      <c r="D18" s="190">
        <f>'2. KIADÁSOK MINDÖSSZESEN'!$F18/12</f>
        <v>0</v>
      </c>
      <c r="E18" s="190">
        <f>'2. KIADÁSOK MINDÖSSZESEN'!$F18/12</f>
        <v>0</v>
      </c>
      <c r="F18" s="190">
        <f>'2. KIADÁSOK MINDÖSSZESEN'!$F18/12</f>
        <v>0</v>
      </c>
      <c r="G18" s="190">
        <f>'2. KIADÁSOK MINDÖSSZESEN'!$F18/12</f>
        <v>0</v>
      </c>
      <c r="H18" s="190">
        <f>'2. KIADÁSOK MINDÖSSZESEN'!$F18/12</f>
        <v>0</v>
      </c>
      <c r="I18" s="190">
        <f>'2. KIADÁSOK MINDÖSSZESEN'!$F18/12</f>
        <v>0</v>
      </c>
      <c r="J18" s="190">
        <f>'2. KIADÁSOK MINDÖSSZESEN'!$F18/12</f>
        <v>0</v>
      </c>
      <c r="K18" s="190">
        <f>'2. KIADÁSOK MINDÖSSZESEN'!$F18/12</f>
        <v>0</v>
      </c>
      <c r="L18" s="190">
        <f>'2. KIADÁSOK MINDÖSSZESEN'!$F18/12</f>
        <v>0</v>
      </c>
      <c r="M18" s="190">
        <f>'2. KIADÁSOK MINDÖSSZESEN'!$F18/12</f>
        <v>0</v>
      </c>
      <c r="N18" s="190">
        <f>'2. KIADÁSOK MINDÖSSZESEN'!$F18/12</f>
        <v>0</v>
      </c>
      <c r="O18" s="244">
        <f t="shared" si="0"/>
        <v>0</v>
      </c>
      <c r="P18" s="3"/>
      <c r="Q18" s="3"/>
    </row>
    <row r="19" spans="1:17">
      <c r="A19" s="41" t="s">
        <v>894</v>
      </c>
      <c r="B19" s="42" t="s">
        <v>559</v>
      </c>
      <c r="C19" s="190">
        <f>'2. KIADÁSOK MINDÖSSZESEN'!$F19/12</f>
        <v>12454.583333333334</v>
      </c>
      <c r="D19" s="190">
        <f>'2. KIADÁSOK MINDÖSSZESEN'!$F19/12</f>
        <v>12454.583333333334</v>
      </c>
      <c r="E19" s="190">
        <f>'2. KIADÁSOK MINDÖSSZESEN'!$F19/12</f>
        <v>12454.583333333334</v>
      </c>
      <c r="F19" s="190">
        <f>'2. KIADÁSOK MINDÖSSZESEN'!$F19/12</f>
        <v>12454.583333333334</v>
      </c>
      <c r="G19" s="190">
        <f>'2. KIADÁSOK MINDÖSSZESEN'!$F19/12</f>
        <v>12454.583333333334</v>
      </c>
      <c r="H19" s="190">
        <f>'2. KIADÁSOK MINDÖSSZESEN'!$F19/12</f>
        <v>12454.583333333334</v>
      </c>
      <c r="I19" s="190">
        <f>'2. KIADÁSOK MINDÖSSZESEN'!$F19/12</f>
        <v>12454.583333333334</v>
      </c>
      <c r="J19" s="190">
        <f>'2. KIADÁSOK MINDÖSSZESEN'!$F19/12</f>
        <v>12454.583333333334</v>
      </c>
      <c r="K19" s="190">
        <f>'2. KIADÁSOK MINDÖSSZESEN'!$F19/12</f>
        <v>12454.583333333334</v>
      </c>
      <c r="L19" s="190">
        <f>'2. KIADÁSOK MINDÖSSZESEN'!$F19/12</f>
        <v>12454.583333333334</v>
      </c>
      <c r="M19" s="190">
        <f>'2. KIADÁSOK MINDÖSSZESEN'!$F19/12</f>
        <v>12454.583333333334</v>
      </c>
      <c r="N19" s="190">
        <f>'2. KIADÁSOK MINDÖSSZESEN'!$F19/12</f>
        <v>12454.583333333334</v>
      </c>
      <c r="O19" s="244">
        <f t="shared" si="0"/>
        <v>149455</v>
      </c>
      <c r="P19" s="3"/>
      <c r="Q19" s="3"/>
    </row>
    <row r="20" spans="1:17">
      <c r="A20" s="4" t="s">
        <v>560</v>
      </c>
      <c r="B20" s="39" t="s">
        <v>561</v>
      </c>
      <c r="C20" s="190">
        <f>'2. KIADÁSOK MINDÖSSZESEN'!$F20/12</f>
        <v>0</v>
      </c>
      <c r="D20" s="190">
        <f>'2. KIADÁSOK MINDÖSSZESEN'!$F20/12</f>
        <v>0</v>
      </c>
      <c r="E20" s="190">
        <f>'2. KIADÁSOK MINDÖSSZESEN'!$F20/12</f>
        <v>0</v>
      </c>
      <c r="F20" s="190">
        <f>'2. KIADÁSOK MINDÖSSZESEN'!$F20/12</f>
        <v>0</v>
      </c>
      <c r="G20" s="190">
        <f>'2. KIADÁSOK MINDÖSSZESEN'!$F20/12</f>
        <v>0</v>
      </c>
      <c r="H20" s="190">
        <f>'2. KIADÁSOK MINDÖSSZESEN'!$F20/12</f>
        <v>0</v>
      </c>
      <c r="I20" s="190">
        <f>'2. KIADÁSOK MINDÖSSZESEN'!$F20/12</f>
        <v>0</v>
      </c>
      <c r="J20" s="190">
        <f>'2. KIADÁSOK MINDÖSSZESEN'!$F20/12</f>
        <v>0</v>
      </c>
      <c r="K20" s="190">
        <f>'2. KIADÁSOK MINDÖSSZESEN'!$F20/12</f>
        <v>0</v>
      </c>
      <c r="L20" s="190">
        <f>'2. KIADÁSOK MINDÖSSZESEN'!$F20/12</f>
        <v>0</v>
      </c>
      <c r="M20" s="190">
        <f>'2. KIADÁSOK MINDÖSSZESEN'!$F20/12</f>
        <v>0</v>
      </c>
      <c r="N20" s="190">
        <f>'2. KIADÁSOK MINDÖSSZESEN'!$F20/12</f>
        <v>0</v>
      </c>
      <c r="O20" s="244">
        <f t="shared" si="0"/>
        <v>0</v>
      </c>
      <c r="P20" s="3"/>
      <c r="Q20" s="3"/>
    </row>
    <row r="21" spans="1:17">
      <c r="A21" s="4" t="s">
        <v>562</v>
      </c>
      <c r="B21" s="39" t="s">
        <v>563</v>
      </c>
      <c r="C21" s="190">
        <f>'2. KIADÁSOK MINDÖSSZESEN'!$F21/12</f>
        <v>225</v>
      </c>
      <c r="D21" s="190">
        <f>'2. KIADÁSOK MINDÖSSZESEN'!$F21/12</f>
        <v>225</v>
      </c>
      <c r="E21" s="190">
        <f>'2. KIADÁSOK MINDÖSSZESEN'!$F21/12</f>
        <v>225</v>
      </c>
      <c r="F21" s="190">
        <f>'2. KIADÁSOK MINDÖSSZESEN'!$F21/12</f>
        <v>225</v>
      </c>
      <c r="G21" s="190">
        <f>'2. KIADÁSOK MINDÖSSZESEN'!$F21/12</f>
        <v>225</v>
      </c>
      <c r="H21" s="190">
        <f>'2. KIADÁSOK MINDÖSSZESEN'!$F21/12</f>
        <v>225</v>
      </c>
      <c r="I21" s="190">
        <f>'2. KIADÁSOK MINDÖSSZESEN'!$F21/12</f>
        <v>225</v>
      </c>
      <c r="J21" s="190">
        <f>'2. KIADÁSOK MINDÖSSZESEN'!$F21/12</f>
        <v>225</v>
      </c>
      <c r="K21" s="190">
        <f>'2. KIADÁSOK MINDÖSSZESEN'!$F21/12</f>
        <v>225</v>
      </c>
      <c r="L21" s="190">
        <f>'2. KIADÁSOK MINDÖSSZESEN'!$F21/12</f>
        <v>225</v>
      </c>
      <c r="M21" s="190">
        <f>'2. KIADÁSOK MINDÖSSZESEN'!$F21/12</f>
        <v>225</v>
      </c>
      <c r="N21" s="190">
        <f>'2. KIADÁSOK MINDÖSSZESEN'!$F21/12</f>
        <v>225</v>
      </c>
      <c r="O21" s="244">
        <f t="shared" si="0"/>
        <v>2700</v>
      </c>
      <c r="P21" s="3"/>
      <c r="Q21" s="3"/>
    </row>
    <row r="22" spans="1:17">
      <c r="A22" s="5" t="s">
        <v>564</v>
      </c>
      <c r="B22" s="39" t="s">
        <v>565</v>
      </c>
      <c r="C22" s="190">
        <f>'2. KIADÁSOK MINDÖSSZESEN'!$F22/12</f>
        <v>45.833333333333336</v>
      </c>
      <c r="D22" s="190">
        <f>'2. KIADÁSOK MINDÖSSZESEN'!$F22/12</f>
        <v>45.833333333333336</v>
      </c>
      <c r="E22" s="190">
        <f>'2. KIADÁSOK MINDÖSSZESEN'!$F22/12</f>
        <v>45.833333333333336</v>
      </c>
      <c r="F22" s="190">
        <f>'2. KIADÁSOK MINDÖSSZESEN'!$F22/12</f>
        <v>45.833333333333336</v>
      </c>
      <c r="G22" s="190">
        <f>'2. KIADÁSOK MINDÖSSZESEN'!$F22/12</f>
        <v>45.833333333333336</v>
      </c>
      <c r="H22" s="190">
        <f>'2. KIADÁSOK MINDÖSSZESEN'!$F22/12</f>
        <v>45.833333333333336</v>
      </c>
      <c r="I22" s="190">
        <f>'2. KIADÁSOK MINDÖSSZESEN'!$F22/12</f>
        <v>45.833333333333336</v>
      </c>
      <c r="J22" s="190">
        <f>'2. KIADÁSOK MINDÖSSZESEN'!$F22/12</f>
        <v>45.833333333333336</v>
      </c>
      <c r="K22" s="190">
        <f>'2. KIADÁSOK MINDÖSSZESEN'!$F22/12</f>
        <v>45.833333333333336</v>
      </c>
      <c r="L22" s="190">
        <f>'2. KIADÁSOK MINDÖSSZESEN'!$F22/12</f>
        <v>45.833333333333336</v>
      </c>
      <c r="M22" s="190">
        <f>'2. KIADÁSOK MINDÖSSZESEN'!$F22/12</f>
        <v>45.833333333333336</v>
      </c>
      <c r="N22" s="190">
        <f>'2. KIADÁSOK MINDÖSSZESEN'!$F22/12</f>
        <v>45.833333333333336</v>
      </c>
      <c r="O22" s="244">
        <f t="shared" si="0"/>
        <v>549.99999999999989</v>
      </c>
      <c r="P22" s="3"/>
      <c r="Q22" s="3"/>
    </row>
    <row r="23" spans="1:17">
      <c r="A23" s="8" t="s">
        <v>895</v>
      </c>
      <c r="B23" s="42" t="s">
        <v>566</v>
      </c>
      <c r="C23" s="190">
        <f>'2. KIADÁSOK MINDÖSSZESEN'!$F23/12</f>
        <v>270.83333333333331</v>
      </c>
      <c r="D23" s="190">
        <f>'2. KIADÁSOK MINDÖSSZESEN'!$F23/12</f>
        <v>270.83333333333331</v>
      </c>
      <c r="E23" s="190">
        <f>'2. KIADÁSOK MINDÖSSZESEN'!$F23/12</f>
        <v>270.83333333333331</v>
      </c>
      <c r="F23" s="190">
        <f>'2. KIADÁSOK MINDÖSSZESEN'!$F23/12</f>
        <v>270.83333333333331</v>
      </c>
      <c r="G23" s="190">
        <f>'2. KIADÁSOK MINDÖSSZESEN'!$F23/12</f>
        <v>270.83333333333331</v>
      </c>
      <c r="H23" s="190">
        <f>'2. KIADÁSOK MINDÖSSZESEN'!$F23/12</f>
        <v>270.83333333333331</v>
      </c>
      <c r="I23" s="190">
        <f>'2. KIADÁSOK MINDÖSSZESEN'!$F23/12</f>
        <v>270.83333333333331</v>
      </c>
      <c r="J23" s="190">
        <f>'2. KIADÁSOK MINDÖSSZESEN'!$F23/12</f>
        <v>270.83333333333331</v>
      </c>
      <c r="K23" s="190">
        <f>'2. KIADÁSOK MINDÖSSZESEN'!$F23/12</f>
        <v>270.83333333333331</v>
      </c>
      <c r="L23" s="190">
        <f>'2. KIADÁSOK MINDÖSSZESEN'!$F23/12</f>
        <v>270.83333333333331</v>
      </c>
      <c r="M23" s="190">
        <f>'2. KIADÁSOK MINDÖSSZESEN'!$F23/12</f>
        <v>270.83333333333331</v>
      </c>
      <c r="N23" s="190">
        <f>'2. KIADÁSOK MINDÖSSZESEN'!$F23/12</f>
        <v>270.83333333333331</v>
      </c>
      <c r="O23" s="244">
        <f t="shared" si="0"/>
        <v>3250.0000000000005</v>
      </c>
      <c r="P23" s="3"/>
      <c r="Q23" s="3"/>
    </row>
    <row r="24" spans="1:17">
      <c r="A24" s="64" t="s">
        <v>73</v>
      </c>
      <c r="B24" s="65" t="s">
        <v>567</v>
      </c>
      <c r="C24" s="190">
        <f>'2. KIADÁSOK MINDÖSSZESEN'!$F24/12</f>
        <v>12725.416666666666</v>
      </c>
      <c r="D24" s="190">
        <f>'2. KIADÁSOK MINDÖSSZESEN'!$F24/12</f>
        <v>12725.416666666666</v>
      </c>
      <c r="E24" s="190">
        <f>'2. KIADÁSOK MINDÖSSZESEN'!$F24/12</f>
        <v>12725.416666666666</v>
      </c>
      <c r="F24" s="190">
        <f>'2. KIADÁSOK MINDÖSSZESEN'!$F24/12</f>
        <v>12725.416666666666</v>
      </c>
      <c r="G24" s="190">
        <f>'2. KIADÁSOK MINDÖSSZESEN'!$F24/12</f>
        <v>12725.416666666666</v>
      </c>
      <c r="H24" s="190">
        <f>'2. KIADÁSOK MINDÖSSZESEN'!$F24/12</f>
        <v>12725.416666666666</v>
      </c>
      <c r="I24" s="190">
        <f>'2. KIADÁSOK MINDÖSSZESEN'!$F24/12</f>
        <v>12725.416666666666</v>
      </c>
      <c r="J24" s="190">
        <f>'2. KIADÁSOK MINDÖSSZESEN'!$F24/12</f>
        <v>12725.416666666666</v>
      </c>
      <c r="K24" s="190">
        <f>'2. KIADÁSOK MINDÖSSZESEN'!$F24/12</f>
        <v>12725.416666666666</v>
      </c>
      <c r="L24" s="190">
        <f>'2. KIADÁSOK MINDÖSSZESEN'!$F24/12</f>
        <v>12725.416666666666</v>
      </c>
      <c r="M24" s="190">
        <f>'2. KIADÁSOK MINDÖSSZESEN'!$F24/12</f>
        <v>12725.416666666666</v>
      </c>
      <c r="N24" s="190">
        <f>'2. KIADÁSOK MINDÖSSZESEN'!$F24/12</f>
        <v>12725.416666666666</v>
      </c>
      <c r="O24" s="244">
        <f t="shared" si="0"/>
        <v>152705</v>
      </c>
      <c r="P24" s="3"/>
      <c r="Q24" s="3"/>
    </row>
    <row r="25" spans="1:17">
      <c r="A25" s="48" t="s">
        <v>44</v>
      </c>
      <c r="B25" s="65" t="s">
        <v>568</v>
      </c>
      <c r="C25" s="190">
        <f>'2. KIADÁSOK MINDÖSSZESEN'!$F25/12</f>
        <v>3378.5833333333335</v>
      </c>
      <c r="D25" s="190">
        <f>'2. KIADÁSOK MINDÖSSZESEN'!$F25/12</f>
        <v>3378.5833333333335</v>
      </c>
      <c r="E25" s="190">
        <f>'2. KIADÁSOK MINDÖSSZESEN'!$F25/12</f>
        <v>3378.5833333333335</v>
      </c>
      <c r="F25" s="190">
        <f>'2. KIADÁSOK MINDÖSSZESEN'!$F25/12</f>
        <v>3378.5833333333335</v>
      </c>
      <c r="G25" s="190">
        <f>'2. KIADÁSOK MINDÖSSZESEN'!$F25/12</f>
        <v>3378.5833333333335</v>
      </c>
      <c r="H25" s="190">
        <f>'2. KIADÁSOK MINDÖSSZESEN'!$F25/12</f>
        <v>3378.5833333333335</v>
      </c>
      <c r="I25" s="190">
        <f>'2. KIADÁSOK MINDÖSSZESEN'!$F25/12</f>
        <v>3378.5833333333335</v>
      </c>
      <c r="J25" s="190">
        <f>'2. KIADÁSOK MINDÖSSZESEN'!$F25/12</f>
        <v>3378.5833333333335</v>
      </c>
      <c r="K25" s="190">
        <f>'2. KIADÁSOK MINDÖSSZESEN'!$F25/12</f>
        <v>3378.5833333333335</v>
      </c>
      <c r="L25" s="190">
        <f>'2. KIADÁSOK MINDÖSSZESEN'!$F25/12</f>
        <v>3378.5833333333335</v>
      </c>
      <c r="M25" s="190">
        <f>'2. KIADÁSOK MINDÖSSZESEN'!$F25/12</f>
        <v>3378.5833333333335</v>
      </c>
      <c r="N25" s="190">
        <f>'2. KIADÁSOK MINDÖSSZESEN'!$F25/12</f>
        <v>3378.5833333333335</v>
      </c>
      <c r="O25" s="244">
        <f t="shared" si="0"/>
        <v>40543</v>
      </c>
      <c r="P25" s="3"/>
      <c r="Q25" s="3"/>
    </row>
    <row r="26" spans="1:17">
      <c r="A26" s="4" t="s">
        <v>569</v>
      </c>
      <c r="B26" s="39" t="s">
        <v>570</v>
      </c>
      <c r="C26" s="190">
        <f>'2. KIADÁSOK MINDÖSSZESEN'!$F26/12</f>
        <v>194.75</v>
      </c>
      <c r="D26" s="190">
        <f>'2. KIADÁSOK MINDÖSSZESEN'!$F26/12</f>
        <v>194.75</v>
      </c>
      <c r="E26" s="190">
        <f>'2. KIADÁSOK MINDÖSSZESEN'!$F26/12</f>
        <v>194.75</v>
      </c>
      <c r="F26" s="190">
        <f>'2. KIADÁSOK MINDÖSSZESEN'!$F26/12</f>
        <v>194.75</v>
      </c>
      <c r="G26" s="190">
        <f>'2. KIADÁSOK MINDÖSSZESEN'!$F26/12</f>
        <v>194.75</v>
      </c>
      <c r="H26" s="190">
        <f>'2. KIADÁSOK MINDÖSSZESEN'!$F26/12</f>
        <v>194.75</v>
      </c>
      <c r="I26" s="190">
        <f>'2. KIADÁSOK MINDÖSSZESEN'!$F26/12</f>
        <v>194.75</v>
      </c>
      <c r="J26" s="190">
        <f>'2. KIADÁSOK MINDÖSSZESEN'!$F26/12</f>
        <v>194.75</v>
      </c>
      <c r="K26" s="190">
        <f>'2. KIADÁSOK MINDÖSSZESEN'!$F26/12</f>
        <v>194.75</v>
      </c>
      <c r="L26" s="190">
        <f>'2. KIADÁSOK MINDÖSSZESEN'!$F26/12</f>
        <v>194.75</v>
      </c>
      <c r="M26" s="190">
        <f>'2. KIADÁSOK MINDÖSSZESEN'!$F26/12</f>
        <v>194.75</v>
      </c>
      <c r="N26" s="190">
        <f>'2. KIADÁSOK MINDÖSSZESEN'!$F26/12</f>
        <v>194.75</v>
      </c>
      <c r="O26" s="244">
        <f t="shared" si="0"/>
        <v>2337</v>
      </c>
      <c r="P26" s="3"/>
      <c r="Q26" s="3"/>
    </row>
    <row r="27" spans="1:17">
      <c r="A27" s="4" t="s">
        <v>571</v>
      </c>
      <c r="B27" s="39" t="s">
        <v>572</v>
      </c>
      <c r="C27" s="190">
        <f>'2. KIADÁSOK MINDÖSSZESEN'!$F27/12</f>
        <v>3279.6666666666665</v>
      </c>
      <c r="D27" s="190">
        <f>'2. KIADÁSOK MINDÖSSZESEN'!$F27/12</f>
        <v>3279.6666666666665</v>
      </c>
      <c r="E27" s="190">
        <f>'2. KIADÁSOK MINDÖSSZESEN'!$F27/12</f>
        <v>3279.6666666666665</v>
      </c>
      <c r="F27" s="190">
        <f>'2. KIADÁSOK MINDÖSSZESEN'!$F27/12</f>
        <v>3279.6666666666665</v>
      </c>
      <c r="G27" s="190">
        <f>'2. KIADÁSOK MINDÖSSZESEN'!$F27/12</f>
        <v>3279.6666666666665</v>
      </c>
      <c r="H27" s="190">
        <f>'2. KIADÁSOK MINDÖSSZESEN'!$F27/12</f>
        <v>3279.6666666666665</v>
      </c>
      <c r="I27" s="190">
        <f>'2. KIADÁSOK MINDÖSSZESEN'!$F27/12</f>
        <v>3279.6666666666665</v>
      </c>
      <c r="J27" s="190">
        <f>'2. KIADÁSOK MINDÖSSZESEN'!$F27/12</f>
        <v>3279.6666666666665</v>
      </c>
      <c r="K27" s="190">
        <f>'2. KIADÁSOK MINDÖSSZESEN'!$F27/12</f>
        <v>3279.6666666666665</v>
      </c>
      <c r="L27" s="190">
        <f>'2. KIADÁSOK MINDÖSSZESEN'!$F27/12</f>
        <v>3279.6666666666665</v>
      </c>
      <c r="M27" s="190">
        <f>'2. KIADÁSOK MINDÖSSZESEN'!$F27/12</f>
        <v>3279.6666666666665</v>
      </c>
      <c r="N27" s="190">
        <f>'2. KIADÁSOK MINDÖSSZESEN'!$F27/12</f>
        <v>3279.6666666666665</v>
      </c>
      <c r="O27" s="244">
        <f t="shared" si="0"/>
        <v>39356</v>
      </c>
      <c r="P27" s="3"/>
      <c r="Q27" s="3"/>
    </row>
    <row r="28" spans="1:17">
      <c r="A28" s="4" t="s">
        <v>573</v>
      </c>
      <c r="B28" s="39" t="s">
        <v>574</v>
      </c>
      <c r="C28" s="190">
        <f>'2. KIADÁSOK MINDÖSSZESEN'!$F28/12</f>
        <v>0</v>
      </c>
      <c r="D28" s="190">
        <f>'2. KIADÁSOK MINDÖSSZESEN'!$F28/12</f>
        <v>0</v>
      </c>
      <c r="E28" s="190">
        <f>'2. KIADÁSOK MINDÖSSZESEN'!$F28/12</f>
        <v>0</v>
      </c>
      <c r="F28" s="190">
        <f>'2. KIADÁSOK MINDÖSSZESEN'!$F28/12</f>
        <v>0</v>
      </c>
      <c r="G28" s="190">
        <f>'2. KIADÁSOK MINDÖSSZESEN'!$F28/12</f>
        <v>0</v>
      </c>
      <c r="H28" s="190">
        <f>'2. KIADÁSOK MINDÖSSZESEN'!$F28/12</f>
        <v>0</v>
      </c>
      <c r="I28" s="190">
        <f>'2. KIADÁSOK MINDÖSSZESEN'!$F28/12</f>
        <v>0</v>
      </c>
      <c r="J28" s="190">
        <f>'2. KIADÁSOK MINDÖSSZESEN'!$F28/12</f>
        <v>0</v>
      </c>
      <c r="K28" s="190">
        <f>'2. KIADÁSOK MINDÖSSZESEN'!$F28/12</f>
        <v>0</v>
      </c>
      <c r="L28" s="190">
        <f>'2. KIADÁSOK MINDÖSSZESEN'!$F28/12</f>
        <v>0</v>
      </c>
      <c r="M28" s="190">
        <f>'2. KIADÁSOK MINDÖSSZESEN'!$F28/12</f>
        <v>0</v>
      </c>
      <c r="N28" s="190">
        <f>'2. KIADÁSOK MINDÖSSZESEN'!$F28/12</f>
        <v>0</v>
      </c>
      <c r="O28" s="244">
        <f t="shared" si="0"/>
        <v>0</v>
      </c>
      <c r="P28" s="3"/>
      <c r="Q28" s="3"/>
    </row>
    <row r="29" spans="1:17">
      <c r="A29" s="8" t="s">
        <v>905</v>
      </c>
      <c r="B29" s="42" t="s">
        <v>575</v>
      </c>
      <c r="C29" s="190">
        <f>'2. KIADÁSOK MINDÖSSZESEN'!$F29/12</f>
        <v>3474.4166666666665</v>
      </c>
      <c r="D29" s="190">
        <f>'2. KIADÁSOK MINDÖSSZESEN'!$F29/12</f>
        <v>3474.4166666666665</v>
      </c>
      <c r="E29" s="190">
        <f>'2. KIADÁSOK MINDÖSSZESEN'!$F29/12</f>
        <v>3474.4166666666665</v>
      </c>
      <c r="F29" s="190">
        <f>'2. KIADÁSOK MINDÖSSZESEN'!$F29/12</f>
        <v>3474.4166666666665</v>
      </c>
      <c r="G29" s="190">
        <f>'2. KIADÁSOK MINDÖSSZESEN'!$F29/12</f>
        <v>3474.4166666666665</v>
      </c>
      <c r="H29" s="190">
        <f>'2. KIADÁSOK MINDÖSSZESEN'!$F29/12</f>
        <v>3474.4166666666665</v>
      </c>
      <c r="I29" s="190">
        <f>'2. KIADÁSOK MINDÖSSZESEN'!$F29/12</f>
        <v>3474.4166666666665</v>
      </c>
      <c r="J29" s="190">
        <f>'2. KIADÁSOK MINDÖSSZESEN'!$F29/12</f>
        <v>3474.4166666666665</v>
      </c>
      <c r="K29" s="190">
        <f>'2. KIADÁSOK MINDÖSSZESEN'!$F29/12</f>
        <v>3474.4166666666665</v>
      </c>
      <c r="L29" s="190">
        <f>'2. KIADÁSOK MINDÖSSZESEN'!$F29/12</f>
        <v>3474.4166666666665</v>
      </c>
      <c r="M29" s="190">
        <f>'2. KIADÁSOK MINDÖSSZESEN'!$F29/12</f>
        <v>3474.4166666666665</v>
      </c>
      <c r="N29" s="190">
        <f>'2. KIADÁSOK MINDÖSSZESEN'!$F29/12</f>
        <v>3474.4166666666665</v>
      </c>
      <c r="O29" s="244">
        <f t="shared" si="0"/>
        <v>41693</v>
      </c>
      <c r="P29" s="3"/>
      <c r="Q29" s="3"/>
    </row>
    <row r="30" spans="1:17">
      <c r="A30" s="4" t="s">
        <v>576</v>
      </c>
      <c r="B30" s="39" t="s">
        <v>577</v>
      </c>
      <c r="C30" s="190">
        <f>'2. KIADÁSOK MINDÖSSZESEN'!$F30/12</f>
        <v>66.25</v>
      </c>
      <c r="D30" s="190">
        <f>'2. KIADÁSOK MINDÖSSZESEN'!$F30/12</f>
        <v>66.25</v>
      </c>
      <c r="E30" s="190">
        <f>'2. KIADÁSOK MINDÖSSZESEN'!$F30/12</f>
        <v>66.25</v>
      </c>
      <c r="F30" s="190">
        <f>'2. KIADÁSOK MINDÖSSZESEN'!$F30/12</f>
        <v>66.25</v>
      </c>
      <c r="G30" s="190">
        <f>'2. KIADÁSOK MINDÖSSZESEN'!$F30/12</f>
        <v>66.25</v>
      </c>
      <c r="H30" s="190">
        <f>'2. KIADÁSOK MINDÖSSZESEN'!$F30/12</f>
        <v>66.25</v>
      </c>
      <c r="I30" s="190">
        <f>'2. KIADÁSOK MINDÖSSZESEN'!$F30/12</f>
        <v>66.25</v>
      </c>
      <c r="J30" s="190">
        <f>'2. KIADÁSOK MINDÖSSZESEN'!$F30/12</f>
        <v>66.25</v>
      </c>
      <c r="K30" s="190">
        <f>'2. KIADÁSOK MINDÖSSZESEN'!$F30/12</f>
        <v>66.25</v>
      </c>
      <c r="L30" s="190">
        <f>'2. KIADÁSOK MINDÖSSZESEN'!$F30/12</f>
        <v>66.25</v>
      </c>
      <c r="M30" s="190">
        <f>'2. KIADÁSOK MINDÖSSZESEN'!$F30/12</f>
        <v>66.25</v>
      </c>
      <c r="N30" s="190">
        <f>'2. KIADÁSOK MINDÖSSZESEN'!$F30/12</f>
        <v>66.25</v>
      </c>
      <c r="O30" s="244">
        <f t="shared" si="0"/>
        <v>795</v>
      </c>
      <c r="P30" s="3"/>
      <c r="Q30" s="3"/>
    </row>
    <row r="31" spans="1:17">
      <c r="A31" s="4" t="s">
        <v>578</v>
      </c>
      <c r="B31" s="39" t="s">
        <v>579</v>
      </c>
      <c r="C31" s="190">
        <f>'2. KIADÁSOK MINDÖSSZESEN'!$F31/12</f>
        <v>156.08333333333334</v>
      </c>
      <c r="D31" s="190">
        <f>'2. KIADÁSOK MINDÖSSZESEN'!$F31/12</f>
        <v>156.08333333333334</v>
      </c>
      <c r="E31" s="190">
        <f>'2. KIADÁSOK MINDÖSSZESEN'!$F31/12</f>
        <v>156.08333333333334</v>
      </c>
      <c r="F31" s="190">
        <f>'2. KIADÁSOK MINDÖSSZESEN'!$F31/12</f>
        <v>156.08333333333334</v>
      </c>
      <c r="G31" s="190">
        <f>'2. KIADÁSOK MINDÖSSZESEN'!$F31/12</f>
        <v>156.08333333333334</v>
      </c>
      <c r="H31" s="190">
        <f>'2. KIADÁSOK MINDÖSSZESEN'!$F31/12</f>
        <v>156.08333333333334</v>
      </c>
      <c r="I31" s="190">
        <f>'2. KIADÁSOK MINDÖSSZESEN'!$F31/12</f>
        <v>156.08333333333334</v>
      </c>
      <c r="J31" s="190">
        <f>'2. KIADÁSOK MINDÖSSZESEN'!$F31/12</f>
        <v>156.08333333333334</v>
      </c>
      <c r="K31" s="190">
        <f>'2. KIADÁSOK MINDÖSSZESEN'!$F31/12</f>
        <v>156.08333333333334</v>
      </c>
      <c r="L31" s="190">
        <f>'2. KIADÁSOK MINDÖSSZESEN'!$F31/12</f>
        <v>156.08333333333334</v>
      </c>
      <c r="M31" s="190">
        <f>'2. KIADÁSOK MINDÖSSZESEN'!$F31/12</f>
        <v>156.08333333333334</v>
      </c>
      <c r="N31" s="190">
        <f>'2. KIADÁSOK MINDÖSSZESEN'!$F31/12</f>
        <v>156.08333333333334</v>
      </c>
      <c r="O31" s="244">
        <f t="shared" si="0"/>
        <v>1872.9999999999998</v>
      </c>
      <c r="P31" s="3"/>
      <c r="Q31" s="3"/>
    </row>
    <row r="32" spans="1:17">
      <c r="A32" s="8" t="s">
        <v>74</v>
      </c>
      <c r="B32" s="42" t="s">
        <v>580</v>
      </c>
      <c r="C32" s="190">
        <f>'2. KIADÁSOK MINDÖSSZESEN'!$F32/12</f>
        <v>222.33333333333334</v>
      </c>
      <c r="D32" s="190">
        <f>'2. KIADÁSOK MINDÖSSZESEN'!$F32/12</f>
        <v>222.33333333333334</v>
      </c>
      <c r="E32" s="190">
        <f>'2. KIADÁSOK MINDÖSSZESEN'!$F32/12</f>
        <v>222.33333333333334</v>
      </c>
      <c r="F32" s="190">
        <f>'2. KIADÁSOK MINDÖSSZESEN'!$F32/12</f>
        <v>222.33333333333334</v>
      </c>
      <c r="G32" s="190">
        <f>'2. KIADÁSOK MINDÖSSZESEN'!$F32/12</f>
        <v>222.33333333333334</v>
      </c>
      <c r="H32" s="190">
        <f>'2. KIADÁSOK MINDÖSSZESEN'!$F32/12</f>
        <v>222.33333333333334</v>
      </c>
      <c r="I32" s="190">
        <f>'2. KIADÁSOK MINDÖSSZESEN'!$F32/12</f>
        <v>222.33333333333334</v>
      </c>
      <c r="J32" s="190">
        <f>'2. KIADÁSOK MINDÖSSZESEN'!$F32/12</f>
        <v>222.33333333333334</v>
      </c>
      <c r="K32" s="190">
        <f>'2. KIADÁSOK MINDÖSSZESEN'!$F32/12</f>
        <v>222.33333333333334</v>
      </c>
      <c r="L32" s="190">
        <f>'2. KIADÁSOK MINDÖSSZESEN'!$F32/12</f>
        <v>222.33333333333334</v>
      </c>
      <c r="M32" s="190">
        <f>'2. KIADÁSOK MINDÖSSZESEN'!$F32/12</f>
        <v>222.33333333333334</v>
      </c>
      <c r="N32" s="190">
        <f>'2. KIADÁSOK MINDÖSSZESEN'!$F32/12</f>
        <v>222.33333333333334</v>
      </c>
      <c r="O32" s="244">
        <f t="shared" si="0"/>
        <v>2668</v>
      </c>
      <c r="P32" s="3"/>
      <c r="Q32" s="3"/>
    </row>
    <row r="33" spans="1:17">
      <c r="A33" s="4" t="s">
        <v>581</v>
      </c>
      <c r="B33" s="39" t="s">
        <v>582</v>
      </c>
      <c r="C33" s="190">
        <f>'2. KIADÁSOK MINDÖSSZESEN'!$F33/12</f>
        <v>1605.8333333333333</v>
      </c>
      <c r="D33" s="190">
        <f>'2. KIADÁSOK MINDÖSSZESEN'!$F33/12</f>
        <v>1605.8333333333333</v>
      </c>
      <c r="E33" s="190">
        <f>'2. KIADÁSOK MINDÖSSZESEN'!$F33/12</f>
        <v>1605.8333333333333</v>
      </c>
      <c r="F33" s="190">
        <f>'2. KIADÁSOK MINDÖSSZESEN'!$F33/12</f>
        <v>1605.8333333333333</v>
      </c>
      <c r="G33" s="190">
        <f>'2. KIADÁSOK MINDÖSSZESEN'!$F33/12</f>
        <v>1605.8333333333333</v>
      </c>
      <c r="H33" s="190">
        <f>'2. KIADÁSOK MINDÖSSZESEN'!$F33/12</f>
        <v>1605.8333333333333</v>
      </c>
      <c r="I33" s="190">
        <f>'2. KIADÁSOK MINDÖSSZESEN'!$F33/12</f>
        <v>1605.8333333333333</v>
      </c>
      <c r="J33" s="190">
        <f>'2. KIADÁSOK MINDÖSSZESEN'!$F33/12</f>
        <v>1605.8333333333333</v>
      </c>
      <c r="K33" s="190">
        <f>'2. KIADÁSOK MINDÖSSZESEN'!$F33/12</f>
        <v>1605.8333333333333</v>
      </c>
      <c r="L33" s="190">
        <f>'2. KIADÁSOK MINDÖSSZESEN'!$F33/12</f>
        <v>1605.8333333333333</v>
      </c>
      <c r="M33" s="190">
        <f>'2. KIADÁSOK MINDÖSSZESEN'!$F33/12</f>
        <v>1605.8333333333333</v>
      </c>
      <c r="N33" s="190">
        <f>'2. KIADÁSOK MINDÖSSZESEN'!$F33/12</f>
        <v>1605.8333333333333</v>
      </c>
      <c r="O33" s="244">
        <f t="shared" si="0"/>
        <v>19270</v>
      </c>
      <c r="P33" s="3"/>
      <c r="Q33" s="3"/>
    </row>
    <row r="34" spans="1:17">
      <c r="A34" s="4" t="s">
        <v>583</v>
      </c>
      <c r="B34" s="39" t="s">
        <v>584</v>
      </c>
      <c r="C34" s="190">
        <f>'2. KIADÁSOK MINDÖSSZESEN'!$F34/12</f>
        <v>0</v>
      </c>
      <c r="D34" s="190">
        <f>'2. KIADÁSOK MINDÖSSZESEN'!$F34/12</f>
        <v>0</v>
      </c>
      <c r="E34" s="190">
        <f>'2. KIADÁSOK MINDÖSSZESEN'!$F34/12</f>
        <v>0</v>
      </c>
      <c r="F34" s="190">
        <f>'2. KIADÁSOK MINDÖSSZESEN'!$F34/12</f>
        <v>0</v>
      </c>
      <c r="G34" s="190">
        <f>'2. KIADÁSOK MINDÖSSZESEN'!$F34/12</f>
        <v>0</v>
      </c>
      <c r="H34" s="190">
        <f>'2. KIADÁSOK MINDÖSSZESEN'!$F34/12</f>
        <v>0</v>
      </c>
      <c r="I34" s="190">
        <f>'2. KIADÁSOK MINDÖSSZESEN'!$F34/12</f>
        <v>0</v>
      </c>
      <c r="J34" s="190">
        <f>'2. KIADÁSOK MINDÖSSZESEN'!$F34/12</f>
        <v>0</v>
      </c>
      <c r="K34" s="190">
        <f>'2. KIADÁSOK MINDÖSSZESEN'!$F34/12</f>
        <v>0</v>
      </c>
      <c r="L34" s="190">
        <f>'2. KIADÁSOK MINDÖSSZESEN'!$F34/12</f>
        <v>0</v>
      </c>
      <c r="M34" s="190">
        <f>'2. KIADÁSOK MINDÖSSZESEN'!$F34/12</f>
        <v>0</v>
      </c>
      <c r="N34" s="190">
        <f>'2. KIADÁSOK MINDÖSSZESEN'!$F34/12</f>
        <v>0</v>
      </c>
      <c r="O34" s="244">
        <f t="shared" si="0"/>
        <v>0</v>
      </c>
      <c r="P34" s="3"/>
      <c r="Q34" s="3"/>
    </row>
    <row r="35" spans="1:17">
      <c r="A35" s="4" t="s">
        <v>45</v>
      </c>
      <c r="B35" s="39" t="s">
        <v>585</v>
      </c>
      <c r="C35" s="190">
        <f>'2. KIADÁSOK MINDÖSSZESEN'!$F35/12</f>
        <v>72</v>
      </c>
      <c r="D35" s="190">
        <f>'2. KIADÁSOK MINDÖSSZESEN'!$F35/12</f>
        <v>72</v>
      </c>
      <c r="E35" s="190">
        <f>'2. KIADÁSOK MINDÖSSZESEN'!$F35/12</f>
        <v>72</v>
      </c>
      <c r="F35" s="190">
        <f>'2. KIADÁSOK MINDÖSSZESEN'!$F35/12</f>
        <v>72</v>
      </c>
      <c r="G35" s="190">
        <f>'2. KIADÁSOK MINDÖSSZESEN'!$F35/12</f>
        <v>72</v>
      </c>
      <c r="H35" s="190">
        <f>'2. KIADÁSOK MINDÖSSZESEN'!$F35/12</f>
        <v>72</v>
      </c>
      <c r="I35" s="190">
        <f>'2. KIADÁSOK MINDÖSSZESEN'!$F35/12</f>
        <v>72</v>
      </c>
      <c r="J35" s="190">
        <f>'2. KIADÁSOK MINDÖSSZESEN'!$F35/12</f>
        <v>72</v>
      </c>
      <c r="K35" s="190">
        <f>'2. KIADÁSOK MINDÖSSZESEN'!$F35/12</f>
        <v>72</v>
      </c>
      <c r="L35" s="190">
        <f>'2. KIADÁSOK MINDÖSSZESEN'!$F35/12</f>
        <v>72</v>
      </c>
      <c r="M35" s="190">
        <f>'2. KIADÁSOK MINDÖSSZESEN'!$F35/12</f>
        <v>72</v>
      </c>
      <c r="N35" s="190">
        <f>'2. KIADÁSOK MINDÖSSZESEN'!$F35/12</f>
        <v>72</v>
      </c>
      <c r="O35" s="244">
        <f t="shared" si="0"/>
        <v>864</v>
      </c>
      <c r="P35" s="3"/>
      <c r="Q35" s="3"/>
    </row>
    <row r="36" spans="1:17">
      <c r="A36" s="4" t="s">
        <v>587</v>
      </c>
      <c r="B36" s="39" t="s">
        <v>588</v>
      </c>
      <c r="C36" s="190">
        <f>'2. KIADÁSOK MINDÖSSZESEN'!$F36/12</f>
        <v>719.08333333333337</v>
      </c>
      <c r="D36" s="190">
        <f>'2. KIADÁSOK MINDÖSSZESEN'!$F36/12</f>
        <v>719.08333333333337</v>
      </c>
      <c r="E36" s="190">
        <f>'2. KIADÁSOK MINDÖSSZESEN'!$F36/12</f>
        <v>719.08333333333337</v>
      </c>
      <c r="F36" s="190">
        <f>'2. KIADÁSOK MINDÖSSZESEN'!$F36/12</f>
        <v>719.08333333333337</v>
      </c>
      <c r="G36" s="190">
        <f>'2. KIADÁSOK MINDÖSSZESEN'!$F36/12</f>
        <v>719.08333333333337</v>
      </c>
      <c r="H36" s="190">
        <f>'2. KIADÁSOK MINDÖSSZESEN'!$F36/12</f>
        <v>719.08333333333337</v>
      </c>
      <c r="I36" s="190">
        <f>'2. KIADÁSOK MINDÖSSZESEN'!$F36/12</f>
        <v>719.08333333333337</v>
      </c>
      <c r="J36" s="190">
        <f>'2. KIADÁSOK MINDÖSSZESEN'!$F36/12</f>
        <v>719.08333333333337</v>
      </c>
      <c r="K36" s="190">
        <f>'2. KIADÁSOK MINDÖSSZESEN'!$F36/12</f>
        <v>719.08333333333337</v>
      </c>
      <c r="L36" s="190">
        <f>'2. KIADÁSOK MINDÖSSZESEN'!$F36/12</f>
        <v>719.08333333333337</v>
      </c>
      <c r="M36" s="190">
        <f>'2. KIADÁSOK MINDÖSSZESEN'!$F36/12</f>
        <v>719.08333333333337</v>
      </c>
      <c r="N36" s="190">
        <f>'2. KIADÁSOK MINDÖSSZESEN'!$F36/12</f>
        <v>719.08333333333337</v>
      </c>
      <c r="O36" s="244">
        <f t="shared" si="0"/>
        <v>8628.9999999999982</v>
      </c>
      <c r="P36" s="3"/>
      <c r="Q36" s="3"/>
    </row>
    <row r="37" spans="1:17">
      <c r="A37" s="13" t="s">
        <v>46</v>
      </c>
      <c r="B37" s="39" t="s">
        <v>589</v>
      </c>
      <c r="C37" s="190">
        <f>'2. KIADÁSOK MINDÖSSZESEN'!$F37/12</f>
        <v>12.583333333333334</v>
      </c>
      <c r="D37" s="190">
        <f>'2. KIADÁSOK MINDÖSSZESEN'!$F37/12</f>
        <v>12.583333333333334</v>
      </c>
      <c r="E37" s="190">
        <f>'2. KIADÁSOK MINDÖSSZESEN'!$F37/12</f>
        <v>12.583333333333334</v>
      </c>
      <c r="F37" s="190">
        <f>'2. KIADÁSOK MINDÖSSZESEN'!$F37/12</f>
        <v>12.583333333333334</v>
      </c>
      <c r="G37" s="190">
        <f>'2. KIADÁSOK MINDÖSSZESEN'!$F37/12</f>
        <v>12.583333333333334</v>
      </c>
      <c r="H37" s="190">
        <f>'2. KIADÁSOK MINDÖSSZESEN'!$F37/12</f>
        <v>12.583333333333334</v>
      </c>
      <c r="I37" s="190">
        <f>'2. KIADÁSOK MINDÖSSZESEN'!$F37/12</f>
        <v>12.583333333333334</v>
      </c>
      <c r="J37" s="190">
        <f>'2. KIADÁSOK MINDÖSSZESEN'!$F37/12</f>
        <v>12.583333333333334</v>
      </c>
      <c r="K37" s="190">
        <f>'2. KIADÁSOK MINDÖSSZESEN'!$F37/12</f>
        <v>12.583333333333334</v>
      </c>
      <c r="L37" s="190">
        <f>'2. KIADÁSOK MINDÖSSZESEN'!$F37/12</f>
        <v>12.583333333333334</v>
      </c>
      <c r="M37" s="190">
        <f>'2. KIADÁSOK MINDÖSSZESEN'!$F37/12</f>
        <v>12.583333333333334</v>
      </c>
      <c r="N37" s="190">
        <f>'2. KIADÁSOK MINDÖSSZESEN'!$F37/12</f>
        <v>12.583333333333334</v>
      </c>
      <c r="O37" s="244">
        <f t="shared" si="0"/>
        <v>151</v>
      </c>
      <c r="P37" s="3"/>
      <c r="Q37" s="3"/>
    </row>
    <row r="38" spans="1:17">
      <c r="A38" s="5" t="s">
        <v>591</v>
      </c>
      <c r="B38" s="39" t="s">
        <v>592</v>
      </c>
      <c r="C38" s="190">
        <f>'2. KIADÁSOK MINDÖSSZESEN'!$F38/12</f>
        <v>0</v>
      </c>
      <c r="D38" s="190">
        <f>'2. KIADÁSOK MINDÖSSZESEN'!$F38/12</f>
        <v>0</v>
      </c>
      <c r="E38" s="190">
        <f>'2. KIADÁSOK MINDÖSSZESEN'!$F38/12</f>
        <v>0</v>
      </c>
      <c r="F38" s="190">
        <f>'2. KIADÁSOK MINDÖSSZESEN'!$F38/12</f>
        <v>0</v>
      </c>
      <c r="G38" s="190">
        <f>'2. KIADÁSOK MINDÖSSZESEN'!$F38/12</f>
        <v>0</v>
      </c>
      <c r="H38" s="190">
        <f>'2. KIADÁSOK MINDÖSSZESEN'!$F38/12</f>
        <v>0</v>
      </c>
      <c r="I38" s="190">
        <f>'2. KIADÁSOK MINDÖSSZESEN'!$F38/12</f>
        <v>0</v>
      </c>
      <c r="J38" s="190">
        <f>'2. KIADÁSOK MINDÖSSZESEN'!$F38/12</f>
        <v>0</v>
      </c>
      <c r="K38" s="190">
        <f>'2. KIADÁSOK MINDÖSSZESEN'!$F38/12</f>
        <v>0</v>
      </c>
      <c r="L38" s="190">
        <f>'2. KIADÁSOK MINDÖSSZESEN'!$F38/12</f>
        <v>0</v>
      </c>
      <c r="M38" s="190">
        <f>'2. KIADÁSOK MINDÖSSZESEN'!$F38/12</f>
        <v>0</v>
      </c>
      <c r="N38" s="190">
        <f>'2. KIADÁSOK MINDÖSSZESEN'!$F38/12</f>
        <v>0</v>
      </c>
      <c r="O38" s="244">
        <f t="shared" si="0"/>
        <v>0</v>
      </c>
      <c r="P38" s="3"/>
      <c r="Q38" s="3"/>
    </row>
    <row r="39" spans="1:17">
      <c r="A39" s="4" t="s">
        <v>47</v>
      </c>
      <c r="B39" s="39" t="s">
        <v>593</v>
      </c>
      <c r="C39" s="190">
        <f>'2. KIADÁSOK MINDÖSSZESEN'!$F39/12</f>
        <v>4291.583333333333</v>
      </c>
      <c r="D39" s="190">
        <f>'2. KIADÁSOK MINDÖSSZESEN'!$F39/12</f>
        <v>4291.583333333333</v>
      </c>
      <c r="E39" s="190">
        <f>'2. KIADÁSOK MINDÖSSZESEN'!$F39/12</f>
        <v>4291.583333333333</v>
      </c>
      <c r="F39" s="190">
        <f>'2. KIADÁSOK MINDÖSSZESEN'!$F39/12</f>
        <v>4291.583333333333</v>
      </c>
      <c r="G39" s="190">
        <f>'2. KIADÁSOK MINDÖSSZESEN'!$F39/12</f>
        <v>4291.583333333333</v>
      </c>
      <c r="H39" s="190">
        <f>'2. KIADÁSOK MINDÖSSZESEN'!$F39/12</f>
        <v>4291.583333333333</v>
      </c>
      <c r="I39" s="190">
        <f>'2. KIADÁSOK MINDÖSSZESEN'!$F39/12</f>
        <v>4291.583333333333</v>
      </c>
      <c r="J39" s="190">
        <f>'2. KIADÁSOK MINDÖSSZESEN'!$F39/12</f>
        <v>4291.583333333333</v>
      </c>
      <c r="K39" s="190">
        <f>'2. KIADÁSOK MINDÖSSZESEN'!$F39/12</f>
        <v>4291.583333333333</v>
      </c>
      <c r="L39" s="190">
        <f>'2. KIADÁSOK MINDÖSSZESEN'!$F39/12</f>
        <v>4291.583333333333</v>
      </c>
      <c r="M39" s="190">
        <f>'2. KIADÁSOK MINDÖSSZESEN'!$F39/12</f>
        <v>4291.583333333333</v>
      </c>
      <c r="N39" s="190">
        <f>'2. KIADÁSOK MINDÖSSZESEN'!$F39/12</f>
        <v>4291.583333333333</v>
      </c>
      <c r="O39" s="244">
        <f t="shared" si="0"/>
        <v>51499.000000000007</v>
      </c>
      <c r="P39" s="3"/>
      <c r="Q39" s="3"/>
    </row>
    <row r="40" spans="1:17">
      <c r="A40" s="8" t="s">
        <v>909</v>
      </c>
      <c r="B40" s="42" t="s">
        <v>595</v>
      </c>
      <c r="C40" s="190">
        <f>'2. KIADÁSOK MINDÖSSZESEN'!$F40/12</f>
        <v>6701.083333333333</v>
      </c>
      <c r="D40" s="190">
        <f>'2. KIADÁSOK MINDÖSSZESEN'!$F40/12</f>
        <v>6701.083333333333</v>
      </c>
      <c r="E40" s="190">
        <f>'2. KIADÁSOK MINDÖSSZESEN'!$F40/12</f>
        <v>6701.083333333333</v>
      </c>
      <c r="F40" s="190">
        <f>'2. KIADÁSOK MINDÖSSZESEN'!$F40/12</f>
        <v>6701.083333333333</v>
      </c>
      <c r="G40" s="190">
        <f>'2. KIADÁSOK MINDÖSSZESEN'!$F40/12</f>
        <v>6701.083333333333</v>
      </c>
      <c r="H40" s="190">
        <f>'2. KIADÁSOK MINDÖSSZESEN'!$F40/12</f>
        <v>6701.083333333333</v>
      </c>
      <c r="I40" s="190">
        <f>'2. KIADÁSOK MINDÖSSZESEN'!$F40/12</f>
        <v>6701.083333333333</v>
      </c>
      <c r="J40" s="190">
        <f>'2. KIADÁSOK MINDÖSSZESEN'!$F40/12</f>
        <v>6701.083333333333</v>
      </c>
      <c r="K40" s="190">
        <f>'2. KIADÁSOK MINDÖSSZESEN'!$F40/12</f>
        <v>6701.083333333333</v>
      </c>
      <c r="L40" s="190">
        <f>'2. KIADÁSOK MINDÖSSZESEN'!$F40/12</f>
        <v>6701.083333333333</v>
      </c>
      <c r="M40" s="190">
        <f>'2. KIADÁSOK MINDÖSSZESEN'!$F40/12</f>
        <v>6701.083333333333</v>
      </c>
      <c r="N40" s="190">
        <f>'2. KIADÁSOK MINDÖSSZESEN'!$F40/12</f>
        <v>6701.083333333333</v>
      </c>
      <c r="O40" s="244">
        <f t="shared" si="0"/>
        <v>80413</v>
      </c>
      <c r="P40" s="3"/>
      <c r="Q40" s="3"/>
    </row>
    <row r="41" spans="1:17">
      <c r="A41" s="4" t="s">
        <v>596</v>
      </c>
      <c r="B41" s="39" t="s">
        <v>597</v>
      </c>
      <c r="C41" s="190">
        <f>'2. KIADÁSOK MINDÖSSZESEN'!$F41/12</f>
        <v>139.08333333333334</v>
      </c>
      <c r="D41" s="190">
        <f>'2. KIADÁSOK MINDÖSSZESEN'!$F41/12</f>
        <v>139.08333333333334</v>
      </c>
      <c r="E41" s="190">
        <f>'2. KIADÁSOK MINDÖSSZESEN'!$F41/12</f>
        <v>139.08333333333334</v>
      </c>
      <c r="F41" s="190">
        <f>'2. KIADÁSOK MINDÖSSZESEN'!$F41/12</f>
        <v>139.08333333333334</v>
      </c>
      <c r="G41" s="190">
        <f>'2. KIADÁSOK MINDÖSSZESEN'!$F41/12</f>
        <v>139.08333333333334</v>
      </c>
      <c r="H41" s="190">
        <f>'2. KIADÁSOK MINDÖSSZESEN'!$F41/12</f>
        <v>139.08333333333334</v>
      </c>
      <c r="I41" s="190">
        <f>'2. KIADÁSOK MINDÖSSZESEN'!$F41/12</f>
        <v>139.08333333333334</v>
      </c>
      <c r="J41" s="190">
        <f>'2. KIADÁSOK MINDÖSSZESEN'!$F41/12</f>
        <v>139.08333333333334</v>
      </c>
      <c r="K41" s="190">
        <f>'2. KIADÁSOK MINDÖSSZESEN'!$F41/12</f>
        <v>139.08333333333334</v>
      </c>
      <c r="L41" s="190">
        <f>'2. KIADÁSOK MINDÖSSZESEN'!$F41/12</f>
        <v>139.08333333333334</v>
      </c>
      <c r="M41" s="190">
        <f>'2. KIADÁSOK MINDÖSSZESEN'!$F41/12</f>
        <v>139.08333333333334</v>
      </c>
      <c r="N41" s="190">
        <f>'2. KIADÁSOK MINDÖSSZESEN'!$F41/12</f>
        <v>139.08333333333334</v>
      </c>
      <c r="O41" s="244">
        <f t="shared" si="0"/>
        <v>1668.9999999999998</v>
      </c>
      <c r="P41" s="3"/>
      <c r="Q41" s="3"/>
    </row>
    <row r="42" spans="1:17">
      <c r="A42" s="4" t="s">
        <v>598</v>
      </c>
      <c r="B42" s="39" t="s">
        <v>599</v>
      </c>
      <c r="C42" s="190">
        <f>'2. KIADÁSOK MINDÖSSZESEN'!$F42/12</f>
        <v>20.833333333333332</v>
      </c>
      <c r="D42" s="190">
        <f>'2. KIADÁSOK MINDÖSSZESEN'!$F42/12</f>
        <v>20.833333333333332</v>
      </c>
      <c r="E42" s="190">
        <f>'2. KIADÁSOK MINDÖSSZESEN'!$F42/12</f>
        <v>20.833333333333332</v>
      </c>
      <c r="F42" s="190">
        <f>'2. KIADÁSOK MINDÖSSZESEN'!$F42/12</f>
        <v>20.833333333333332</v>
      </c>
      <c r="G42" s="190">
        <f>'2. KIADÁSOK MINDÖSSZESEN'!$F42/12</f>
        <v>20.833333333333332</v>
      </c>
      <c r="H42" s="190">
        <f>'2. KIADÁSOK MINDÖSSZESEN'!$F42/12</f>
        <v>20.833333333333332</v>
      </c>
      <c r="I42" s="190">
        <f>'2. KIADÁSOK MINDÖSSZESEN'!$F42/12</f>
        <v>20.833333333333332</v>
      </c>
      <c r="J42" s="190">
        <f>'2. KIADÁSOK MINDÖSSZESEN'!$F42/12</f>
        <v>20.833333333333332</v>
      </c>
      <c r="K42" s="190">
        <f>'2. KIADÁSOK MINDÖSSZESEN'!$F42/12</f>
        <v>20.833333333333332</v>
      </c>
      <c r="L42" s="190">
        <f>'2. KIADÁSOK MINDÖSSZESEN'!$F42/12</f>
        <v>20.833333333333332</v>
      </c>
      <c r="M42" s="190">
        <f>'2. KIADÁSOK MINDÖSSZESEN'!$F42/12</f>
        <v>20.833333333333332</v>
      </c>
      <c r="N42" s="190">
        <f>'2. KIADÁSOK MINDÖSSZESEN'!$F42/12</f>
        <v>20.833333333333332</v>
      </c>
      <c r="O42" s="244">
        <f t="shared" si="0"/>
        <v>250.00000000000003</v>
      </c>
      <c r="P42" s="3"/>
      <c r="Q42" s="3"/>
    </row>
    <row r="43" spans="1:17">
      <c r="A43" s="8" t="s">
        <v>910</v>
      </c>
      <c r="B43" s="42" t="s">
        <v>600</v>
      </c>
      <c r="C43" s="190">
        <f>'2. KIADÁSOK MINDÖSSZESEN'!$F43/12</f>
        <v>159.91666666666666</v>
      </c>
      <c r="D43" s="190">
        <f>'2. KIADÁSOK MINDÖSSZESEN'!$F43/12</f>
        <v>159.91666666666666</v>
      </c>
      <c r="E43" s="190">
        <f>'2. KIADÁSOK MINDÖSSZESEN'!$F43/12</f>
        <v>159.91666666666666</v>
      </c>
      <c r="F43" s="190">
        <f>'2. KIADÁSOK MINDÖSSZESEN'!$F43/12</f>
        <v>159.91666666666666</v>
      </c>
      <c r="G43" s="190">
        <f>'2. KIADÁSOK MINDÖSSZESEN'!$F43/12</f>
        <v>159.91666666666666</v>
      </c>
      <c r="H43" s="190">
        <f>'2. KIADÁSOK MINDÖSSZESEN'!$F43/12</f>
        <v>159.91666666666666</v>
      </c>
      <c r="I43" s="190">
        <f>'2. KIADÁSOK MINDÖSSZESEN'!$F43/12</f>
        <v>159.91666666666666</v>
      </c>
      <c r="J43" s="190">
        <f>'2. KIADÁSOK MINDÖSSZESEN'!$F43/12</f>
        <v>159.91666666666666</v>
      </c>
      <c r="K43" s="190">
        <f>'2. KIADÁSOK MINDÖSSZESEN'!$F43/12</f>
        <v>159.91666666666666</v>
      </c>
      <c r="L43" s="190">
        <f>'2. KIADÁSOK MINDÖSSZESEN'!$F43/12</f>
        <v>159.91666666666666</v>
      </c>
      <c r="M43" s="190">
        <f>'2. KIADÁSOK MINDÖSSZESEN'!$F43/12</f>
        <v>159.91666666666666</v>
      </c>
      <c r="N43" s="190">
        <f>'2. KIADÁSOK MINDÖSSZESEN'!$F43/12</f>
        <v>159.91666666666666</v>
      </c>
      <c r="O43" s="244">
        <f t="shared" si="0"/>
        <v>1919.0000000000002</v>
      </c>
      <c r="P43" s="3"/>
      <c r="Q43" s="3"/>
    </row>
    <row r="44" spans="1:17">
      <c r="A44" s="4" t="s">
        <v>601</v>
      </c>
      <c r="B44" s="39" t="s">
        <v>602</v>
      </c>
      <c r="C44" s="190">
        <f>'2. KIADÁSOK MINDÖSSZESEN'!$F44/12</f>
        <v>2315.4166666666665</v>
      </c>
      <c r="D44" s="190">
        <f>'2. KIADÁSOK MINDÖSSZESEN'!$F44/12</f>
        <v>2315.4166666666665</v>
      </c>
      <c r="E44" s="190">
        <f>'2. KIADÁSOK MINDÖSSZESEN'!$F44/12</f>
        <v>2315.4166666666665</v>
      </c>
      <c r="F44" s="190">
        <f>'2. KIADÁSOK MINDÖSSZESEN'!$F44/12</f>
        <v>2315.4166666666665</v>
      </c>
      <c r="G44" s="190">
        <f>'2. KIADÁSOK MINDÖSSZESEN'!$F44/12</f>
        <v>2315.4166666666665</v>
      </c>
      <c r="H44" s="190">
        <f>'2. KIADÁSOK MINDÖSSZESEN'!$F44/12</f>
        <v>2315.4166666666665</v>
      </c>
      <c r="I44" s="190">
        <f>'2. KIADÁSOK MINDÖSSZESEN'!$F44/12</f>
        <v>2315.4166666666665</v>
      </c>
      <c r="J44" s="190">
        <f>'2. KIADÁSOK MINDÖSSZESEN'!$F44/12</f>
        <v>2315.4166666666665</v>
      </c>
      <c r="K44" s="190">
        <f>'2. KIADÁSOK MINDÖSSZESEN'!$F44/12</f>
        <v>2315.4166666666665</v>
      </c>
      <c r="L44" s="190">
        <f>'2. KIADÁSOK MINDÖSSZESEN'!$F44/12</f>
        <v>2315.4166666666665</v>
      </c>
      <c r="M44" s="190">
        <f>'2. KIADÁSOK MINDÖSSZESEN'!$F44/12</f>
        <v>2315.4166666666665</v>
      </c>
      <c r="N44" s="190">
        <f>'2. KIADÁSOK MINDÖSSZESEN'!$F44/12</f>
        <v>2315.4166666666665</v>
      </c>
      <c r="O44" s="244">
        <f t="shared" si="0"/>
        <v>27785.000000000004</v>
      </c>
      <c r="P44" s="3"/>
      <c r="Q44" s="3"/>
    </row>
    <row r="45" spans="1:17">
      <c r="A45" s="4" t="s">
        <v>603</v>
      </c>
      <c r="B45" s="39" t="s">
        <v>604</v>
      </c>
      <c r="C45" s="190">
        <f>'2. KIADÁSOK MINDÖSSZESEN'!$F45/12</f>
        <v>0</v>
      </c>
      <c r="D45" s="190">
        <f>'2. KIADÁSOK MINDÖSSZESEN'!$F45/12</f>
        <v>0</v>
      </c>
      <c r="E45" s="190">
        <f>'2. KIADÁSOK MINDÖSSZESEN'!$F45/12</f>
        <v>0</v>
      </c>
      <c r="F45" s="190">
        <f>'2. KIADÁSOK MINDÖSSZESEN'!$F45/12</f>
        <v>0</v>
      </c>
      <c r="G45" s="190">
        <f>'2. KIADÁSOK MINDÖSSZESEN'!$F45/12</f>
        <v>0</v>
      </c>
      <c r="H45" s="190">
        <f>'2. KIADÁSOK MINDÖSSZESEN'!$F45/12</f>
        <v>0</v>
      </c>
      <c r="I45" s="190">
        <f>'2. KIADÁSOK MINDÖSSZESEN'!$F45/12</f>
        <v>0</v>
      </c>
      <c r="J45" s="190">
        <f>'2. KIADÁSOK MINDÖSSZESEN'!$F45/12</f>
        <v>0</v>
      </c>
      <c r="K45" s="190">
        <f>'2. KIADÁSOK MINDÖSSZESEN'!$F45/12</f>
        <v>0</v>
      </c>
      <c r="L45" s="190">
        <f>'2. KIADÁSOK MINDÖSSZESEN'!$F45/12</f>
        <v>0</v>
      </c>
      <c r="M45" s="190">
        <f>'2. KIADÁSOK MINDÖSSZESEN'!$F45/12</f>
        <v>0</v>
      </c>
      <c r="N45" s="190">
        <f>'2. KIADÁSOK MINDÖSSZESEN'!$F45/12</f>
        <v>0</v>
      </c>
      <c r="O45" s="244">
        <f t="shared" si="0"/>
        <v>0</v>
      </c>
      <c r="P45" s="3"/>
      <c r="Q45" s="3"/>
    </row>
    <row r="46" spans="1:17">
      <c r="A46" s="4" t="s">
        <v>48</v>
      </c>
      <c r="B46" s="39" t="s">
        <v>605</v>
      </c>
      <c r="C46" s="190">
        <f>'2. KIADÁSOK MINDÖSSZESEN'!$F46/12</f>
        <v>4.666666666666667</v>
      </c>
      <c r="D46" s="190">
        <f>'2. KIADÁSOK MINDÖSSZESEN'!$F46/12</f>
        <v>4.666666666666667</v>
      </c>
      <c r="E46" s="190">
        <f>'2. KIADÁSOK MINDÖSSZESEN'!$F46/12</f>
        <v>4.666666666666667</v>
      </c>
      <c r="F46" s="190">
        <f>'2. KIADÁSOK MINDÖSSZESEN'!$F46/12</f>
        <v>4.666666666666667</v>
      </c>
      <c r="G46" s="190">
        <f>'2. KIADÁSOK MINDÖSSZESEN'!$F46/12</f>
        <v>4.666666666666667</v>
      </c>
      <c r="H46" s="190">
        <f>'2. KIADÁSOK MINDÖSSZESEN'!$F46/12</f>
        <v>4.666666666666667</v>
      </c>
      <c r="I46" s="190">
        <f>'2. KIADÁSOK MINDÖSSZESEN'!$F46/12</f>
        <v>4.666666666666667</v>
      </c>
      <c r="J46" s="190">
        <f>'2. KIADÁSOK MINDÖSSZESEN'!$F46/12</f>
        <v>4.666666666666667</v>
      </c>
      <c r="K46" s="190">
        <f>'2. KIADÁSOK MINDÖSSZESEN'!$F46/12</f>
        <v>4.666666666666667</v>
      </c>
      <c r="L46" s="190">
        <f>'2. KIADÁSOK MINDÖSSZESEN'!$F46/12</f>
        <v>4.666666666666667</v>
      </c>
      <c r="M46" s="190">
        <f>'2. KIADÁSOK MINDÖSSZESEN'!$F46/12</f>
        <v>4.666666666666667</v>
      </c>
      <c r="N46" s="190">
        <f>'2. KIADÁSOK MINDÖSSZESEN'!$F46/12</f>
        <v>4.666666666666667</v>
      </c>
      <c r="O46" s="244">
        <f t="shared" si="0"/>
        <v>55.999999999999993</v>
      </c>
      <c r="P46" s="3"/>
      <c r="Q46" s="3"/>
    </row>
    <row r="47" spans="1:17">
      <c r="A47" s="4" t="s">
        <v>49</v>
      </c>
      <c r="B47" s="39" t="s">
        <v>607</v>
      </c>
      <c r="C47" s="190">
        <f>'2. KIADÁSOK MINDÖSSZESEN'!$F47/12</f>
        <v>0</v>
      </c>
      <c r="D47" s="190">
        <f>'2. KIADÁSOK MINDÖSSZESEN'!$F47/12</f>
        <v>0</v>
      </c>
      <c r="E47" s="190">
        <f>'2. KIADÁSOK MINDÖSSZESEN'!$F47/12</f>
        <v>0</v>
      </c>
      <c r="F47" s="190">
        <f>'2. KIADÁSOK MINDÖSSZESEN'!$F47/12</f>
        <v>0</v>
      </c>
      <c r="G47" s="190">
        <f>'2. KIADÁSOK MINDÖSSZESEN'!$F47/12</f>
        <v>0</v>
      </c>
      <c r="H47" s="190">
        <f>'2. KIADÁSOK MINDÖSSZESEN'!$F47/12</f>
        <v>0</v>
      </c>
      <c r="I47" s="190">
        <f>'2. KIADÁSOK MINDÖSSZESEN'!$F47/12</f>
        <v>0</v>
      </c>
      <c r="J47" s="190">
        <f>'2. KIADÁSOK MINDÖSSZESEN'!$F47/12</f>
        <v>0</v>
      </c>
      <c r="K47" s="190">
        <f>'2. KIADÁSOK MINDÖSSZESEN'!$F47/12</f>
        <v>0</v>
      </c>
      <c r="L47" s="190">
        <f>'2. KIADÁSOK MINDÖSSZESEN'!$F47/12</f>
        <v>0</v>
      </c>
      <c r="M47" s="190">
        <f>'2. KIADÁSOK MINDÖSSZESEN'!$F47/12</f>
        <v>0</v>
      </c>
      <c r="N47" s="190">
        <f>'2. KIADÁSOK MINDÖSSZESEN'!$F47/12</f>
        <v>0</v>
      </c>
      <c r="O47" s="244">
        <f t="shared" si="0"/>
        <v>0</v>
      </c>
      <c r="P47" s="3"/>
      <c r="Q47" s="3"/>
    </row>
    <row r="48" spans="1:17">
      <c r="A48" s="4" t="s">
        <v>611</v>
      </c>
      <c r="B48" s="39" t="s">
        <v>612</v>
      </c>
      <c r="C48" s="190">
        <f>'2. KIADÁSOK MINDÖSSZESEN'!$F48/12</f>
        <v>419.75</v>
      </c>
      <c r="D48" s="190">
        <f>'2. KIADÁSOK MINDÖSSZESEN'!$F48/12</f>
        <v>419.75</v>
      </c>
      <c r="E48" s="190">
        <f>'2. KIADÁSOK MINDÖSSZESEN'!$F48/12</f>
        <v>419.75</v>
      </c>
      <c r="F48" s="190">
        <f>'2. KIADÁSOK MINDÖSSZESEN'!$F48/12</f>
        <v>419.75</v>
      </c>
      <c r="G48" s="190">
        <f>'2. KIADÁSOK MINDÖSSZESEN'!$F48/12</f>
        <v>419.75</v>
      </c>
      <c r="H48" s="190">
        <f>'2. KIADÁSOK MINDÖSSZESEN'!$F48/12</f>
        <v>419.75</v>
      </c>
      <c r="I48" s="190">
        <f>'2. KIADÁSOK MINDÖSSZESEN'!$F48/12</f>
        <v>419.75</v>
      </c>
      <c r="J48" s="190">
        <f>'2. KIADÁSOK MINDÖSSZESEN'!$F48/12</f>
        <v>419.75</v>
      </c>
      <c r="K48" s="190">
        <f>'2. KIADÁSOK MINDÖSSZESEN'!$F48/12</f>
        <v>419.75</v>
      </c>
      <c r="L48" s="190">
        <f>'2. KIADÁSOK MINDÖSSZESEN'!$F48/12</f>
        <v>419.75</v>
      </c>
      <c r="M48" s="190">
        <f>'2. KIADÁSOK MINDÖSSZESEN'!$F48/12</f>
        <v>419.75</v>
      </c>
      <c r="N48" s="190">
        <f>'2. KIADÁSOK MINDÖSSZESEN'!$F48/12</f>
        <v>419.75</v>
      </c>
      <c r="O48" s="244">
        <f t="shared" si="0"/>
        <v>5037</v>
      </c>
      <c r="P48" s="3"/>
      <c r="Q48" s="3"/>
    </row>
    <row r="49" spans="1:17">
      <c r="A49" s="8" t="s">
        <v>913</v>
      </c>
      <c r="B49" s="42" t="s">
        <v>613</v>
      </c>
      <c r="C49" s="190">
        <f>'2. KIADÁSOK MINDÖSSZESEN'!$F49/12</f>
        <v>2739.8333333333335</v>
      </c>
      <c r="D49" s="190">
        <f>'2. KIADÁSOK MINDÖSSZESEN'!$F49/12</f>
        <v>2739.8333333333335</v>
      </c>
      <c r="E49" s="190">
        <f>'2. KIADÁSOK MINDÖSSZESEN'!$F49/12</f>
        <v>2739.8333333333335</v>
      </c>
      <c r="F49" s="190">
        <f>'2. KIADÁSOK MINDÖSSZESEN'!$F49/12</f>
        <v>2739.8333333333335</v>
      </c>
      <c r="G49" s="190">
        <f>'2. KIADÁSOK MINDÖSSZESEN'!$F49/12</f>
        <v>2739.8333333333335</v>
      </c>
      <c r="H49" s="190">
        <f>'2. KIADÁSOK MINDÖSSZESEN'!$F49/12</f>
        <v>2739.8333333333335</v>
      </c>
      <c r="I49" s="190">
        <f>'2. KIADÁSOK MINDÖSSZESEN'!$F49/12</f>
        <v>2739.8333333333335</v>
      </c>
      <c r="J49" s="190">
        <f>'2. KIADÁSOK MINDÖSSZESEN'!$F49/12</f>
        <v>2739.8333333333335</v>
      </c>
      <c r="K49" s="190">
        <f>'2. KIADÁSOK MINDÖSSZESEN'!$F49/12</f>
        <v>2739.8333333333335</v>
      </c>
      <c r="L49" s="190">
        <f>'2. KIADÁSOK MINDÖSSZESEN'!$F49/12</f>
        <v>2739.8333333333335</v>
      </c>
      <c r="M49" s="190">
        <f>'2. KIADÁSOK MINDÖSSZESEN'!$F49/12</f>
        <v>2739.8333333333335</v>
      </c>
      <c r="N49" s="190">
        <f>'2. KIADÁSOK MINDÖSSZESEN'!$F49/12</f>
        <v>2739.8333333333335</v>
      </c>
      <c r="O49" s="244">
        <f t="shared" si="0"/>
        <v>32877.999999999993</v>
      </c>
      <c r="P49" s="3"/>
      <c r="Q49" s="3"/>
    </row>
    <row r="50" spans="1:17">
      <c r="A50" s="48" t="s">
        <v>914</v>
      </c>
      <c r="B50" s="65" t="s">
        <v>614</v>
      </c>
      <c r="C50" s="190">
        <f>'2. KIADÁSOK MINDÖSSZESEN'!$F50/12</f>
        <v>13297.583333333334</v>
      </c>
      <c r="D50" s="190">
        <f>'2. KIADÁSOK MINDÖSSZESEN'!$F50/12</f>
        <v>13297.583333333334</v>
      </c>
      <c r="E50" s="190">
        <f>'2. KIADÁSOK MINDÖSSZESEN'!$F50/12</f>
        <v>13297.583333333334</v>
      </c>
      <c r="F50" s="190">
        <f>'2. KIADÁSOK MINDÖSSZESEN'!$F50/12</f>
        <v>13297.583333333334</v>
      </c>
      <c r="G50" s="190">
        <f>'2. KIADÁSOK MINDÖSSZESEN'!$F50/12</f>
        <v>13297.583333333334</v>
      </c>
      <c r="H50" s="190">
        <f>'2. KIADÁSOK MINDÖSSZESEN'!$F50/12</f>
        <v>13297.583333333334</v>
      </c>
      <c r="I50" s="190">
        <f>'2. KIADÁSOK MINDÖSSZESEN'!$F50/12</f>
        <v>13297.583333333334</v>
      </c>
      <c r="J50" s="190">
        <f>'2. KIADÁSOK MINDÖSSZESEN'!$F50/12</f>
        <v>13297.583333333334</v>
      </c>
      <c r="K50" s="190">
        <f>'2. KIADÁSOK MINDÖSSZESEN'!$F50/12</f>
        <v>13297.583333333334</v>
      </c>
      <c r="L50" s="190">
        <f>'2. KIADÁSOK MINDÖSSZESEN'!$F50/12</f>
        <v>13297.583333333334</v>
      </c>
      <c r="M50" s="190">
        <f>'2. KIADÁSOK MINDÖSSZESEN'!$F50/12</f>
        <v>13297.583333333334</v>
      </c>
      <c r="N50" s="190">
        <f>'2. KIADÁSOK MINDÖSSZESEN'!$F50/12</f>
        <v>13297.583333333334</v>
      </c>
      <c r="O50" s="244">
        <f t="shared" si="0"/>
        <v>159571</v>
      </c>
      <c r="P50" s="3"/>
      <c r="Q50" s="3"/>
    </row>
    <row r="51" spans="1:17">
      <c r="A51" s="16" t="s">
        <v>615</v>
      </c>
      <c r="B51" s="39" t="s">
        <v>616</v>
      </c>
      <c r="C51" s="190">
        <f>'2. KIADÁSOK MINDÖSSZESEN'!$F51/12</f>
        <v>0</v>
      </c>
      <c r="D51" s="190">
        <f>'2. KIADÁSOK MINDÖSSZESEN'!$F51/12</f>
        <v>0</v>
      </c>
      <c r="E51" s="190">
        <f>'2. KIADÁSOK MINDÖSSZESEN'!$F51/12</f>
        <v>0</v>
      </c>
      <c r="F51" s="190">
        <f>'2. KIADÁSOK MINDÖSSZESEN'!$F51/12</f>
        <v>0</v>
      </c>
      <c r="G51" s="190">
        <f>'2. KIADÁSOK MINDÖSSZESEN'!$F51/12</f>
        <v>0</v>
      </c>
      <c r="H51" s="190">
        <f>'2. KIADÁSOK MINDÖSSZESEN'!$F51/12</f>
        <v>0</v>
      </c>
      <c r="I51" s="190">
        <f>'2. KIADÁSOK MINDÖSSZESEN'!$F51/12</f>
        <v>0</v>
      </c>
      <c r="J51" s="190">
        <f>'2. KIADÁSOK MINDÖSSZESEN'!$F51/12</f>
        <v>0</v>
      </c>
      <c r="K51" s="190">
        <f>'2. KIADÁSOK MINDÖSSZESEN'!$F51/12</f>
        <v>0</v>
      </c>
      <c r="L51" s="190">
        <f>'2. KIADÁSOK MINDÖSSZESEN'!$F51/12</f>
        <v>0</v>
      </c>
      <c r="M51" s="190">
        <f>'2. KIADÁSOK MINDÖSSZESEN'!$F51/12</f>
        <v>0</v>
      </c>
      <c r="N51" s="190">
        <f>'2. KIADÁSOK MINDÖSSZESEN'!$F51/12</f>
        <v>0</v>
      </c>
      <c r="O51" s="244">
        <f t="shared" si="0"/>
        <v>0</v>
      </c>
      <c r="P51" s="3"/>
      <c r="Q51" s="3"/>
    </row>
    <row r="52" spans="1:17">
      <c r="A52" s="16" t="s">
        <v>931</v>
      </c>
      <c r="B52" s="39" t="s">
        <v>617</v>
      </c>
      <c r="C52" s="190">
        <f>'2. KIADÁSOK MINDÖSSZESEN'!$F52/12</f>
        <v>0</v>
      </c>
      <c r="D52" s="190">
        <f>'2. KIADÁSOK MINDÖSSZESEN'!$F52/12</f>
        <v>0</v>
      </c>
      <c r="E52" s="190">
        <f>'2. KIADÁSOK MINDÖSSZESEN'!$F52/12</f>
        <v>0</v>
      </c>
      <c r="F52" s="190">
        <f>'2. KIADÁSOK MINDÖSSZESEN'!$F52/12</f>
        <v>0</v>
      </c>
      <c r="G52" s="190">
        <f>'2. KIADÁSOK MINDÖSSZESEN'!$F52/12</f>
        <v>0</v>
      </c>
      <c r="H52" s="190">
        <f>'2. KIADÁSOK MINDÖSSZESEN'!$F52/12</f>
        <v>0</v>
      </c>
      <c r="I52" s="190">
        <f>'2. KIADÁSOK MINDÖSSZESEN'!$F52/12</f>
        <v>0</v>
      </c>
      <c r="J52" s="190">
        <f>'2. KIADÁSOK MINDÖSSZESEN'!$F52/12</f>
        <v>0</v>
      </c>
      <c r="K52" s="190">
        <f>'2. KIADÁSOK MINDÖSSZESEN'!$F52/12</f>
        <v>0</v>
      </c>
      <c r="L52" s="190">
        <f>'2. KIADÁSOK MINDÖSSZESEN'!$F52/12</f>
        <v>0</v>
      </c>
      <c r="M52" s="190">
        <f>'2. KIADÁSOK MINDÖSSZESEN'!$F52/12</f>
        <v>0</v>
      </c>
      <c r="N52" s="190">
        <f>'2. KIADÁSOK MINDÖSSZESEN'!$F52/12</f>
        <v>0</v>
      </c>
      <c r="O52" s="244">
        <f t="shared" si="0"/>
        <v>0</v>
      </c>
      <c r="P52" s="3"/>
      <c r="Q52" s="3"/>
    </row>
    <row r="53" spans="1:17">
      <c r="A53" s="21" t="s">
        <v>50</v>
      </c>
      <c r="B53" s="39" t="s">
        <v>618</v>
      </c>
      <c r="C53" s="190">
        <f>'2. KIADÁSOK MINDÖSSZESEN'!$F53/12</f>
        <v>0</v>
      </c>
      <c r="D53" s="190">
        <f>'2. KIADÁSOK MINDÖSSZESEN'!$F53/12</f>
        <v>0</v>
      </c>
      <c r="E53" s="190">
        <f>'2. KIADÁSOK MINDÖSSZESEN'!$F53/12</f>
        <v>0</v>
      </c>
      <c r="F53" s="190">
        <f>'2. KIADÁSOK MINDÖSSZESEN'!$F53/12</f>
        <v>0</v>
      </c>
      <c r="G53" s="190">
        <f>'2. KIADÁSOK MINDÖSSZESEN'!$F53/12</f>
        <v>0</v>
      </c>
      <c r="H53" s="190">
        <f>'2. KIADÁSOK MINDÖSSZESEN'!$F53/12</f>
        <v>0</v>
      </c>
      <c r="I53" s="190">
        <f>'2. KIADÁSOK MINDÖSSZESEN'!$F53/12</f>
        <v>0</v>
      </c>
      <c r="J53" s="190">
        <f>'2. KIADÁSOK MINDÖSSZESEN'!$F53/12</f>
        <v>0</v>
      </c>
      <c r="K53" s="190">
        <f>'2. KIADÁSOK MINDÖSSZESEN'!$F53/12</f>
        <v>0</v>
      </c>
      <c r="L53" s="190">
        <f>'2. KIADÁSOK MINDÖSSZESEN'!$F53/12</f>
        <v>0</v>
      </c>
      <c r="M53" s="190">
        <f>'2. KIADÁSOK MINDÖSSZESEN'!$F53/12</f>
        <v>0</v>
      </c>
      <c r="N53" s="190">
        <f>'2. KIADÁSOK MINDÖSSZESEN'!$F53/12</f>
        <v>0</v>
      </c>
      <c r="O53" s="244">
        <f t="shared" si="0"/>
        <v>0</v>
      </c>
      <c r="P53" s="3"/>
      <c r="Q53" s="3"/>
    </row>
    <row r="54" spans="1:17">
      <c r="A54" s="21" t="s">
        <v>51</v>
      </c>
      <c r="B54" s="39" t="s">
        <v>619</v>
      </c>
      <c r="C54" s="190">
        <f>'2. KIADÁSOK MINDÖSSZESEN'!$F54/12</f>
        <v>7.25</v>
      </c>
      <c r="D54" s="190">
        <f>'2. KIADÁSOK MINDÖSSZESEN'!$F54/12</f>
        <v>7.25</v>
      </c>
      <c r="E54" s="190">
        <f>'2. KIADÁSOK MINDÖSSZESEN'!$F54/12</f>
        <v>7.25</v>
      </c>
      <c r="F54" s="190">
        <f>'2. KIADÁSOK MINDÖSSZESEN'!$F54/12</f>
        <v>7.25</v>
      </c>
      <c r="G54" s="190">
        <f>'2. KIADÁSOK MINDÖSSZESEN'!$F54/12</f>
        <v>7.25</v>
      </c>
      <c r="H54" s="190">
        <f>'2. KIADÁSOK MINDÖSSZESEN'!$F54/12</f>
        <v>7.25</v>
      </c>
      <c r="I54" s="190">
        <f>'2. KIADÁSOK MINDÖSSZESEN'!$F54/12</f>
        <v>7.25</v>
      </c>
      <c r="J54" s="190">
        <f>'2. KIADÁSOK MINDÖSSZESEN'!$F54/12</f>
        <v>7.25</v>
      </c>
      <c r="K54" s="190">
        <f>'2. KIADÁSOK MINDÖSSZESEN'!$F54/12</f>
        <v>7.25</v>
      </c>
      <c r="L54" s="190">
        <f>'2. KIADÁSOK MINDÖSSZESEN'!$F54/12</f>
        <v>7.25</v>
      </c>
      <c r="M54" s="190">
        <f>'2. KIADÁSOK MINDÖSSZESEN'!$F54/12</f>
        <v>7.25</v>
      </c>
      <c r="N54" s="190">
        <f>'2. KIADÁSOK MINDÖSSZESEN'!$F54/12</f>
        <v>7.25</v>
      </c>
      <c r="O54" s="244">
        <f t="shared" si="0"/>
        <v>87</v>
      </c>
      <c r="P54" s="3"/>
      <c r="Q54" s="3"/>
    </row>
    <row r="55" spans="1:17">
      <c r="A55" s="21" t="s">
        <v>52</v>
      </c>
      <c r="B55" s="39" t="s">
        <v>620</v>
      </c>
      <c r="C55" s="190">
        <f>'2. KIADÁSOK MINDÖSSZESEN'!$F55/12</f>
        <v>50</v>
      </c>
      <c r="D55" s="190">
        <f>'2. KIADÁSOK MINDÖSSZESEN'!$F55/12</f>
        <v>50</v>
      </c>
      <c r="E55" s="190">
        <f>'2. KIADÁSOK MINDÖSSZESEN'!$F55/12</f>
        <v>50</v>
      </c>
      <c r="F55" s="190">
        <f>'2. KIADÁSOK MINDÖSSZESEN'!$F55/12</f>
        <v>50</v>
      </c>
      <c r="G55" s="190">
        <f>'2. KIADÁSOK MINDÖSSZESEN'!$F55/12</f>
        <v>50</v>
      </c>
      <c r="H55" s="190">
        <f>'2. KIADÁSOK MINDÖSSZESEN'!$F55/12</f>
        <v>50</v>
      </c>
      <c r="I55" s="190">
        <f>'2. KIADÁSOK MINDÖSSZESEN'!$F55/12</f>
        <v>50</v>
      </c>
      <c r="J55" s="190">
        <f>'2. KIADÁSOK MINDÖSSZESEN'!$F55/12</f>
        <v>50</v>
      </c>
      <c r="K55" s="190">
        <f>'2. KIADÁSOK MINDÖSSZESEN'!$F55/12</f>
        <v>50</v>
      </c>
      <c r="L55" s="190">
        <f>'2. KIADÁSOK MINDÖSSZESEN'!$F55/12</f>
        <v>50</v>
      </c>
      <c r="M55" s="190">
        <f>'2. KIADÁSOK MINDÖSSZESEN'!$F55/12</f>
        <v>50</v>
      </c>
      <c r="N55" s="190">
        <f>'2. KIADÁSOK MINDÖSSZESEN'!$F55/12</f>
        <v>50</v>
      </c>
      <c r="O55" s="244">
        <f t="shared" si="0"/>
        <v>600</v>
      </c>
      <c r="P55" s="3"/>
      <c r="Q55" s="3"/>
    </row>
    <row r="56" spans="1:17">
      <c r="A56" s="16" t="s">
        <v>53</v>
      </c>
      <c r="B56" s="39" t="s">
        <v>621</v>
      </c>
      <c r="C56" s="190">
        <f>'2. KIADÁSOK MINDÖSSZESEN'!$F56/12</f>
        <v>41.666666666666664</v>
      </c>
      <c r="D56" s="190">
        <f>'2. KIADÁSOK MINDÖSSZESEN'!$F56/12</f>
        <v>41.666666666666664</v>
      </c>
      <c r="E56" s="190">
        <f>'2. KIADÁSOK MINDÖSSZESEN'!$F56/12</f>
        <v>41.666666666666664</v>
      </c>
      <c r="F56" s="190">
        <f>'2. KIADÁSOK MINDÖSSZESEN'!$F56/12</f>
        <v>41.666666666666664</v>
      </c>
      <c r="G56" s="190">
        <f>'2. KIADÁSOK MINDÖSSZESEN'!$F56/12</f>
        <v>41.666666666666664</v>
      </c>
      <c r="H56" s="190">
        <f>'2. KIADÁSOK MINDÖSSZESEN'!$F56/12</f>
        <v>41.666666666666664</v>
      </c>
      <c r="I56" s="190">
        <f>'2. KIADÁSOK MINDÖSSZESEN'!$F56/12</f>
        <v>41.666666666666664</v>
      </c>
      <c r="J56" s="190">
        <f>'2. KIADÁSOK MINDÖSSZESEN'!$F56/12</f>
        <v>41.666666666666664</v>
      </c>
      <c r="K56" s="190">
        <f>'2. KIADÁSOK MINDÖSSZESEN'!$F56/12</f>
        <v>41.666666666666664</v>
      </c>
      <c r="L56" s="190">
        <f>'2. KIADÁSOK MINDÖSSZESEN'!$F56/12</f>
        <v>41.666666666666664</v>
      </c>
      <c r="M56" s="190">
        <f>'2. KIADÁSOK MINDÖSSZESEN'!$F56/12</f>
        <v>41.666666666666664</v>
      </c>
      <c r="N56" s="190">
        <f>'2. KIADÁSOK MINDÖSSZESEN'!$F56/12</f>
        <v>41.666666666666664</v>
      </c>
      <c r="O56" s="244">
        <f t="shared" si="0"/>
        <v>500.00000000000006</v>
      </c>
      <c r="P56" s="3"/>
      <c r="Q56" s="3"/>
    </row>
    <row r="57" spans="1:17">
      <c r="A57" s="16" t="s">
        <v>54</v>
      </c>
      <c r="B57" s="39" t="s">
        <v>622</v>
      </c>
      <c r="C57" s="190">
        <f>'2. KIADÁSOK MINDÖSSZESEN'!$F57/12</f>
        <v>60.833333333333336</v>
      </c>
      <c r="D57" s="190">
        <f>'2. KIADÁSOK MINDÖSSZESEN'!$F57/12</f>
        <v>60.833333333333336</v>
      </c>
      <c r="E57" s="190">
        <f>'2. KIADÁSOK MINDÖSSZESEN'!$F57/12</f>
        <v>60.833333333333336</v>
      </c>
      <c r="F57" s="190">
        <f>'2. KIADÁSOK MINDÖSSZESEN'!$F57/12</f>
        <v>60.833333333333336</v>
      </c>
      <c r="G57" s="190">
        <f>'2. KIADÁSOK MINDÖSSZESEN'!$F57/12</f>
        <v>60.833333333333336</v>
      </c>
      <c r="H57" s="190">
        <f>'2. KIADÁSOK MINDÖSSZESEN'!$F57/12</f>
        <v>60.833333333333336</v>
      </c>
      <c r="I57" s="190">
        <f>'2. KIADÁSOK MINDÖSSZESEN'!$F57/12</f>
        <v>60.833333333333336</v>
      </c>
      <c r="J57" s="190">
        <f>'2. KIADÁSOK MINDÖSSZESEN'!$F57/12</f>
        <v>60.833333333333336</v>
      </c>
      <c r="K57" s="190">
        <f>'2. KIADÁSOK MINDÖSSZESEN'!$F57/12</f>
        <v>60.833333333333336</v>
      </c>
      <c r="L57" s="190">
        <f>'2. KIADÁSOK MINDÖSSZESEN'!$F57/12</f>
        <v>60.833333333333336</v>
      </c>
      <c r="M57" s="190">
        <f>'2. KIADÁSOK MINDÖSSZESEN'!$F57/12</f>
        <v>60.833333333333336</v>
      </c>
      <c r="N57" s="190">
        <f>'2. KIADÁSOK MINDÖSSZESEN'!$F57/12</f>
        <v>60.833333333333336</v>
      </c>
      <c r="O57" s="244">
        <f t="shared" si="0"/>
        <v>730.00000000000011</v>
      </c>
      <c r="P57" s="3"/>
      <c r="Q57" s="3"/>
    </row>
    <row r="58" spans="1:17">
      <c r="A58" s="16" t="s">
        <v>55</v>
      </c>
      <c r="B58" s="39" t="s">
        <v>623</v>
      </c>
      <c r="C58" s="190">
        <f>'2. KIADÁSOK MINDÖSSZESEN'!$F58/12</f>
        <v>734.41666666666663</v>
      </c>
      <c r="D58" s="190">
        <f>'2. KIADÁSOK MINDÖSSZESEN'!$F58/12</f>
        <v>734.41666666666663</v>
      </c>
      <c r="E58" s="190">
        <f>'2. KIADÁSOK MINDÖSSZESEN'!$F58/12</f>
        <v>734.41666666666663</v>
      </c>
      <c r="F58" s="190">
        <f>'2. KIADÁSOK MINDÖSSZESEN'!$F58/12</f>
        <v>734.41666666666663</v>
      </c>
      <c r="G58" s="190">
        <f>'2. KIADÁSOK MINDÖSSZESEN'!$F58/12</f>
        <v>734.41666666666663</v>
      </c>
      <c r="H58" s="190">
        <f>'2. KIADÁSOK MINDÖSSZESEN'!$F58/12</f>
        <v>734.41666666666663</v>
      </c>
      <c r="I58" s="190">
        <f>'2. KIADÁSOK MINDÖSSZESEN'!$F58/12</f>
        <v>734.41666666666663</v>
      </c>
      <c r="J58" s="190">
        <f>'2. KIADÁSOK MINDÖSSZESEN'!$F58/12</f>
        <v>734.41666666666663</v>
      </c>
      <c r="K58" s="190">
        <f>'2. KIADÁSOK MINDÖSSZESEN'!$F58/12</f>
        <v>734.41666666666663</v>
      </c>
      <c r="L58" s="190">
        <f>'2. KIADÁSOK MINDÖSSZESEN'!$F58/12</f>
        <v>734.41666666666663</v>
      </c>
      <c r="M58" s="190">
        <f>'2. KIADÁSOK MINDÖSSZESEN'!$F58/12</f>
        <v>734.41666666666663</v>
      </c>
      <c r="N58" s="190">
        <f>'2. KIADÁSOK MINDÖSSZESEN'!$F58/12</f>
        <v>734.41666666666663</v>
      </c>
      <c r="O58" s="244">
        <f t="shared" si="0"/>
        <v>8813.0000000000018</v>
      </c>
      <c r="P58" s="3"/>
      <c r="Q58" s="3"/>
    </row>
    <row r="59" spans="1:17">
      <c r="A59" s="62" t="s">
        <v>12</v>
      </c>
      <c r="B59" s="65" t="s">
        <v>624</v>
      </c>
      <c r="C59" s="190">
        <f>'2. KIADÁSOK MINDÖSSZESEN'!$F59/12</f>
        <v>894.16666666666663</v>
      </c>
      <c r="D59" s="190">
        <f>'2. KIADÁSOK MINDÖSSZESEN'!$F59/12</f>
        <v>894.16666666666663</v>
      </c>
      <c r="E59" s="190">
        <f>'2. KIADÁSOK MINDÖSSZESEN'!$F59/12</f>
        <v>894.16666666666663</v>
      </c>
      <c r="F59" s="190">
        <f>'2. KIADÁSOK MINDÖSSZESEN'!$F59/12</f>
        <v>894.16666666666663</v>
      </c>
      <c r="G59" s="190">
        <f>'2. KIADÁSOK MINDÖSSZESEN'!$F59/12</f>
        <v>894.16666666666663</v>
      </c>
      <c r="H59" s="190">
        <f>'2. KIADÁSOK MINDÖSSZESEN'!$F59/12</f>
        <v>894.16666666666663</v>
      </c>
      <c r="I59" s="190">
        <f>'2. KIADÁSOK MINDÖSSZESEN'!$F59/12</f>
        <v>894.16666666666663</v>
      </c>
      <c r="J59" s="190">
        <f>'2. KIADÁSOK MINDÖSSZESEN'!$F59/12</f>
        <v>894.16666666666663</v>
      </c>
      <c r="K59" s="190">
        <f>'2. KIADÁSOK MINDÖSSZESEN'!$F59/12</f>
        <v>894.16666666666663</v>
      </c>
      <c r="L59" s="190">
        <f>'2. KIADÁSOK MINDÖSSZESEN'!$F59/12</f>
        <v>894.16666666666663</v>
      </c>
      <c r="M59" s="190">
        <f>'2. KIADÁSOK MINDÖSSZESEN'!$F59/12</f>
        <v>894.16666666666663</v>
      </c>
      <c r="N59" s="190">
        <f>'2. KIADÁSOK MINDÖSSZESEN'!$F59/12</f>
        <v>894.16666666666663</v>
      </c>
      <c r="O59" s="244">
        <f t="shared" si="0"/>
        <v>10730</v>
      </c>
      <c r="P59" s="3"/>
      <c r="Q59" s="3"/>
    </row>
    <row r="60" spans="1:17">
      <c r="A60" s="15" t="s">
        <v>56</v>
      </c>
      <c r="B60" s="39" t="s">
        <v>625</v>
      </c>
      <c r="C60" s="190">
        <f>'2. KIADÁSOK MINDÖSSZESEN'!$F60/12</f>
        <v>0</v>
      </c>
      <c r="D60" s="190">
        <f>'2. KIADÁSOK MINDÖSSZESEN'!$F60/12</f>
        <v>0</v>
      </c>
      <c r="E60" s="190">
        <f>'2. KIADÁSOK MINDÖSSZESEN'!$F60/12</f>
        <v>0</v>
      </c>
      <c r="F60" s="190">
        <f>'2. KIADÁSOK MINDÖSSZESEN'!$F60/12</f>
        <v>0</v>
      </c>
      <c r="G60" s="190">
        <f>'2. KIADÁSOK MINDÖSSZESEN'!$F60/12</f>
        <v>0</v>
      </c>
      <c r="H60" s="190">
        <f>'2. KIADÁSOK MINDÖSSZESEN'!$F60/12</f>
        <v>0</v>
      </c>
      <c r="I60" s="190">
        <f>'2. KIADÁSOK MINDÖSSZESEN'!$F60/12</f>
        <v>0</v>
      </c>
      <c r="J60" s="190">
        <f>'2. KIADÁSOK MINDÖSSZESEN'!$F60/12</f>
        <v>0</v>
      </c>
      <c r="K60" s="190">
        <f>'2. KIADÁSOK MINDÖSSZESEN'!$F60/12</f>
        <v>0</v>
      </c>
      <c r="L60" s="190">
        <f>'2. KIADÁSOK MINDÖSSZESEN'!$F60/12</f>
        <v>0</v>
      </c>
      <c r="M60" s="190">
        <f>'2. KIADÁSOK MINDÖSSZESEN'!$F60/12</f>
        <v>0</v>
      </c>
      <c r="N60" s="190">
        <f>'2. KIADÁSOK MINDÖSSZESEN'!$F60/12</f>
        <v>0</v>
      </c>
      <c r="O60" s="244">
        <f t="shared" si="0"/>
        <v>0</v>
      </c>
      <c r="P60" s="3"/>
      <c r="Q60" s="3"/>
    </row>
    <row r="61" spans="1:17">
      <c r="A61" s="15" t="s">
        <v>627</v>
      </c>
      <c r="B61" s="39" t="s">
        <v>628</v>
      </c>
      <c r="C61" s="190">
        <f>'2. KIADÁSOK MINDÖSSZESEN'!$F61/12</f>
        <v>0</v>
      </c>
      <c r="D61" s="190">
        <f>'2. KIADÁSOK MINDÖSSZESEN'!$F61/12</f>
        <v>0</v>
      </c>
      <c r="E61" s="190">
        <f>'2. KIADÁSOK MINDÖSSZESEN'!$F61/12</f>
        <v>0</v>
      </c>
      <c r="F61" s="190">
        <f>'2. KIADÁSOK MINDÖSSZESEN'!$F61/12</f>
        <v>0</v>
      </c>
      <c r="G61" s="190">
        <f>'2. KIADÁSOK MINDÖSSZESEN'!$F61/12</f>
        <v>0</v>
      </c>
      <c r="H61" s="190">
        <f>'2. KIADÁSOK MINDÖSSZESEN'!$F61/12</f>
        <v>0</v>
      </c>
      <c r="I61" s="190">
        <f>'2. KIADÁSOK MINDÖSSZESEN'!$F61/12</f>
        <v>0</v>
      </c>
      <c r="J61" s="190">
        <f>'2. KIADÁSOK MINDÖSSZESEN'!$F61/12</f>
        <v>0</v>
      </c>
      <c r="K61" s="190">
        <f>'2. KIADÁSOK MINDÖSSZESEN'!$F61/12</f>
        <v>0</v>
      </c>
      <c r="L61" s="190">
        <f>'2. KIADÁSOK MINDÖSSZESEN'!$F61/12</f>
        <v>0</v>
      </c>
      <c r="M61" s="190">
        <f>'2. KIADÁSOK MINDÖSSZESEN'!$F61/12</f>
        <v>0</v>
      </c>
      <c r="N61" s="190">
        <f>'2. KIADÁSOK MINDÖSSZESEN'!$F61/12</f>
        <v>0</v>
      </c>
      <c r="O61" s="244">
        <f t="shared" si="0"/>
        <v>0</v>
      </c>
      <c r="P61" s="3"/>
      <c r="Q61" s="3"/>
    </row>
    <row r="62" spans="1:17">
      <c r="A62" s="15" t="s">
        <v>629</v>
      </c>
      <c r="B62" s="39" t="s">
        <v>630</v>
      </c>
      <c r="C62" s="190">
        <f>'2. KIADÁSOK MINDÖSSZESEN'!$F62/12</f>
        <v>0</v>
      </c>
      <c r="D62" s="190">
        <f>'2. KIADÁSOK MINDÖSSZESEN'!$F62/12</f>
        <v>0</v>
      </c>
      <c r="E62" s="190">
        <f>'2. KIADÁSOK MINDÖSSZESEN'!$F62/12</f>
        <v>0</v>
      </c>
      <c r="F62" s="190">
        <f>'2. KIADÁSOK MINDÖSSZESEN'!$F62/12</f>
        <v>0</v>
      </c>
      <c r="G62" s="190">
        <f>'2. KIADÁSOK MINDÖSSZESEN'!$F62/12</f>
        <v>0</v>
      </c>
      <c r="H62" s="190">
        <f>'2. KIADÁSOK MINDÖSSZESEN'!$F62/12</f>
        <v>0</v>
      </c>
      <c r="I62" s="190">
        <f>'2. KIADÁSOK MINDÖSSZESEN'!$F62/12</f>
        <v>0</v>
      </c>
      <c r="J62" s="190">
        <f>'2. KIADÁSOK MINDÖSSZESEN'!$F62/12</f>
        <v>0</v>
      </c>
      <c r="K62" s="190">
        <f>'2. KIADÁSOK MINDÖSSZESEN'!$F62/12</f>
        <v>0</v>
      </c>
      <c r="L62" s="190">
        <f>'2. KIADÁSOK MINDÖSSZESEN'!$F62/12</f>
        <v>0</v>
      </c>
      <c r="M62" s="190">
        <f>'2. KIADÁSOK MINDÖSSZESEN'!$F62/12</f>
        <v>0</v>
      </c>
      <c r="N62" s="190">
        <f>'2. KIADÁSOK MINDÖSSZESEN'!$F62/12</f>
        <v>0</v>
      </c>
      <c r="O62" s="244">
        <f t="shared" si="0"/>
        <v>0</v>
      </c>
      <c r="P62" s="3"/>
      <c r="Q62" s="3"/>
    </row>
    <row r="63" spans="1:17">
      <c r="A63" s="15" t="s">
        <v>14</v>
      </c>
      <c r="B63" s="39" t="s">
        <v>631</v>
      </c>
      <c r="C63" s="190">
        <f>'2. KIADÁSOK MINDÖSSZESEN'!$F63/12</f>
        <v>0</v>
      </c>
      <c r="D63" s="190">
        <f>'2. KIADÁSOK MINDÖSSZESEN'!$F63/12</f>
        <v>0</v>
      </c>
      <c r="E63" s="190">
        <f>'2. KIADÁSOK MINDÖSSZESEN'!$F63/12</f>
        <v>0</v>
      </c>
      <c r="F63" s="190">
        <f>'2. KIADÁSOK MINDÖSSZESEN'!$F63/12</f>
        <v>0</v>
      </c>
      <c r="G63" s="190">
        <f>'2. KIADÁSOK MINDÖSSZESEN'!$F63/12</f>
        <v>0</v>
      </c>
      <c r="H63" s="190">
        <f>'2. KIADÁSOK MINDÖSSZESEN'!$F63/12</f>
        <v>0</v>
      </c>
      <c r="I63" s="190">
        <f>'2. KIADÁSOK MINDÖSSZESEN'!$F63/12</f>
        <v>0</v>
      </c>
      <c r="J63" s="190">
        <f>'2. KIADÁSOK MINDÖSSZESEN'!$F63/12</f>
        <v>0</v>
      </c>
      <c r="K63" s="190">
        <f>'2. KIADÁSOK MINDÖSSZESEN'!$F63/12</f>
        <v>0</v>
      </c>
      <c r="L63" s="190">
        <f>'2. KIADÁSOK MINDÖSSZESEN'!$F63/12</f>
        <v>0</v>
      </c>
      <c r="M63" s="190">
        <f>'2. KIADÁSOK MINDÖSSZESEN'!$F63/12</f>
        <v>0</v>
      </c>
      <c r="N63" s="190">
        <f>'2. KIADÁSOK MINDÖSSZESEN'!$F63/12</f>
        <v>0</v>
      </c>
      <c r="O63" s="244">
        <f t="shared" si="0"/>
        <v>0</v>
      </c>
      <c r="P63" s="3"/>
      <c r="Q63" s="3"/>
    </row>
    <row r="64" spans="1:17">
      <c r="A64" s="15" t="s">
        <v>57</v>
      </c>
      <c r="B64" s="39" t="s">
        <v>632</v>
      </c>
      <c r="C64" s="190">
        <f>'2. KIADÁSOK MINDÖSSZESEN'!$F64/12</f>
        <v>0</v>
      </c>
      <c r="D64" s="190">
        <f>'2. KIADÁSOK MINDÖSSZESEN'!$F64/12</f>
        <v>0</v>
      </c>
      <c r="E64" s="190">
        <f>'2. KIADÁSOK MINDÖSSZESEN'!$F64/12</f>
        <v>0</v>
      </c>
      <c r="F64" s="190">
        <f>'2. KIADÁSOK MINDÖSSZESEN'!$F64/12</f>
        <v>0</v>
      </c>
      <c r="G64" s="190">
        <f>'2. KIADÁSOK MINDÖSSZESEN'!$F64/12</f>
        <v>0</v>
      </c>
      <c r="H64" s="190">
        <f>'2. KIADÁSOK MINDÖSSZESEN'!$F64/12</f>
        <v>0</v>
      </c>
      <c r="I64" s="190">
        <f>'2. KIADÁSOK MINDÖSSZESEN'!$F64/12</f>
        <v>0</v>
      </c>
      <c r="J64" s="190">
        <f>'2. KIADÁSOK MINDÖSSZESEN'!$F64/12</f>
        <v>0</v>
      </c>
      <c r="K64" s="190">
        <f>'2. KIADÁSOK MINDÖSSZESEN'!$F64/12</f>
        <v>0</v>
      </c>
      <c r="L64" s="190">
        <f>'2. KIADÁSOK MINDÖSSZESEN'!$F64/12</f>
        <v>0</v>
      </c>
      <c r="M64" s="190">
        <f>'2. KIADÁSOK MINDÖSSZESEN'!$F64/12</f>
        <v>0</v>
      </c>
      <c r="N64" s="190">
        <f>'2. KIADÁSOK MINDÖSSZESEN'!$F64/12</f>
        <v>0</v>
      </c>
      <c r="O64" s="244">
        <f t="shared" si="0"/>
        <v>0</v>
      </c>
      <c r="P64" s="3"/>
      <c r="Q64" s="3"/>
    </row>
    <row r="65" spans="1:17">
      <c r="A65" s="15" t="s">
        <v>16</v>
      </c>
      <c r="B65" s="39" t="s">
        <v>633</v>
      </c>
      <c r="C65" s="190">
        <f>'2. KIADÁSOK MINDÖSSZESEN'!$F65/12</f>
        <v>0</v>
      </c>
      <c r="D65" s="190">
        <f>'2. KIADÁSOK MINDÖSSZESEN'!$F65/12</f>
        <v>0</v>
      </c>
      <c r="E65" s="190">
        <f>'2. KIADÁSOK MINDÖSSZESEN'!$F65/12</f>
        <v>0</v>
      </c>
      <c r="F65" s="190">
        <f>'2. KIADÁSOK MINDÖSSZESEN'!$F65/12</f>
        <v>0</v>
      </c>
      <c r="G65" s="190">
        <f>'2. KIADÁSOK MINDÖSSZESEN'!$F65/12</f>
        <v>0</v>
      </c>
      <c r="H65" s="190">
        <f>'2. KIADÁSOK MINDÖSSZESEN'!$F65/12</f>
        <v>0</v>
      </c>
      <c r="I65" s="190">
        <f>'2. KIADÁSOK MINDÖSSZESEN'!$F65/12</f>
        <v>0</v>
      </c>
      <c r="J65" s="190">
        <f>'2. KIADÁSOK MINDÖSSZESEN'!$F65/12</f>
        <v>0</v>
      </c>
      <c r="K65" s="190">
        <f>'2. KIADÁSOK MINDÖSSZESEN'!$F65/12</f>
        <v>0</v>
      </c>
      <c r="L65" s="190">
        <f>'2. KIADÁSOK MINDÖSSZESEN'!$F65/12</f>
        <v>0</v>
      </c>
      <c r="M65" s="190">
        <f>'2. KIADÁSOK MINDÖSSZESEN'!$F65/12</f>
        <v>0</v>
      </c>
      <c r="N65" s="190">
        <f>'2. KIADÁSOK MINDÖSSZESEN'!$F65/12</f>
        <v>0</v>
      </c>
      <c r="O65" s="244">
        <f t="shared" si="0"/>
        <v>0</v>
      </c>
      <c r="P65" s="3"/>
      <c r="Q65" s="3"/>
    </row>
    <row r="66" spans="1:17">
      <c r="A66" s="15" t="s">
        <v>58</v>
      </c>
      <c r="B66" s="39" t="s">
        <v>634</v>
      </c>
      <c r="C66" s="190">
        <f>'2. KIADÁSOK MINDÖSSZESEN'!$F66/12</f>
        <v>0</v>
      </c>
      <c r="D66" s="190">
        <f>'2. KIADÁSOK MINDÖSSZESEN'!$F66/12</f>
        <v>0</v>
      </c>
      <c r="E66" s="190">
        <f>'2. KIADÁSOK MINDÖSSZESEN'!$F66/12</f>
        <v>0</v>
      </c>
      <c r="F66" s="190">
        <f>'2. KIADÁSOK MINDÖSSZESEN'!$F66/12</f>
        <v>0</v>
      </c>
      <c r="G66" s="190">
        <f>'2. KIADÁSOK MINDÖSSZESEN'!$F66/12</f>
        <v>0</v>
      </c>
      <c r="H66" s="190">
        <f>'2. KIADÁSOK MINDÖSSZESEN'!$F66/12</f>
        <v>0</v>
      </c>
      <c r="I66" s="190">
        <f>'2. KIADÁSOK MINDÖSSZESEN'!$F66/12</f>
        <v>0</v>
      </c>
      <c r="J66" s="190">
        <f>'2. KIADÁSOK MINDÖSSZESEN'!$F66/12</f>
        <v>0</v>
      </c>
      <c r="K66" s="190">
        <f>'2. KIADÁSOK MINDÖSSZESEN'!$F66/12</f>
        <v>0</v>
      </c>
      <c r="L66" s="190">
        <f>'2. KIADÁSOK MINDÖSSZESEN'!$F66/12</f>
        <v>0</v>
      </c>
      <c r="M66" s="190">
        <f>'2. KIADÁSOK MINDÖSSZESEN'!$F66/12</f>
        <v>0</v>
      </c>
      <c r="N66" s="190">
        <f>'2. KIADÁSOK MINDÖSSZESEN'!$F66/12</f>
        <v>0</v>
      </c>
      <c r="O66" s="244">
        <f t="shared" si="0"/>
        <v>0</v>
      </c>
      <c r="P66" s="3"/>
      <c r="Q66" s="3"/>
    </row>
    <row r="67" spans="1:17">
      <c r="A67" s="15" t="s">
        <v>59</v>
      </c>
      <c r="B67" s="39" t="s">
        <v>649</v>
      </c>
      <c r="C67" s="190">
        <f>'2. KIADÁSOK MINDÖSSZESEN'!$F67/12</f>
        <v>83.333333333333329</v>
      </c>
      <c r="D67" s="190">
        <f>'2. KIADÁSOK MINDÖSSZESEN'!$F67/12</f>
        <v>83.333333333333329</v>
      </c>
      <c r="E67" s="190">
        <f>'2. KIADÁSOK MINDÖSSZESEN'!$F67/12</f>
        <v>83.333333333333329</v>
      </c>
      <c r="F67" s="190">
        <f>'2. KIADÁSOK MINDÖSSZESEN'!$F67/12</f>
        <v>83.333333333333329</v>
      </c>
      <c r="G67" s="190">
        <f>'2. KIADÁSOK MINDÖSSZESEN'!$F67/12</f>
        <v>83.333333333333329</v>
      </c>
      <c r="H67" s="190">
        <f>'2. KIADÁSOK MINDÖSSZESEN'!$F67/12</f>
        <v>83.333333333333329</v>
      </c>
      <c r="I67" s="190">
        <f>'2. KIADÁSOK MINDÖSSZESEN'!$F67/12</f>
        <v>83.333333333333329</v>
      </c>
      <c r="J67" s="190">
        <f>'2. KIADÁSOK MINDÖSSZESEN'!$F67/12</f>
        <v>83.333333333333329</v>
      </c>
      <c r="K67" s="190">
        <f>'2. KIADÁSOK MINDÖSSZESEN'!$F67/12</f>
        <v>83.333333333333329</v>
      </c>
      <c r="L67" s="190">
        <f>'2. KIADÁSOK MINDÖSSZESEN'!$F67/12</f>
        <v>83.333333333333329</v>
      </c>
      <c r="M67" s="190">
        <f>'2. KIADÁSOK MINDÖSSZESEN'!$F67/12</f>
        <v>83.333333333333329</v>
      </c>
      <c r="N67" s="190">
        <f>'2. KIADÁSOK MINDÖSSZESEN'!$F67/12</f>
        <v>83.333333333333329</v>
      </c>
      <c r="O67" s="244">
        <f t="shared" si="0"/>
        <v>1000.0000000000001</v>
      </c>
      <c r="P67" s="3"/>
      <c r="Q67" s="3"/>
    </row>
    <row r="68" spans="1:17">
      <c r="A68" s="15" t="s">
        <v>650</v>
      </c>
      <c r="B68" s="39" t="s">
        <v>651</v>
      </c>
      <c r="C68" s="190">
        <f>'2. KIADÁSOK MINDÖSSZESEN'!$F68/12</f>
        <v>0</v>
      </c>
      <c r="D68" s="190">
        <f>'2. KIADÁSOK MINDÖSSZESEN'!$F68/12</f>
        <v>0</v>
      </c>
      <c r="E68" s="190">
        <f>'2. KIADÁSOK MINDÖSSZESEN'!$F68/12</f>
        <v>0</v>
      </c>
      <c r="F68" s="190">
        <f>'2. KIADÁSOK MINDÖSSZESEN'!$F68/12</f>
        <v>0</v>
      </c>
      <c r="G68" s="190">
        <f>'2. KIADÁSOK MINDÖSSZESEN'!$F68/12</f>
        <v>0</v>
      </c>
      <c r="H68" s="190">
        <f>'2. KIADÁSOK MINDÖSSZESEN'!$F68/12</f>
        <v>0</v>
      </c>
      <c r="I68" s="190">
        <f>'2. KIADÁSOK MINDÖSSZESEN'!$F68/12</f>
        <v>0</v>
      </c>
      <c r="J68" s="190">
        <f>'2. KIADÁSOK MINDÖSSZESEN'!$F68/12</f>
        <v>0</v>
      </c>
      <c r="K68" s="190">
        <f>'2. KIADÁSOK MINDÖSSZESEN'!$F68/12</f>
        <v>0</v>
      </c>
      <c r="L68" s="190">
        <f>'2. KIADÁSOK MINDÖSSZESEN'!$F68/12</f>
        <v>0</v>
      </c>
      <c r="M68" s="190">
        <f>'2. KIADÁSOK MINDÖSSZESEN'!$F68/12</f>
        <v>0</v>
      </c>
      <c r="N68" s="190">
        <f>'2. KIADÁSOK MINDÖSSZESEN'!$F68/12</f>
        <v>0</v>
      </c>
      <c r="O68" s="244">
        <f t="shared" si="0"/>
        <v>0</v>
      </c>
      <c r="P68" s="3"/>
      <c r="Q68" s="3"/>
    </row>
    <row r="69" spans="1:17">
      <c r="A69" s="28" t="s">
        <v>652</v>
      </c>
      <c r="B69" s="39" t="s">
        <v>653</v>
      </c>
      <c r="C69" s="190">
        <f>'2. KIADÁSOK MINDÖSSZESEN'!$F69/12</f>
        <v>0</v>
      </c>
      <c r="D69" s="190">
        <f>'2. KIADÁSOK MINDÖSSZESEN'!$F69/12</f>
        <v>0</v>
      </c>
      <c r="E69" s="190">
        <f>'2. KIADÁSOK MINDÖSSZESEN'!$F69/12</f>
        <v>0</v>
      </c>
      <c r="F69" s="190">
        <f>'2. KIADÁSOK MINDÖSSZESEN'!$F69/12</f>
        <v>0</v>
      </c>
      <c r="G69" s="190">
        <f>'2. KIADÁSOK MINDÖSSZESEN'!$F69/12</f>
        <v>0</v>
      </c>
      <c r="H69" s="190">
        <f>'2. KIADÁSOK MINDÖSSZESEN'!$F69/12</f>
        <v>0</v>
      </c>
      <c r="I69" s="190">
        <f>'2. KIADÁSOK MINDÖSSZESEN'!$F69/12</f>
        <v>0</v>
      </c>
      <c r="J69" s="190">
        <f>'2. KIADÁSOK MINDÖSSZESEN'!$F69/12</f>
        <v>0</v>
      </c>
      <c r="K69" s="190">
        <f>'2. KIADÁSOK MINDÖSSZESEN'!$F69/12</f>
        <v>0</v>
      </c>
      <c r="L69" s="190">
        <f>'2. KIADÁSOK MINDÖSSZESEN'!$F69/12</f>
        <v>0</v>
      </c>
      <c r="M69" s="190">
        <f>'2. KIADÁSOK MINDÖSSZESEN'!$F69/12</f>
        <v>0</v>
      </c>
      <c r="N69" s="190">
        <f>'2. KIADÁSOK MINDÖSSZESEN'!$F69/12</f>
        <v>0</v>
      </c>
      <c r="O69" s="244">
        <f t="shared" si="0"/>
        <v>0</v>
      </c>
      <c r="P69" s="3"/>
      <c r="Q69" s="3"/>
    </row>
    <row r="70" spans="1:17">
      <c r="A70" s="15" t="s">
        <v>60</v>
      </c>
      <c r="B70" s="39" t="s">
        <v>654</v>
      </c>
      <c r="C70" s="190">
        <f>'2. KIADÁSOK MINDÖSSZESEN'!$F70/12</f>
        <v>586.75</v>
      </c>
      <c r="D70" s="190">
        <f>'2. KIADÁSOK MINDÖSSZESEN'!$F70/12</f>
        <v>586.75</v>
      </c>
      <c r="E70" s="190">
        <f>'2. KIADÁSOK MINDÖSSZESEN'!$F70/12</f>
        <v>586.75</v>
      </c>
      <c r="F70" s="190">
        <f>'2. KIADÁSOK MINDÖSSZESEN'!$F70/12</f>
        <v>586.75</v>
      </c>
      <c r="G70" s="190">
        <f>'2. KIADÁSOK MINDÖSSZESEN'!$F70/12</f>
        <v>586.75</v>
      </c>
      <c r="H70" s="190">
        <f>'2. KIADÁSOK MINDÖSSZESEN'!$F70/12</f>
        <v>586.75</v>
      </c>
      <c r="I70" s="190">
        <f>'2. KIADÁSOK MINDÖSSZESEN'!$F70/12</f>
        <v>586.75</v>
      </c>
      <c r="J70" s="190">
        <f>'2. KIADÁSOK MINDÖSSZESEN'!$F70/12</f>
        <v>586.75</v>
      </c>
      <c r="K70" s="190">
        <f>'2. KIADÁSOK MINDÖSSZESEN'!$F70/12</f>
        <v>586.75</v>
      </c>
      <c r="L70" s="190">
        <f>'2. KIADÁSOK MINDÖSSZESEN'!$F70/12</f>
        <v>586.75</v>
      </c>
      <c r="M70" s="190">
        <f>'2. KIADÁSOK MINDÖSSZESEN'!$F70/12</f>
        <v>586.75</v>
      </c>
      <c r="N70" s="190">
        <f>'2. KIADÁSOK MINDÖSSZESEN'!$F70/12</f>
        <v>586.75</v>
      </c>
      <c r="O70" s="244">
        <f t="shared" si="0"/>
        <v>7041</v>
      </c>
      <c r="P70" s="3"/>
      <c r="Q70" s="3"/>
    </row>
    <row r="71" spans="1:17">
      <c r="A71" s="28" t="s">
        <v>248</v>
      </c>
      <c r="B71" s="39" t="s">
        <v>655</v>
      </c>
      <c r="C71" s="190">
        <f>'2. KIADÁSOK MINDÖSSZESEN'!$F71/12</f>
        <v>3436.1666666666665</v>
      </c>
      <c r="D71" s="190">
        <f>'2. KIADÁSOK MINDÖSSZESEN'!$F71/12</f>
        <v>3436.1666666666665</v>
      </c>
      <c r="E71" s="190">
        <f>'2. KIADÁSOK MINDÖSSZESEN'!$F71/12</f>
        <v>3436.1666666666665</v>
      </c>
      <c r="F71" s="190">
        <f>'2. KIADÁSOK MINDÖSSZESEN'!$F71/12</f>
        <v>3436.1666666666665</v>
      </c>
      <c r="G71" s="190">
        <f>'2. KIADÁSOK MINDÖSSZESEN'!$F71/12</f>
        <v>3436.1666666666665</v>
      </c>
      <c r="H71" s="190">
        <f>'2. KIADÁSOK MINDÖSSZESEN'!$F71/12</f>
        <v>3436.1666666666665</v>
      </c>
      <c r="I71" s="190">
        <f>'2. KIADÁSOK MINDÖSSZESEN'!$F71/12</f>
        <v>3436.1666666666665</v>
      </c>
      <c r="J71" s="190">
        <f>'2. KIADÁSOK MINDÖSSZESEN'!$F71/12</f>
        <v>3436.1666666666665</v>
      </c>
      <c r="K71" s="190">
        <f>'2. KIADÁSOK MINDÖSSZESEN'!$F71/12</f>
        <v>3436.1666666666665</v>
      </c>
      <c r="L71" s="190">
        <f>'2. KIADÁSOK MINDÖSSZESEN'!$F71/12</f>
        <v>3436.1666666666665</v>
      </c>
      <c r="M71" s="190">
        <f>'2. KIADÁSOK MINDÖSSZESEN'!$F71/12</f>
        <v>3436.1666666666665</v>
      </c>
      <c r="N71" s="190">
        <f>'2. KIADÁSOK MINDÖSSZESEN'!$F71/12</f>
        <v>3436.1666666666665</v>
      </c>
      <c r="O71" s="244">
        <f t="shared" ref="O71:O134" si="1">SUM(C71:N71)</f>
        <v>41234</v>
      </c>
      <c r="P71" s="3"/>
      <c r="Q71" s="3"/>
    </row>
    <row r="72" spans="1:17">
      <c r="A72" s="28" t="s">
        <v>249</v>
      </c>
      <c r="B72" s="39" t="s">
        <v>655</v>
      </c>
      <c r="C72" s="190">
        <f>'2. KIADÁSOK MINDÖSSZESEN'!$F72/12</f>
        <v>2500</v>
      </c>
      <c r="D72" s="190">
        <f>'2. KIADÁSOK MINDÖSSZESEN'!$F72/12</f>
        <v>2500</v>
      </c>
      <c r="E72" s="190">
        <f>'2. KIADÁSOK MINDÖSSZESEN'!$F72/12</f>
        <v>2500</v>
      </c>
      <c r="F72" s="190">
        <f>'2. KIADÁSOK MINDÖSSZESEN'!$F72/12</f>
        <v>2500</v>
      </c>
      <c r="G72" s="190">
        <f>'2. KIADÁSOK MINDÖSSZESEN'!$F72/12</f>
        <v>2500</v>
      </c>
      <c r="H72" s="190">
        <f>'2. KIADÁSOK MINDÖSSZESEN'!$F72/12</f>
        <v>2500</v>
      </c>
      <c r="I72" s="190">
        <f>'2. KIADÁSOK MINDÖSSZESEN'!$F72/12</f>
        <v>2500</v>
      </c>
      <c r="J72" s="190">
        <f>'2. KIADÁSOK MINDÖSSZESEN'!$F72/12</f>
        <v>2500</v>
      </c>
      <c r="K72" s="190">
        <f>'2. KIADÁSOK MINDÖSSZESEN'!$F72/12</f>
        <v>2500</v>
      </c>
      <c r="L72" s="190">
        <f>'2. KIADÁSOK MINDÖSSZESEN'!$F72/12</f>
        <v>2500</v>
      </c>
      <c r="M72" s="190">
        <f>'2. KIADÁSOK MINDÖSSZESEN'!$F72/12</f>
        <v>2500</v>
      </c>
      <c r="N72" s="190">
        <f>'2. KIADÁSOK MINDÖSSZESEN'!$F72/12</f>
        <v>2500</v>
      </c>
      <c r="O72" s="244">
        <f t="shared" si="1"/>
        <v>30000</v>
      </c>
      <c r="P72" s="3"/>
      <c r="Q72" s="3"/>
    </row>
    <row r="73" spans="1:17">
      <c r="A73" s="62" t="s">
        <v>20</v>
      </c>
      <c r="B73" s="65" t="s">
        <v>656</v>
      </c>
      <c r="C73" s="190">
        <f>'2. KIADÁSOK MINDÖSSZESEN'!$F73/12</f>
        <v>6606.25</v>
      </c>
      <c r="D73" s="190">
        <f>'2. KIADÁSOK MINDÖSSZESEN'!$F73/12</f>
        <v>6606.25</v>
      </c>
      <c r="E73" s="190">
        <f>'2. KIADÁSOK MINDÖSSZESEN'!$F73/12</f>
        <v>6606.25</v>
      </c>
      <c r="F73" s="190">
        <f>'2. KIADÁSOK MINDÖSSZESEN'!$F73/12</f>
        <v>6606.25</v>
      </c>
      <c r="G73" s="190">
        <f>'2. KIADÁSOK MINDÖSSZESEN'!$F73/12</f>
        <v>6606.25</v>
      </c>
      <c r="H73" s="190">
        <f>'2. KIADÁSOK MINDÖSSZESEN'!$F73/12</f>
        <v>6606.25</v>
      </c>
      <c r="I73" s="190">
        <f>'2. KIADÁSOK MINDÖSSZESEN'!$F73/12</f>
        <v>6606.25</v>
      </c>
      <c r="J73" s="190">
        <f>'2. KIADÁSOK MINDÖSSZESEN'!$F73/12</f>
        <v>6606.25</v>
      </c>
      <c r="K73" s="190">
        <f>'2. KIADÁSOK MINDÖSSZESEN'!$F73/12</f>
        <v>6606.25</v>
      </c>
      <c r="L73" s="190">
        <f>'2. KIADÁSOK MINDÖSSZESEN'!$F73/12</f>
        <v>6606.25</v>
      </c>
      <c r="M73" s="190">
        <f>'2. KIADÁSOK MINDÖSSZESEN'!$F73/12</f>
        <v>6606.25</v>
      </c>
      <c r="N73" s="190">
        <f>'2. KIADÁSOK MINDÖSSZESEN'!$F73/12</f>
        <v>6606.25</v>
      </c>
      <c r="O73" s="244">
        <f t="shared" si="1"/>
        <v>79275</v>
      </c>
      <c r="P73" s="3"/>
      <c r="Q73" s="3"/>
    </row>
    <row r="74" spans="1:17" ht="15.75">
      <c r="A74" s="77" t="s">
        <v>344</v>
      </c>
      <c r="B74" s="65"/>
      <c r="C74" s="190">
        <f>'2. KIADÁSOK MINDÖSSZESEN'!$F74/12</f>
        <v>36902</v>
      </c>
      <c r="D74" s="190">
        <f>'2. KIADÁSOK MINDÖSSZESEN'!$F74/12</f>
        <v>36902</v>
      </c>
      <c r="E74" s="190">
        <f>'2. KIADÁSOK MINDÖSSZESEN'!$F74/12</f>
        <v>36902</v>
      </c>
      <c r="F74" s="190">
        <f>'2. KIADÁSOK MINDÖSSZESEN'!$F74/12</f>
        <v>36902</v>
      </c>
      <c r="G74" s="190">
        <f>'2. KIADÁSOK MINDÖSSZESEN'!$F74/12</f>
        <v>36902</v>
      </c>
      <c r="H74" s="190">
        <f>'2. KIADÁSOK MINDÖSSZESEN'!$F74/12</f>
        <v>36902</v>
      </c>
      <c r="I74" s="190">
        <f>'2. KIADÁSOK MINDÖSSZESEN'!$F74/12</f>
        <v>36902</v>
      </c>
      <c r="J74" s="190">
        <f>'2. KIADÁSOK MINDÖSSZESEN'!$F74/12</f>
        <v>36902</v>
      </c>
      <c r="K74" s="190">
        <f>'2. KIADÁSOK MINDÖSSZESEN'!$F74/12</f>
        <v>36902</v>
      </c>
      <c r="L74" s="190">
        <f>'2. KIADÁSOK MINDÖSSZESEN'!$F74/12</f>
        <v>36902</v>
      </c>
      <c r="M74" s="190">
        <f>'2. KIADÁSOK MINDÖSSZESEN'!$F74/12</f>
        <v>36902</v>
      </c>
      <c r="N74" s="190">
        <f>'2. KIADÁSOK MINDÖSSZESEN'!$F74/12</f>
        <v>36902</v>
      </c>
      <c r="O74" s="244">
        <f t="shared" si="1"/>
        <v>442824</v>
      </c>
      <c r="P74" s="3"/>
      <c r="Q74" s="3"/>
    </row>
    <row r="75" spans="1:17">
      <c r="A75" s="43" t="s">
        <v>657</v>
      </c>
      <c r="B75" s="39" t="s">
        <v>658</v>
      </c>
      <c r="C75" s="190">
        <f>'2. KIADÁSOK MINDÖSSZESEN'!$F75/12</f>
        <v>554.16666666666663</v>
      </c>
      <c r="D75" s="190">
        <f>'2. KIADÁSOK MINDÖSSZESEN'!$F75/12</f>
        <v>554.16666666666663</v>
      </c>
      <c r="E75" s="190">
        <f>'2. KIADÁSOK MINDÖSSZESEN'!$F75/12</f>
        <v>554.16666666666663</v>
      </c>
      <c r="F75" s="190">
        <f>'2. KIADÁSOK MINDÖSSZESEN'!$F75/12</f>
        <v>554.16666666666663</v>
      </c>
      <c r="G75" s="190">
        <f>'2. KIADÁSOK MINDÖSSZESEN'!$F75/12</f>
        <v>554.16666666666663</v>
      </c>
      <c r="H75" s="190">
        <f>'2. KIADÁSOK MINDÖSSZESEN'!$F75/12</f>
        <v>554.16666666666663</v>
      </c>
      <c r="I75" s="190">
        <f>'2. KIADÁSOK MINDÖSSZESEN'!$F75/12</f>
        <v>554.16666666666663</v>
      </c>
      <c r="J75" s="190">
        <f>'2. KIADÁSOK MINDÖSSZESEN'!$F75/12</f>
        <v>554.16666666666663</v>
      </c>
      <c r="K75" s="190">
        <f>'2. KIADÁSOK MINDÖSSZESEN'!$F75/12</f>
        <v>554.16666666666663</v>
      </c>
      <c r="L75" s="190">
        <f>'2. KIADÁSOK MINDÖSSZESEN'!$F75/12</f>
        <v>554.16666666666663</v>
      </c>
      <c r="M75" s="190">
        <f>'2. KIADÁSOK MINDÖSSZESEN'!$F75/12</f>
        <v>554.16666666666663</v>
      </c>
      <c r="N75" s="190">
        <f>'2. KIADÁSOK MINDÖSSZESEN'!$F75/12</f>
        <v>554.16666666666663</v>
      </c>
      <c r="O75" s="244">
        <f t="shared" si="1"/>
        <v>6650.0000000000009</v>
      </c>
      <c r="P75" s="3"/>
      <c r="Q75" s="3"/>
    </row>
    <row r="76" spans="1:17">
      <c r="A76" s="43" t="s">
        <v>61</v>
      </c>
      <c r="B76" s="39" t="s">
        <v>659</v>
      </c>
      <c r="C76" s="190">
        <f>'2. KIADÁSOK MINDÖSSZESEN'!$F76/12</f>
        <v>22279.75</v>
      </c>
      <c r="D76" s="190">
        <f>'2. KIADÁSOK MINDÖSSZESEN'!$F76/12</f>
        <v>22279.75</v>
      </c>
      <c r="E76" s="190">
        <f>'2. KIADÁSOK MINDÖSSZESEN'!$F76/12</f>
        <v>22279.75</v>
      </c>
      <c r="F76" s="190">
        <f>'2. KIADÁSOK MINDÖSSZESEN'!$F76/12</f>
        <v>22279.75</v>
      </c>
      <c r="G76" s="190">
        <f>'2. KIADÁSOK MINDÖSSZESEN'!$F76/12</f>
        <v>22279.75</v>
      </c>
      <c r="H76" s="190">
        <f>'2. KIADÁSOK MINDÖSSZESEN'!$F76/12</f>
        <v>22279.75</v>
      </c>
      <c r="I76" s="190">
        <f>'2. KIADÁSOK MINDÖSSZESEN'!$F76/12</f>
        <v>22279.75</v>
      </c>
      <c r="J76" s="190">
        <f>'2. KIADÁSOK MINDÖSSZESEN'!$F76/12</f>
        <v>22279.75</v>
      </c>
      <c r="K76" s="190">
        <f>'2. KIADÁSOK MINDÖSSZESEN'!$F76/12</f>
        <v>22279.75</v>
      </c>
      <c r="L76" s="190">
        <f>'2. KIADÁSOK MINDÖSSZESEN'!$F76/12</f>
        <v>22279.75</v>
      </c>
      <c r="M76" s="190">
        <f>'2. KIADÁSOK MINDÖSSZESEN'!$F76/12</f>
        <v>22279.75</v>
      </c>
      <c r="N76" s="190">
        <f>'2. KIADÁSOK MINDÖSSZESEN'!$F76/12</f>
        <v>22279.75</v>
      </c>
      <c r="O76" s="244">
        <f t="shared" si="1"/>
        <v>267357</v>
      </c>
      <c r="P76" s="3"/>
      <c r="Q76" s="3"/>
    </row>
    <row r="77" spans="1:17">
      <c r="A77" s="43" t="s">
        <v>661</v>
      </c>
      <c r="B77" s="39" t="s">
        <v>662</v>
      </c>
      <c r="C77" s="190">
        <f>'2. KIADÁSOK MINDÖSSZESEN'!$F77/12</f>
        <v>16.666666666666668</v>
      </c>
      <c r="D77" s="190">
        <f>'2. KIADÁSOK MINDÖSSZESEN'!$F77/12</f>
        <v>16.666666666666668</v>
      </c>
      <c r="E77" s="190">
        <f>'2. KIADÁSOK MINDÖSSZESEN'!$F77/12</f>
        <v>16.666666666666668</v>
      </c>
      <c r="F77" s="190">
        <f>'2. KIADÁSOK MINDÖSSZESEN'!$F77/12</f>
        <v>16.666666666666668</v>
      </c>
      <c r="G77" s="190">
        <f>'2. KIADÁSOK MINDÖSSZESEN'!$F77/12</f>
        <v>16.666666666666668</v>
      </c>
      <c r="H77" s="190">
        <f>'2. KIADÁSOK MINDÖSSZESEN'!$F77/12</f>
        <v>16.666666666666668</v>
      </c>
      <c r="I77" s="190">
        <f>'2. KIADÁSOK MINDÖSSZESEN'!$F77/12</f>
        <v>16.666666666666668</v>
      </c>
      <c r="J77" s="190">
        <f>'2. KIADÁSOK MINDÖSSZESEN'!$F77/12</f>
        <v>16.666666666666668</v>
      </c>
      <c r="K77" s="190">
        <f>'2. KIADÁSOK MINDÖSSZESEN'!$F77/12</f>
        <v>16.666666666666668</v>
      </c>
      <c r="L77" s="190">
        <f>'2. KIADÁSOK MINDÖSSZESEN'!$F77/12</f>
        <v>16.666666666666668</v>
      </c>
      <c r="M77" s="190">
        <f>'2. KIADÁSOK MINDÖSSZESEN'!$F77/12</f>
        <v>16.666666666666668</v>
      </c>
      <c r="N77" s="190">
        <f>'2. KIADÁSOK MINDÖSSZESEN'!$F77/12</f>
        <v>16.666666666666668</v>
      </c>
      <c r="O77" s="244">
        <f t="shared" si="1"/>
        <v>199.99999999999997</v>
      </c>
      <c r="P77" s="3"/>
      <c r="Q77" s="3"/>
    </row>
    <row r="78" spans="1:17">
      <c r="A78" s="43" t="s">
        <v>663</v>
      </c>
      <c r="B78" s="39" t="s">
        <v>664</v>
      </c>
      <c r="C78" s="190">
        <f>'2. KIADÁSOK MINDÖSSZESEN'!$F78/12</f>
        <v>979.58333333333337</v>
      </c>
      <c r="D78" s="190">
        <f>'2. KIADÁSOK MINDÖSSZESEN'!$F78/12</f>
        <v>979.58333333333337</v>
      </c>
      <c r="E78" s="190">
        <f>'2. KIADÁSOK MINDÖSSZESEN'!$F78/12</f>
        <v>979.58333333333337</v>
      </c>
      <c r="F78" s="190">
        <f>'2. KIADÁSOK MINDÖSSZESEN'!$F78/12</f>
        <v>979.58333333333337</v>
      </c>
      <c r="G78" s="190">
        <f>'2. KIADÁSOK MINDÖSSZESEN'!$F78/12</f>
        <v>979.58333333333337</v>
      </c>
      <c r="H78" s="190">
        <f>'2. KIADÁSOK MINDÖSSZESEN'!$F78/12</f>
        <v>979.58333333333337</v>
      </c>
      <c r="I78" s="190">
        <f>'2. KIADÁSOK MINDÖSSZESEN'!$F78/12</f>
        <v>979.58333333333337</v>
      </c>
      <c r="J78" s="190">
        <f>'2. KIADÁSOK MINDÖSSZESEN'!$F78/12</f>
        <v>979.58333333333337</v>
      </c>
      <c r="K78" s="190">
        <f>'2. KIADÁSOK MINDÖSSZESEN'!$F78/12</f>
        <v>979.58333333333337</v>
      </c>
      <c r="L78" s="190">
        <f>'2. KIADÁSOK MINDÖSSZESEN'!$F78/12</f>
        <v>979.58333333333337</v>
      </c>
      <c r="M78" s="190">
        <f>'2. KIADÁSOK MINDÖSSZESEN'!$F78/12</f>
        <v>979.58333333333337</v>
      </c>
      <c r="N78" s="190">
        <f>'2. KIADÁSOK MINDÖSSZESEN'!$F78/12</f>
        <v>979.58333333333337</v>
      </c>
      <c r="O78" s="244">
        <f t="shared" si="1"/>
        <v>11755.000000000002</v>
      </c>
      <c r="P78" s="3"/>
      <c r="Q78" s="3"/>
    </row>
    <row r="79" spans="1:17">
      <c r="A79" s="5" t="s">
        <v>665</v>
      </c>
      <c r="B79" s="39" t="s">
        <v>666</v>
      </c>
      <c r="C79" s="190">
        <f>'2. KIADÁSOK MINDÖSSZESEN'!$F79/12</f>
        <v>0</v>
      </c>
      <c r="D79" s="190">
        <f>'2. KIADÁSOK MINDÖSSZESEN'!$F79/12</f>
        <v>0</v>
      </c>
      <c r="E79" s="190">
        <f>'2. KIADÁSOK MINDÖSSZESEN'!$F79/12</f>
        <v>0</v>
      </c>
      <c r="F79" s="190">
        <f>'2. KIADÁSOK MINDÖSSZESEN'!$F79/12</f>
        <v>0</v>
      </c>
      <c r="G79" s="190">
        <f>'2. KIADÁSOK MINDÖSSZESEN'!$F79/12</f>
        <v>0</v>
      </c>
      <c r="H79" s="190">
        <f>'2. KIADÁSOK MINDÖSSZESEN'!$F79/12</f>
        <v>0</v>
      </c>
      <c r="I79" s="190">
        <f>'2. KIADÁSOK MINDÖSSZESEN'!$F79/12</f>
        <v>0</v>
      </c>
      <c r="J79" s="190">
        <f>'2. KIADÁSOK MINDÖSSZESEN'!$F79/12</f>
        <v>0</v>
      </c>
      <c r="K79" s="190">
        <f>'2. KIADÁSOK MINDÖSSZESEN'!$F79/12</f>
        <v>0</v>
      </c>
      <c r="L79" s="190">
        <f>'2. KIADÁSOK MINDÖSSZESEN'!$F79/12</f>
        <v>0</v>
      </c>
      <c r="M79" s="190">
        <f>'2. KIADÁSOK MINDÖSSZESEN'!$F79/12</f>
        <v>0</v>
      </c>
      <c r="N79" s="190">
        <f>'2. KIADÁSOK MINDÖSSZESEN'!$F79/12</f>
        <v>0</v>
      </c>
      <c r="O79" s="244">
        <f t="shared" si="1"/>
        <v>0</v>
      </c>
      <c r="P79" s="3"/>
      <c r="Q79" s="3"/>
    </row>
    <row r="80" spans="1:17">
      <c r="A80" s="5" t="s">
        <v>667</v>
      </c>
      <c r="B80" s="39" t="s">
        <v>668</v>
      </c>
      <c r="C80" s="190">
        <f>'2. KIADÁSOK MINDÖSSZESEN'!$F80/12</f>
        <v>0</v>
      </c>
      <c r="D80" s="190">
        <f>'2. KIADÁSOK MINDÖSSZESEN'!$F80/12</f>
        <v>0</v>
      </c>
      <c r="E80" s="190">
        <f>'2. KIADÁSOK MINDÖSSZESEN'!$F80/12</f>
        <v>0</v>
      </c>
      <c r="F80" s="190">
        <f>'2. KIADÁSOK MINDÖSSZESEN'!$F80/12</f>
        <v>0</v>
      </c>
      <c r="G80" s="190">
        <f>'2. KIADÁSOK MINDÖSSZESEN'!$F80/12</f>
        <v>0</v>
      </c>
      <c r="H80" s="190">
        <f>'2. KIADÁSOK MINDÖSSZESEN'!$F80/12</f>
        <v>0</v>
      </c>
      <c r="I80" s="190">
        <f>'2. KIADÁSOK MINDÖSSZESEN'!$F80/12</f>
        <v>0</v>
      </c>
      <c r="J80" s="190">
        <f>'2. KIADÁSOK MINDÖSSZESEN'!$F80/12</f>
        <v>0</v>
      </c>
      <c r="K80" s="190">
        <f>'2. KIADÁSOK MINDÖSSZESEN'!$F80/12</f>
        <v>0</v>
      </c>
      <c r="L80" s="190">
        <f>'2. KIADÁSOK MINDÖSSZESEN'!$F80/12</f>
        <v>0</v>
      </c>
      <c r="M80" s="190">
        <f>'2. KIADÁSOK MINDÖSSZESEN'!$F80/12</f>
        <v>0</v>
      </c>
      <c r="N80" s="190">
        <f>'2. KIADÁSOK MINDÖSSZESEN'!$F80/12</f>
        <v>0</v>
      </c>
      <c r="O80" s="244">
        <f t="shared" si="1"/>
        <v>0</v>
      </c>
      <c r="P80" s="3"/>
      <c r="Q80" s="3"/>
    </row>
    <row r="81" spans="1:17">
      <c r="A81" s="5" t="s">
        <v>669</v>
      </c>
      <c r="B81" s="39" t="s">
        <v>670</v>
      </c>
      <c r="C81" s="190">
        <f>'2. KIADÁSOK MINDÖSSZESEN'!$F81/12</f>
        <v>3349</v>
      </c>
      <c r="D81" s="190">
        <f>'2. KIADÁSOK MINDÖSSZESEN'!$F81/12</f>
        <v>3349</v>
      </c>
      <c r="E81" s="190">
        <f>'2. KIADÁSOK MINDÖSSZESEN'!$F81/12</f>
        <v>3349</v>
      </c>
      <c r="F81" s="190">
        <f>'2. KIADÁSOK MINDÖSSZESEN'!$F81/12</f>
        <v>3349</v>
      </c>
      <c r="G81" s="190">
        <f>'2. KIADÁSOK MINDÖSSZESEN'!$F81/12</f>
        <v>3349</v>
      </c>
      <c r="H81" s="190">
        <f>'2. KIADÁSOK MINDÖSSZESEN'!$F81/12</f>
        <v>3349</v>
      </c>
      <c r="I81" s="190">
        <f>'2. KIADÁSOK MINDÖSSZESEN'!$F81/12</f>
        <v>3349</v>
      </c>
      <c r="J81" s="190">
        <f>'2. KIADÁSOK MINDÖSSZESEN'!$F81/12</f>
        <v>3349</v>
      </c>
      <c r="K81" s="190">
        <f>'2. KIADÁSOK MINDÖSSZESEN'!$F81/12</f>
        <v>3349</v>
      </c>
      <c r="L81" s="190">
        <f>'2. KIADÁSOK MINDÖSSZESEN'!$F81/12</f>
        <v>3349</v>
      </c>
      <c r="M81" s="190">
        <f>'2. KIADÁSOK MINDÖSSZESEN'!$F81/12</f>
        <v>3349</v>
      </c>
      <c r="N81" s="190">
        <f>'2. KIADÁSOK MINDÖSSZESEN'!$F81/12</f>
        <v>3349</v>
      </c>
      <c r="O81" s="244">
        <f t="shared" si="1"/>
        <v>40188</v>
      </c>
      <c r="P81" s="3"/>
      <c r="Q81" s="3"/>
    </row>
    <row r="82" spans="1:17">
      <c r="A82" s="63" t="s">
        <v>22</v>
      </c>
      <c r="B82" s="65" t="s">
        <v>671</v>
      </c>
      <c r="C82" s="190">
        <f>'2. KIADÁSOK MINDÖSSZESEN'!$F82/12</f>
        <v>27179.166666666668</v>
      </c>
      <c r="D82" s="190">
        <f>'2. KIADÁSOK MINDÖSSZESEN'!$F82/12</f>
        <v>27179.166666666668</v>
      </c>
      <c r="E82" s="190">
        <f>'2. KIADÁSOK MINDÖSSZESEN'!$F82/12</f>
        <v>27179.166666666668</v>
      </c>
      <c r="F82" s="190">
        <f>'2. KIADÁSOK MINDÖSSZESEN'!$F82/12</f>
        <v>27179.166666666668</v>
      </c>
      <c r="G82" s="190">
        <f>'2. KIADÁSOK MINDÖSSZESEN'!$F82/12</f>
        <v>27179.166666666668</v>
      </c>
      <c r="H82" s="190">
        <f>'2. KIADÁSOK MINDÖSSZESEN'!$F82/12</f>
        <v>27179.166666666668</v>
      </c>
      <c r="I82" s="190">
        <f>'2. KIADÁSOK MINDÖSSZESEN'!$F82/12</f>
        <v>27179.166666666668</v>
      </c>
      <c r="J82" s="190">
        <f>'2. KIADÁSOK MINDÖSSZESEN'!$F82/12</f>
        <v>27179.166666666668</v>
      </c>
      <c r="K82" s="190">
        <f>'2. KIADÁSOK MINDÖSSZESEN'!$F82/12</f>
        <v>27179.166666666668</v>
      </c>
      <c r="L82" s="190">
        <f>'2. KIADÁSOK MINDÖSSZESEN'!$F82/12</f>
        <v>27179.166666666668</v>
      </c>
      <c r="M82" s="190">
        <f>'2. KIADÁSOK MINDÖSSZESEN'!$F82/12</f>
        <v>27179.166666666668</v>
      </c>
      <c r="N82" s="190">
        <f>'2. KIADÁSOK MINDÖSSZESEN'!$F82/12</f>
        <v>27179.166666666668</v>
      </c>
      <c r="O82" s="244">
        <f t="shared" si="1"/>
        <v>326150</v>
      </c>
      <c r="P82" s="3"/>
      <c r="Q82" s="3"/>
    </row>
    <row r="83" spans="1:17">
      <c r="A83" s="16" t="s">
        <v>672</v>
      </c>
      <c r="B83" s="39" t="s">
        <v>673</v>
      </c>
      <c r="C83" s="190">
        <f>'2. KIADÁSOK MINDÖSSZESEN'!$F83/12</f>
        <v>10161.75</v>
      </c>
      <c r="D83" s="190">
        <f>'2. KIADÁSOK MINDÖSSZESEN'!$F83/12</f>
        <v>10161.75</v>
      </c>
      <c r="E83" s="190">
        <f>'2. KIADÁSOK MINDÖSSZESEN'!$F83/12</f>
        <v>10161.75</v>
      </c>
      <c r="F83" s="190">
        <f>'2. KIADÁSOK MINDÖSSZESEN'!$F83/12</f>
        <v>10161.75</v>
      </c>
      <c r="G83" s="190">
        <f>'2. KIADÁSOK MINDÖSSZESEN'!$F83/12</f>
        <v>10161.75</v>
      </c>
      <c r="H83" s="190">
        <f>'2. KIADÁSOK MINDÖSSZESEN'!$F83/12</f>
        <v>10161.75</v>
      </c>
      <c r="I83" s="190">
        <f>'2. KIADÁSOK MINDÖSSZESEN'!$F83/12</f>
        <v>10161.75</v>
      </c>
      <c r="J83" s="190">
        <f>'2. KIADÁSOK MINDÖSSZESEN'!$F83/12</f>
        <v>10161.75</v>
      </c>
      <c r="K83" s="190">
        <f>'2. KIADÁSOK MINDÖSSZESEN'!$F83/12</f>
        <v>10161.75</v>
      </c>
      <c r="L83" s="190">
        <f>'2. KIADÁSOK MINDÖSSZESEN'!$F83/12</f>
        <v>10161.75</v>
      </c>
      <c r="M83" s="190">
        <f>'2. KIADÁSOK MINDÖSSZESEN'!$F83/12</f>
        <v>10161.75</v>
      </c>
      <c r="N83" s="190">
        <f>'2. KIADÁSOK MINDÖSSZESEN'!$F83/12</f>
        <v>10161.75</v>
      </c>
      <c r="O83" s="244">
        <f t="shared" si="1"/>
        <v>121941</v>
      </c>
      <c r="P83" s="3"/>
      <c r="Q83" s="3"/>
    </row>
    <row r="84" spans="1:17">
      <c r="A84" s="16" t="s">
        <v>674</v>
      </c>
      <c r="B84" s="39" t="s">
        <v>675</v>
      </c>
      <c r="C84" s="190">
        <f>'2. KIADÁSOK MINDÖSSZESEN'!$F84/12</f>
        <v>0</v>
      </c>
      <c r="D84" s="190">
        <f>'2. KIADÁSOK MINDÖSSZESEN'!$F84/12</f>
        <v>0</v>
      </c>
      <c r="E84" s="190">
        <f>'2. KIADÁSOK MINDÖSSZESEN'!$F84/12</f>
        <v>0</v>
      </c>
      <c r="F84" s="190">
        <f>'2. KIADÁSOK MINDÖSSZESEN'!$F84/12</f>
        <v>0</v>
      </c>
      <c r="G84" s="190">
        <f>'2. KIADÁSOK MINDÖSSZESEN'!$F84/12</f>
        <v>0</v>
      </c>
      <c r="H84" s="190">
        <f>'2. KIADÁSOK MINDÖSSZESEN'!$F84/12</f>
        <v>0</v>
      </c>
      <c r="I84" s="190">
        <f>'2. KIADÁSOK MINDÖSSZESEN'!$F84/12</f>
        <v>0</v>
      </c>
      <c r="J84" s="190">
        <f>'2. KIADÁSOK MINDÖSSZESEN'!$F84/12</f>
        <v>0</v>
      </c>
      <c r="K84" s="190">
        <f>'2. KIADÁSOK MINDÖSSZESEN'!$F84/12</f>
        <v>0</v>
      </c>
      <c r="L84" s="190">
        <f>'2. KIADÁSOK MINDÖSSZESEN'!$F84/12</f>
        <v>0</v>
      </c>
      <c r="M84" s="190">
        <f>'2. KIADÁSOK MINDÖSSZESEN'!$F84/12</f>
        <v>0</v>
      </c>
      <c r="N84" s="190">
        <f>'2. KIADÁSOK MINDÖSSZESEN'!$F84/12</f>
        <v>0</v>
      </c>
      <c r="O84" s="244">
        <f t="shared" si="1"/>
        <v>0</v>
      </c>
      <c r="P84" s="3"/>
      <c r="Q84" s="3"/>
    </row>
    <row r="85" spans="1:17">
      <c r="A85" s="16" t="s">
        <v>676</v>
      </c>
      <c r="B85" s="39" t="s">
        <v>677</v>
      </c>
      <c r="C85" s="190">
        <f>'2. KIADÁSOK MINDÖSSZESEN'!$F85/12</f>
        <v>0</v>
      </c>
      <c r="D85" s="190">
        <f>'2. KIADÁSOK MINDÖSSZESEN'!$F85/12</f>
        <v>0</v>
      </c>
      <c r="E85" s="190">
        <f>'2. KIADÁSOK MINDÖSSZESEN'!$F85/12</f>
        <v>0</v>
      </c>
      <c r="F85" s="190">
        <f>'2. KIADÁSOK MINDÖSSZESEN'!$F85/12</f>
        <v>0</v>
      </c>
      <c r="G85" s="190">
        <f>'2. KIADÁSOK MINDÖSSZESEN'!$F85/12</f>
        <v>0</v>
      </c>
      <c r="H85" s="190">
        <f>'2. KIADÁSOK MINDÖSSZESEN'!$F85/12</f>
        <v>0</v>
      </c>
      <c r="I85" s="190">
        <f>'2. KIADÁSOK MINDÖSSZESEN'!$F85/12</f>
        <v>0</v>
      </c>
      <c r="J85" s="190">
        <f>'2. KIADÁSOK MINDÖSSZESEN'!$F85/12</f>
        <v>0</v>
      </c>
      <c r="K85" s="190">
        <f>'2. KIADÁSOK MINDÖSSZESEN'!$F85/12</f>
        <v>0</v>
      </c>
      <c r="L85" s="190">
        <f>'2. KIADÁSOK MINDÖSSZESEN'!$F85/12</f>
        <v>0</v>
      </c>
      <c r="M85" s="190">
        <f>'2. KIADÁSOK MINDÖSSZESEN'!$F85/12</f>
        <v>0</v>
      </c>
      <c r="N85" s="190">
        <f>'2. KIADÁSOK MINDÖSSZESEN'!$F85/12</f>
        <v>0</v>
      </c>
      <c r="O85" s="244">
        <f t="shared" si="1"/>
        <v>0</v>
      </c>
      <c r="P85" s="3"/>
      <c r="Q85" s="3"/>
    </row>
    <row r="86" spans="1:17">
      <c r="A86" s="16" t="s">
        <v>678</v>
      </c>
      <c r="B86" s="39" t="s">
        <v>679</v>
      </c>
      <c r="C86" s="190">
        <f>'2. KIADÁSOK MINDÖSSZESEN'!$F86/12</f>
        <v>711.66666666666663</v>
      </c>
      <c r="D86" s="190">
        <f>'2. KIADÁSOK MINDÖSSZESEN'!$F86/12</f>
        <v>711.66666666666663</v>
      </c>
      <c r="E86" s="190">
        <f>'2. KIADÁSOK MINDÖSSZESEN'!$F86/12</f>
        <v>711.66666666666663</v>
      </c>
      <c r="F86" s="190">
        <f>'2. KIADÁSOK MINDÖSSZESEN'!$F86/12</f>
        <v>711.66666666666663</v>
      </c>
      <c r="G86" s="190">
        <f>'2. KIADÁSOK MINDÖSSZESEN'!$F86/12</f>
        <v>711.66666666666663</v>
      </c>
      <c r="H86" s="190">
        <f>'2. KIADÁSOK MINDÖSSZESEN'!$F86/12</f>
        <v>711.66666666666663</v>
      </c>
      <c r="I86" s="190">
        <f>'2. KIADÁSOK MINDÖSSZESEN'!$F86/12</f>
        <v>711.66666666666663</v>
      </c>
      <c r="J86" s="190">
        <f>'2. KIADÁSOK MINDÖSSZESEN'!$F86/12</f>
        <v>711.66666666666663</v>
      </c>
      <c r="K86" s="190">
        <f>'2. KIADÁSOK MINDÖSSZESEN'!$F86/12</f>
        <v>711.66666666666663</v>
      </c>
      <c r="L86" s="190">
        <f>'2. KIADÁSOK MINDÖSSZESEN'!$F86/12</f>
        <v>711.66666666666663</v>
      </c>
      <c r="M86" s="190">
        <f>'2. KIADÁSOK MINDÖSSZESEN'!$F86/12</f>
        <v>711.66666666666663</v>
      </c>
      <c r="N86" s="190">
        <f>'2. KIADÁSOK MINDÖSSZESEN'!$F86/12</f>
        <v>711.66666666666663</v>
      </c>
      <c r="O86" s="244">
        <f t="shared" si="1"/>
        <v>8540.0000000000018</v>
      </c>
      <c r="P86" s="3"/>
      <c r="Q86" s="3"/>
    </row>
    <row r="87" spans="1:17">
      <c r="A87" s="62" t="s">
        <v>23</v>
      </c>
      <c r="B87" s="65" t="s">
        <v>680</v>
      </c>
      <c r="C87" s="190">
        <f>'2. KIADÁSOK MINDÖSSZESEN'!$F87/12</f>
        <v>10873.416666666666</v>
      </c>
      <c r="D87" s="190">
        <f>'2. KIADÁSOK MINDÖSSZESEN'!$F87/12</f>
        <v>10873.416666666666</v>
      </c>
      <c r="E87" s="190">
        <f>'2. KIADÁSOK MINDÖSSZESEN'!$F87/12</f>
        <v>10873.416666666666</v>
      </c>
      <c r="F87" s="190">
        <f>'2. KIADÁSOK MINDÖSSZESEN'!$F87/12</f>
        <v>10873.416666666666</v>
      </c>
      <c r="G87" s="190">
        <f>'2. KIADÁSOK MINDÖSSZESEN'!$F87/12</f>
        <v>10873.416666666666</v>
      </c>
      <c r="H87" s="190">
        <f>'2. KIADÁSOK MINDÖSSZESEN'!$F87/12</f>
        <v>10873.416666666666</v>
      </c>
      <c r="I87" s="190">
        <f>'2. KIADÁSOK MINDÖSSZESEN'!$F87/12</f>
        <v>10873.416666666666</v>
      </c>
      <c r="J87" s="190">
        <f>'2. KIADÁSOK MINDÖSSZESEN'!$F87/12</f>
        <v>10873.416666666666</v>
      </c>
      <c r="K87" s="190">
        <f>'2. KIADÁSOK MINDÖSSZESEN'!$F87/12</f>
        <v>10873.416666666666</v>
      </c>
      <c r="L87" s="190">
        <f>'2. KIADÁSOK MINDÖSSZESEN'!$F87/12</f>
        <v>10873.416666666666</v>
      </c>
      <c r="M87" s="190">
        <f>'2. KIADÁSOK MINDÖSSZESEN'!$F87/12</f>
        <v>10873.416666666666</v>
      </c>
      <c r="N87" s="190">
        <f>'2. KIADÁSOK MINDÖSSZESEN'!$F87/12</f>
        <v>10873.416666666666</v>
      </c>
      <c r="O87" s="244">
        <f t="shared" si="1"/>
        <v>130481.00000000001</v>
      </c>
      <c r="P87" s="3"/>
      <c r="Q87" s="3"/>
    </row>
    <row r="88" spans="1:17" ht="30">
      <c r="A88" s="16" t="s">
        <v>681</v>
      </c>
      <c r="B88" s="39" t="s">
        <v>682</v>
      </c>
      <c r="C88" s="190">
        <f>'2. KIADÁSOK MINDÖSSZESEN'!$F88/12</f>
        <v>0</v>
      </c>
      <c r="D88" s="190">
        <f>'2. KIADÁSOK MINDÖSSZESEN'!$F88/12</f>
        <v>0</v>
      </c>
      <c r="E88" s="190">
        <f>'2. KIADÁSOK MINDÖSSZESEN'!$F88/12</f>
        <v>0</v>
      </c>
      <c r="F88" s="190">
        <f>'2. KIADÁSOK MINDÖSSZESEN'!$F88/12</f>
        <v>0</v>
      </c>
      <c r="G88" s="190">
        <f>'2. KIADÁSOK MINDÖSSZESEN'!$F88/12</f>
        <v>0</v>
      </c>
      <c r="H88" s="190">
        <f>'2. KIADÁSOK MINDÖSSZESEN'!$F88/12</f>
        <v>0</v>
      </c>
      <c r="I88" s="190">
        <f>'2. KIADÁSOK MINDÖSSZESEN'!$F88/12</f>
        <v>0</v>
      </c>
      <c r="J88" s="190">
        <f>'2. KIADÁSOK MINDÖSSZESEN'!$F88/12</f>
        <v>0</v>
      </c>
      <c r="K88" s="190">
        <f>'2. KIADÁSOK MINDÖSSZESEN'!$F88/12</f>
        <v>0</v>
      </c>
      <c r="L88" s="190">
        <f>'2. KIADÁSOK MINDÖSSZESEN'!$F88/12</f>
        <v>0</v>
      </c>
      <c r="M88" s="190">
        <f>'2. KIADÁSOK MINDÖSSZESEN'!$F88/12</f>
        <v>0</v>
      </c>
      <c r="N88" s="190">
        <f>'2. KIADÁSOK MINDÖSSZESEN'!$F88/12</f>
        <v>0</v>
      </c>
      <c r="O88" s="244">
        <f t="shared" si="1"/>
        <v>0</v>
      </c>
      <c r="P88" s="3"/>
      <c r="Q88" s="3"/>
    </row>
    <row r="89" spans="1:17" ht="30">
      <c r="A89" s="16" t="s">
        <v>62</v>
      </c>
      <c r="B89" s="39" t="s">
        <v>683</v>
      </c>
      <c r="C89" s="190">
        <f>'2. KIADÁSOK MINDÖSSZESEN'!$F89/12</f>
        <v>0</v>
      </c>
      <c r="D89" s="190">
        <f>'2. KIADÁSOK MINDÖSSZESEN'!$F89/12</f>
        <v>0</v>
      </c>
      <c r="E89" s="190">
        <f>'2. KIADÁSOK MINDÖSSZESEN'!$F89/12</f>
        <v>0</v>
      </c>
      <c r="F89" s="190">
        <f>'2. KIADÁSOK MINDÖSSZESEN'!$F89/12</f>
        <v>0</v>
      </c>
      <c r="G89" s="190">
        <f>'2. KIADÁSOK MINDÖSSZESEN'!$F89/12</f>
        <v>0</v>
      </c>
      <c r="H89" s="190">
        <f>'2. KIADÁSOK MINDÖSSZESEN'!$F89/12</f>
        <v>0</v>
      </c>
      <c r="I89" s="190">
        <f>'2. KIADÁSOK MINDÖSSZESEN'!$F89/12</f>
        <v>0</v>
      </c>
      <c r="J89" s="190">
        <f>'2. KIADÁSOK MINDÖSSZESEN'!$F89/12</f>
        <v>0</v>
      </c>
      <c r="K89" s="190">
        <f>'2. KIADÁSOK MINDÖSSZESEN'!$F89/12</f>
        <v>0</v>
      </c>
      <c r="L89" s="190">
        <f>'2. KIADÁSOK MINDÖSSZESEN'!$F89/12</f>
        <v>0</v>
      </c>
      <c r="M89" s="190">
        <f>'2. KIADÁSOK MINDÖSSZESEN'!$F89/12</f>
        <v>0</v>
      </c>
      <c r="N89" s="190">
        <f>'2. KIADÁSOK MINDÖSSZESEN'!$F89/12</f>
        <v>0</v>
      </c>
      <c r="O89" s="244">
        <f t="shared" si="1"/>
        <v>0</v>
      </c>
      <c r="P89" s="3"/>
      <c r="Q89" s="3"/>
    </row>
    <row r="90" spans="1:17" ht="30">
      <c r="A90" s="16" t="s">
        <v>63</v>
      </c>
      <c r="B90" s="39" t="s">
        <v>684</v>
      </c>
      <c r="C90" s="190">
        <f>'2. KIADÁSOK MINDÖSSZESEN'!$F90/12</f>
        <v>0</v>
      </c>
      <c r="D90" s="190">
        <f>'2. KIADÁSOK MINDÖSSZESEN'!$F90/12</f>
        <v>0</v>
      </c>
      <c r="E90" s="190">
        <f>'2. KIADÁSOK MINDÖSSZESEN'!$F90/12</f>
        <v>0</v>
      </c>
      <c r="F90" s="190">
        <f>'2. KIADÁSOK MINDÖSSZESEN'!$F90/12</f>
        <v>0</v>
      </c>
      <c r="G90" s="190">
        <f>'2. KIADÁSOK MINDÖSSZESEN'!$F90/12</f>
        <v>0</v>
      </c>
      <c r="H90" s="190">
        <f>'2. KIADÁSOK MINDÖSSZESEN'!$F90/12</f>
        <v>0</v>
      </c>
      <c r="I90" s="190">
        <f>'2. KIADÁSOK MINDÖSSZESEN'!$F90/12</f>
        <v>0</v>
      </c>
      <c r="J90" s="190">
        <f>'2. KIADÁSOK MINDÖSSZESEN'!$F90/12</f>
        <v>0</v>
      </c>
      <c r="K90" s="190">
        <f>'2. KIADÁSOK MINDÖSSZESEN'!$F90/12</f>
        <v>0</v>
      </c>
      <c r="L90" s="190">
        <f>'2. KIADÁSOK MINDÖSSZESEN'!$F90/12</f>
        <v>0</v>
      </c>
      <c r="M90" s="190">
        <f>'2. KIADÁSOK MINDÖSSZESEN'!$F90/12</f>
        <v>0</v>
      </c>
      <c r="N90" s="190">
        <f>'2. KIADÁSOK MINDÖSSZESEN'!$F90/12</f>
        <v>0</v>
      </c>
      <c r="O90" s="244">
        <f t="shared" si="1"/>
        <v>0</v>
      </c>
      <c r="P90" s="3"/>
      <c r="Q90" s="3"/>
    </row>
    <row r="91" spans="1:17">
      <c r="A91" s="16" t="s">
        <v>64</v>
      </c>
      <c r="B91" s="39" t="s">
        <v>685</v>
      </c>
      <c r="C91" s="190">
        <f>'2. KIADÁSOK MINDÖSSZESEN'!$F91/12</f>
        <v>424.16666666666669</v>
      </c>
      <c r="D91" s="190">
        <f>'2. KIADÁSOK MINDÖSSZESEN'!$F91/12</f>
        <v>424.16666666666669</v>
      </c>
      <c r="E91" s="190">
        <f>'2. KIADÁSOK MINDÖSSZESEN'!$F91/12</f>
        <v>424.16666666666669</v>
      </c>
      <c r="F91" s="190">
        <f>'2. KIADÁSOK MINDÖSSZESEN'!$F91/12</f>
        <v>424.16666666666669</v>
      </c>
      <c r="G91" s="190">
        <f>'2. KIADÁSOK MINDÖSSZESEN'!$F91/12</f>
        <v>424.16666666666669</v>
      </c>
      <c r="H91" s="190">
        <f>'2. KIADÁSOK MINDÖSSZESEN'!$F91/12</f>
        <v>424.16666666666669</v>
      </c>
      <c r="I91" s="190">
        <f>'2. KIADÁSOK MINDÖSSZESEN'!$F91/12</f>
        <v>424.16666666666669</v>
      </c>
      <c r="J91" s="190">
        <f>'2. KIADÁSOK MINDÖSSZESEN'!$F91/12</f>
        <v>424.16666666666669</v>
      </c>
      <c r="K91" s="190">
        <f>'2. KIADÁSOK MINDÖSSZESEN'!$F91/12</f>
        <v>424.16666666666669</v>
      </c>
      <c r="L91" s="190">
        <f>'2. KIADÁSOK MINDÖSSZESEN'!$F91/12</f>
        <v>424.16666666666669</v>
      </c>
      <c r="M91" s="190">
        <f>'2. KIADÁSOK MINDÖSSZESEN'!$F91/12</f>
        <v>424.16666666666669</v>
      </c>
      <c r="N91" s="190">
        <f>'2. KIADÁSOK MINDÖSSZESEN'!$F91/12</f>
        <v>424.16666666666669</v>
      </c>
      <c r="O91" s="244">
        <f t="shared" si="1"/>
        <v>5090</v>
      </c>
      <c r="P91" s="3"/>
      <c r="Q91" s="3"/>
    </row>
    <row r="92" spans="1:17" ht="30">
      <c r="A92" s="16" t="s">
        <v>65</v>
      </c>
      <c r="B92" s="39" t="s">
        <v>686</v>
      </c>
      <c r="C92" s="190">
        <f>'2. KIADÁSOK MINDÖSSZESEN'!$F92/12</f>
        <v>0</v>
      </c>
      <c r="D92" s="190">
        <f>'2. KIADÁSOK MINDÖSSZESEN'!$F92/12</f>
        <v>0</v>
      </c>
      <c r="E92" s="190">
        <f>'2. KIADÁSOK MINDÖSSZESEN'!$F92/12</f>
        <v>0</v>
      </c>
      <c r="F92" s="190">
        <f>'2. KIADÁSOK MINDÖSSZESEN'!$F92/12</f>
        <v>0</v>
      </c>
      <c r="G92" s="190">
        <f>'2. KIADÁSOK MINDÖSSZESEN'!$F92/12</f>
        <v>0</v>
      </c>
      <c r="H92" s="190">
        <f>'2. KIADÁSOK MINDÖSSZESEN'!$F92/12</f>
        <v>0</v>
      </c>
      <c r="I92" s="190">
        <f>'2. KIADÁSOK MINDÖSSZESEN'!$F92/12</f>
        <v>0</v>
      </c>
      <c r="J92" s="190">
        <f>'2. KIADÁSOK MINDÖSSZESEN'!$F92/12</f>
        <v>0</v>
      </c>
      <c r="K92" s="190">
        <f>'2. KIADÁSOK MINDÖSSZESEN'!$F92/12</f>
        <v>0</v>
      </c>
      <c r="L92" s="190">
        <f>'2. KIADÁSOK MINDÖSSZESEN'!$F92/12</f>
        <v>0</v>
      </c>
      <c r="M92" s="190">
        <f>'2. KIADÁSOK MINDÖSSZESEN'!$F92/12</f>
        <v>0</v>
      </c>
      <c r="N92" s="190">
        <f>'2. KIADÁSOK MINDÖSSZESEN'!$F92/12</f>
        <v>0</v>
      </c>
      <c r="O92" s="244">
        <f t="shared" si="1"/>
        <v>0</v>
      </c>
      <c r="P92" s="3"/>
      <c r="Q92" s="3"/>
    </row>
    <row r="93" spans="1:17" ht="30">
      <c r="A93" s="16" t="s">
        <v>66</v>
      </c>
      <c r="B93" s="39" t="s">
        <v>687</v>
      </c>
      <c r="C93" s="190">
        <f>'2. KIADÁSOK MINDÖSSZESEN'!$F93/12</f>
        <v>125</v>
      </c>
      <c r="D93" s="190">
        <f>'2. KIADÁSOK MINDÖSSZESEN'!$F93/12</f>
        <v>125</v>
      </c>
      <c r="E93" s="190">
        <f>'2. KIADÁSOK MINDÖSSZESEN'!$F93/12</f>
        <v>125</v>
      </c>
      <c r="F93" s="190">
        <f>'2. KIADÁSOK MINDÖSSZESEN'!$F93/12</f>
        <v>125</v>
      </c>
      <c r="G93" s="190">
        <f>'2. KIADÁSOK MINDÖSSZESEN'!$F93/12</f>
        <v>125</v>
      </c>
      <c r="H93" s="190">
        <f>'2. KIADÁSOK MINDÖSSZESEN'!$F93/12</f>
        <v>125</v>
      </c>
      <c r="I93" s="190">
        <f>'2. KIADÁSOK MINDÖSSZESEN'!$F93/12</f>
        <v>125</v>
      </c>
      <c r="J93" s="190">
        <f>'2. KIADÁSOK MINDÖSSZESEN'!$F93/12</f>
        <v>125</v>
      </c>
      <c r="K93" s="190">
        <f>'2. KIADÁSOK MINDÖSSZESEN'!$F93/12</f>
        <v>125</v>
      </c>
      <c r="L93" s="190">
        <f>'2. KIADÁSOK MINDÖSSZESEN'!$F93/12</f>
        <v>125</v>
      </c>
      <c r="M93" s="190">
        <f>'2. KIADÁSOK MINDÖSSZESEN'!$F93/12</f>
        <v>125</v>
      </c>
      <c r="N93" s="190">
        <f>'2. KIADÁSOK MINDÖSSZESEN'!$F93/12</f>
        <v>125</v>
      </c>
      <c r="O93" s="244">
        <f t="shared" si="1"/>
        <v>1500</v>
      </c>
      <c r="P93" s="3"/>
      <c r="Q93" s="3"/>
    </row>
    <row r="94" spans="1:17">
      <c r="A94" s="16" t="s">
        <v>688</v>
      </c>
      <c r="B94" s="39" t="s">
        <v>689</v>
      </c>
      <c r="C94" s="190">
        <f>'2. KIADÁSOK MINDÖSSZESEN'!$F94/12</f>
        <v>0</v>
      </c>
      <c r="D94" s="190">
        <f>'2. KIADÁSOK MINDÖSSZESEN'!$F94/12</f>
        <v>0</v>
      </c>
      <c r="E94" s="190">
        <f>'2. KIADÁSOK MINDÖSSZESEN'!$F94/12</f>
        <v>0</v>
      </c>
      <c r="F94" s="190">
        <f>'2. KIADÁSOK MINDÖSSZESEN'!$F94/12</f>
        <v>0</v>
      </c>
      <c r="G94" s="190">
        <f>'2. KIADÁSOK MINDÖSSZESEN'!$F94/12</f>
        <v>0</v>
      </c>
      <c r="H94" s="190">
        <f>'2. KIADÁSOK MINDÖSSZESEN'!$F94/12</f>
        <v>0</v>
      </c>
      <c r="I94" s="190">
        <f>'2. KIADÁSOK MINDÖSSZESEN'!$F94/12</f>
        <v>0</v>
      </c>
      <c r="J94" s="190">
        <f>'2. KIADÁSOK MINDÖSSZESEN'!$F94/12</f>
        <v>0</v>
      </c>
      <c r="K94" s="190">
        <f>'2. KIADÁSOK MINDÖSSZESEN'!$F94/12</f>
        <v>0</v>
      </c>
      <c r="L94" s="190">
        <f>'2. KIADÁSOK MINDÖSSZESEN'!$F94/12</f>
        <v>0</v>
      </c>
      <c r="M94" s="190">
        <f>'2. KIADÁSOK MINDÖSSZESEN'!$F94/12</f>
        <v>0</v>
      </c>
      <c r="N94" s="190">
        <f>'2. KIADÁSOK MINDÖSSZESEN'!$F94/12</f>
        <v>0</v>
      </c>
      <c r="O94" s="244">
        <f t="shared" si="1"/>
        <v>0</v>
      </c>
      <c r="P94" s="3"/>
      <c r="Q94" s="3"/>
    </row>
    <row r="95" spans="1:17">
      <c r="A95" s="16" t="s">
        <v>67</v>
      </c>
      <c r="B95" s="39" t="s">
        <v>690</v>
      </c>
      <c r="C95" s="190">
        <f>'2. KIADÁSOK MINDÖSSZESEN'!$F95/12</f>
        <v>200</v>
      </c>
      <c r="D95" s="190">
        <f>'2. KIADÁSOK MINDÖSSZESEN'!$F95/12</f>
        <v>200</v>
      </c>
      <c r="E95" s="190">
        <f>'2. KIADÁSOK MINDÖSSZESEN'!$F95/12</f>
        <v>200</v>
      </c>
      <c r="F95" s="190">
        <f>'2. KIADÁSOK MINDÖSSZESEN'!$F95/12</f>
        <v>200</v>
      </c>
      <c r="G95" s="190">
        <f>'2. KIADÁSOK MINDÖSSZESEN'!$F95/12</f>
        <v>200</v>
      </c>
      <c r="H95" s="190">
        <f>'2. KIADÁSOK MINDÖSSZESEN'!$F95/12</f>
        <v>200</v>
      </c>
      <c r="I95" s="190">
        <f>'2. KIADÁSOK MINDÖSSZESEN'!$F95/12</f>
        <v>200</v>
      </c>
      <c r="J95" s="190">
        <f>'2. KIADÁSOK MINDÖSSZESEN'!$F95/12</f>
        <v>200</v>
      </c>
      <c r="K95" s="190">
        <f>'2. KIADÁSOK MINDÖSSZESEN'!$F95/12</f>
        <v>200</v>
      </c>
      <c r="L95" s="190">
        <f>'2. KIADÁSOK MINDÖSSZESEN'!$F95/12</f>
        <v>200</v>
      </c>
      <c r="M95" s="190">
        <f>'2. KIADÁSOK MINDÖSSZESEN'!$F95/12</f>
        <v>200</v>
      </c>
      <c r="N95" s="190">
        <f>'2. KIADÁSOK MINDÖSSZESEN'!$F95/12</f>
        <v>200</v>
      </c>
      <c r="O95" s="244">
        <f t="shared" si="1"/>
        <v>2400</v>
      </c>
      <c r="P95" s="3"/>
      <c r="Q95" s="3"/>
    </row>
    <row r="96" spans="1:17">
      <c r="A96" s="62" t="s">
        <v>24</v>
      </c>
      <c r="B96" s="65" t="s">
        <v>691</v>
      </c>
      <c r="C96" s="190">
        <f>'2. KIADÁSOK MINDÖSSZESEN'!$F96/12</f>
        <v>749.16666666666663</v>
      </c>
      <c r="D96" s="190">
        <f>'2. KIADÁSOK MINDÖSSZESEN'!$F96/12</f>
        <v>749.16666666666663</v>
      </c>
      <c r="E96" s="190">
        <f>'2. KIADÁSOK MINDÖSSZESEN'!$F96/12</f>
        <v>749.16666666666663</v>
      </c>
      <c r="F96" s="190">
        <f>'2. KIADÁSOK MINDÖSSZESEN'!$F96/12</f>
        <v>749.16666666666663</v>
      </c>
      <c r="G96" s="190">
        <f>'2. KIADÁSOK MINDÖSSZESEN'!$F96/12</f>
        <v>749.16666666666663</v>
      </c>
      <c r="H96" s="190">
        <f>'2. KIADÁSOK MINDÖSSZESEN'!$F96/12</f>
        <v>749.16666666666663</v>
      </c>
      <c r="I96" s="190">
        <f>'2. KIADÁSOK MINDÖSSZESEN'!$F96/12</f>
        <v>749.16666666666663</v>
      </c>
      <c r="J96" s="190">
        <f>'2. KIADÁSOK MINDÖSSZESEN'!$F96/12</f>
        <v>749.16666666666663</v>
      </c>
      <c r="K96" s="190">
        <f>'2. KIADÁSOK MINDÖSSZESEN'!$F96/12</f>
        <v>749.16666666666663</v>
      </c>
      <c r="L96" s="190">
        <f>'2. KIADÁSOK MINDÖSSZESEN'!$F96/12</f>
        <v>749.16666666666663</v>
      </c>
      <c r="M96" s="190">
        <f>'2. KIADÁSOK MINDÖSSZESEN'!$F96/12</f>
        <v>749.16666666666663</v>
      </c>
      <c r="N96" s="190">
        <f>'2. KIADÁSOK MINDÖSSZESEN'!$F96/12</f>
        <v>749.16666666666663</v>
      </c>
      <c r="O96" s="244">
        <f t="shared" si="1"/>
        <v>8990</v>
      </c>
      <c r="P96" s="3"/>
      <c r="Q96" s="3"/>
    </row>
    <row r="97" spans="1:17" ht="15.75">
      <c r="A97" s="77" t="s">
        <v>345</v>
      </c>
      <c r="B97" s="65"/>
      <c r="C97" s="190">
        <f>'2. KIADÁSOK MINDÖSSZESEN'!$F97/12</f>
        <v>38801.75</v>
      </c>
      <c r="D97" s="190">
        <f>'2. KIADÁSOK MINDÖSSZESEN'!$F97/12</f>
        <v>38801.75</v>
      </c>
      <c r="E97" s="190">
        <f>'2. KIADÁSOK MINDÖSSZESEN'!$F97/12</f>
        <v>38801.75</v>
      </c>
      <c r="F97" s="190">
        <f>'2. KIADÁSOK MINDÖSSZESEN'!$F97/12</f>
        <v>38801.75</v>
      </c>
      <c r="G97" s="190">
        <f>'2. KIADÁSOK MINDÖSSZESEN'!$F97/12</f>
        <v>38801.75</v>
      </c>
      <c r="H97" s="190">
        <f>'2. KIADÁSOK MINDÖSSZESEN'!$F97/12</f>
        <v>38801.75</v>
      </c>
      <c r="I97" s="190">
        <f>'2. KIADÁSOK MINDÖSSZESEN'!$F97/12</f>
        <v>38801.75</v>
      </c>
      <c r="J97" s="190">
        <f>'2. KIADÁSOK MINDÖSSZESEN'!$F97/12</f>
        <v>38801.75</v>
      </c>
      <c r="K97" s="190">
        <f>'2. KIADÁSOK MINDÖSSZESEN'!$F97/12</f>
        <v>38801.75</v>
      </c>
      <c r="L97" s="190">
        <f>'2. KIADÁSOK MINDÖSSZESEN'!$F97/12</f>
        <v>38801.75</v>
      </c>
      <c r="M97" s="190">
        <f>'2. KIADÁSOK MINDÖSSZESEN'!$F97/12</f>
        <v>38801.75</v>
      </c>
      <c r="N97" s="190">
        <f>'2. KIADÁSOK MINDÖSSZESEN'!$F97/12</f>
        <v>38801.75</v>
      </c>
      <c r="O97" s="244">
        <f t="shared" si="1"/>
        <v>465621</v>
      </c>
      <c r="P97" s="3"/>
      <c r="Q97" s="3"/>
    </row>
    <row r="98" spans="1:17" ht="15.75">
      <c r="A98" s="44" t="s">
        <v>75</v>
      </c>
      <c r="B98" s="45" t="s">
        <v>692</v>
      </c>
      <c r="C98" s="190">
        <f>'2. KIADÁSOK MINDÖSSZESEN'!$F98/12</f>
        <v>75703.75</v>
      </c>
      <c r="D98" s="190">
        <f>'2. KIADÁSOK MINDÖSSZESEN'!$F98/12</f>
        <v>75703.75</v>
      </c>
      <c r="E98" s="190">
        <f>'2. KIADÁSOK MINDÖSSZESEN'!$F98/12</f>
        <v>75703.75</v>
      </c>
      <c r="F98" s="190">
        <f>'2. KIADÁSOK MINDÖSSZESEN'!$F98/12</f>
        <v>75703.75</v>
      </c>
      <c r="G98" s="190">
        <f>'2. KIADÁSOK MINDÖSSZESEN'!$F98/12</f>
        <v>75703.75</v>
      </c>
      <c r="H98" s="190">
        <f>'2. KIADÁSOK MINDÖSSZESEN'!$F98/12</f>
        <v>75703.75</v>
      </c>
      <c r="I98" s="190">
        <f>'2. KIADÁSOK MINDÖSSZESEN'!$F98/12</f>
        <v>75703.75</v>
      </c>
      <c r="J98" s="190">
        <f>'2. KIADÁSOK MINDÖSSZESEN'!$F98/12</f>
        <v>75703.75</v>
      </c>
      <c r="K98" s="190">
        <f>'2. KIADÁSOK MINDÖSSZESEN'!$F98/12</f>
        <v>75703.75</v>
      </c>
      <c r="L98" s="190">
        <f>'2. KIADÁSOK MINDÖSSZESEN'!$F98/12</f>
        <v>75703.75</v>
      </c>
      <c r="M98" s="190">
        <f>'2. KIADÁSOK MINDÖSSZESEN'!$F98/12</f>
        <v>75703.75</v>
      </c>
      <c r="N98" s="190">
        <f>'2. KIADÁSOK MINDÖSSZESEN'!$F98/12</f>
        <v>75703.75</v>
      </c>
      <c r="O98" s="244">
        <f t="shared" si="1"/>
        <v>908445</v>
      </c>
      <c r="P98" s="3"/>
      <c r="Q98" s="3"/>
    </row>
    <row r="99" spans="1:17">
      <c r="A99" s="16" t="s">
        <v>68</v>
      </c>
      <c r="B99" s="4" t="s">
        <v>693</v>
      </c>
      <c r="C99" s="190">
        <f>'2. KIADÁSOK MINDÖSSZESEN'!$F99/12</f>
        <v>0</v>
      </c>
      <c r="D99" s="190">
        <f>'2. KIADÁSOK MINDÖSSZESEN'!$F99/12</f>
        <v>0</v>
      </c>
      <c r="E99" s="190">
        <f>'2. KIADÁSOK MINDÖSSZESEN'!$F99/12</f>
        <v>0</v>
      </c>
      <c r="F99" s="190">
        <f>'2. KIADÁSOK MINDÖSSZESEN'!$F99/12</f>
        <v>0</v>
      </c>
      <c r="G99" s="190">
        <f>'2. KIADÁSOK MINDÖSSZESEN'!$F99/12</f>
        <v>0</v>
      </c>
      <c r="H99" s="190">
        <f>'2. KIADÁSOK MINDÖSSZESEN'!$F99/12</f>
        <v>0</v>
      </c>
      <c r="I99" s="190">
        <f>'2. KIADÁSOK MINDÖSSZESEN'!$F99/12</f>
        <v>0</v>
      </c>
      <c r="J99" s="190">
        <f>'2. KIADÁSOK MINDÖSSZESEN'!$F99/12</f>
        <v>0</v>
      </c>
      <c r="K99" s="190">
        <f>'2. KIADÁSOK MINDÖSSZESEN'!$F99/12</f>
        <v>0</v>
      </c>
      <c r="L99" s="190">
        <f>'2. KIADÁSOK MINDÖSSZESEN'!$F99/12</f>
        <v>0</v>
      </c>
      <c r="M99" s="190">
        <f>'2. KIADÁSOK MINDÖSSZESEN'!$F99/12</f>
        <v>0</v>
      </c>
      <c r="N99" s="190">
        <f>'2. KIADÁSOK MINDÖSSZESEN'!$F99/12</f>
        <v>0</v>
      </c>
      <c r="O99" s="244">
        <f t="shared" si="1"/>
        <v>0</v>
      </c>
      <c r="P99" s="3"/>
      <c r="Q99" s="3"/>
    </row>
    <row r="100" spans="1:17">
      <c r="A100" s="16" t="s">
        <v>696</v>
      </c>
      <c r="B100" s="4" t="s">
        <v>697</v>
      </c>
      <c r="C100" s="190">
        <f>'2. KIADÁSOK MINDÖSSZESEN'!$F100/12</f>
        <v>0</v>
      </c>
      <c r="D100" s="190">
        <f>'2. KIADÁSOK MINDÖSSZESEN'!$F100/12</f>
        <v>0</v>
      </c>
      <c r="E100" s="190">
        <f>'2. KIADÁSOK MINDÖSSZESEN'!$F100/12</f>
        <v>0</v>
      </c>
      <c r="F100" s="190">
        <f>'2. KIADÁSOK MINDÖSSZESEN'!$F100/12</f>
        <v>0</v>
      </c>
      <c r="G100" s="190">
        <f>'2. KIADÁSOK MINDÖSSZESEN'!$F100/12</f>
        <v>0</v>
      </c>
      <c r="H100" s="190">
        <f>'2. KIADÁSOK MINDÖSSZESEN'!$F100/12</f>
        <v>0</v>
      </c>
      <c r="I100" s="190">
        <f>'2. KIADÁSOK MINDÖSSZESEN'!$F100/12</f>
        <v>0</v>
      </c>
      <c r="J100" s="190">
        <f>'2. KIADÁSOK MINDÖSSZESEN'!$F100/12</f>
        <v>0</v>
      </c>
      <c r="K100" s="190">
        <f>'2. KIADÁSOK MINDÖSSZESEN'!$F100/12</f>
        <v>0</v>
      </c>
      <c r="L100" s="190">
        <f>'2. KIADÁSOK MINDÖSSZESEN'!$F100/12</f>
        <v>0</v>
      </c>
      <c r="M100" s="190">
        <f>'2. KIADÁSOK MINDÖSSZESEN'!$F100/12</f>
        <v>0</v>
      </c>
      <c r="N100" s="190">
        <f>'2. KIADÁSOK MINDÖSSZESEN'!$F100/12</f>
        <v>0</v>
      </c>
      <c r="O100" s="244">
        <f t="shared" si="1"/>
        <v>0</v>
      </c>
      <c r="P100" s="3"/>
      <c r="Q100" s="3"/>
    </row>
    <row r="101" spans="1:17">
      <c r="A101" s="16" t="s">
        <v>69</v>
      </c>
      <c r="B101" s="4" t="s">
        <v>698</v>
      </c>
      <c r="C101" s="190">
        <f>'2. KIADÁSOK MINDÖSSZESEN'!$F101/12</f>
        <v>0</v>
      </c>
      <c r="D101" s="190">
        <f>'2. KIADÁSOK MINDÖSSZESEN'!$F101/12</f>
        <v>0</v>
      </c>
      <c r="E101" s="190">
        <f>'2. KIADÁSOK MINDÖSSZESEN'!$F101/12</f>
        <v>0</v>
      </c>
      <c r="F101" s="190">
        <f>'2. KIADÁSOK MINDÖSSZESEN'!$F101/12</f>
        <v>0</v>
      </c>
      <c r="G101" s="190">
        <f>'2. KIADÁSOK MINDÖSSZESEN'!$F101/12</f>
        <v>0</v>
      </c>
      <c r="H101" s="190">
        <f>'2. KIADÁSOK MINDÖSSZESEN'!$F101/12</f>
        <v>0</v>
      </c>
      <c r="I101" s="190">
        <f>'2. KIADÁSOK MINDÖSSZESEN'!$F101/12</f>
        <v>0</v>
      </c>
      <c r="J101" s="190">
        <f>'2. KIADÁSOK MINDÖSSZESEN'!$F101/12</f>
        <v>0</v>
      </c>
      <c r="K101" s="190">
        <f>'2. KIADÁSOK MINDÖSSZESEN'!$F101/12</f>
        <v>0</v>
      </c>
      <c r="L101" s="190">
        <f>'2. KIADÁSOK MINDÖSSZESEN'!$F101/12</f>
        <v>0</v>
      </c>
      <c r="M101" s="190">
        <f>'2. KIADÁSOK MINDÖSSZESEN'!$F101/12</f>
        <v>0</v>
      </c>
      <c r="N101" s="190">
        <f>'2. KIADÁSOK MINDÖSSZESEN'!$F101/12</f>
        <v>0</v>
      </c>
      <c r="O101" s="244">
        <f t="shared" si="1"/>
        <v>0</v>
      </c>
      <c r="P101" s="3"/>
      <c r="Q101" s="3"/>
    </row>
    <row r="102" spans="1:17">
      <c r="A102" s="19" t="s">
        <v>31</v>
      </c>
      <c r="B102" s="8" t="s">
        <v>700</v>
      </c>
      <c r="C102" s="190">
        <f>'2. KIADÁSOK MINDÖSSZESEN'!$F102/12</f>
        <v>0</v>
      </c>
      <c r="D102" s="190">
        <f>'2. KIADÁSOK MINDÖSSZESEN'!$F102/12</f>
        <v>0</v>
      </c>
      <c r="E102" s="190">
        <f>'2. KIADÁSOK MINDÖSSZESEN'!$F102/12</f>
        <v>0</v>
      </c>
      <c r="F102" s="190">
        <f>'2. KIADÁSOK MINDÖSSZESEN'!$F102/12</f>
        <v>0</v>
      </c>
      <c r="G102" s="190">
        <f>'2. KIADÁSOK MINDÖSSZESEN'!$F102/12</f>
        <v>0</v>
      </c>
      <c r="H102" s="190">
        <f>'2. KIADÁSOK MINDÖSSZESEN'!$F102/12</f>
        <v>0</v>
      </c>
      <c r="I102" s="190">
        <f>'2. KIADÁSOK MINDÖSSZESEN'!$F102/12</f>
        <v>0</v>
      </c>
      <c r="J102" s="190">
        <f>'2. KIADÁSOK MINDÖSSZESEN'!$F102/12</f>
        <v>0</v>
      </c>
      <c r="K102" s="190">
        <f>'2. KIADÁSOK MINDÖSSZESEN'!$F102/12</f>
        <v>0</v>
      </c>
      <c r="L102" s="190">
        <f>'2. KIADÁSOK MINDÖSSZESEN'!$F102/12</f>
        <v>0</v>
      </c>
      <c r="M102" s="190">
        <f>'2. KIADÁSOK MINDÖSSZESEN'!$F102/12</f>
        <v>0</v>
      </c>
      <c r="N102" s="190">
        <f>'2. KIADÁSOK MINDÖSSZESEN'!$F102/12</f>
        <v>0</v>
      </c>
      <c r="O102" s="244">
        <f t="shared" si="1"/>
        <v>0</v>
      </c>
      <c r="P102" s="3"/>
      <c r="Q102" s="3"/>
    </row>
    <row r="103" spans="1:17">
      <c r="A103" s="46" t="s">
        <v>70</v>
      </c>
      <c r="B103" s="4" t="s">
        <v>701</v>
      </c>
      <c r="C103" s="190">
        <f>'2. KIADÁSOK MINDÖSSZESEN'!$F103/12</f>
        <v>0</v>
      </c>
      <c r="D103" s="190">
        <f>'2. KIADÁSOK MINDÖSSZESEN'!$F103/12</f>
        <v>0</v>
      </c>
      <c r="E103" s="190">
        <f>'2. KIADÁSOK MINDÖSSZESEN'!$F103/12</f>
        <v>0</v>
      </c>
      <c r="F103" s="190">
        <f>'2. KIADÁSOK MINDÖSSZESEN'!$F103/12</f>
        <v>0</v>
      </c>
      <c r="G103" s="190">
        <f>'2. KIADÁSOK MINDÖSSZESEN'!$F103/12</f>
        <v>0</v>
      </c>
      <c r="H103" s="190">
        <f>'2. KIADÁSOK MINDÖSSZESEN'!$F103/12</f>
        <v>0</v>
      </c>
      <c r="I103" s="190">
        <f>'2. KIADÁSOK MINDÖSSZESEN'!$F103/12</f>
        <v>0</v>
      </c>
      <c r="J103" s="190">
        <f>'2. KIADÁSOK MINDÖSSZESEN'!$F103/12</f>
        <v>0</v>
      </c>
      <c r="K103" s="190">
        <f>'2. KIADÁSOK MINDÖSSZESEN'!$F103/12</f>
        <v>0</v>
      </c>
      <c r="L103" s="190">
        <f>'2. KIADÁSOK MINDÖSSZESEN'!$F103/12</f>
        <v>0</v>
      </c>
      <c r="M103" s="190">
        <f>'2. KIADÁSOK MINDÖSSZESEN'!$F103/12</f>
        <v>0</v>
      </c>
      <c r="N103" s="190">
        <f>'2. KIADÁSOK MINDÖSSZESEN'!$F103/12</f>
        <v>0</v>
      </c>
      <c r="O103" s="244">
        <f t="shared" si="1"/>
        <v>0</v>
      </c>
      <c r="P103" s="3"/>
      <c r="Q103" s="3"/>
    </row>
    <row r="104" spans="1:17">
      <c r="A104" s="46" t="s">
        <v>37</v>
      </c>
      <c r="B104" s="4" t="s">
        <v>704</v>
      </c>
      <c r="C104" s="190">
        <f>'2. KIADÁSOK MINDÖSSZESEN'!$F104/12</f>
        <v>0</v>
      </c>
      <c r="D104" s="190">
        <f>'2. KIADÁSOK MINDÖSSZESEN'!$F104/12</f>
        <v>0</v>
      </c>
      <c r="E104" s="190">
        <f>'2. KIADÁSOK MINDÖSSZESEN'!$F104/12</f>
        <v>0</v>
      </c>
      <c r="F104" s="190">
        <f>'2. KIADÁSOK MINDÖSSZESEN'!$F104/12</f>
        <v>0</v>
      </c>
      <c r="G104" s="190">
        <f>'2. KIADÁSOK MINDÖSSZESEN'!$F104/12</f>
        <v>0</v>
      </c>
      <c r="H104" s="190">
        <f>'2. KIADÁSOK MINDÖSSZESEN'!$F104/12</f>
        <v>0</v>
      </c>
      <c r="I104" s="190">
        <f>'2. KIADÁSOK MINDÖSSZESEN'!$F104/12</f>
        <v>0</v>
      </c>
      <c r="J104" s="190">
        <f>'2. KIADÁSOK MINDÖSSZESEN'!$F104/12</f>
        <v>0</v>
      </c>
      <c r="K104" s="190">
        <f>'2. KIADÁSOK MINDÖSSZESEN'!$F104/12</f>
        <v>0</v>
      </c>
      <c r="L104" s="190">
        <f>'2. KIADÁSOK MINDÖSSZESEN'!$F104/12</f>
        <v>0</v>
      </c>
      <c r="M104" s="190">
        <f>'2. KIADÁSOK MINDÖSSZESEN'!$F104/12</f>
        <v>0</v>
      </c>
      <c r="N104" s="190">
        <f>'2. KIADÁSOK MINDÖSSZESEN'!$F104/12</f>
        <v>0</v>
      </c>
      <c r="O104" s="244">
        <f t="shared" si="1"/>
        <v>0</v>
      </c>
      <c r="P104" s="3"/>
      <c r="Q104" s="3"/>
    </row>
    <row r="105" spans="1:17">
      <c r="A105" s="16" t="s">
        <v>705</v>
      </c>
      <c r="B105" s="4" t="s">
        <v>706</v>
      </c>
      <c r="C105" s="190">
        <f>'2. KIADÁSOK MINDÖSSZESEN'!$F105/12</f>
        <v>0</v>
      </c>
      <c r="D105" s="190">
        <f>'2. KIADÁSOK MINDÖSSZESEN'!$F105/12</f>
        <v>0</v>
      </c>
      <c r="E105" s="190">
        <f>'2. KIADÁSOK MINDÖSSZESEN'!$F105/12</f>
        <v>0</v>
      </c>
      <c r="F105" s="190">
        <f>'2. KIADÁSOK MINDÖSSZESEN'!$F105/12</f>
        <v>0</v>
      </c>
      <c r="G105" s="190">
        <f>'2. KIADÁSOK MINDÖSSZESEN'!$F105/12</f>
        <v>0</v>
      </c>
      <c r="H105" s="190">
        <f>'2. KIADÁSOK MINDÖSSZESEN'!$F105/12</f>
        <v>0</v>
      </c>
      <c r="I105" s="190">
        <f>'2. KIADÁSOK MINDÖSSZESEN'!$F105/12</f>
        <v>0</v>
      </c>
      <c r="J105" s="190">
        <f>'2. KIADÁSOK MINDÖSSZESEN'!$F105/12</f>
        <v>0</v>
      </c>
      <c r="K105" s="190">
        <f>'2. KIADÁSOK MINDÖSSZESEN'!$F105/12</f>
        <v>0</v>
      </c>
      <c r="L105" s="190">
        <f>'2. KIADÁSOK MINDÖSSZESEN'!$F105/12</f>
        <v>0</v>
      </c>
      <c r="M105" s="190">
        <f>'2. KIADÁSOK MINDÖSSZESEN'!$F105/12</f>
        <v>0</v>
      </c>
      <c r="N105" s="190">
        <f>'2. KIADÁSOK MINDÖSSZESEN'!$F105/12</f>
        <v>0</v>
      </c>
      <c r="O105" s="244">
        <f t="shared" si="1"/>
        <v>0</v>
      </c>
      <c r="P105" s="3"/>
      <c r="Q105" s="3"/>
    </row>
    <row r="106" spans="1:17">
      <c r="A106" s="16" t="s">
        <v>71</v>
      </c>
      <c r="B106" s="4" t="s">
        <v>707</v>
      </c>
      <c r="C106" s="190">
        <f>'2. KIADÁSOK MINDÖSSZESEN'!$F106/12</f>
        <v>0</v>
      </c>
      <c r="D106" s="190">
        <f>'2. KIADÁSOK MINDÖSSZESEN'!$F106/12</f>
        <v>0</v>
      </c>
      <c r="E106" s="190">
        <f>'2. KIADÁSOK MINDÖSSZESEN'!$F106/12</f>
        <v>0</v>
      </c>
      <c r="F106" s="190">
        <f>'2. KIADÁSOK MINDÖSSZESEN'!$F106/12</f>
        <v>0</v>
      </c>
      <c r="G106" s="190">
        <f>'2. KIADÁSOK MINDÖSSZESEN'!$F106/12</f>
        <v>0</v>
      </c>
      <c r="H106" s="190">
        <f>'2. KIADÁSOK MINDÖSSZESEN'!$F106/12</f>
        <v>0</v>
      </c>
      <c r="I106" s="190">
        <f>'2. KIADÁSOK MINDÖSSZESEN'!$F106/12</f>
        <v>0</v>
      </c>
      <c r="J106" s="190">
        <f>'2. KIADÁSOK MINDÖSSZESEN'!$F106/12</f>
        <v>0</v>
      </c>
      <c r="K106" s="190">
        <f>'2. KIADÁSOK MINDÖSSZESEN'!$F106/12</f>
        <v>0</v>
      </c>
      <c r="L106" s="190">
        <f>'2. KIADÁSOK MINDÖSSZESEN'!$F106/12</f>
        <v>0</v>
      </c>
      <c r="M106" s="190">
        <f>'2. KIADÁSOK MINDÖSSZESEN'!$F106/12</f>
        <v>0</v>
      </c>
      <c r="N106" s="190">
        <f>'2. KIADÁSOK MINDÖSSZESEN'!$F106/12</f>
        <v>0</v>
      </c>
      <c r="O106" s="244">
        <f t="shared" si="1"/>
        <v>0</v>
      </c>
      <c r="P106" s="3"/>
      <c r="Q106" s="3"/>
    </row>
    <row r="107" spans="1:17">
      <c r="A107" s="17" t="s">
        <v>34</v>
      </c>
      <c r="B107" s="8" t="s">
        <v>708</v>
      </c>
      <c r="C107" s="190">
        <f>'2. KIADÁSOK MINDÖSSZESEN'!$F107/12</f>
        <v>0</v>
      </c>
      <c r="D107" s="190">
        <f>'2. KIADÁSOK MINDÖSSZESEN'!$F107/12</f>
        <v>0</v>
      </c>
      <c r="E107" s="190">
        <f>'2. KIADÁSOK MINDÖSSZESEN'!$F107/12</f>
        <v>0</v>
      </c>
      <c r="F107" s="190">
        <f>'2. KIADÁSOK MINDÖSSZESEN'!$F107/12</f>
        <v>0</v>
      </c>
      <c r="G107" s="190">
        <f>'2. KIADÁSOK MINDÖSSZESEN'!$F107/12</f>
        <v>0</v>
      </c>
      <c r="H107" s="190">
        <f>'2. KIADÁSOK MINDÖSSZESEN'!$F107/12</f>
        <v>0</v>
      </c>
      <c r="I107" s="190">
        <f>'2. KIADÁSOK MINDÖSSZESEN'!$F107/12</f>
        <v>0</v>
      </c>
      <c r="J107" s="190">
        <f>'2. KIADÁSOK MINDÖSSZESEN'!$F107/12</f>
        <v>0</v>
      </c>
      <c r="K107" s="190">
        <f>'2. KIADÁSOK MINDÖSSZESEN'!$F107/12</f>
        <v>0</v>
      </c>
      <c r="L107" s="190">
        <f>'2. KIADÁSOK MINDÖSSZESEN'!$F107/12</f>
        <v>0</v>
      </c>
      <c r="M107" s="190">
        <f>'2. KIADÁSOK MINDÖSSZESEN'!$F107/12</f>
        <v>0</v>
      </c>
      <c r="N107" s="190">
        <f>'2. KIADÁSOK MINDÖSSZESEN'!$F107/12</f>
        <v>0</v>
      </c>
      <c r="O107" s="244">
        <f t="shared" si="1"/>
        <v>0</v>
      </c>
      <c r="P107" s="3"/>
      <c r="Q107" s="3"/>
    </row>
    <row r="108" spans="1:17">
      <c r="A108" s="46" t="s">
        <v>709</v>
      </c>
      <c r="B108" s="4" t="s">
        <v>710</v>
      </c>
      <c r="C108" s="190">
        <f>'2. KIADÁSOK MINDÖSSZESEN'!$F108/12</f>
        <v>0</v>
      </c>
      <c r="D108" s="190">
        <f>'2. KIADÁSOK MINDÖSSZESEN'!$F108/12</f>
        <v>0</v>
      </c>
      <c r="E108" s="190">
        <f>'2. KIADÁSOK MINDÖSSZESEN'!$F108/12</f>
        <v>0</v>
      </c>
      <c r="F108" s="190">
        <f>'2. KIADÁSOK MINDÖSSZESEN'!$F108/12</f>
        <v>0</v>
      </c>
      <c r="G108" s="190">
        <f>'2. KIADÁSOK MINDÖSSZESEN'!$F108/12</f>
        <v>0</v>
      </c>
      <c r="H108" s="190">
        <f>'2. KIADÁSOK MINDÖSSZESEN'!$F108/12</f>
        <v>0</v>
      </c>
      <c r="I108" s="190">
        <f>'2. KIADÁSOK MINDÖSSZESEN'!$F108/12</f>
        <v>0</v>
      </c>
      <c r="J108" s="190">
        <f>'2. KIADÁSOK MINDÖSSZESEN'!$F108/12</f>
        <v>0</v>
      </c>
      <c r="K108" s="190">
        <f>'2. KIADÁSOK MINDÖSSZESEN'!$F108/12</f>
        <v>0</v>
      </c>
      <c r="L108" s="190">
        <f>'2. KIADÁSOK MINDÖSSZESEN'!$F108/12</f>
        <v>0</v>
      </c>
      <c r="M108" s="190">
        <f>'2. KIADÁSOK MINDÖSSZESEN'!$F108/12</f>
        <v>0</v>
      </c>
      <c r="N108" s="190">
        <f>'2. KIADÁSOK MINDÖSSZESEN'!$F108/12</f>
        <v>0</v>
      </c>
      <c r="O108" s="244">
        <f t="shared" si="1"/>
        <v>0</v>
      </c>
      <c r="P108" s="3"/>
      <c r="Q108" s="3"/>
    </row>
    <row r="109" spans="1:17">
      <c r="A109" s="46" t="s">
        <v>711</v>
      </c>
      <c r="B109" s="4" t="s">
        <v>712</v>
      </c>
      <c r="C109" s="190">
        <f>'2. KIADÁSOK MINDÖSSZESEN'!$F109/12</f>
        <v>0</v>
      </c>
      <c r="D109" s="190">
        <f>'2. KIADÁSOK MINDÖSSZESEN'!$F109/12</f>
        <v>0</v>
      </c>
      <c r="E109" s="190">
        <f>'2. KIADÁSOK MINDÖSSZESEN'!$F109/12</f>
        <v>0</v>
      </c>
      <c r="F109" s="190">
        <f>'2. KIADÁSOK MINDÖSSZESEN'!$F109/12</f>
        <v>0</v>
      </c>
      <c r="G109" s="190">
        <f>'2. KIADÁSOK MINDÖSSZESEN'!$F109/12</f>
        <v>0</v>
      </c>
      <c r="H109" s="190">
        <f>'2. KIADÁSOK MINDÖSSZESEN'!$F109/12</f>
        <v>0</v>
      </c>
      <c r="I109" s="190">
        <f>'2. KIADÁSOK MINDÖSSZESEN'!$F109/12</f>
        <v>0</v>
      </c>
      <c r="J109" s="190">
        <f>'2. KIADÁSOK MINDÖSSZESEN'!$F109/12</f>
        <v>0</v>
      </c>
      <c r="K109" s="190">
        <f>'2. KIADÁSOK MINDÖSSZESEN'!$F109/12</f>
        <v>0</v>
      </c>
      <c r="L109" s="190">
        <f>'2. KIADÁSOK MINDÖSSZESEN'!$F109/12</f>
        <v>0</v>
      </c>
      <c r="M109" s="190">
        <f>'2. KIADÁSOK MINDÖSSZESEN'!$F109/12</f>
        <v>0</v>
      </c>
      <c r="N109" s="190">
        <f>'2. KIADÁSOK MINDÖSSZESEN'!$F109/12</f>
        <v>0</v>
      </c>
      <c r="O109" s="244">
        <f t="shared" si="1"/>
        <v>0</v>
      </c>
      <c r="P109" s="3"/>
      <c r="Q109" s="3"/>
    </row>
    <row r="110" spans="1:17">
      <c r="A110" s="17" t="s">
        <v>713</v>
      </c>
      <c r="B110" s="8" t="s">
        <v>714</v>
      </c>
      <c r="C110" s="190">
        <f>'2. KIADÁSOK MINDÖSSZESEN'!$F110/12</f>
        <v>13959.416666666666</v>
      </c>
      <c r="D110" s="190">
        <f>'2. KIADÁSOK MINDÖSSZESEN'!$F110/12</f>
        <v>13959.416666666666</v>
      </c>
      <c r="E110" s="190">
        <f>'2. KIADÁSOK MINDÖSSZESEN'!$F110/12</f>
        <v>13959.416666666666</v>
      </c>
      <c r="F110" s="190">
        <f>'2. KIADÁSOK MINDÖSSZESEN'!$F110/12</f>
        <v>13959.416666666666</v>
      </c>
      <c r="G110" s="190">
        <f>'2. KIADÁSOK MINDÖSSZESEN'!$F110/12</f>
        <v>13959.416666666666</v>
      </c>
      <c r="H110" s="190">
        <f>'2. KIADÁSOK MINDÖSSZESEN'!$F110/12</f>
        <v>13959.416666666666</v>
      </c>
      <c r="I110" s="190">
        <f>'2. KIADÁSOK MINDÖSSZESEN'!$F110/12</f>
        <v>13959.416666666666</v>
      </c>
      <c r="J110" s="190">
        <f>'2. KIADÁSOK MINDÖSSZESEN'!$F110/12</f>
        <v>13959.416666666666</v>
      </c>
      <c r="K110" s="190">
        <f>'2. KIADÁSOK MINDÖSSZESEN'!$F110/12</f>
        <v>13959.416666666666</v>
      </c>
      <c r="L110" s="190">
        <f>'2. KIADÁSOK MINDÖSSZESEN'!$F110/12</f>
        <v>13959.416666666666</v>
      </c>
      <c r="M110" s="190">
        <f>'2. KIADÁSOK MINDÖSSZESEN'!$F110/12</f>
        <v>13959.416666666666</v>
      </c>
      <c r="N110" s="190">
        <f>'2. KIADÁSOK MINDÖSSZESEN'!$F110/12</f>
        <v>13959.416666666666</v>
      </c>
      <c r="O110" s="244">
        <f t="shared" si="1"/>
        <v>167513</v>
      </c>
      <c r="P110" s="3"/>
      <c r="Q110" s="3"/>
    </row>
    <row r="111" spans="1:17">
      <c r="A111" s="46" t="s">
        <v>715</v>
      </c>
      <c r="B111" s="4" t="s">
        <v>716</v>
      </c>
      <c r="C111" s="190">
        <f>'2. KIADÁSOK MINDÖSSZESEN'!$F111/12</f>
        <v>0</v>
      </c>
      <c r="D111" s="190">
        <f>'2. KIADÁSOK MINDÖSSZESEN'!$F111/12</f>
        <v>0</v>
      </c>
      <c r="E111" s="190">
        <f>'2. KIADÁSOK MINDÖSSZESEN'!$F111/12</f>
        <v>0</v>
      </c>
      <c r="F111" s="190">
        <f>'2. KIADÁSOK MINDÖSSZESEN'!$F111/12</f>
        <v>0</v>
      </c>
      <c r="G111" s="190">
        <f>'2. KIADÁSOK MINDÖSSZESEN'!$F111/12</f>
        <v>0</v>
      </c>
      <c r="H111" s="190">
        <f>'2. KIADÁSOK MINDÖSSZESEN'!$F111/12</f>
        <v>0</v>
      </c>
      <c r="I111" s="190">
        <f>'2. KIADÁSOK MINDÖSSZESEN'!$F111/12</f>
        <v>0</v>
      </c>
      <c r="J111" s="190">
        <f>'2. KIADÁSOK MINDÖSSZESEN'!$F111/12</f>
        <v>0</v>
      </c>
      <c r="K111" s="190">
        <f>'2. KIADÁSOK MINDÖSSZESEN'!$F111/12</f>
        <v>0</v>
      </c>
      <c r="L111" s="190">
        <f>'2. KIADÁSOK MINDÖSSZESEN'!$F111/12</f>
        <v>0</v>
      </c>
      <c r="M111" s="190">
        <f>'2. KIADÁSOK MINDÖSSZESEN'!$F111/12</f>
        <v>0</v>
      </c>
      <c r="N111" s="190">
        <f>'2. KIADÁSOK MINDÖSSZESEN'!$F111/12</f>
        <v>0</v>
      </c>
      <c r="O111" s="244">
        <f t="shared" si="1"/>
        <v>0</v>
      </c>
      <c r="P111" s="3"/>
      <c r="Q111" s="3"/>
    </row>
    <row r="112" spans="1:17">
      <c r="A112" s="46" t="s">
        <v>717</v>
      </c>
      <c r="B112" s="4" t="s">
        <v>718</v>
      </c>
      <c r="C112" s="190">
        <f>'2. KIADÁSOK MINDÖSSZESEN'!$F112/12</f>
        <v>0</v>
      </c>
      <c r="D112" s="190">
        <f>'2. KIADÁSOK MINDÖSSZESEN'!$F112/12</f>
        <v>0</v>
      </c>
      <c r="E112" s="190">
        <f>'2. KIADÁSOK MINDÖSSZESEN'!$F112/12</f>
        <v>0</v>
      </c>
      <c r="F112" s="190">
        <f>'2. KIADÁSOK MINDÖSSZESEN'!$F112/12</f>
        <v>0</v>
      </c>
      <c r="G112" s="190">
        <f>'2. KIADÁSOK MINDÖSSZESEN'!$F112/12</f>
        <v>0</v>
      </c>
      <c r="H112" s="190">
        <f>'2. KIADÁSOK MINDÖSSZESEN'!$F112/12</f>
        <v>0</v>
      </c>
      <c r="I112" s="190">
        <f>'2. KIADÁSOK MINDÖSSZESEN'!$F112/12</f>
        <v>0</v>
      </c>
      <c r="J112" s="190">
        <f>'2. KIADÁSOK MINDÖSSZESEN'!$F112/12</f>
        <v>0</v>
      </c>
      <c r="K112" s="190">
        <f>'2. KIADÁSOK MINDÖSSZESEN'!$F112/12</f>
        <v>0</v>
      </c>
      <c r="L112" s="190">
        <f>'2. KIADÁSOK MINDÖSSZESEN'!$F112/12</f>
        <v>0</v>
      </c>
      <c r="M112" s="190">
        <f>'2. KIADÁSOK MINDÖSSZESEN'!$F112/12</f>
        <v>0</v>
      </c>
      <c r="N112" s="190">
        <f>'2. KIADÁSOK MINDÖSSZESEN'!$F112/12</f>
        <v>0</v>
      </c>
      <c r="O112" s="244">
        <f t="shared" si="1"/>
        <v>0</v>
      </c>
      <c r="P112" s="3"/>
      <c r="Q112" s="3"/>
    </row>
    <row r="113" spans="1:17">
      <c r="A113" s="46" t="s">
        <v>719</v>
      </c>
      <c r="B113" s="4" t="s">
        <v>720</v>
      </c>
      <c r="C113" s="190">
        <f>'2. KIADÁSOK MINDÖSSZESEN'!$F113/12</f>
        <v>0</v>
      </c>
      <c r="D113" s="190">
        <f>'2. KIADÁSOK MINDÖSSZESEN'!$F113/12</f>
        <v>0</v>
      </c>
      <c r="E113" s="190">
        <f>'2. KIADÁSOK MINDÖSSZESEN'!$F113/12</f>
        <v>0</v>
      </c>
      <c r="F113" s="190">
        <f>'2. KIADÁSOK MINDÖSSZESEN'!$F113/12</f>
        <v>0</v>
      </c>
      <c r="G113" s="190">
        <f>'2. KIADÁSOK MINDÖSSZESEN'!$F113/12</f>
        <v>0</v>
      </c>
      <c r="H113" s="190">
        <f>'2. KIADÁSOK MINDÖSSZESEN'!$F113/12</f>
        <v>0</v>
      </c>
      <c r="I113" s="190">
        <f>'2. KIADÁSOK MINDÖSSZESEN'!$F113/12</f>
        <v>0</v>
      </c>
      <c r="J113" s="190">
        <f>'2. KIADÁSOK MINDÖSSZESEN'!$F113/12</f>
        <v>0</v>
      </c>
      <c r="K113" s="190">
        <f>'2. KIADÁSOK MINDÖSSZESEN'!$F113/12</f>
        <v>0</v>
      </c>
      <c r="L113" s="190">
        <f>'2. KIADÁSOK MINDÖSSZESEN'!$F113/12</f>
        <v>0</v>
      </c>
      <c r="M113" s="190">
        <f>'2. KIADÁSOK MINDÖSSZESEN'!$F113/12</f>
        <v>0</v>
      </c>
      <c r="N113" s="190">
        <f>'2. KIADÁSOK MINDÖSSZESEN'!$F113/12</f>
        <v>0</v>
      </c>
      <c r="O113" s="244">
        <f t="shared" si="1"/>
        <v>0</v>
      </c>
      <c r="P113" s="3"/>
      <c r="Q113" s="3"/>
    </row>
    <row r="114" spans="1:17">
      <c r="A114" s="47" t="s">
        <v>35</v>
      </c>
      <c r="B114" s="48" t="s">
        <v>721</v>
      </c>
      <c r="C114" s="190">
        <f>'2. KIADÁSOK MINDÖSSZESEN'!$F114/12</f>
        <v>13959.416666666666</v>
      </c>
      <c r="D114" s="190">
        <f>'2. KIADÁSOK MINDÖSSZESEN'!$F114/12</f>
        <v>13959.416666666666</v>
      </c>
      <c r="E114" s="190">
        <f>'2. KIADÁSOK MINDÖSSZESEN'!$F114/12</f>
        <v>13959.416666666666</v>
      </c>
      <c r="F114" s="190">
        <f>'2. KIADÁSOK MINDÖSSZESEN'!$F114/12</f>
        <v>13959.416666666666</v>
      </c>
      <c r="G114" s="190">
        <f>'2. KIADÁSOK MINDÖSSZESEN'!$F114/12</f>
        <v>13959.416666666666</v>
      </c>
      <c r="H114" s="190">
        <f>'2. KIADÁSOK MINDÖSSZESEN'!$F114/12</f>
        <v>13959.416666666666</v>
      </c>
      <c r="I114" s="190">
        <f>'2. KIADÁSOK MINDÖSSZESEN'!$F114/12</f>
        <v>13959.416666666666</v>
      </c>
      <c r="J114" s="190">
        <f>'2. KIADÁSOK MINDÖSSZESEN'!$F114/12</f>
        <v>13959.416666666666</v>
      </c>
      <c r="K114" s="190">
        <f>'2. KIADÁSOK MINDÖSSZESEN'!$F114/12</f>
        <v>13959.416666666666</v>
      </c>
      <c r="L114" s="190">
        <f>'2. KIADÁSOK MINDÖSSZESEN'!$F114/12</f>
        <v>13959.416666666666</v>
      </c>
      <c r="M114" s="190">
        <f>'2. KIADÁSOK MINDÖSSZESEN'!$F114/12</f>
        <v>13959.416666666666</v>
      </c>
      <c r="N114" s="190">
        <f>'2. KIADÁSOK MINDÖSSZESEN'!$F114/12</f>
        <v>13959.416666666666</v>
      </c>
      <c r="O114" s="244">
        <f t="shared" si="1"/>
        <v>167513</v>
      </c>
      <c r="P114" s="3"/>
      <c r="Q114" s="3"/>
    </row>
    <row r="115" spans="1:17">
      <c r="A115" s="46" t="s">
        <v>722</v>
      </c>
      <c r="B115" s="4" t="s">
        <v>723</v>
      </c>
      <c r="C115" s="190">
        <f>'2. KIADÁSOK MINDÖSSZESEN'!$F115/12</f>
        <v>0</v>
      </c>
      <c r="D115" s="190">
        <f>'2. KIADÁSOK MINDÖSSZESEN'!$F115/12</f>
        <v>0</v>
      </c>
      <c r="E115" s="190">
        <f>'2. KIADÁSOK MINDÖSSZESEN'!$F115/12</f>
        <v>0</v>
      </c>
      <c r="F115" s="190">
        <f>'2. KIADÁSOK MINDÖSSZESEN'!$F115/12</f>
        <v>0</v>
      </c>
      <c r="G115" s="190">
        <f>'2. KIADÁSOK MINDÖSSZESEN'!$F115/12</f>
        <v>0</v>
      </c>
      <c r="H115" s="190">
        <f>'2. KIADÁSOK MINDÖSSZESEN'!$F115/12</f>
        <v>0</v>
      </c>
      <c r="I115" s="190">
        <f>'2. KIADÁSOK MINDÖSSZESEN'!$F115/12</f>
        <v>0</v>
      </c>
      <c r="J115" s="190">
        <f>'2. KIADÁSOK MINDÖSSZESEN'!$F115/12</f>
        <v>0</v>
      </c>
      <c r="K115" s="190">
        <f>'2. KIADÁSOK MINDÖSSZESEN'!$F115/12</f>
        <v>0</v>
      </c>
      <c r="L115" s="190">
        <f>'2. KIADÁSOK MINDÖSSZESEN'!$F115/12</f>
        <v>0</v>
      </c>
      <c r="M115" s="190">
        <f>'2. KIADÁSOK MINDÖSSZESEN'!$F115/12</f>
        <v>0</v>
      </c>
      <c r="N115" s="190">
        <f>'2. KIADÁSOK MINDÖSSZESEN'!$F115/12</f>
        <v>0</v>
      </c>
      <c r="O115" s="244">
        <f t="shared" si="1"/>
        <v>0</v>
      </c>
      <c r="P115" s="3"/>
      <c r="Q115" s="3"/>
    </row>
    <row r="116" spans="1:17">
      <c r="A116" s="16" t="s">
        <v>724</v>
      </c>
      <c r="B116" s="4" t="s">
        <v>725</v>
      </c>
      <c r="C116" s="190">
        <f>'2. KIADÁSOK MINDÖSSZESEN'!$F116/12</f>
        <v>0</v>
      </c>
      <c r="D116" s="190">
        <f>'2. KIADÁSOK MINDÖSSZESEN'!$F116/12</f>
        <v>0</v>
      </c>
      <c r="E116" s="190">
        <f>'2. KIADÁSOK MINDÖSSZESEN'!$F116/12</f>
        <v>0</v>
      </c>
      <c r="F116" s="190">
        <f>'2. KIADÁSOK MINDÖSSZESEN'!$F116/12</f>
        <v>0</v>
      </c>
      <c r="G116" s="190">
        <f>'2. KIADÁSOK MINDÖSSZESEN'!$F116/12</f>
        <v>0</v>
      </c>
      <c r="H116" s="190">
        <f>'2. KIADÁSOK MINDÖSSZESEN'!$F116/12</f>
        <v>0</v>
      </c>
      <c r="I116" s="190">
        <f>'2. KIADÁSOK MINDÖSSZESEN'!$F116/12</f>
        <v>0</v>
      </c>
      <c r="J116" s="190">
        <f>'2. KIADÁSOK MINDÖSSZESEN'!$F116/12</f>
        <v>0</v>
      </c>
      <c r="K116" s="190">
        <f>'2. KIADÁSOK MINDÖSSZESEN'!$F116/12</f>
        <v>0</v>
      </c>
      <c r="L116" s="190">
        <f>'2. KIADÁSOK MINDÖSSZESEN'!$F116/12</f>
        <v>0</v>
      </c>
      <c r="M116" s="190">
        <f>'2. KIADÁSOK MINDÖSSZESEN'!$F116/12</f>
        <v>0</v>
      </c>
      <c r="N116" s="190">
        <f>'2. KIADÁSOK MINDÖSSZESEN'!$F116/12</f>
        <v>0</v>
      </c>
      <c r="O116" s="244">
        <f t="shared" si="1"/>
        <v>0</v>
      </c>
      <c r="P116" s="3"/>
      <c r="Q116" s="3"/>
    </row>
    <row r="117" spans="1:17">
      <c r="A117" s="46" t="s">
        <v>72</v>
      </c>
      <c r="B117" s="4" t="s">
        <v>726</v>
      </c>
      <c r="C117" s="190">
        <f>'2. KIADÁSOK MINDÖSSZESEN'!$F117/12</f>
        <v>0</v>
      </c>
      <c r="D117" s="190">
        <f>'2. KIADÁSOK MINDÖSSZESEN'!$F117/12</f>
        <v>0</v>
      </c>
      <c r="E117" s="190">
        <f>'2. KIADÁSOK MINDÖSSZESEN'!$F117/12</f>
        <v>0</v>
      </c>
      <c r="F117" s="190">
        <f>'2. KIADÁSOK MINDÖSSZESEN'!$F117/12</f>
        <v>0</v>
      </c>
      <c r="G117" s="190">
        <f>'2. KIADÁSOK MINDÖSSZESEN'!$F117/12</f>
        <v>0</v>
      </c>
      <c r="H117" s="190">
        <f>'2. KIADÁSOK MINDÖSSZESEN'!$F117/12</f>
        <v>0</v>
      </c>
      <c r="I117" s="190">
        <f>'2. KIADÁSOK MINDÖSSZESEN'!$F117/12</f>
        <v>0</v>
      </c>
      <c r="J117" s="190">
        <f>'2. KIADÁSOK MINDÖSSZESEN'!$F117/12</f>
        <v>0</v>
      </c>
      <c r="K117" s="190">
        <f>'2. KIADÁSOK MINDÖSSZESEN'!$F117/12</f>
        <v>0</v>
      </c>
      <c r="L117" s="190">
        <f>'2. KIADÁSOK MINDÖSSZESEN'!$F117/12</f>
        <v>0</v>
      </c>
      <c r="M117" s="190">
        <f>'2. KIADÁSOK MINDÖSSZESEN'!$F117/12</f>
        <v>0</v>
      </c>
      <c r="N117" s="190">
        <f>'2. KIADÁSOK MINDÖSSZESEN'!$F117/12</f>
        <v>0</v>
      </c>
      <c r="O117" s="244">
        <f t="shared" si="1"/>
        <v>0</v>
      </c>
      <c r="P117" s="3"/>
      <c r="Q117" s="3"/>
    </row>
    <row r="118" spans="1:17">
      <c r="A118" s="46" t="s">
        <v>40</v>
      </c>
      <c r="B118" s="4" t="s">
        <v>727</v>
      </c>
      <c r="C118" s="190">
        <f>'2. KIADÁSOK MINDÖSSZESEN'!$F118/12</f>
        <v>0</v>
      </c>
      <c r="D118" s="190">
        <f>'2. KIADÁSOK MINDÖSSZESEN'!$F118/12</f>
        <v>0</v>
      </c>
      <c r="E118" s="190">
        <f>'2. KIADÁSOK MINDÖSSZESEN'!$F118/12</f>
        <v>0</v>
      </c>
      <c r="F118" s="190">
        <f>'2. KIADÁSOK MINDÖSSZESEN'!$F118/12</f>
        <v>0</v>
      </c>
      <c r="G118" s="190">
        <f>'2. KIADÁSOK MINDÖSSZESEN'!$F118/12</f>
        <v>0</v>
      </c>
      <c r="H118" s="190">
        <f>'2. KIADÁSOK MINDÖSSZESEN'!$F118/12</f>
        <v>0</v>
      </c>
      <c r="I118" s="190">
        <f>'2. KIADÁSOK MINDÖSSZESEN'!$F118/12</f>
        <v>0</v>
      </c>
      <c r="J118" s="190">
        <f>'2. KIADÁSOK MINDÖSSZESEN'!$F118/12</f>
        <v>0</v>
      </c>
      <c r="K118" s="190">
        <f>'2. KIADÁSOK MINDÖSSZESEN'!$F118/12</f>
        <v>0</v>
      </c>
      <c r="L118" s="190">
        <f>'2. KIADÁSOK MINDÖSSZESEN'!$F118/12</f>
        <v>0</v>
      </c>
      <c r="M118" s="190">
        <f>'2. KIADÁSOK MINDÖSSZESEN'!$F118/12</f>
        <v>0</v>
      </c>
      <c r="N118" s="190">
        <f>'2. KIADÁSOK MINDÖSSZESEN'!$F118/12</f>
        <v>0</v>
      </c>
      <c r="O118" s="244">
        <f t="shared" si="1"/>
        <v>0</v>
      </c>
      <c r="P118" s="3"/>
      <c r="Q118" s="3"/>
    </row>
    <row r="119" spans="1:17">
      <c r="A119" s="47" t="s">
        <v>41</v>
      </c>
      <c r="B119" s="48" t="s">
        <v>731</v>
      </c>
      <c r="C119" s="190">
        <f>'2. KIADÁSOK MINDÖSSZESEN'!$F119/12</f>
        <v>0</v>
      </c>
      <c r="D119" s="190">
        <f>'2. KIADÁSOK MINDÖSSZESEN'!$F119/12</f>
        <v>0</v>
      </c>
      <c r="E119" s="190">
        <f>'2. KIADÁSOK MINDÖSSZESEN'!$F119/12</f>
        <v>0</v>
      </c>
      <c r="F119" s="190">
        <f>'2. KIADÁSOK MINDÖSSZESEN'!$F119/12</f>
        <v>0</v>
      </c>
      <c r="G119" s="190">
        <f>'2. KIADÁSOK MINDÖSSZESEN'!$F119/12</f>
        <v>0</v>
      </c>
      <c r="H119" s="190">
        <f>'2. KIADÁSOK MINDÖSSZESEN'!$F119/12</f>
        <v>0</v>
      </c>
      <c r="I119" s="190">
        <f>'2. KIADÁSOK MINDÖSSZESEN'!$F119/12</f>
        <v>0</v>
      </c>
      <c r="J119" s="190">
        <f>'2. KIADÁSOK MINDÖSSZESEN'!$F119/12</f>
        <v>0</v>
      </c>
      <c r="K119" s="190">
        <f>'2. KIADÁSOK MINDÖSSZESEN'!$F119/12</f>
        <v>0</v>
      </c>
      <c r="L119" s="190">
        <f>'2. KIADÁSOK MINDÖSSZESEN'!$F119/12</f>
        <v>0</v>
      </c>
      <c r="M119" s="190">
        <f>'2. KIADÁSOK MINDÖSSZESEN'!$F119/12</f>
        <v>0</v>
      </c>
      <c r="N119" s="190">
        <f>'2. KIADÁSOK MINDÖSSZESEN'!$F119/12</f>
        <v>0</v>
      </c>
      <c r="O119" s="244">
        <f t="shared" si="1"/>
        <v>0</v>
      </c>
      <c r="P119" s="3"/>
      <c r="Q119" s="3"/>
    </row>
    <row r="120" spans="1:17">
      <c r="A120" s="16" t="s">
        <v>732</v>
      </c>
      <c r="B120" s="4" t="s">
        <v>733</v>
      </c>
      <c r="C120" s="190">
        <f>'2. KIADÁSOK MINDÖSSZESEN'!$F120/12</f>
        <v>0</v>
      </c>
      <c r="D120" s="190">
        <f>'2. KIADÁSOK MINDÖSSZESEN'!$F120/12</f>
        <v>0</v>
      </c>
      <c r="E120" s="190">
        <f>'2. KIADÁSOK MINDÖSSZESEN'!$F120/12</f>
        <v>0</v>
      </c>
      <c r="F120" s="190">
        <f>'2. KIADÁSOK MINDÖSSZESEN'!$F120/12</f>
        <v>0</v>
      </c>
      <c r="G120" s="190">
        <f>'2. KIADÁSOK MINDÖSSZESEN'!$F120/12</f>
        <v>0</v>
      </c>
      <c r="H120" s="190">
        <f>'2. KIADÁSOK MINDÖSSZESEN'!$F120/12</f>
        <v>0</v>
      </c>
      <c r="I120" s="190">
        <f>'2. KIADÁSOK MINDÖSSZESEN'!$F120/12</f>
        <v>0</v>
      </c>
      <c r="J120" s="190">
        <f>'2. KIADÁSOK MINDÖSSZESEN'!$F120/12</f>
        <v>0</v>
      </c>
      <c r="K120" s="190">
        <f>'2. KIADÁSOK MINDÖSSZESEN'!$F120/12</f>
        <v>0</v>
      </c>
      <c r="L120" s="190">
        <f>'2. KIADÁSOK MINDÖSSZESEN'!$F120/12</f>
        <v>0</v>
      </c>
      <c r="M120" s="190">
        <f>'2. KIADÁSOK MINDÖSSZESEN'!$F120/12</f>
        <v>0</v>
      </c>
      <c r="N120" s="190">
        <f>'2. KIADÁSOK MINDÖSSZESEN'!$F120/12</f>
        <v>0</v>
      </c>
      <c r="O120" s="244">
        <f t="shared" si="1"/>
        <v>0</v>
      </c>
      <c r="P120" s="3"/>
      <c r="Q120" s="3"/>
    </row>
    <row r="121" spans="1:17" ht="15.75">
      <c r="A121" s="49" t="s">
        <v>84</v>
      </c>
      <c r="B121" s="50" t="s">
        <v>734</v>
      </c>
      <c r="C121" s="190">
        <f>'2. KIADÁSOK MINDÖSSZESEN'!$F121/12</f>
        <v>13959.416666666666</v>
      </c>
      <c r="D121" s="190">
        <f>'2. KIADÁSOK MINDÖSSZESEN'!$F121/12</f>
        <v>13959.416666666666</v>
      </c>
      <c r="E121" s="190">
        <f>'2. KIADÁSOK MINDÖSSZESEN'!$F121/12</f>
        <v>13959.416666666666</v>
      </c>
      <c r="F121" s="190">
        <f>'2. KIADÁSOK MINDÖSSZESEN'!$F121/12</f>
        <v>13959.416666666666</v>
      </c>
      <c r="G121" s="190">
        <f>'2. KIADÁSOK MINDÖSSZESEN'!$F121/12</f>
        <v>13959.416666666666</v>
      </c>
      <c r="H121" s="190">
        <f>'2. KIADÁSOK MINDÖSSZESEN'!$F121/12</f>
        <v>13959.416666666666</v>
      </c>
      <c r="I121" s="190">
        <f>'2. KIADÁSOK MINDÖSSZESEN'!$F121/12</f>
        <v>13959.416666666666</v>
      </c>
      <c r="J121" s="190">
        <f>'2. KIADÁSOK MINDÖSSZESEN'!$F121/12</f>
        <v>13959.416666666666</v>
      </c>
      <c r="K121" s="190">
        <f>'2. KIADÁSOK MINDÖSSZESEN'!$F121/12</f>
        <v>13959.416666666666</v>
      </c>
      <c r="L121" s="190">
        <f>'2. KIADÁSOK MINDÖSSZESEN'!$F121/12</f>
        <v>13959.416666666666</v>
      </c>
      <c r="M121" s="190">
        <f>'2. KIADÁSOK MINDÖSSZESEN'!$F121/12</f>
        <v>13959.416666666666</v>
      </c>
      <c r="N121" s="190">
        <f>'2. KIADÁSOK MINDÖSSZESEN'!$F121/12</f>
        <v>13959.416666666666</v>
      </c>
      <c r="O121" s="244">
        <f t="shared" si="1"/>
        <v>167513</v>
      </c>
      <c r="P121" s="3"/>
      <c r="Q121" s="3"/>
    </row>
    <row r="122" spans="1:17" ht="15.75">
      <c r="A122" s="54" t="s">
        <v>121</v>
      </c>
      <c r="B122" s="55"/>
      <c r="C122" s="190">
        <f>'2. KIADÁSOK MINDÖSSZESEN'!$F122/12</f>
        <v>89663.166666666672</v>
      </c>
      <c r="D122" s="190">
        <f>'2. KIADÁSOK MINDÖSSZESEN'!$F122/12</f>
        <v>89663.166666666672</v>
      </c>
      <c r="E122" s="190">
        <f>'2. KIADÁSOK MINDÖSSZESEN'!$F122/12</f>
        <v>89663.166666666672</v>
      </c>
      <c r="F122" s="190">
        <f>'2. KIADÁSOK MINDÖSSZESEN'!$F122/12</f>
        <v>89663.166666666672</v>
      </c>
      <c r="G122" s="190">
        <f>'2. KIADÁSOK MINDÖSSZESEN'!$F122/12</f>
        <v>89663.166666666672</v>
      </c>
      <c r="H122" s="190">
        <f>'2. KIADÁSOK MINDÖSSZESEN'!$F122/12</f>
        <v>89663.166666666672</v>
      </c>
      <c r="I122" s="190">
        <f>'2. KIADÁSOK MINDÖSSZESEN'!$F122/12</f>
        <v>89663.166666666672</v>
      </c>
      <c r="J122" s="190">
        <f>'2. KIADÁSOK MINDÖSSZESEN'!$F122/12</f>
        <v>89663.166666666672</v>
      </c>
      <c r="K122" s="190">
        <f>'2. KIADÁSOK MINDÖSSZESEN'!$F122/12</f>
        <v>89663.166666666672</v>
      </c>
      <c r="L122" s="190">
        <f>'2. KIADÁSOK MINDÖSSZESEN'!$F122/12</f>
        <v>89663.166666666672</v>
      </c>
      <c r="M122" s="190">
        <f>'2. KIADÁSOK MINDÖSSZESEN'!$F122/12</f>
        <v>89663.166666666672</v>
      </c>
      <c r="N122" s="190">
        <f>'2. KIADÁSOK MINDÖSSZESEN'!$F122/12</f>
        <v>89663.166666666672</v>
      </c>
      <c r="O122" s="244">
        <f t="shared" si="1"/>
        <v>1075957.9999999998</v>
      </c>
      <c r="P122" s="3"/>
      <c r="Q122" s="3"/>
    </row>
    <row r="123" spans="1:17" ht="25.5">
      <c r="A123" s="1" t="s">
        <v>498</v>
      </c>
      <c r="B123" s="2" t="s">
        <v>114</v>
      </c>
      <c r="C123" s="190"/>
      <c r="D123" s="190"/>
      <c r="E123" s="190"/>
      <c r="F123" s="190"/>
      <c r="G123" s="190"/>
      <c r="H123" s="190"/>
      <c r="I123" s="190"/>
      <c r="J123" s="190"/>
      <c r="K123" s="190"/>
      <c r="L123" s="190"/>
      <c r="M123" s="190"/>
      <c r="N123" s="190"/>
      <c r="O123" s="244"/>
      <c r="P123" s="3"/>
      <c r="Q123" s="3"/>
    </row>
    <row r="124" spans="1:17">
      <c r="A124" s="40" t="s">
        <v>735</v>
      </c>
      <c r="B124" s="5" t="s">
        <v>736</v>
      </c>
      <c r="C124" s="190">
        <f>'7. BEVÉTELEK MINDÖSSZESEN'!$F6/12</f>
        <v>5466.666666666667</v>
      </c>
      <c r="D124" s="190">
        <f>'7. BEVÉTELEK MINDÖSSZESEN'!$F6/12</f>
        <v>5466.666666666667</v>
      </c>
      <c r="E124" s="190">
        <f>'7. BEVÉTELEK MINDÖSSZESEN'!$F6/12</f>
        <v>5466.666666666667</v>
      </c>
      <c r="F124" s="190">
        <f>'7. BEVÉTELEK MINDÖSSZESEN'!$F6/12</f>
        <v>5466.666666666667</v>
      </c>
      <c r="G124" s="190">
        <f>'7. BEVÉTELEK MINDÖSSZESEN'!$F6/12</f>
        <v>5466.666666666667</v>
      </c>
      <c r="H124" s="190">
        <f>'7. BEVÉTELEK MINDÖSSZESEN'!$F6/12</f>
        <v>5466.666666666667</v>
      </c>
      <c r="I124" s="190">
        <f>'7. BEVÉTELEK MINDÖSSZESEN'!$F6/12</f>
        <v>5466.666666666667</v>
      </c>
      <c r="J124" s="190">
        <f>'7. BEVÉTELEK MINDÖSSZESEN'!$F6/12</f>
        <v>5466.666666666667</v>
      </c>
      <c r="K124" s="190">
        <f>'7. BEVÉTELEK MINDÖSSZESEN'!$F6/12</f>
        <v>5466.666666666667</v>
      </c>
      <c r="L124" s="190">
        <f>'7. BEVÉTELEK MINDÖSSZESEN'!$F6/12</f>
        <v>5466.666666666667</v>
      </c>
      <c r="M124" s="190">
        <f>'7. BEVÉTELEK MINDÖSSZESEN'!$F6/12</f>
        <v>5466.666666666667</v>
      </c>
      <c r="N124" s="190">
        <f>'7. BEVÉTELEK MINDÖSSZESEN'!$F6/12</f>
        <v>5466.666666666667</v>
      </c>
      <c r="O124" s="244">
        <f t="shared" si="1"/>
        <v>65599.999999999985</v>
      </c>
      <c r="P124" s="3"/>
      <c r="Q124" s="3"/>
    </row>
    <row r="125" spans="1:17">
      <c r="A125" s="4" t="s">
        <v>737</v>
      </c>
      <c r="B125" s="5" t="s">
        <v>738</v>
      </c>
      <c r="C125" s="190">
        <f>'7. BEVÉTELEK MINDÖSSZESEN'!$F7/12</f>
        <v>4034.6666666666665</v>
      </c>
      <c r="D125" s="190">
        <f>'7. BEVÉTELEK MINDÖSSZESEN'!$F7/12</f>
        <v>4034.6666666666665</v>
      </c>
      <c r="E125" s="190">
        <f>'7. BEVÉTELEK MINDÖSSZESEN'!$F7/12</f>
        <v>4034.6666666666665</v>
      </c>
      <c r="F125" s="190">
        <f>'7. BEVÉTELEK MINDÖSSZESEN'!$F7/12</f>
        <v>4034.6666666666665</v>
      </c>
      <c r="G125" s="190">
        <f>'7. BEVÉTELEK MINDÖSSZESEN'!$F7/12</f>
        <v>4034.6666666666665</v>
      </c>
      <c r="H125" s="190">
        <f>'7. BEVÉTELEK MINDÖSSZESEN'!$F7/12</f>
        <v>4034.6666666666665</v>
      </c>
      <c r="I125" s="190">
        <f>'7. BEVÉTELEK MINDÖSSZESEN'!$F7/12</f>
        <v>4034.6666666666665</v>
      </c>
      <c r="J125" s="190">
        <f>'7. BEVÉTELEK MINDÖSSZESEN'!$F7/12</f>
        <v>4034.6666666666665</v>
      </c>
      <c r="K125" s="190">
        <f>'7. BEVÉTELEK MINDÖSSZESEN'!$F7/12</f>
        <v>4034.6666666666665</v>
      </c>
      <c r="L125" s="190">
        <f>'7. BEVÉTELEK MINDÖSSZESEN'!$F7/12</f>
        <v>4034.6666666666665</v>
      </c>
      <c r="M125" s="190">
        <f>'7. BEVÉTELEK MINDÖSSZESEN'!$F7/12</f>
        <v>4034.6666666666665</v>
      </c>
      <c r="N125" s="190">
        <f>'7. BEVÉTELEK MINDÖSSZESEN'!$F7/12</f>
        <v>4034.6666666666665</v>
      </c>
      <c r="O125" s="244">
        <f t="shared" si="1"/>
        <v>48415.999999999993</v>
      </c>
      <c r="P125" s="3"/>
      <c r="Q125" s="3"/>
    </row>
    <row r="126" spans="1:17">
      <c r="A126" s="4" t="s">
        <v>739</v>
      </c>
      <c r="B126" s="5" t="s">
        <v>740</v>
      </c>
      <c r="C126" s="190">
        <f>'7. BEVÉTELEK MINDÖSSZESEN'!$F8/12</f>
        <v>710.41666666666663</v>
      </c>
      <c r="D126" s="190">
        <f>'7. BEVÉTELEK MINDÖSSZESEN'!$F8/12</f>
        <v>710.41666666666663</v>
      </c>
      <c r="E126" s="190">
        <f>'7. BEVÉTELEK MINDÖSSZESEN'!$F8/12</f>
        <v>710.41666666666663</v>
      </c>
      <c r="F126" s="190">
        <f>'7. BEVÉTELEK MINDÖSSZESEN'!$F8/12</f>
        <v>710.41666666666663</v>
      </c>
      <c r="G126" s="190">
        <f>'7. BEVÉTELEK MINDÖSSZESEN'!$F8/12</f>
        <v>710.41666666666663</v>
      </c>
      <c r="H126" s="190">
        <f>'7. BEVÉTELEK MINDÖSSZESEN'!$F8/12</f>
        <v>710.41666666666663</v>
      </c>
      <c r="I126" s="190">
        <f>'7. BEVÉTELEK MINDÖSSZESEN'!$F8/12</f>
        <v>710.41666666666663</v>
      </c>
      <c r="J126" s="190">
        <f>'7. BEVÉTELEK MINDÖSSZESEN'!$F8/12</f>
        <v>710.41666666666663</v>
      </c>
      <c r="K126" s="190">
        <f>'7. BEVÉTELEK MINDÖSSZESEN'!$F8/12</f>
        <v>710.41666666666663</v>
      </c>
      <c r="L126" s="190">
        <f>'7. BEVÉTELEK MINDÖSSZESEN'!$F8/12</f>
        <v>710.41666666666663</v>
      </c>
      <c r="M126" s="190">
        <f>'7. BEVÉTELEK MINDÖSSZESEN'!$F8/12</f>
        <v>710.41666666666663</v>
      </c>
      <c r="N126" s="190">
        <f>'7. BEVÉTELEK MINDÖSSZESEN'!$F8/12</f>
        <v>710.41666666666663</v>
      </c>
      <c r="O126" s="244">
        <f t="shared" si="1"/>
        <v>8525.0000000000018</v>
      </c>
      <c r="P126" s="3"/>
      <c r="Q126" s="3"/>
    </row>
    <row r="127" spans="1:17">
      <c r="A127" s="4" t="s">
        <v>741</v>
      </c>
      <c r="B127" s="5" t="s">
        <v>742</v>
      </c>
      <c r="C127" s="190">
        <f>'7. BEVÉTELEK MINDÖSSZESEN'!$F9/12</f>
        <v>240</v>
      </c>
      <c r="D127" s="190">
        <f>'7. BEVÉTELEK MINDÖSSZESEN'!$F9/12</f>
        <v>240</v>
      </c>
      <c r="E127" s="190">
        <f>'7. BEVÉTELEK MINDÖSSZESEN'!$F9/12</f>
        <v>240</v>
      </c>
      <c r="F127" s="190">
        <f>'7. BEVÉTELEK MINDÖSSZESEN'!$F9/12</f>
        <v>240</v>
      </c>
      <c r="G127" s="190">
        <f>'7. BEVÉTELEK MINDÖSSZESEN'!$F9/12</f>
        <v>240</v>
      </c>
      <c r="H127" s="190">
        <f>'7. BEVÉTELEK MINDÖSSZESEN'!$F9/12</f>
        <v>240</v>
      </c>
      <c r="I127" s="190">
        <f>'7. BEVÉTELEK MINDÖSSZESEN'!$F9/12</f>
        <v>240</v>
      </c>
      <c r="J127" s="190">
        <f>'7. BEVÉTELEK MINDÖSSZESEN'!$F9/12</f>
        <v>240</v>
      </c>
      <c r="K127" s="190">
        <f>'7. BEVÉTELEK MINDÖSSZESEN'!$F9/12</f>
        <v>240</v>
      </c>
      <c r="L127" s="190">
        <f>'7. BEVÉTELEK MINDÖSSZESEN'!$F9/12</f>
        <v>240</v>
      </c>
      <c r="M127" s="190">
        <f>'7. BEVÉTELEK MINDÖSSZESEN'!$F9/12</f>
        <v>240</v>
      </c>
      <c r="N127" s="190">
        <f>'7. BEVÉTELEK MINDÖSSZESEN'!$F9/12</f>
        <v>240</v>
      </c>
      <c r="O127" s="244">
        <f t="shared" si="1"/>
        <v>2880</v>
      </c>
      <c r="P127" s="3"/>
      <c r="Q127" s="3"/>
    </row>
    <row r="128" spans="1:17">
      <c r="A128" s="4" t="s">
        <v>743</v>
      </c>
      <c r="B128" s="5" t="s">
        <v>744</v>
      </c>
      <c r="C128" s="190">
        <f>'7. BEVÉTELEK MINDÖSSZESEN'!$F10/12</f>
        <v>2583.5833333333335</v>
      </c>
      <c r="D128" s="190">
        <f>'7. BEVÉTELEK MINDÖSSZESEN'!$F10/12</f>
        <v>2583.5833333333335</v>
      </c>
      <c r="E128" s="190">
        <f>'7. BEVÉTELEK MINDÖSSZESEN'!$F10/12</f>
        <v>2583.5833333333335</v>
      </c>
      <c r="F128" s="190">
        <f>'7. BEVÉTELEK MINDÖSSZESEN'!$F10/12</f>
        <v>2583.5833333333335</v>
      </c>
      <c r="G128" s="190">
        <f>'7. BEVÉTELEK MINDÖSSZESEN'!$F10/12</f>
        <v>2583.5833333333335</v>
      </c>
      <c r="H128" s="190">
        <f>'7. BEVÉTELEK MINDÖSSZESEN'!$F10/12</f>
        <v>2583.5833333333335</v>
      </c>
      <c r="I128" s="190">
        <f>'7. BEVÉTELEK MINDÖSSZESEN'!$F10/12</f>
        <v>2583.5833333333335</v>
      </c>
      <c r="J128" s="190">
        <f>'7. BEVÉTELEK MINDÖSSZESEN'!$F10/12</f>
        <v>2583.5833333333335</v>
      </c>
      <c r="K128" s="190">
        <f>'7. BEVÉTELEK MINDÖSSZESEN'!$F10/12</f>
        <v>2583.5833333333335</v>
      </c>
      <c r="L128" s="190">
        <f>'7. BEVÉTELEK MINDÖSSZESEN'!$F10/12</f>
        <v>2583.5833333333335</v>
      </c>
      <c r="M128" s="190">
        <f>'7. BEVÉTELEK MINDÖSSZESEN'!$F10/12</f>
        <v>2583.5833333333335</v>
      </c>
      <c r="N128" s="190">
        <f>'7. BEVÉTELEK MINDÖSSZESEN'!$F10/12</f>
        <v>2583.5833333333335</v>
      </c>
      <c r="O128" s="244">
        <f t="shared" si="1"/>
        <v>31002.999999999996</v>
      </c>
      <c r="P128" s="3"/>
      <c r="Q128" s="3"/>
    </row>
    <row r="129" spans="1:17">
      <c r="A129" s="4" t="s">
        <v>745</v>
      </c>
      <c r="B129" s="5" t="s">
        <v>746</v>
      </c>
      <c r="C129" s="190">
        <f>'7. BEVÉTELEK MINDÖSSZESEN'!$F11/12</f>
        <v>0</v>
      </c>
      <c r="D129" s="190">
        <f>'7. BEVÉTELEK MINDÖSSZESEN'!$F11/12</f>
        <v>0</v>
      </c>
      <c r="E129" s="190">
        <f>'7. BEVÉTELEK MINDÖSSZESEN'!$F11/12</f>
        <v>0</v>
      </c>
      <c r="F129" s="190">
        <f>'7. BEVÉTELEK MINDÖSSZESEN'!$F11/12</f>
        <v>0</v>
      </c>
      <c r="G129" s="190">
        <f>'7. BEVÉTELEK MINDÖSSZESEN'!$F11/12</f>
        <v>0</v>
      </c>
      <c r="H129" s="190">
        <f>'7. BEVÉTELEK MINDÖSSZESEN'!$F11/12</f>
        <v>0</v>
      </c>
      <c r="I129" s="190">
        <f>'7. BEVÉTELEK MINDÖSSZESEN'!$F11/12</f>
        <v>0</v>
      </c>
      <c r="J129" s="190">
        <f>'7. BEVÉTELEK MINDÖSSZESEN'!$F11/12</f>
        <v>0</v>
      </c>
      <c r="K129" s="190">
        <f>'7. BEVÉTELEK MINDÖSSZESEN'!$F11/12</f>
        <v>0</v>
      </c>
      <c r="L129" s="190">
        <f>'7. BEVÉTELEK MINDÖSSZESEN'!$F11/12</f>
        <v>0</v>
      </c>
      <c r="M129" s="190">
        <f>'7. BEVÉTELEK MINDÖSSZESEN'!$F11/12</f>
        <v>0</v>
      </c>
      <c r="N129" s="190">
        <f>'7. BEVÉTELEK MINDÖSSZESEN'!$F11/12</f>
        <v>0</v>
      </c>
      <c r="O129" s="244">
        <f t="shared" si="1"/>
        <v>0</v>
      </c>
      <c r="P129" s="3"/>
      <c r="Q129" s="3"/>
    </row>
    <row r="130" spans="1:17">
      <c r="A130" s="8" t="s">
        <v>124</v>
      </c>
      <c r="B130" s="9" t="s">
        <v>747</v>
      </c>
      <c r="C130" s="190">
        <f>'7. BEVÉTELEK MINDÖSSZESEN'!$F12/12</f>
        <v>13035.333333333334</v>
      </c>
      <c r="D130" s="190">
        <f>'7. BEVÉTELEK MINDÖSSZESEN'!$F12/12</f>
        <v>13035.333333333334</v>
      </c>
      <c r="E130" s="190">
        <f>'7. BEVÉTELEK MINDÖSSZESEN'!$F12/12</f>
        <v>13035.333333333334</v>
      </c>
      <c r="F130" s="190">
        <f>'7. BEVÉTELEK MINDÖSSZESEN'!$F12/12</f>
        <v>13035.333333333334</v>
      </c>
      <c r="G130" s="190">
        <f>'7. BEVÉTELEK MINDÖSSZESEN'!$F12/12</f>
        <v>13035.333333333334</v>
      </c>
      <c r="H130" s="190">
        <f>'7. BEVÉTELEK MINDÖSSZESEN'!$F12/12</f>
        <v>13035.333333333334</v>
      </c>
      <c r="I130" s="190">
        <f>'7. BEVÉTELEK MINDÖSSZESEN'!$F12/12</f>
        <v>13035.333333333334</v>
      </c>
      <c r="J130" s="190">
        <f>'7. BEVÉTELEK MINDÖSSZESEN'!$F12/12</f>
        <v>13035.333333333334</v>
      </c>
      <c r="K130" s="190">
        <f>'7. BEVÉTELEK MINDÖSSZESEN'!$F12/12</f>
        <v>13035.333333333334</v>
      </c>
      <c r="L130" s="190">
        <f>'7. BEVÉTELEK MINDÖSSZESEN'!$F12/12</f>
        <v>13035.333333333334</v>
      </c>
      <c r="M130" s="190">
        <f>'7. BEVÉTELEK MINDÖSSZESEN'!$F12/12</f>
        <v>13035.333333333334</v>
      </c>
      <c r="N130" s="190">
        <f>'7. BEVÉTELEK MINDÖSSZESEN'!$F12/12</f>
        <v>13035.333333333334</v>
      </c>
      <c r="O130" s="244">
        <f t="shared" si="1"/>
        <v>156424</v>
      </c>
      <c r="P130" s="3"/>
      <c r="Q130" s="3"/>
    </row>
    <row r="131" spans="1:17">
      <c r="A131" s="4" t="s">
        <v>748</v>
      </c>
      <c r="B131" s="5" t="s">
        <v>749</v>
      </c>
      <c r="C131" s="190">
        <f>'7. BEVÉTELEK MINDÖSSZESEN'!$F13/12</f>
        <v>0</v>
      </c>
      <c r="D131" s="190">
        <f>'7. BEVÉTELEK MINDÖSSZESEN'!$F13/12</f>
        <v>0</v>
      </c>
      <c r="E131" s="190">
        <f>'7. BEVÉTELEK MINDÖSSZESEN'!$F13/12</f>
        <v>0</v>
      </c>
      <c r="F131" s="190">
        <f>'7. BEVÉTELEK MINDÖSSZESEN'!$F13/12</f>
        <v>0</v>
      </c>
      <c r="G131" s="190">
        <f>'7. BEVÉTELEK MINDÖSSZESEN'!$F13/12</f>
        <v>0</v>
      </c>
      <c r="H131" s="190">
        <f>'7. BEVÉTELEK MINDÖSSZESEN'!$F13/12</f>
        <v>0</v>
      </c>
      <c r="I131" s="190">
        <f>'7. BEVÉTELEK MINDÖSSZESEN'!$F13/12</f>
        <v>0</v>
      </c>
      <c r="J131" s="190">
        <f>'7. BEVÉTELEK MINDÖSSZESEN'!$F13/12</f>
        <v>0</v>
      </c>
      <c r="K131" s="190">
        <f>'7. BEVÉTELEK MINDÖSSZESEN'!$F13/12</f>
        <v>0</v>
      </c>
      <c r="L131" s="190">
        <f>'7. BEVÉTELEK MINDÖSSZESEN'!$F13/12</f>
        <v>0</v>
      </c>
      <c r="M131" s="190">
        <f>'7. BEVÉTELEK MINDÖSSZESEN'!$F13/12</f>
        <v>0</v>
      </c>
      <c r="N131" s="190">
        <f>'7. BEVÉTELEK MINDÖSSZESEN'!$F13/12</f>
        <v>0</v>
      </c>
      <c r="O131" s="244">
        <f t="shared" si="1"/>
        <v>0</v>
      </c>
      <c r="P131" s="3"/>
      <c r="Q131" s="3"/>
    </row>
    <row r="132" spans="1:17" ht="30">
      <c r="A132" s="4" t="s">
        <v>750</v>
      </c>
      <c r="B132" s="5" t="s">
        <v>751</v>
      </c>
      <c r="C132" s="190">
        <f>'7. BEVÉTELEK MINDÖSSZESEN'!$F14/12</f>
        <v>0</v>
      </c>
      <c r="D132" s="190">
        <f>'7. BEVÉTELEK MINDÖSSZESEN'!$F14/12</f>
        <v>0</v>
      </c>
      <c r="E132" s="190">
        <f>'7. BEVÉTELEK MINDÖSSZESEN'!$F14/12</f>
        <v>0</v>
      </c>
      <c r="F132" s="190">
        <f>'7. BEVÉTELEK MINDÖSSZESEN'!$F14/12</f>
        <v>0</v>
      </c>
      <c r="G132" s="190">
        <f>'7. BEVÉTELEK MINDÖSSZESEN'!$F14/12</f>
        <v>0</v>
      </c>
      <c r="H132" s="190">
        <f>'7. BEVÉTELEK MINDÖSSZESEN'!$F14/12</f>
        <v>0</v>
      </c>
      <c r="I132" s="190">
        <f>'7. BEVÉTELEK MINDÖSSZESEN'!$F14/12</f>
        <v>0</v>
      </c>
      <c r="J132" s="190">
        <f>'7. BEVÉTELEK MINDÖSSZESEN'!$F14/12</f>
        <v>0</v>
      </c>
      <c r="K132" s="190">
        <f>'7. BEVÉTELEK MINDÖSSZESEN'!$F14/12</f>
        <v>0</v>
      </c>
      <c r="L132" s="190">
        <f>'7. BEVÉTELEK MINDÖSSZESEN'!$F14/12</f>
        <v>0</v>
      </c>
      <c r="M132" s="190">
        <f>'7. BEVÉTELEK MINDÖSSZESEN'!$F14/12</f>
        <v>0</v>
      </c>
      <c r="N132" s="190">
        <f>'7. BEVÉTELEK MINDÖSSZESEN'!$F14/12</f>
        <v>0</v>
      </c>
      <c r="O132" s="244">
        <f t="shared" si="1"/>
        <v>0</v>
      </c>
      <c r="P132" s="3"/>
      <c r="Q132" s="3"/>
    </row>
    <row r="133" spans="1:17" ht="30">
      <c r="A133" s="4" t="s">
        <v>85</v>
      </c>
      <c r="B133" s="5" t="s">
        <v>752</v>
      </c>
      <c r="C133" s="190">
        <f>'7. BEVÉTELEK MINDÖSSZESEN'!$F15/12</f>
        <v>0</v>
      </c>
      <c r="D133" s="190">
        <f>'7. BEVÉTELEK MINDÖSSZESEN'!$F15/12</f>
        <v>0</v>
      </c>
      <c r="E133" s="190">
        <f>'7. BEVÉTELEK MINDÖSSZESEN'!$F15/12</f>
        <v>0</v>
      </c>
      <c r="F133" s="190">
        <f>'7. BEVÉTELEK MINDÖSSZESEN'!$F15/12</f>
        <v>0</v>
      </c>
      <c r="G133" s="190">
        <f>'7. BEVÉTELEK MINDÖSSZESEN'!$F15/12</f>
        <v>0</v>
      </c>
      <c r="H133" s="190">
        <f>'7. BEVÉTELEK MINDÖSSZESEN'!$F15/12</f>
        <v>0</v>
      </c>
      <c r="I133" s="190">
        <f>'7. BEVÉTELEK MINDÖSSZESEN'!$F15/12</f>
        <v>0</v>
      </c>
      <c r="J133" s="190">
        <f>'7. BEVÉTELEK MINDÖSSZESEN'!$F15/12</f>
        <v>0</v>
      </c>
      <c r="K133" s="190">
        <f>'7. BEVÉTELEK MINDÖSSZESEN'!$F15/12</f>
        <v>0</v>
      </c>
      <c r="L133" s="190">
        <f>'7. BEVÉTELEK MINDÖSSZESEN'!$F15/12</f>
        <v>0</v>
      </c>
      <c r="M133" s="190">
        <f>'7. BEVÉTELEK MINDÖSSZESEN'!$F15/12</f>
        <v>0</v>
      </c>
      <c r="N133" s="190">
        <f>'7. BEVÉTELEK MINDÖSSZESEN'!$F15/12</f>
        <v>0</v>
      </c>
      <c r="O133" s="244">
        <f t="shared" si="1"/>
        <v>0</v>
      </c>
      <c r="P133" s="3"/>
      <c r="Q133" s="3"/>
    </row>
    <row r="134" spans="1:17" ht="30">
      <c r="A134" s="4" t="s">
        <v>86</v>
      </c>
      <c r="B134" s="5" t="s">
        <v>753</v>
      </c>
      <c r="C134" s="190">
        <f>'7. BEVÉTELEK MINDÖSSZESEN'!$F16/12</f>
        <v>0</v>
      </c>
      <c r="D134" s="190">
        <f>'7. BEVÉTELEK MINDÖSSZESEN'!$F16/12</f>
        <v>0</v>
      </c>
      <c r="E134" s="190">
        <f>'7. BEVÉTELEK MINDÖSSZESEN'!$F16/12</f>
        <v>0</v>
      </c>
      <c r="F134" s="190">
        <f>'7. BEVÉTELEK MINDÖSSZESEN'!$F16/12</f>
        <v>0</v>
      </c>
      <c r="G134" s="190">
        <f>'7. BEVÉTELEK MINDÖSSZESEN'!$F16/12</f>
        <v>0</v>
      </c>
      <c r="H134" s="190">
        <f>'7. BEVÉTELEK MINDÖSSZESEN'!$F16/12</f>
        <v>0</v>
      </c>
      <c r="I134" s="190">
        <f>'7. BEVÉTELEK MINDÖSSZESEN'!$F16/12</f>
        <v>0</v>
      </c>
      <c r="J134" s="190">
        <f>'7. BEVÉTELEK MINDÖSSZESEN'!$F16/12</f>
        <v>0</v>
      </c>
      <c r="K134" s="190">
        <f>'7. BEVÉTELEK MINDÖSSZESEN'!$F16/12</f>
        <v>0</v>
      </c>
      <c r="L134" s="190">
        <f>'7. BEVÉTELEK MINDÖSSZESEN'!$F16/12</f>
        <v>0</v>
      </c>
      <c r="M134" s="190">
        <f>'7. BEVÉTELEK MINDÖSSZESEN'!$F16/12</f>
        <v>0</v>
      </c>
      <c r="N134" s="190">
        <f>'7. BEVÉTELEK MINDÖSSZESEN'!$F16/12</f>
        <v>0</v>
      </c>
      <c r="O134" s="244">
        <f t="shared" si="1"/>
        <v>0</v>
      </c>
      <c r="P134" s="3"/>
      <c r="Q134" s="3"/>
    </row>
    <row r="135" spans="1:17">
      <c r="A135" s="4" t="s">
        <v>87</v>
      </c>
      <c r="B135" s="5" t="s">
        <v>754</v>
      </c>
      <c r="C135" s="190">
        <f>'7. BEVÉTELEK MINDÖSSZESEN'!$F17/12</f>
        <v>2003.9166666666667</v>
      </c>
      <c r="D135" s="190">
        <f>'7. BEVÉTELEK MINDÖSSZESEN'!$F17/12</f>
        <v>2003.9166666666667</v>
      </c>
      <c r="E135" s="190">
        <f>'7. BEVÉTELEK MINDÖSSZESEN'!$F17/12</f>
        <v>2003.9166666666667</v>
      </c>
      <c r="F135" s="190">
        <f>'7. BEVÉTELEK MINDÖSSZESEN'!$F17/12</f>
        <v>2003.9166666666667</v>
      </c>
      <c r="G135" s="190">
        <f>'7. BEVÉTELEK MINDÖSSZESEN'!$F17/12</f>
        <v>2003.9166666666667</v>
      </c>
      <c r="H135" s="190">
        <f>'7. BEVÉTELEK MINDÖSSZESEN'!$F17/12</f>
        <v>2003.9166666666667</v>
      </c>
      <c r="I135" s="190">
        <f>'7. BEVÉTELEK MINDÖSSZESEN'!$F17/12</f>
        <v>2003.9166666666667</v>
      </c>
      <c r="J135" s="190">
        <f>'7. BEVÉTELEK MINDÖSSZESEN'!$F17/12</f>
        <v>2003.9166666666667</v>
      </c>
      <c r="K135" s="190">
        <f>'7. BEVÉTELEK MINDÖSSZESEN'!$F17/12</f>
        <v>2003.9166666666667</v>
      </c>
      <c r="L135" s="190">
        <f>'7. BEVÉTELEK MINDÖSSZESEN'!$F17/12</f>
        <v>2003.9166666666667</v>
      </c>
      <c r="M135" s="190">
        <f>'7. BEVÉTELEK MINDÖSSZESEN'!$F17/12</f>
        <v>2003.9166666666667</v>
      </c>
      <c r="N135" s="190">
        <f>'7. BEVÉTELEK MINDÖSSZESEN'!$F17/12</f>
        <v>2003.9166666666667</v>
      </c>
      <c r="O135" s="244">
        <f t="shared" ref="O135:O198" si="2">SUM(C135:N135)</f>
        <v>24047.000000000004</v>
      </c>
      <c r="P135" s="3"/>
      <c r="Q135" s="3"/>
    </row>
    <row r="136" spans="1:17">
      <c r="A136" s="48" t="s">
        <v>125</v>
      </c>
      <c r="B136" s="63" t="s">
        <v>755</v>
      </c>
      <c r="C136" s="190">
        <f>'7. BEVÉTELEK MINDÖSSZESEN'!$F18/12</f>
        <v>15039.25</v>
      </c>
      <c r="D136" s="190">
        <f>'7. BEVÉTELEK MINDÖSSZESEN'!$F18/12</f>
        <v>15039.25</v>
      </c>
      <c r="E136" s="190">
        <f>'7. BEVÉTELEK MINDÖSSZESEN'!$F18/12</f>
        <v>15039.25</v>
      </c>
      <c r="F136" s="190">
        <f>'7. BEVÉTELEK MINDÖSSZESEN'!$F18/12</f>
        <v>15039.25</v>
      </c>
      <c r="G136" s="190">
        <f>'7. BEVÉTELEK MINDÖSSZESEN'!$F18/12</f>
        <v>15039.25</v>
      </c>
      <c r="H136" s="190">
        <f>'7. BEVÉTELEK MINDÖSSZESEN'!$F18/12</f>
        <v>15039.25</v>
      </c>
      <c r="I136" s="190">
        <f>'7. BEVÉTELEK MINDÖSSZESEN'!$F18/12</f>
        <v>15039.25</v>
      </c>
      <c r="J136" s="190">
        <f>'7. BEVÉTELEK MINDÖSSZESEN'!$F18/12</f>
        <v>15039.25</v>
      </c>
      <c r="K136" s="190">
        <f>'7. BEVÉTELEK MINDÖSSZESEN'!$F18/12</f>
        <v>15039.25</v>
      </c>
      <c r="L136" s="190">
        <f>'7. BEVÉTELEK MINDÖSSZESEN'!$F18/12</f>
        <v>15039.25</v>
      </c>
      <c r="M136" s="190">
        <f>'7. BEVÉTELEK MINDÖSSZESEN'!$F18/12</f>
        <v>15039.25</v>
      </c>
      <c r="N136" s="190">
        <f>'7. BEVÉTELEK MINDÖSSZESEN'!$F18/12</f>
        <v>15039.25</v>
      </c>
      <c r="O136" s="244">
        <f t="shared" si="2"/>
        <v>180471</v>
      </c>
      <c r="P136" s="3"/>
      <c r="Q136" s="3"/>
    </row>
    <row r="137" spans="1:17">
      <c r="A137" s="4" t="s">
        <v>91</v>
      </c>
      <c r="B137" s="5" t="s">
        <v>764</v>
      </c>
      <c r="C137" s="190">
        <f>'7. BEVÉTELEK MINDÖSSZESEN'!$F19/12</f>
        <v>0</v>
      </c>
      <c r="D137" s="190">
        <f>'7. BEVÉTELEK MINDÖSSZESEN'!$F19/12</f>
        <v>0</v>
      </c>
      <c r="E137" s="190">
        <f>'7. BEVÉTELEK MINDÖSSZESEN'!$F19/12</f>
        <v>0</v>
      </c>
      <c r="F137" s="190">
        <f>'7. BEVÉTELEK MINDÖSSZESEN'!$F19/12</f>
        <v>0</v>
      </c>
      <c r="G137" s="190">
        <f>'7. BEVÉTELEK MINDÖSSZESEN'!$F19/12</f>
        <v>0</v>
      </c>
      <c r="H137" s="190">
        <f>'7. BEVÉTELEK MINDÖSSZESEN'!$F19/12</f>
        <v>0</v>
      </c>
      <c r="I137" s="190">
        <f>'7. BEVÉTELEK MINDÖSSZESEN'!$F19/12</f>
        <v>0</v>
      </c>
      <c r="J137" s="190">
        <f>'7. BEVÉTELEK MINDÖSSZESEN'!$F19/12</f>
        <v>0</v>
      </c>
      <c r="K137" s="190">
        <f>'7. BEVÉTELEK MINDÖSSZESEN'!$F19/12</f>
        <v>0</v>
      </c>
      <c r="L137" s="190">
        <f>'7. BEVÉTELEK MINDÖSSZESEN'!$F19/12</f>
        <v>0</v>
      </c>
      <c r="M137" s="190">
        <f>'7. BEVÉTELEK MINDÖSSZESEN'!$F19/12</f>
        <v>0</v>
      </c>
      <c r="N137" s="190">
        <f>'7. BEVÉTELEK MINDÖSSZESEN'!$F19/12</f>
        <v>0</v>
      </c>
      <c r="O137" s="244">
        <f t="shared" si="2"/>
        <v>0</v>
      </c>
      <c r="P137" s="3"/>
      <c r="Q137" s="3"/>
    </row>
    <row r="138" spans="1:17">
      <c r="A138" s="4" t="s">
        <v>92</v>
      </c>
      <c r="B138" s="5" t="s">
        <v>768</v>
      </c>
      <c r="C138" s="190">
        <f>'7. BEVÉTELEK MINDÖSSZESEN'!$F20/12</f>
        <v>0</v>
      </c>
      <c r="D138" s="190">
        <f>'7. BEVÉTELEK MINDÖSSZESEN'!$F20/12</f>
        <v>0</v>
      </c>
      <c r="E138" s="190">
        <f>'7. BEVÉTELEK MINDÖSSZESEN'!$F20/12</f>
        <v>0</v>
      </c>
      <c r="F138" s="190">
        <f>'7. BEVÉTELEK MINDÖSSZESEN'!$F20/12</f>
        <v>0</v>
      </c>
      <c r="G138" s="190">
        <f>'7. BEVÉTELEK MINDÖSSZESEN'!$F20/12</f>
        <v>0</v>
      </c>
      <c r="H138" s="190">
        <f>'7. BEVÉTELEK MINDÖSSZESEN'!$F20/12</f>
        <v>0</v>
      </c>
      <c r="I138" s="190">
        <f>'7. BEVÉTELEK MINDÖSSZESEN'!$F20/12</f>
        <v>0</v>
      </c>
      <c r="J138" s="190">
        <f>'7. BEVÉTELEK MINDÖSSZESEN'!$F20/12</f>
        <v>0</v>
      </c>
      <c r="K138" s="190">
        <f>'7. BEVÉTELEK MINDÖSSZESEN'!$F20/12</f>
        <v>0</v>
      </c>
      <c r="L138" s="190">
        <f>'7. BEVÉTELEK MINDÖSSZESEN'!$F20/12</f>
        <v>0</v>
      </c>
      <c r="M138" s="190">
        <f>'7. BEVÉTELEK MINDÖSSZESEN'!$F20/12</f>
        <v>0</v>
      </c>
      <c r="N138" s="190">
        <f>'7. BEVÉTELEK MINDÖSSZESEN'!$F20/12</f>
        <v>0</v>
      </c>
      <c r="O138" s="244">
        <f t="shared" si="2"/>
        <v>0</v>
      </c>
      <c r="P138" s="3"/>
      <c r="Q138" s="3"/>
    </row>
    <row r="139" spans="1:17">
      <c r="A139" s="8" t="s">
        <v>127</v>
      </c>
      <c r="B139" s="9" t="s">
        <v>769</v>
      </c>
      <c r="C139" s="190">
        <f>'7. BEVÉTELEK MINDÖSSZESEN'!$F21/12</f>
        <v>0</v>
      </c>
      <c r="D139" s="190">
        <f>'7. BEVÉTELEK MINDÖSSZESEN'!$F21/12</f>
        <v>0</v>
      </c>
      <c r="E139" s="190">
        <f>'7. BEVÉTELEK MINDÖSSZESEN'!$F21/12</f>
        <v>0</v>
      </c>
      <c r="F139" s="190">
        <f>'7. BEVÉTELEK MINDÖSSZESEN'!$F21/12</f>
        <v>0</v>
      </c>
      <c r="G139" s="190">
        <f>'7. BEVÉTELEK MINDÖSSZESEN'!$F21/12</f>
        <v>0</v>
      </c>
      <c r="H139" s="190">
        <f>'7. BEVÉTELEK MINDÖSSZESEN'!$F21/12</f>
        <v>0</v>
      </c>
      <c r="I139" s="190">
        <f>'7. BEVÉTELEK MINDÖSSZESEN'!$F21/12</f>
        <v>0</v>
      </c>
      <c r="J139" s="190">
        <f>'7. BEVÉTELEK MINDÖSSZESEN'!$F21/12</f>
        <v>0</v>
      </c>
      <c r="K139" s="190">
        <f>'7. BEVÉTELEK MINDÖSSZESEN'!$F21/12</f>
        <v>0</v>
      </c>
      <c r="L139" s="190">
        <f>'7. BEVÉTELEK MINDÖSSZESEN'!$F21/12</f>
        <v>0</v>
      </c>
      <c r="M139" s="190">
        <f>'7. BEVÉTELEK MINDÖSSZESEN'!$F21/12</f>
        <v>0</v>
      </c>
      <c r="N139" s="190">
        <f>'7. BEVÉTELEK MINDÖSSZESEN'!$F21/12</f>
        <v>0</v>
      </c>
      <c r="O139" s="244">
        <f t="shared" si="2"/>
        <v>0</v>
      </c>
      <c r="P139" s="3"/>
      <c r="Q139" s="3"/>
    </row>
    <row r="140" spans="1:17">
      <c r="A140" s="4" t="s">
        <v>93</v>
      </c>
      <c r="B140" s="5" t="s">
        <v>770</v>
      </c>
      <c r="C140" s="190">
        <f>'7. BEVÉTELEK MINDÖSSZESEN'!$F22/12</f>
        <v>0</v>
      </c>
      <c r="D140" s="190">
        <f>'7. BEVÉTELEK MINDÖSSZESEN'!$F22/12</f>
        <v>0</v>
      </c>
      <c r="E140" s="190">
        <f>'7. BEVÉTELEK MINDÖSSZESEN'!$F22/12</f>
        <v>0</v>
      </c>
      <c r="F140" s="190">
        <f>'7. BEVÉTELEK MINDÖSSZESEN'!$F22/12</f>
        <v>0</v>
      </c>
      <c r="G140" s="190">
        <f>'7. BEVÉTELEK MINDÖSSZESEN'!$F22/12</f>
        <v>0</v>
      </c>
      <c r="H140" s="190">
        <f>'7. BEVÉTELEK MINDÖSSZESEN'!$F22/12</f>
        <v>0</v>
      </c>
      <c r="I140" s="190">
        <f>'7. BEVÉTELEK MINDÖSSZESEN'!$F22/12</f>
        <v>0</v>
      </c>
      <c r="J140" s="190">
        <f>'7. BEVÉTELEK MINDÖSSZESEN'!$F22/12</f>
        <v>0</v>
      </c>
      <c r="K140" s="190">
        <f>'7. BEVÉTELEK MINDÖSSZESEN'!$F22/12</f>
        <v>0</v>
      </c>
      <c r="L140" s="190">
        <f>'7. BEVÉTELEK MINDÖSSZESEN'!$F22/12</f>
        <v>0</v>
      </c>
      <c r="M140" s="190">
        <f>'7. BEVÉTELEK MINDÖSSZESEN'!$F22/12</f>
        <v>0</v>
      </c>
      <c r="N140" s="190">
        <f>'7. BEVÉTELEK MINDÖSSZESEN'!$F22/12</f>
        <v>0</v>
      </c>
      <c r="O140" s="244">
        <f t="shared" si="2"/>
        <v>0</v>
      </c>
      <c r="P140" s="3"/>
      <c r="Q140" s="3"/>
    </row>
    <row r="141" spans="1:17">
      <c r="A141" s="4" t="s">
        <v>94</v>
      </c>
      <c r="B141" s="5" t="s">
        <v>771</v>
      </c>
      <c r="C141" s="190">
        <f>'7. BEVÉTELEK MINDÖSSZESEN'!$F23/12</f>
        <v>0</v>
      </c>
      <c r="D141" s="190">
        <f>'7. BEVÉTELEK MINDÖSSZESEN'!$F23/12</f>
        <v>0</v>
      </c>
      <c r="E141" s="190">
        <f>'7. BEVÉTELEK MINDÖSSZESEN'!$F23/12</f>
        <v>0</v>
      </c>
      <c r="F141" s="190">
        <f>'7. BEVÉTELEK MINDÖSSZESEN'!$F23/12</f>
        <v>0</v>
      </c>
      <c r="G141" s="190">
        <f>'7. BEVÉTELEK MINDÖSSZESEN'!$F23/12</f>
        <v>0</v>
      </c>
      <c r="H141" s="190">
        <f>'7. BEVÉTELEK MINDÖSSZESEN'!$F23/12</f>
        <v>0</v>
      </c>
      <c r="I141" s="190">
        <f>'7. BEVÉTELEK MINDÖSSZESEN'!$F23/12</f>
        <v>0</v>
      </c>
      <c r="J141" s="190">
        <f>'7. BEVÉTELEK MINDÖSSZESEN'!$F23/12</f>
        <v>0</v>
      </c>
      <c r="K141" s="190">
        <f>'7. BEVÉTELEK MINDÖSSZESEN'!$F23/12</f>
        <v>0</v>
      </c>
      <c r="L141" s="190">
        <f>'7. BEVÉTELEK MINDÖSSZESEN'!$F23/12</f>
        <v>0</v>
      </c>
      <c r="M141" s="190">
        <f>'7. BEVÉTELEK MINDÖSSZESEN'!$F23/12</f>
        <v>0</v>
      </c>
      <c r="N141" s="190">
        <f>'7. BEVÉTELEK MINDÖSSZESEN'!$F23/12</f>
        <v>0</v>
      </c>
      <c r="O141" s="244">
        <f t="shared" si="2"/>
        <v>0</v>
      </c>
      <c r="P141" s="3"/>
      <c r="Q141" s="3"/>
    </row>
    <row r="142" spans="1:17">
      <c r="A142" s="4" t="s">
        <v>95</v>
      </c>
      <c r="B142" s="5" t="s">
        <v>772</v>
      </c>
      <c r="C142" s="190">
        <f>'7. BEVÉTELEK MINDÖSSZESEN'!$F24/12</f>
        <v>8208.75</v>
      </c>
      <c r="D142" s="190">
        <f>'7. BEVÉTELEK MINDÖSSZESEN'!$F24/12</f>
        <v>8208.75</v>
      </c>
      <c r="E142" s="190">
        <f>'7. BEVÉTELEK MINDÖSSZESEN'!$F24/12</f>
        <v>8208.75</v>
      </c>
      <c r="F142" s="190">
        <f>'7. BEVÉTELEK MINDÖSSZESEN'!$F24/12</f>
        <v>8208.75</v>
      </c>
      <c r="G142" s="190">
        <f>'7. BEVÉTELEK MINDÖSSZESEN'!$F24/12</f>
        <v>8208.75</v>
      </c>
      <c r="H142" s="190">
        <f>'7. BEVÉTELEK MINDÖSSZESEN'!$F24/12</f>
        <v>8208.75</v>
      </c>
      <c r="I142" s="190">
        <f>'7. BEVÉTELEK MINDÖSSZESEN'!$F24/12</f>
        <v>8208.75</v>
      </c>
      <c r="J142" s="190">
        <f>'7. BEVÉTELEK MINDÖSSZESEN'!$F24/12</f>
        <v>8208.75</v>
      </c>
      <c r="K142" s="190">
        <f>'7. BEVÉTELEK MINDÖSSZESEN'!$F24/12</f>
        <v>8208.75</v>
      </c>
      <c r="L142" s="190">
        <f>'7. BEVÉTELEK MINDÖSSZESEN'!$F24/12</f>
        <v>8208.75</v>
      </c>
      <c r="M142" s="190">
        <f>'7. BEVÉTELEK MINDÖSSZESEN'!$F24/12</f>
        <v>8208.75</v>
      </c>
      <c r="N142" s="190">
        <f>'7. BEVÉTELEK MINDÖSSZESEN'!$F24/12</f>
        <v>8208.75</v>
      </c>
      <c r="O142" s="244">
        <f t="shared" si="2"/>
        <v>98505</v>
      </c>
      <c r="P142" s="3"/>
      <c r="Q142" s="3"/>
    </row>
    <row r="143" spans="1:17">
      <c r="A143" s="4" t="s">
        <v>96</v>
      </c>
      <c r="B143" s="5" t="s">
        <v>773</v>
      </c>
      <c r="C143" s="190">
        <f>'7. BEVÉTELEK MINDÖSSZESEN'!$F25/12</f>
        <v>3296.9166666666665</v>
      </c>
      <c r="D143" s="190">
        <f>'7. BEVÉTELEK MINDÖSSZESEN'!$F25/12</f>
        <v>3296.9166666666665</v>
      </c>
      <c r="E143" s="190">
        <f>'7. BEVÉTELEK MINDÖSSZESEN'!$F25/12</f>
        <v>3296.9166666666665</v>
      </c>
      <c r="F143" s="190">
        <f>'7. BEVÉTELEK MINDÖSSZESEN'!$F25/12</f>
        <v>3296.9166666666665</v>
      </c>
      <c r="G143" s="190">
        <f>'7. BEVÉTELEK MINDÖSSZESEN'!$F25/12</f>
        <v>3296.9166666666665</v>
      </c>
      <c r="H143" s="190">
        <f>'7. BEVÉTELEK MINDÖSSZESEN'!$F25/12</f>
        <v>3296.9166666666665</v>
      </c>
      <c r="I143" s="190">
        <f>'7. BEVÉTELEK MINDÖSSZESEN'!$F25/12</f>
        <v>3296.9166666666665</v>
      </c>
      <c r="J143" s="190">
        <f>'7. BEVÉTELEK MINDÖSSZESEN'!$F25/12</f>
        <v>3296.9166666666665</v>
      </c>
      <c r="K143" s="190">
        <f>'7. BEVÉTELEK MINDÖSSZESEN'!$F25/12</f>
        <v>3296.9166666666665</v>
      </c>
      <c r="L143" s="190">
        <f>'7. BEVÉTELEK MINDÖSSZESEN'!$F25/12</f>
        <v>3296.9166666666665</v>
      </c>
      <c r="M143" s="190">
        <f>'7. BEVÉTELEK MINDÖSSZESEN'!$F25/12</f>
        <v>3296.9166666666665</v>
      </c>
      <c r="N143" s="190">
        <f>'7. BEVÉTELEK MINDÖSSZESEN'!$F25/12</f>
        <v>3296.9166666666665</v>
      </c>
      <c r="O143" s="244">
        <f t="shared" si="2"/>
        <v>39563</v>
      </c>
      <c r="P143" s="3"/>
      <c r="Q143" s="3"/>
    </row>
    <row r="144" spans="1:17">
      <c r="A144" s="4" t="s">
        <v>97</v>
      </c>
      <c r="B144" s="5" t="s">
        <v>776</v>
      </c>
      <c r="C144" s="190">
        <f>'7. BEVÉTELEK MINDÖSSZESEN'!$F26/12</f>
        <v>0</v>
      </c>
      <c r="D144" s="190">
        <f>'7. BEVÉTELEK MINDÖSSZESEN'!$F26/12</f>
        <v>0</v>
      </c>
      <c r="E144" s="190">
        <f>'7. BEVÉTELEK MINDÖSSZESEN'!$F26/12</f>
        <v>0</v>
      </c>
      <c r="F144" s="190">
        <f>'7. BEVÉTELEK MINDÖSSZESEN'!$F26/12</f>
        <v>0</v>
      </c>
      <c r="G144" s="190">
        <f>'7. BEVÉTELEK MINDÖSSZESEN'!$F26/12</f>
        <v>0</v>
      </c>
      <c r="H144" s="190">
        <f>'7. BEVÉTELEK MINDÖSSZESEN'!$F26/12</f>
        <v>0</v>
      </c>
      <c r="I144" s="190">
        <f>'7. BEVÉTELEK MINDÖSSZESEN'!$F26/12</f>
        <v>0</v>
      </c>
      <c r="J144" s="190">
        <f>'7. BEVÉTELEK MINDÖSSZESEN'!$F26/12</f>
        <v>0</v>
      </c>
      <c r="K144" s="190">
        <f>'7. BEVÉTELEK MINDÖSSZESEN'!$F26/12</f>
        <v>0</v>
      </c>
      <c r="L144" s="190">
        <f>'7. BEVÉTELEK MINDÖSSZESEN'!$F26/12</f>
        <v>0</v>
      </c>
      <c r="M144" s="190">
        <f>'7. BEVÉTELEK MINDÖSSZESEN'!$F26/12</f>
        <v>0</v>
      </c>
      <c r="N144" s="190">
        <f>'7. BEVÉTELEK MINDÖSSZESEN'!$F26/12</f>
        <v>0</v>
      </c>
      <c r="O144" s="244">
        <f t="shared" si="2"/>
        <v>0</v>
      </c>
      <c r="P144" s="3"/>
      <c r="Q144" s="3"/>
    </row>
    <row r="145" spans="1:17">
      <c r="A145" s="4" t="s">
        <v>777</v>
      </c>
      <c r="B145" s="5" t="s">
        <v>778</v>
      </c>
      <c r="C145" s="190">
        <f>'7. BEVÉTELEK MINDÖSSZESEN'!$F27/12</f>
        <v>0</v>
      </c>
      <c r="D145" s="190">
        <f>'7. BEVÉTELEK MINDÖSSZESEN'!$F27/12</f>
        <v>0</v>
      </c>
      <c r="E145" s="190">
        <f>'7. BEVÉTELEK MINDÖSSZESEN'!$F27/12</f>
        <v>0</v>
      </c>
      <c r="F145" s="190">
        <f>'7. BEVÉTELEK MINDÖSSZESEN'!$F27/12</f>
        <v>0</v>
      </c>
      <c r="G145" s="190">
        <f>'7. BEVÉTELEK MINDÖSSZESEN'!$F27/12</f>
        <v>0</v>
      </c>
      <c r="H145" s="190">
        <f>'7. BEVÉTELEK MINDÖSSZESEN'!$F27/12</f>
        <v>0</v>
      </c>
      <c r="I145" s="190">
        <f>'7. BEVÉTELEK MINDÖSSZESEN'!$F27/12</f>
        <v>0</v>
      </c>
      <c r="J145" s="190">
        <f>'7. BEVÉTELEK MINDÖSSZESEN'!$F27/12</f>
        <v>0</v>
      </c>
      <c r="K145" s="190">
        <f>'7. BEVÉTELEK MINDÖSSZESEN'!$F27/12</f>
        <v>0</v>
      </c>
      <c r="L145" s="190">
        <f>'7. BEVÉTELEK MINDÖSSZESEN'!$F27/12</f>
        <v>0</v>
      </c>
      <c r="M145" s="190">
        <f>'7. BEVÉTELEK MINDÖSSZESEN'!$F27/12</f>
        <v>0</v>
      </c>
      <c r="N145" s="190">
        <f>'7. BEVÉTELEK MINDÖSSZESEN'!$F27/12</f>
        <v>0</v>
      </c>
      <c r="O145" s="244">
        <f t="shared" si="2"/>
        <v>0</v>
      </c>
      <c r="P145" s="3"/>
      <c r="Q145" s="3"/>
    </row>
    <row r="146" spans="1:17">
      <c r="A146" s="4" t="s">
        <v>98</v>
      </c>
      <c r="B146" s="5" t="s">
        <v>779</v>
      </c>
      <c r="C146" s="190">
        <f>'7. BEVÉTELEK MINDÖSSZESEN'!$F28/12</f>
        <v>792.83333333333337</v>
      </c>
      <c r="D146" s="190">
        <f>'7. BEVÉTELEK MINDÖSSZESEN'!$F28/12</f>
        <v>792.83333333333337</v>
      </c>
      <c r="E146" s="190">
        <f>'7. BEVÉTELEK MINDÖSSZESEN'!$F28/12</f>
        <v>792.83333333333337</v>
      </c>
      <c r="F146" s="190">
        <f>'7. BEVÉTELEK MINDÖSSZESEN'!$F28/12</f>
        <v>792.83333333333337</v>
      </c>
      <c r="G146" s="190">
        <f>'7. BEVÉTELEK MINDÖSSZESEN'!$F28/12</f>
        <v>792.83333333333337</v>
      </c>
      <c r="H146" s="190">
        <f>'7. BEVÉTELEK MINDÖSSZESEN'!$F28/12</f>
        <v>792.83333333333337</v>
      </c>
      <c r="I146" s="190">
        <f>'7. BEVÉTELEK MINDÖSSZESEN'!$F28/12</f>
        <v>792.83333333333337</v>
      </c>
      <c r="J146" s="190">
        <f>'7. BEVÉTELEK MINDÖSSZESEN'!$F28/12</f>
        <v>792.83333333333337</v>
      </c>
      <c r="K146" s="190">
        <f>'7. BEVÉTELEK MINDÖSSZESEN'!$F28/12</f>
        <v>792.83333333333337</v>
      </c>
      <c r="L146" s="190">
        <f>'7. BEVÉTELEK MINDÖSSZESEN'!$F28/12</f>
        <v>792.83333333333337</v>
      </c>
      <c r="M146" s="190">
        <f>'7. BEVÉTELEK MINDÖSSZESEN'!$F28/12</f>
        <v>792.83333333333337</v>
      </c>
      <c r="N146" s="190">
        <f>'7. BEVÉTELEK MINDÖSSZESEN'!$F28/12</f>
        <v>792.83333333333337</v>
      </c>
      <c r="O146" s="244">
        <f t="shared" si="2"/>
        <v>9514</v>
      </c>
      <c r="P146" s="3"/>
      <c r="Q146" s="3"/>
    </row>
    <row r="147" spans="1:17">
      <c r="A147" s="4" t="s">
        <v>99</v>
      </c>
      <c r="B147" s="5" t="s">
        <v>784</v>
      </c>
      <c r="C147" s="190">
        <f>'7. BEVÉTELEK MINDÖSSZESEN'!$F29/12</f>
        <v>91.083333333333329</v>
      </c>
      <c r="D147" s="190">
        <f>'7. BEVÉTELEK MINDÖSSZESEN'!$F29/12</f>
        <v>91.083333333333329</v>
      </c>
      <c r="E147" s="190">
        <f>'7. BEVÉTELEK MINDÖSSZESEN'!$F29/12</f>
        <v>91.083333333333329</v>
      </c>
      <c r="F147" s="190">
        <f>'7. BEVÉTELEK MINDÖSSZESEN'!$F29/12</f>
        <v>91.083333333333329</v>
      </c>
      <c r="G147" s="190">
        <f>'7. BEVÉTELEK MINDÖSSZESEN'!$F29/12</f>
        <v>91.083333333333329</v>
      </c>
      <c r="H147" s="190">
        <f>'7. BEVÉTELEK MINDÖSSZESEN'!$F29/12</f>
        <v>91.083333333333329</v>
      </c>
      <c r="I147" s="190">
        <f>'7. BEVÉTELEK MINDÖSSZESEN'!$F29/12</f>
        <v>91.083333333333329</v>
      </c>
      <c r="J147" s="190">
        <f>'7. BEVÉTELEK MINDÖSSZESEN'!$F29/12</f>
        <v>91.083333333333329</v>
      </c>
      <c r="K147" s="190">
        <f>'7. BEVÉTELEK MINDÖSSZESEN'!$F29/12</f>
        <v>91.083333333333329</v>
      </c>
      <c r="L147" s="190">
        <f>'7. BEVÉTELEK MINDÖSSZESEN'!$F29/12</f>
        <v>91.083333333333329</v>
      </c>
      <c r="M147" s="190">
        <f>'7. BEVÉTELEK MINDÖSSZESEN'!$F29/12</f>
        <v>91.083333333333329</v>
      </c>
      <c r="N147" s="190">
        <f>'7. BEVÉTELEK MINDÖSSZESEN'!$F29/12</f>
        <v>91.083333333333329</v>
      </c>
      <c r="O147" s="244">
        <f t="shared" si="2"/>
        <v>1093.0000000000002</v>
      </c>
      <c r="P147" s="3"/>
      <c r="Q147" s="3"/>
    </row>
    <row r="148" spans="1:17">
      <c r="A148" s="8" t="s">
        <v>128</v>
      </c>
      <c r="B148" s="9" t="s">
        <v>800</v>
      </c>
      <c r="C148" s="190">
        <f>'7. BEVÉTELEK MINDÖSSZESEN'!$F30/12</f>
        <v>4180.833333333333</v>
      </c>
      <c r="D148" s="190">
        <f>'7. BEVÉTELEK MINDÖSSZESEN'!$F30/12</f>
        <v>4180.833333333333</v>
      </c>
      <c r="E148" s="190">
        <f>'7. BEVÉTELEK MINDÖSSZESEN'!$F30/12</f>
        <v>4180.833333333333</v>
      </c>
      <c r="F148" s="190">
        <f>'7. BEVÉTELEK MINDÖSSZESEN'!$F30/12</f>
        <v>4180.833333333333</v>
      </c>
      <c r="G148" s="190">
        <f>'7. BEVÉTELEK MINDÖSSZESEN'!$F30/12</f>
        <v>4180.833333333333</v>
      </c>
      <c r="H148" s="190">
        <f>'7. BEVÉTELEK MINDÖSSZESEN'!$F30/12</f>
        <v>4180.833333333333</v>
      </c>
      <c r="I148" s="190">
        <f>'7. BEVÉTELEK MINDÖSSZESEN'!$F30/12</f>
        <v>4180.833333333333</v>
      </c>
      <c r="J148" s="190">
        <f>'7. BEVÉTELEK MINDÖSSZESEN'!$F30/12</f>
        <v>4180.833333333333</v>
      </c>
      <c r="K148" s="190">
        <f>'7. BEVÉTELEK MINDÖSSZESEN'!$F30/12</f>
        <v>4180.833333333333</v>
      </c>
      <c r="L148" s="190">
        <f>'7. BEVÉTELEK MINDÖSSZESEN'!$F30/12</f>
        <v>4180.833333333333</v>
      </c>
      <c r="M148" s="190">
        <f>'7. BEVÉTELEK MINDÖSSZESEN'!$F30/12</f>
        <v>4180.833333333333</v>
      </c>
      <c r="N148" s="190">
        <f>'7. BEVÉTELEK MINDÖSSZESEN'!$F30/12</f>
        <v>4180.833333333333</v>
      </c>
      <c r="O148" s="244">
        <f t="shared" si="2"/>
        <v>50170.000000000007</v>
      </c>
      <c r="P148" s="3"/>
      <c r="Q148" s="3"/>
    </row>
    <row r="149" spans="1:17">
      <c r="A149" s="4" t="s">
        <v>100</v>
      </c>
      <c r="B149" s="5" t="s">
        <v>801</v>
      </c>
      <c r="C149" s="190">
        <f>'7. BEVÉTELEK MINDÖSSZESEN'!$F31/12</f>
        <v>593.33333333333337</v>
      </c>
      <c r="D149" s="190">
        <f>'7. BEVÉTELEK MINDÖSSZESEN'!$F31/12</f>
        <v>593.33333333333337</v>
      </c>
      <c r="E149" s="190">
        <f>'7. BEVÉTELEK MINDÖSSZESEN'!$F31/12</f>
        <v>593.33333333333337</v>
      </c>
      <c r="F149" s="190">
        <f>'7. BEVÉTELEK MINDÖSSZESEN'!$F31/12</f>
        <v>593.33333333333337</v>
      </c>
      <c r="G149" s="190">
        <f>'7. BEVÉTELEK MINDÖSSZESEN'!$F31/12</f>
        <v>593.33333333333337</v>
      </c>
      <c r="H149" s="190">
        <f>'7. BEVÉTELEK MINDÖSSZESEN'!$F31/12</f>
        <v>593.33333333333337</v>
      </c>
      <c r="I149" s="190">
        <f>'7. BEVÉTELEK MINDÖSSZESEN'!$F31/12</f>
        <v>593.33333333333337</v>
      </c>
      <c r="J149" s="190">
        <f>'7. BEVÉTELEK MINDÖSSZESEN'!$F31/12</f>
        <v>593.33333333333337</v>
      </c>
      <c r="K149" s="190">
        <f>'7. BEVÉTELEK MINDÖSSZESEN'!$F31/12</f>
        <v>593.33333333333337</v>
      </c>
      <c r="L149" s="190">
        <f>'7. BEVÉTELEK MINDÖSSZESEN'!$F31/12</f>
        <v>593.33333333333337</v>
      </c>
      <c r="M149" s="190">
        <f>'7. BEVÉTELEK MINDÖSSZESEN'!$F31/12</f>
        <v>593.33333333333337</v>
      </c>
      <c r="N149" s="190">
        <f>'7. BEVÉTELEK MINDÖSSZESEN'!$F31/12</f>
        <v>593.33333333333337</v>
      </c>
      <c r="O149" s="244">
        <f t="shared" si="2"/>
        <v>7119.9999999999991</v>
      </c>
      <c r="P149" s="3"/>
      <c r="Q149" s="3"/>
    </row>
    <row r="150" spans="1:17">
      <c r="A150" s="48" t="s">
        <v>129</v>
      </c>
      <c r="B150" s="63" t="s">
        <v>802</v>
      </c>
      <c r="C150" s="190">
        <f>'7. BEVÉTELEK MINDÖSSZESEN'!$F32/12</f>
        <v>12982.916666666666</v>
      </c>
      <c r="D150" s="190">
        <f>'7. BEVÉTELEK MINDÖSSZESEN'!$F32/12</f>
        <v>12982.916666666666</v>
      </c>
      <c r="E150" s="190">
        <f>'7. BEVÉTELEK MINDÖSSZESEN'!$F32/12</f>
        <v>12982.916666666666</v>
      </c>
      <c r="F150" s="190">
        <f>'7. BEVÉTELEK MINDÖSSZESEN'!$F32/12</f>
        <v>12982.916666666666</v>
      </c>
      <c r="G150" s="190">
        <f>'7. BEVÉTELEK MINDÖSSZESEN'!$F32/12</f>
        <v>12982.916666666666</v>
      </c>
      <c r="H150" s="190">
        <f>'7. BEVÉTELEK MINDÖSSZESEN'!$F32/12</f>
        <v>12982.916666666666</v>
      </c>
      <c r="I150" s="190">
        <f>'7. BEVÉTELEK MINDÖSSZESEN'!$F32/12</f>
        <v>12982.916666666666</v>
      </c>
      <c r="J150" s="190">
        <f>'7. BEVÉTELEK MINDÖSSZESEN'!$F32/12</f>
        <v>12982.916666666666</v>
      </c>
      <c r="K150" s="190">
        <f>'7. BEVÉTELEK MINDÖSSZESEN'!$F32/12</f>
        <v>12982.916666666666</v>
      </c>
      <c r="L150" s="190">
        <f>'7. BEVÉTELEK MINDÖSSZESEN'!$F32/12</f>
        <v>12982.916666666666</v>
      </c>
      <c r="M150" s="190">
        <f>'7. BEVÉTELEK MINDÖSSZESEN'!$F32/12</f>
        <v>12982.916666666666</v>
      </c>
      <c r="N150" s="190">
        <f>'7. BEVÉTELEK MINDÖSSZESEN'!$F32/12</f>
        <v>12982.916666666666</v>
      </c>
      <c r="O150" s="244">
        <f t="shared" si="2"/>
        <v>155795</v>
      </c>
      <c r="P150" s="3"/>
      <c r="Q150" s="3"/>
    </row>
    <row r="151" spans="1:17">
      <c r="A151" s="16" t="s">
        <v>803</v>
      </c>
      <c r="B151" s="5" t="s">
        <v>804</v>
      </c>
      <c r="C151" s="190">
        <f>'7. BEVÉTELEK MINDÖSSZESEN'!$F33/12</f>
        <v>641</v>
      </c>
      <c r="D151" s="190">
        <f>'7. BEVÉTELEK MINDÖSSZESEN'!$F33/12</f>
        <v>641</v>
      </c>
      <c r="E151" s="190">
        <f>'7. BEVÉTELEK MINDÖSSZESEN'!$F33/12</f>
        <v>641</v>
      </c>
      <c r="F151" s="190">
        <f>'7. BEVÉTELEK MINDÖSSZESEN'!$F33/12</f>
        <v>641</v>
      </c>
      <c r="G151" s="190">
        <f>'7. BEVÉTELEK MINDÖSSZESEN'!$F33/12</f>
        <v>641</v>
      </c>
      <c r="H151" s="190">
        <f>'7. BEVÉTELEK MINDÖSSZESEN'!$F33/12</f>
        <v>641</v>
      </c>
      <c r="I151" s="190">
        <f>'7. BEVÉTELEK MINDÖSSZESEN'!$F33/12</f>
        <v>641</v>
      </c>
      <c r="J151" s="190">
        <f>'7. BEVÉTELEK MINDÖSSZESEN'!$F33/12</f>
        <v>641</v>
      </c>
      <c r="K151" s="190">
        <f>'7. BEVÉTELEK MINDÖSSZESEN'!$F33/12</f>
        <v>641</v>
      </c>
      <c r="L151" s="190">
        <f>'7. BEVÉTELEK MINDÖSSZESEN'!$F33/12</f>
        <v>641</v>
      </c>
      <c r="M151" s="190">
        <f>'7. BEVÉTELEK MINDÖSSZESEN'!$F33/12</f>
        <v>641</v>
      </c>
      <c r="N151" s="190">
        <f>'7. BEVÉTELEK MINDÖSSZESEN'!$F33/12</f>
        <v>641</v>
      </c>
      <c r="O151" s="244">
        <f t="shared" si="2"/>
        <v>7692</v>
      </c>
      <c r="P151" s="3"/>
      <c r="Q151" s="3"/>
    </row>
    <row r="152" spans="1:17">
      <c r="A152" s="16" t="s">
        <v>101</v>
      </c>
      <c r="B152" s="5" t="s">
        <v>805</v>
      </c>
      <c r="C152" s="190">
        <f>'7. BEVÉTELEK MINDÖSSZESEN'!$F34/12</f>
        <v>2459.0833333333335</v>
      </c>
      <c r="D152" s="190">
        <f>'7. BEVÉTELEK MINDÖSSZESEN'!$F34/12</f>
        <v>2459.0833333333335</v>
      </c>
      <c r="E152" s="190">
        <f>'7. BEVÉTELEK MINDÖSSZESEN'!$F34/12</f>
        <v>2459.0833333333335</v>
      </c>
      <c r="F152" s="190">
        <f>'7. BEVÉTELEK MINDÖSSZESEN'!$F34/12</f>
        <v>2459.0833333333335</v>
      </c>
      <c r="G152" s="190">
        <f>'7. BEVÉTELEK MINDÖSSZESEN'!$F34/12</f>
        <v>2459.0833333333335</v>
      </c>
      <c r="H152" s="190">
        <f>'7. BEVÉTELEK MINDÖSSZESEN'!$F34/12</f>
        <v>2459.0833333333335</v>
      </c>
      <c r="I152" s="190">
        <f>'7. BEVÉTELEK MINDÖSSZESEN'!$F34/12</f>
        <v>2459.0833333333335</v>
      </c>
      <c r="J152" s="190">
        <f>'7. BEVÉTELEK MINDÖSSZESEN'!$F34/12</f>
        <v>2459.0833333333335</v>
      </c>
      <c r="K152" s="190">
        <f>'7. BEVÉTELEK MINDÖSSZESEN'!$F34/12</f>
        <v>2459.0833333333335</v>
      </c>
      <c r="L152" s="190">
        <f>'7. BEVÉTELEK MINDÖSSZESEN'!$F34/12</f>
        <v>2459.0833333333335</v>
      </c>
      <c r="M152" s="190">
        <f>'7. BEVÉTELEK MINDÖSSZESEN'!$F34/12</f>
        <v>2459.0833333333335</v>
      </c>
      <c r="N152" s="190">
        <f>'7. BEVÉTELEK MINDÖSSZESEN'!$F34/12</f>
        <v>2459.0833333333335</v>
      </c>
      <c r="O152" s="244">
        <f t="shared" si="2"/>
        <v>29508.999999999996</v>
      </c>
      <c r="P152" s="3"/>
      <c r="Q152" s="3"/>
    </row>
    <row r="153" spans="1:17">
      <c r="A153" s="16" t="s">
        <v>102</v>
      </c>
      <c r="B153" s="5" t="s">
        <v>808</v>
      </c>
      <c r="C153" s="190">
        <f>'7. BEVÉTELEK MINDÖSSZESEN'!$F35/12</f>
        <v>58.083333333333336</v>
      </c>
      <c r="D153" s="190">
        <f>'7. BEVÉTELEK MINDÖSSZESEN'!$F35/12</f>
        <v>58.083333333333336</v>
      </c>
      <c r="E153" s="190">
        <f>'7. BEVÉTELEK MINDÖSSZESEN'!$F35/12</f>
        <v>58.083333333333336</v>
      </c>
      <c r="F153" s="190">
        <f>'7. BEVÉTELEK MINDÖSSZESEN'!$F35/12</f>
        <v>58.083333333333336</v>
      </c>
      <c r="G153" s="190">
        <f>'7. BEVÉTELEK MINDÖSSZESEN'!$F35/12</f>
        <v>58.083333333333336</v>
      </c>
      <c r="H153" s="190">
        <f>'7. BEVÉTELEK MINDÖSSZESEN'!$F35/12</f>
        <v>58.083333333333336</v>
      </c>
      <c r="I153" s="190">
        <f>'7. BEVÉTELEK MINDÖSSZESEN'!$F35/12</f>
        <v>58.083333333333336</v>
      </c>
      <c r="J153" s="190">
        <f>'7. BEVÉTELEK MINDÖSSZESEN'!$F35/12</f>
        <v>58.083333333333336</v>
      </c>
      <c r="K153" s="190">
        <f>'7. BEVÉTELEK MINDÖSSZESEN'!$F35/12</f>
        <v>58.083333333333336</v>
      </c>
      <c r="L153" s="190">
        <f>'7. BEVÉTELEK MINDÖSSZESEN'!$F35/12</f>
        <v>58.083333333333336</v>
      </c>
      <c r="M153" s="190">
        <f>'7. BEVÉTELEK MINDÖSSZESEN'!$F35/12</f>
        <v>58.083333333333336</v>
      </c>
      <c r="N153" s="190">
        <f>'7. BEVÉTELEK MINDÖSSZESEN'!$F35/12</f>
        <v>58.083333333333336</v>
      </c>
      <c r="O153" s="244">
        <f t="shared" si="2"/>
        <v>697.00000000000011</v>
      </c>
      <c r="P153" s="3"/>
      <c r="Q153" s="3"/>
    </row>
    <row r="154" spans="1:17">
      <c r="A154" s="16" t="s">
        <v>103</v>
      </c>
      <c r="B154" s="5" t="s">
        <v>809</v>
      </c>
      <c r="C154" s="190">
        <f>'7. BEVÉTELEK MINDÖSSZESEN'!$F36/12</f>
        <v>0</v>
      </c>
      <c r="D154" s="190">
        <f>'7. BEVÉTELEK MINDÖSSZESEN'!$F36/12</f>
        <v>0</v>
      </c>
      <c r="E154" s="190">
        <f>'7. BEVÉTELEK MINDÖSSZESEN'!$F36/12</f>
        <v>0</v>
      </c>
      <c r="F154" s="190">
        <f>'7. BEVÉTELEK MINDÖSSZESEN'!$F36/12</f>
        <v>0</v>
      </c>
      <c r="G154" s="190">
        <f>'7. BEVÉTELEK MINDÖSSZESEN'!$F36/12</f>
        <v>0</v>
      </c>
      <c r="H154" s="190">
        <f>'7. BEVÉTELEK MINDÖSSZESEN'!$F36/12</f>
        <v>0</v>
      </c>
      <c r="I154" s="190">
        <f>'7. BEVÉTELEK MINDÖSSZESEN'!$F36/12</f>
        <v>0</v>
      </c>
      <c r="J154" s="190">
        <f>'7. BEVÉTELEK MINDÖSSZESEN'!$F36/12</f>
        <v>0</v>
      </c>
      <c r="K154" s="190">
        <f>'7. BEVÉTELEK MINDÖSSZESEN'!$F36/12</f>
        <v>0</v>
      </c>
      <c r="L154" s="190">
        <f>'7. BEVÉTELEK MINDÖSSZESEN'!$F36/12</f>
        <v>0</v>
      </c>
      <c r="M154" s="190">
        <f>'7. BEVÉTELEK MINDÖSSZESEN'!$F36/12</f>
        <v>0</v>
      </c>
      <c r="N154" s="190">
        <f>'7. BEVÉTELEK MINDÖSSZESEN'!$F36/12</f>
        <v>0</v>
      </c>
      <c r="O154" s="244">
        <f t="shared" si="2"/>
        <v>0</v>
      </c>
      <c r="P154" s="3"/>
      <c r="Q154" s="3"/>
    </row>
    <row r="155" spans="1:17">
      <c r="A155" s="16" t="s">
        <v>816</v>
      </c>
      <c r="B155" s="5" t="s">
        <v>817</v>
      </c>
      <c r="C155" s="190">
        <f>'7. BEVÉTELEK MINDÖSSZESEN'!$F37/12</f>
        <v>0</v>
      </c>
      <c r="D155" s="190">
        <f>'7. BEVÉTELEK MINDÖSSZESEN'!$F37/12</f>
        <v>0</v>
      </c>
      <c r="E155" s="190">
        <f>'7. BEVÉTELEK MINDÖSSZESEN'!$F37/12</f>
        <v>0</v>
      </c>
      <c r="F155" s="190">
        <f>'7. BEVÉTELEK MINDÖSSZESEN'!$F37/12</f>
        <v>0</v>
      </c>
      <c r="G155" s="190">
        <f>'7. BEVÉTELEK MINDÖSSZESEN'!$F37/12</f>
        <v>0</v>
      </c>
      <c r="H155" s="190">
        <f>'7. BEVÉTELEK MINDÖSSZESEN'!$F37/12</f>
        <v>0</v>
      </c>
      <c r="I155" s="190">
        <f>'7. BEVÉTELEK MINDÖSSZESEN'!$F37/12</f>
        <v>0</v>
      </c>
      <c r="J155" s="190">
        <f>'7. BEVÉTELEK MINDÖSSZESEN'!$F37/12</f>
        <v>0</v>
      </c>
      <c r="K155" s="190">
        <f>'7. BEVÉTELEK MINDÖSSZESEN'!$F37/12</f>
        <v>0</v>
      </c>
      <c r="L155" s="190">
        <f>'7. BEVÉTELEK MINDÖSSZESEN'!$F37/12</f>
        <v>0</v>
      </c>
      <c r="M155" s="190">
        <f>'7. BEVÉTELEK MINDÖSSZESEN'!$F37/12</f>
        <v>0</v>
      </c>
      <c r="N155" s="190">
        <f>'7. BEVÉTELEK MINDÖSSZESEN'!$F37/12</f>
        <v>0</v>
      </c>
      <c r="O155" s="244">
        <f t="shared" si="2"/>
        <v>0</v>
      </c>
      <c r="P155" s="3"/>
      <c r="Q155" s="3"/>
    </row>
    <row r="156" spans="1:17">
      <c r="A156" s="16" t="s">
        <v>818</v>
      </c>
      <c r="B156" s="5" t="s">
        <v>819</v>
      </c>
      <c r="C156" s="190">
        <f>'7. BEVÉTELEK MINDÖSSZESEN'!$F38/12</f>
        <v>631.66666666666663</v>
      </c>
      <c r="D156" s="190">
        <f>'7. BEVÉTELEK MINDÖSSZESEN'!$F38/12</f>
        <v>631.66666666666663</v>
      </c>
      <c r="E156" s="190">
        <f>'7. BEVÉTELEK MINDÖSSZESEN'!$F38/12</f>
        <v>631.66666666666663</v>
      </c>
      <c r="F156" s="190">
        <f>'7. BEVÉTELEK MINDÖSSZESEN'!$F38/12</f>
        <v>631.66666666666663</v>
      </c>
      <c r="G156" s="190">
        <f>'7. BEVÉTELEK MINDÖSSZESEN'!$F38/12</f>
        <v>631.66666666666663</v>
      </c>
      <c r="H156" s="190">
        <f>'7. BEVÉTELEK MINDÖSSZESEN'!$F38/12</f>
        <v>631.66666666666663</v>
      </c>
      <c r="I156" s="190">
        <f>'7. BEVÉTELEK MINDÖSSZESEN'!$F38/12</f>
        <v>631.66666666666663</v>
      </c>
      <c r="J156" s="190">
        <f>'7. BEVÉTELEK MINDÖSSZESEN'!$F38/12</f>
        <v>631.66666666666663</v>
      </c>
      <c r="K156" s="190">
        <f>'7. BEVÉTELEK MINDÖSSZESEN'!$F38/12</f>
        <v>631.66666666666663</v>
      </c>
      <c r="L156" s="190">
        <f>'7. BEVÉTELEK MINDÖSSZESEN'!$F38/12</f>
        <v>631.66666666666663</v>
      </c>
      <c r="M156" s="190">
        <f>'7. BEVÉTELEK MINDÖSSZESEN'!$F38/12</f>
        <v>631.66666666666663</v>
      </c>
      <c r="N156" s="190">
        <f>'7. BEVÉTELEK MINDÖSSZESEN'!$F38/12</f>
        <v>631.66666666666663</v>
      </c>
      <c r="O156" s="244">
        <f t="shared" si="2"/>
        <v>7580.0000000000009</v>
      </c>
      <c r="P156" s="3"/>
      <c r="Q156" s="3"/>
    </row>
    <row r="157" spans="1:17">
      <c r="A157" s="16" t="s">
        <v>820</v>
      </c>
      <c r="B157" s="5" t="s">
        <v>821</v>
      </c>
      <c r="C157" s="190">
        <f>'7. BEVÉTELEK MINDÖSSZESEN'!$F39/12</f>
        <v>0</v>
      </c>
      <c r="D157" s="190">
        <f>'7. BEVÉTELEK MINDÖSSZESEN'!$F39/12</f>
        <v>0</v>
      </c>
      <c r="E157" s="190">
        <f>'7. BEVÉTELEK MINDÖSSZESEN'!$F39/12</f>
        <v>0</v>
      </c>
      <c r="F157" s="190">
        <f>'7. BEVÉTELEK MINDÖSSZESEN'!$F39/12</f>
        <v>0</v>
      </c>
      <c r="G157" s="190">
        <f>'7. BEVÉTELEK MINDÖSSZESEN'!$F39/12</f>
        <v>0</v>
      </c>
      <c r="H157" s="190">
        <f>'7. BEVÉTELEK MINDÖSSZESEN'!$F39/12</f>
        <v>0</v>
      </c>
      <c r="I157" s="190">
        <f>'7. BEVÉTELEK MINDÖSSZESEN'!$F39/12</f>
        <v>0</v>
      </c>
      <c r="J157" s="190">
        <f>'7. BEVÉTELEK MINDÖSSZESEN'!$F39/12</f>
        <v>0</v>
      </c>
      <c r="K157" s="190">
        <f>'7. BEVÉTELEK MINDÖSSZESEN'!$F39/12</f>
        <v>0</v>
      </c>
      <c r="L157" s="190">
        <f>'7. BEVÉTELEK MINDÖSSZESEN'!$F39/12</f>
        <v>0</v>
      </c>
      <c r="M157" s="190">
        <f>'7. BEVÉTELEK MINDÖSSZESEN'!$F39/12</f>
        <v>0</v>
      </c>
      <c r="N157" s="190">
        <f>'7. BEVÉTELEK MINDÖSSZESEN'!$F39/12</f>
        <v>0</v>
      </c>
      <c r="O157" s="244">
        <f t="shared" si="2"/>
        <v>0</v>
      </c>
      <c r="P157" s="3"/>
      <c r="Q157" s="3"/>
    </row>
    <row r="158" spans="1:17">
      <c r="A158" s="16" t="s">
        <v>104</v>
      </c>
      <c r="B158" s="5" t="s">
        <v>822</v>
      </c>
      <c r="C158" s="190">
        <f>'7. BEVÉTELEK MINDÖSSZESEN'!$F40/12</f>
        <v>0</v>
      </c>
      <c r="D158" s="190">
        <f>'7. BEVÉTELEK MINDÖSSZESEN'!$F40/12</f>
        <v>0</v>
      </c>
      <c r="E158" s="190">
        <f>'7. BEVÉTELEK MINDÖSSZESEN'!$F40/12</f>
        <v>0</v>
      </c>
      <c r="F158" s="190">
        <f>'7. BEVÉTELEK MINDÖSSZESEN'!$F40/12</f>
        <v>0</v>
      </c>
      <c r="G158" s="190">
        <f>'7. BEVÉTELEK MINDÖSSZESEN'!$F40/12</f>
        <v>0</v>
      </c>
      <c r="H158" s="190">
        <f>'7. BEVÉTELEK MINDÖSSZESEN'!$F40/12</f>
        <v>0</v>
      </c>
      <c r="I158" s="190">
        <f>'7. BEVÉTELEK MINDÖSSZESEN'!$F40/12</f>
        <v>0</v>
      </c>
      <c r="J158" s="190">
        <f>'7. BEVÉTELEK MINDÖSSZESEN'!$F40/12</f>
        <v>0</v>
      </c>
      <c r="K158" s="190">
        <f>'7. BEVÉTELEK MINDÖSSZESEN'!$F40/12</f>
        <v>0</v>
      </c>
      <c r="L158" s="190">
        <f>'7. BEVÉTELEK MINDÖSSZESEN'!$F40/12</f>
        <v>0</v>
      </c>
      <c r="M158" s="190">
        <f>'7. BEVÉTELEK MINDÖSSZESEN'!$F40/12</f>
        <v>0</v>
      </c>
      <c r="N158" s="190">
        <f>'7. BEVÉTELEK MINDÖSSZESEN'!$F40/12</f>
        <v>0</v>
      </c>
      <c r="O158" s="244">
        <f t="shared" si="2"/>
        <v>0</v>
      </c>
      <c r="P158" s="3"/>
      <c r="Q158" s="3"/>
    </row>
    <row r="159" spans="1:17">
      <c r="A159" s="16" t="s">
        <v>105</v>
      </c>
      <c r="B159" s="5" t="s">
        <v>824</v>
      </c>
      <c r="C159" s="190">
        <f>'7. BEVÉTELEK MINDÖSSZESEN'!$F41/12</f>
        <v>0</v>
      </c>
      <c r="D159" s="190">
        <f>'7. BEVÉTELEK MINDÖSSZESEN'!$F41/12</f>
        <v>0</v>
      </c>
      <c r="E159" s="190">
        <f>'7. BEVÉTELEK MINDÖSSZESEN'!$F41/12</f>
        <v>0</v>
      </c>
      <c r="F159" s="190">
        <f>'7. BEVÉTELEK MINDÖSSZESEN'!$F41/12</f>
        <v>0</v>
      </c>
      <c r="G159" s="190">
        <f>'7. BEVÉTELEK MINDÖSSZESEN'!$F41/12</f>
        <v>0</v>
      </c>
      <c r="H159" s="190">
        <f>'7. BEVÉTELEK MINDÖSSZESEN'!$F41/12</f>
        <v>0</v>
      </c>
      <c r="I159" s="190">
        <f>'7. BEVÉTELEK MINDÖSSZESEN'!$F41/12</f>
        <v>0</v>
      </c>
      <c r="J159" s="190">
        <f>'7. BEVÉTELEK MINDÖSSZESEN'!$F41/12</f>
        <v>0</v>
      </c>
      <c r="K159" s="190">
        <f>'7. BEVÉTELEK MINDÖSSZESEN'!$F41/12</f>
        <v>0</v>
      </c>
      <c r="L159" s="190">
        <f>'7. BEVÉTELEK MINDÖSSZESEN'!$F41/12</f>
        <v>0</v>
      </c>
      <c r="M159" s="190">
        <f>'7. BEVÉTELEK MINDÖSSZESEN'!$F41/12</f>
        <v>0</v>
      </c>
      <c r="N159" s="190">
        <f>'7. BEVÉTELEK MINDÖSSZESEN'!$F41/12</f>
        <v>0</v>
      </c>
      <c r="O159" s="244">
        <f t="shared" si="2"/>
        <v>0</v>
      </c>
      <c r="P159" s="3"/>
      <c r="Q159" s="3"/>
    </row>
    <row r="160" spans="1:17">
      <c r="A160" s="16" t="s">
        <v>106</v>
      </c>
      <c r="B160" s="5" t="s">
        <v>829</v>
      </c>
      <c r="C160" s="190">
        <f>'7. BEVÉTELEK MINDÖSSZESEN'!$F42/12</f>
        <v>0</v>
      </c>
      <c r="D160" s="190">
        <f>'7. BEVÉTELEK MINDÖSSZESEN'!$F42/12</f>
        <v>0</v>
      </c>
      <c r="E160" s="190">
        <f>'7. BEVÉTELEK MINDÖSSZESEN'!$F42/12</f>
        <v>0</v>
      </c>
      <c r="F160" s="190">
        <f>'7. BEVÉTELEK MINDÖSSZESEN'!$F42/12</f>
        <v>0</v>
      </c>
      <c r="G160" s="190">
        <f>'7. BEVÉTELEK MINDÖSSZESEN'!$F42/12</f>
        <v>0</v>
      </c>
      <c r="H160" s="190">
        <f>'7. BEVÉTELEK MINDÖSSZESEN'!$F42/12</f>
        <v>0</v>
      </c>
      <c r="I160" s="190">
        <f>'7. BEVÉTELEK MINDÖSSZESEN'!$F42/12</f>
        <v>0</v>
      </c>
      <c r="J160" s="190">
        <f>'7. BEVÉTELEK MINDÖSSZESEN'!$F42/12</f>
        <v>0</v>
      </c>
      <c r="K160" s="190">
        <f>'7. BEVÉTELEK MINDÖSSZESEN'!$F42/12</f>
        <v>0</v>
      </c>
      <c r="L160" s="190">
        <f>'7. BEVÉTELEK MINDÖSSZESEN'!$F42/12</f>
        <v>0</v>
      </c>
      <c r="M160" s="190">
        <f>'7. BEVÉTELEK MINDÖSSZESEN'!$F42/12</f>
        <v>0</v>
      </c>
      <c r="N160" s="190">
        <f>'7. BEVÉTELEK MINDÖSSZESEN'!$F42/12</f>
        <v>0</v>
      </c>
      <c r="O160" s="244">
        <f t="shared" si="2"/>
        <v>0</v>
      </c>
      <c r="P160" s="3"/>
      <c r="Q160" s="3"/>
    </row>
    <row r="161" spans="1:17">
      <c r="A161" s="62" t="s">
        <v>130</v>
      </c>
      <c r="B161" s="63" t="s">
        <v>833</v>
      </c>
      <c r="C161" s="190">
        <f>'7. BEVÉTELEK MINDÖSSZESEN'!$F43/12</f>
        <v>3789.8333333333335</v>
      </c>
      <c r="D161" s="190">
        <f>'7. BEVÉTELEK MINDÖSSZESEN'!$F43/12</f>
        <v>3789.8333333333335</v>
      </c>
      <c r="E161" s="190">
        <f>'7. BEVÉTELEK MINDÖSSZESEN'!$F43/12</f>
        <v>3789.8333333333335</v>
      </c>
      <c r="F161" s="190">
        <f>'7. BEVÉTELEK MINDÖSSZESEN'!$F43/12</f>
        <v>3789.8333333333335</v>
      </c>
      <c r="G161" s="190">
        <f>'7. BEVÉTELEK MINDÖSSZESEN'!$F43/12</f>
        <v>3789.8333333333335</v>
      </c>
      <c r="H161" s="190">
        <f>'7. BEVÉTELEK MINDÖSSZESEN'!$F43/12</f>
        <v>3789.8333333333335</v>
      </c>
      <c r="I161" s="190">
        <f>'7. BEVÉTELEK MINDÖSSZESEN'!$F43/12</f>
        <v>3789.8333333333335</v>
      </c>
      <c r="J161" s="190">
        <f>'7. BEVÉTELEK MINDÖSSZESEN'!$F43/12</f>
        <v>3789.8333333333335</v>
      </c>
      <c r="K161" s="190">
        <f>'7. BEVÉTELEK MINDÖSSZESEN'!$F43/12</f>
        <v>3789.8333333333335</v>
      </c>
      <c r="L161" s="190">
        <f>'7. BEVÉTELEK MINDÖSSZESEN'!$F43/12</f>
        <v>3789.8333333333335</v>
      </c>
      <c r="M161" s="190">
        <f>'7. BEVÉTELEK MINDÖSSZESEN'!$F43/12</f>
        <v>3789.8333333333335</v>
      </c>
      <c r="N161" s="190">
        <f>'7. BEVÉTELEK MINDÖSSZESEN'!$F43/12</f>
        <v>3789.8333333333335</v>
      </c>
      <c r="O161" s="244">
        <f t="shared" si="2"/>
        <v>45478.000000000007</v>
      </c>
      <c r="P161" s="3"/>
      <c r="Q161" s="3"/>
    </row>
    <row r="162" spans="1:17" ht="30">
      <c r="A162" s="16" t="s">
        <v>845</v>
      </c>
      <c r="B162" s="5" t="s">
        <v>846</v>
      </c>
      <c r="C162" s="190">
        <f>'7. BEVÉTELEK MINDÖSSZESEN'!$F44/12</f>
        <v>0</v>
      </c>
      <c r="D162" s="190">
        <f>'7. BEVÉTELEK MINDÖSSZESEN'!$F44/12</f>
        <v>0</v>
      </c>
      <c r="E162" s="190">
        <f>'7. BEVÉTELEK MINDÖSSZESEN'!$F44/12</f>
        <v>0</v>
      </c>
      <c r="F162" s="190">
        <f>'7. BEVÉTELEK MINDÖSSZESEN'!$F44/12</f>
        <v>0</v>
      </c>
      <c r="G162" s="190">
        <f>'7. BEVÉTELEK MINDÖSSZESEN'!$F44/12</f>
        <v>0</v>
      </c>
      <c r="H162" s="190">
        <f>'7. BEVÉTELEK MINDÖSSZESEN'!$F44/12</f>
        <v>0</v>
      </c>
      <c r="I162" s="190">
        <f>'7. BEVÉTELEK MINDÖSSZESEN'!$F44/12</f>
        <v>0</v>
      </c>
      <c r="J162" s="190">
        <f>'7. BEVÉTELEK MINDÖSSZESEN'!$F44/12</f>
        <v>0</v>
      </c>
      <c r="K162" s="190">
        <f>'7. BEVÉTELEK MINDÖSSZESEN'!$F44/12</f>
        <v>0</v>
      </c>
      <c r="L162" s="190">
        <f>'7. BEVÉTELEK MINDÖSSZESEN'!$F44/12</f>
        <v>0</v>
      </c>
      <c r="M162" s="190">
        <f>'7. BEVÉTELEK MINDÖSSZESEN'!$F44/12</f>
        <v>0</v>
      </c>
      <c r="N162" s="190">
        <f>'7. BEVÉTELEK MINDÖSSZESEN'!$F44/12</f>
        <v>0</v>
      </c>
      <c r="O162" s="244">
        <f t="shared" si="2"/>
        <v>0</v>
      </c>
      <c r="P162" s="3"/>
      <c r="Q162" s="3"/>
    </row>
    <row r="163" spans="1:17" ht="30">
      <c r="A163" s="4" t="s">
        <v>110</v>
      </c>
      <c r="B163" s="5" t="s">
        <v>847</v>
      </c>
      <c r="C163" s="190">
        <f>'7. BEVÉTELEK MINDÖSSZESEN'!$F45/12</f>
        <v>8.75</v>
      </c>
      <c r="D163" s="190">
        <f>'7. BEVÉTELEK MINDÖSSZESEN'!$F45/12</f>
        <v>8.75</v>
      </c>
      <c r="E163" s="190">
        <f>'7. BEVÉTELEK MINDÖSSZESEN'!$F45/12</f>
        <v>8.75</v>
      </c>
      <c r="F163" s="190">
        <f>'7. BEVÉTELEK MINDÖSSZESEN'!$F45/12</f>
        <v>8.75</v>
      </c>
      <c r="G163" s="190">
        <f>'7. BEVÉTELEK MINDÖSSZESEN'!$F45/12</f>
        <v>8.75</v>
      </c>
      <c r="H163" s="190">
        <f>'7. BEVÉTELEK MINDÖSSZESEN'!$F45/12</f>
        <v>8.75</v>
      </c>
      <c r="I163" s="190">
        <f>'7. BEVÉTELEK MINDÖSSZESEN'!$F45/12</f>
        <v>8.75</v>
      </c>
      <c r="J163" s="190">
        <f>'7. BEVÉTELEK MINDÖSSZESEN'!$F45/12</f>
        <v>8.75</v>
      </c>
      <c r="K163" s="190">
        <f>'7. BEVÉTELEK MINDÖSSZESEN'!$F45/12</f>
        <v>8.75</v>
      </c>
      <c r="L163" s="190">
        <f>'7. BEVÉTELEK MINDÖSSZESEN'!$F45/12</f>
        <v>8.75</v>
      </c>
      <c r="M163" s="190">
        <f>'7. BEVÉTELEK MINDÖSSZESEN'!$F45/12</f>
        <v>8.75</v>
      </c>
      <c r="N163" s="190">
        <f>'7. BEVÉTELEK MINDÖSSZESEN'!$F45/12</f>
        <v>8.75</v>
      </c>
      <c r="O163" s="244">
        <f t="shared" si="2"/>
        <v>105</v>
      </c>
      <c r="P163" s="3"/>
      <c r="Q163" s="3"/>
    </row>
    <row r="164" spans="1:17">
      <c r="A164" s="16" t="s">
        <v>111</v>
      </c>
      <c r="B164" s="5" t="s">
        <v>848</v>
      </c>
      <c r="C164" s="190">
        <f>'7. BEVÉTELEK MINDÖSSZESEN'!$F46/12</f>
        <v>0</v>
      </c>
      <c r="D164" s="190">
        <f>'7. BEVÉTELEK MINDÖSSZESEN'!$F46/12</f>
        <v>0</v>
      </c>
      <c r="E164" s="190">
        <f>'7. BEVÉTELEK MINDÖSSZESEN'!$F46/12</f>
        <v>0</v>
      </c>
      <c r="F164" s="190">
        <f>'7. BEVÉTELEK MINDÖSSZESEN'!$F46/12</f>
        <v>0</v>
      </c>
      <c r="G164" s="190">
        <f>'7. BEVÉTELEK MINDÖSSZESEN'!$F46/12</f>
        <v>0</v>
      </c>
      <c r="H164" s="190">
        <f>'7. BEVÉTELEK MINDÖSSZESEN'!$F46/12</f>
        <v>0</v>
      </c>
      <c r="I164" s="190">
        <f>'7. BEVÉTELEK MINDÖSSZESEN'!$F46/12</f>
        <v>0</v>
      </c>
      <c r="J164" s="190">
        <f>'7. BEVÉTELEK MINDÖSSZESEN'!$F46/12</f>
        <v>0</v>
      </c>
      <c r="K164" s="190">
        <f>'7. BEVÉTELEK MINDÖSSZESEN'!$F46/12</f>
        <v>0</v>
      </c>
      <c r="L164" s="190">
        <f>'7. BEVÉTELEK MINDÖSSZESEN'!$F46/12</f>
        <v>0</v>
      </c>
      <c r="M164" s="190">
        <f>'7. BEVÉTELEK MINDÖSSZESEN'!$F46/12</f>
        <v>0</v>
      </c>
      <c r="N164" s="190">
        <f>'7. BEVÉTELEK MINDÖSSZESEN'!$F46/12</f>
        <v>0</v>
      </c>
      <c r="O164" s="244">
        <f t="shared" si="2"/>
        <v>0</v>
      </c>
      <c r="P164" s="3"/>
      <c r="Q164" s="3"/>
    </row>
    <row r="165" spans="1:17">
      <c r="A165" s="48" t="s">
        <v>132</v>
      </c>
      <c r="B165" s="63" t="s">
        <v>849</v>
      </c>
      <c r="C165" s="190">
        <f>'7. BEVÉTELEK MINDÖSSZESEN'!$F47/12</f>
        <v>8.75</v>
      </c>
      <c r="D165" s="190">
        <f>'7. BEVÉTELEK MINDÖSSZESEN'!$F47/12</f>
        <v>8.75</v>
      </c>
      <c r="E165" s="190">
        <f>'7. BEVÉTELEK MINDÖSSZESEN'!$F47/12</f>
        <v>8.75</v>
      </c>
      <c r="F165" s="190">
        <f>'7. BEVÉTELEK MINDÖSSZESEN'!$F47/12</f>
        <v>8.75</v>
      </c>
      <c r="G165" s="190">
        <f>'7. BEVÉTELEK MINDÖSSZESEN'!$F47/12</f>
        <v>8.75</v>
      </c>
      <c r="H165" s="190">
        <f>'7. BEVÉTELEK MINDÖSSZESEN'!$F47/12</f>
        <v>8.75</v>
      </c>
      <c r="I165" s="190">
        <f>'7. BEVÉTELEK MINDÖSSZESEN'!$F47/12</f>
        <v>8.75</v>
      </c>
      <c r="J165" s="190">
        <f>'7. BEVÉTELEK MINDÖSSZESEN'!$F47/12</f>
        <v>8.75</v>
      </c>
      <c r="K165" s="190">
        <f>'7. BEVÉTELEK MINDÖSSZESEN'!$F47/12</f>
        <v>8.75</v>
      </c>
      <c r="L165" s="190">
        <f>'7. BEVÉTELEK MINDÖSSZESEN'!$F47/12</f>
        <v>8.75</v>
      </c>
      <c r="M165" s="190">
        <f>'7. BEVÉTELEK MINDÖSSZESEN'!$F47/12</f>
        <v>8.75</v>
      </c>
      <c r="N165" s="190">
        <f>'7. BEVÉTELEK MINDÖSSZESEN'!$F47/12</f>
        <v>8.75</v>
      </c>
      <c r="O165" s="244">
        <f t="shared" si="2"/>
        <v>105</v>
      </c>
      <c r="P165" s="3"/>
      <c r="Q165" s="3"/>
    </row>
    <row r="166" spans="1:17" ht="15.75">
      <c r="A166" s="77" t="s">
        <v>347</v>
      </c>
      <c r="B166" s="82"/>
      <c r="C166" s="190">
        <f>'7. BEVÉTELEK MINDÖSSZESEN'!$F48/12</f>
        <v>31820.75</v>
      </c>
      <c r="D166" s="190">
        <f>'7. BEVÉTELEK MINDÖSSZESEN'!$F48/12</f>
        <v>31820.75</v>
      </c>
      <c r="E166" s="190">
        <f>'7. BEVÉTELEK MINDÖSSZESEN'!$F48/12</f>
        <v>31820.75</v>
      </c>
      <c r="F166" s="190">
        <f>'7. BEVÉTELEK MINDÖSSZESEN'!$F48/12</f>
        <v>31820.75</v>
      </c>
      <c r="G166" s="190">
        <f>'7. BEVÉTELEK MINDÖSSZESEN'!$F48/12</f>
        <v>31820.75</v>
      </c>
      <c r="H166" s="190">
        <f>'7. BEVÉTELEK MINDÖSSZESEN'!$F48/12</f>
        <v>31820.75</v>
      </c>
      <c r="I166" s="190">
        <f>'7. BEVÉTELEK MINDÖSSZESEN'!$F48/12</f>
        <v>31820.75</v>
      </c>
      <c r="J166" s="190">
        <f>'7. BEVÉTELEK MINDÖSSZESEN'!$F48/12</f>
        <v>31820.75</v>
      </c>
      <c r="K166" s="190">
        <f>'7. BEVÉTELEK MINDÖSSZESEN'!$F48/12</f>
        <v>31820.75</v>
      </c>
      <c r="L166" s="190">
        <f>'7. BEVÉTELEK MINDÖSSZESEN'!$F48/12</f>
        <v>31820.75</v>
      </c>
      <c r="M166" s="190">
        <f>'7. BEVÉTELEK MINDÖSSZESEN'!$F48/12</f>
        <v>31820.75</v>
      </c>
      <c r="N166" s="190">
        <f>'7. BEVÉTELEK MINDÖSSZESEN'!$F48/12</f>
        <v>31820.75</v>
      </c>
      <c r="O166" s="244">
        <f t="shared" si="2"/>
        <v>381849</v>
      </c>
      <c r="P166" s="3"/>
      <c r="Q166" s="3"/>
    </row>
    <row r="167" spans="1:17">
      <c r="A167" s="4" t="s">
        <v>756</v>
      </c>
      <c r="B167" s="5" t="s">
        <v>757</v>
      </c>
      <c r="C167" s="190">
        <f>'7. BEVÉTELEK MINDÖSSZESEN'!$F49/12</f>
        <v>0</v>
      </c>
      <c r="D167" s="190">
        <f>'7. BEVÉTELEK MINDÖSSZESEN'!$F49/12</f>
        <v>0</v>
      </c>
      <c r="E167" s="190">
        <f>'7. BEVÉTELEK MINDÖSSZESEN'!$F49/12</f>
        <v>0</v>
      </c>
      <c r="F167" s="190">
        <f>'7. BEVÉTELEK MINDÖSSZESEN'!$F49/12</f>
        <v>0</v>
      </c>
      <c r="G167" s="190">
        <f>'7. BEVÉTELEK MINDÖSSZESEN'!$F49/12</f>
        <v>0</v>
      </c>
      <c r="H167" s="190">
        <f>'7. BEVÉTELEK MINDÖSSZESEN'!$F49/12</f>
        <v>0</v>
      </c>
      <c r="I167" s="190">
        <f>'7. BEVÉTELEK MINDÖSSZESEN'!$F49/12</f>
        <v>0</v>
      </c>
      <c r="J167" s="190">
        <f>'7. BEVÉTELEK MINDÖSSZESEN'!$F49/12</f>
        <v>0</v>
      </c>
      <c r="K167" s="190">
        <f>'7. BEVÉTELEK MINDÖSSZESEN'!$F49/12</f>
        <v>0</v>
      </c>
      <c r="L167" s="190">
        <f>'7. BEVÉTELEK MINDÖSSZESEN'!$F49/12</f>
        <v>0</v>
      </c>
      <c r="M167" s="190">
        <f>'7. BEVÉTELEK MINDÖSSZESEN'!$F49/12</f>
        <v>0</v>
      </c>
      <c r="N167" s="190">
        <f>'7. BEVÉTELEK MINDÖSSZESEN'!$F49/12</f>
        <v>0</v>
      </c>
      <c r="O167" s="244">
        <f t="shared" si="2"/>
        <v>0</v>
      </c>
      <c r="P167" s="3"/>
      <c r="Q167" s="3"/>
    </row>
    <row r="168" spans="1:17" ht="30">
      <c r="A168" s="4" t="s">
        <v>758</v>
      </c>
      <c r="B168" s="5" t="s">
        <v>759</v>
      </c>
      <c r="C168" s="190">
        <f>'7. BEVÉTELEK MINDÖSSZESEN'!$F50/12</f>
        <v>2906.75</v>
      </c>
      <c r="D168" s="190">
        <f>'7. BEVÉTELEK MINDÖSSZESEN'!$F50/12</f>
        <v>2906.75</v>
      </c>
      <c r="E168" s="190">
        <f>'7. BEVÉTELEK MINDÖSSZESEN'!$F50/12</f>
        <v>2906.75</v>
      </c>
      <c r="F168" s="190">
        <f>'7. BEVÉTELEK MINDÖSSZESEN'!$F50/12</f>
        <v>2906.75</v>
      </c>
      <c r="G168" s="190">
        <f>'7. BEVÉTELEK MINDÖSSZESEN'!$F50/12</f>
        <v>2906.75</v>
      </c>
      <c r="H168" s="190">
        <f>'7. BEVÉTELEK MINDÖSSZESEN'!$F50/12</f>
        <v>2906.75</v>
      </c>
      <c r="I168" s="190">
        <f>'7. BEVÉTELEK MINDÖSSZESEN'!$F50/12</f>
        <v>2906.75</v>
      </c>
      <c r="J168" s="190">
        <f>'7. BEVÉTELEK MINDÖSSZESEN'!$F50/12</f>
        <v>2906.75</v>
      </c>
      <c r="K168" s="190">
        <f>'7. BEVÉTELEK MINDÖSSZESEN'!$F50/12</f>
        <v>2906.75</v>
      </c>
      <c r="L168" s="190">
        <f>'7. BEVÉTELEK MINDÖSSZESEN'!$F50/12</f>
        <v>2906.75</v>
      </c>
      <c r="M168" s="190">
        <f>'7. BEVÉTELEK MINDÖSSZESEN'!$F50/12</f>
        <v>2906.75</v>
      </c>
      <c r="N168" s="190">
        <f>'7. BEVÉTELEK MINDÖSSZESEN'!$F50/12</f>
        <v>2906.75</v>
      </c>
      <c r="O168" s="244">
        <f t="shared" si="2"/>
        <v>34881</v>
      </c>
      <c r="P168" s="3"/>
      <c r="Q168" s="3"/>
    </row>
    <row r="169" spans="1:17" ht="30">
      <c r="A169" s="4" t="s">
        <v>88</v>
      </c>
      <c r="B169" s="5" t="s">
        <v>760</v>
      </c>
      <c r="C169" s="190">
        <f>'7. BEVÉTELEK MINDÖSSZESEN'!$F51/12</f>
        <v>0</v>
      </c>
      <c r="D169" s="190">
        <f>'7. BEVÉTELEK MINDÖSSZESEN'!$F51/12</f>
        <v>0</v>
      </c>
      <c r="E169" s="190">
        <f>'7. BEVÉTELEK MINDÖSSZESEN'!$F51/12</f>
        <v>0</v>
      </c>
      <c r="F169" s="190">
        <f>'7. BEVÉTELEK MINDÖSSZESEN'!$F51/12</f>
        <v>0</v>
      </c>
      <c r="G169" s="190">
        <f>'7. BEVÉTELEK MINDÖSSZESEN'!$F51/12</f>
        <v>0</v>
      </c>
      <c r="H169" s="190">
        <f>'7. BEVÉTELEK MINDÖSSZESEN'!$F51/12</f>
        <v>0</v>
      </c>
      <c r="I169" s="190">
        <f>'7. BEVÉTELEK MINDÖSSZESEN'!$F51/12</f>
        <v>0</v>
      </c>
      <c r="J169" s="190">
        <f>'7. BEVÉTELEK MINDÖSSZESEN'!$F51/12</f>
        <v>0</v>
      </c>
      <c r="K169" s="190">
        <f>'7. BEVÉTELEK MINDÖSSZESEN'!$F51/12</f>
        <v>0</v>
      </c>
      <c r="L169" s="190">
        <f>'7. BEVÉTELEK MINDÖSSZESEN'!$F51/12</f>
        <v>0</v>
      </c>
      <c r="M169" s="190">
        <f>'7. BEVÉTELEK MINDÖSSZESEN'!$F51/12</f>
        <v>0</v>
      </c>
      <c r="N169" s="190">
        <f>'7. BEVÉTELEK MINDÖSSZESEN'!$F51/12</f>
        <v>0</v>
      </c>
      <c r="O169" s="244">
        <f t="shared" si="2"/>
        <v>0</v>
      </c>
      <c r="P169" s="3"/>
      <c r="Q169" s="3"/>
    </row>
    <row r="170" spans="1:17" ht="30">
      <c r="A170" s="4" t="s">
        <v>89</v>
      </c>
      <c r="B170" s="5" t="s">
        <v>761</v>
      </c>
      <c r="C170" s="190">
        <f>'7. BEVÉTELEK MINDÖSSZESEN'!$F52/12</f>
        <v>0</v>
      </c>
      <c r="D170" s="190">
        <f>'7. BEVÉTELEK MINDÖSSZESEN'!$F52/12</f>
        <v>0</v>
      </c>
      <c r="E170" s="190">
        <f>'7. BEVÉTELEK MINDÖSSZESEN'!$F52/12</f>
        <v>0</v>
      </c>
      <c r="F170" s="190">
        <f>'7. BEVÉTELEK MINDÖSSZESEN'!$F52/12</f>
        <v>0</v>
      </c>
      <c r="G170" s="190">
        <f>'7. BEVÉTELEK MINDÖSSZESEN'!$F52/12</f>
        <v>0</v>
      </c>
      <c r="H170" s="190">
        <f>'7. BEVÉTELEK MINDÖSSZESEN'!$F52/12</f>
        <v>0</v>
      </c>
      <c r="I170" s="190">
        <f>'7. BEVÉTELEK MINDÖSSZESEN'!$F52/12</f>
        <v>0</v>
      </c>
      <c r="J170" s="190">
        <f>'7. BEVÉTELEK MINDÖSSZESEN'!$F52/12</f>
        <v>0</v>
      </c>
      <c r="K170" s="190">
        <f>'7. BEVÉTELEK MINDÖSSZESEN'!$F52/12</f>
        <v>0</v>
      </c>
      <c r="L170" s="190">
        <f>'7. BEVÉTELEK MINDÖSSZESEN'!$F52/12</f>
        <v>0</v>
      </c>
      <c r="M170" s="190">
        <f>'7. BEVÉTELEK MINDÖSSZESEN'!$F52/12</f>
        <v>0</v>
      </c>
      <c r="N170" s="190">
        <f>'7. BEVÉTELEK MINDÖSSZESEN'!$F52/12</f>
        <v>0</v>
      </c>
      <c r="O170" s="244">
        <f t="shared" si="2"/>
        <v>0</v>
      </c>
      <c r="P170" s="3"/>
      <c r="Q170" s="3"/>
    </row>
    <row r="171" spans="1:17">
      <c r="A171" s="4" t="s">
        <v>90</v>
      </c>
      <c r="B171" s="5" t="s">
        <v>762</v>
      </c>
      <c r="C171" s="190">
        <f>'7. BEVÉTELEK MINDÖSSZESEN'!$F53/12</f>
        <v>0</v>
      </c>
      <c r="D171" s="190">
        <f>'7. BEVÉTELEK MINDÖSSZESEN'!$F53/12</f>
        <v>0</v>
      </c>
      <c r="E171" s="190">
        <f>'7. BEVÉTELEK MINDÖSSZESEN'!$F53/12</f>
        <v>0</v>
      </c>
      <c r="F171" s="190">
        <f>'7. BEVÉTELEK MINDÖSSZESEN'!$F53/12</f>
        <v>0</v>
      </c>
      <c r="G171" s="190">
        <f>'7. BEVÉTELEK MINDÖSSZESEN'!$F53/12</f>
        <v>0</v>
      </c>
      <c r="H171" s="190">
        <f>'7. BEVÉTELEK MINDÖSSZESEN'!$F53/12</f>
        <v>0</v>
      </c>
      <c r="I171" s="190">
        <f>'7. BEVÉTELEK MINDÖSSZESEN'!$F53/12</f>
        <v>0</v>
      </c>
      <c r="J171" s="190">
        <f>'7. BEVÉTELEK MINDÖSSZESEN'!$F53/12</f>
        <v>0</v>
      </c>
      <c r="K171" s="190">
        <f>'7. BEVÉTELEK MINDÖSSZESEN'!$F53/12</f>
        <v>0</v>
      </c>
      <c r="L171" s="190">
        <f>'7. BEVÉTELEK MINDÖSSZESEN'!$F53/12</f>
        <v>0</v>
      </c>
      <c r="M171" s="190">
        <f>'7. BEVÉTELEK MINDÖSSZESEN'!$F53/12</f>
        <v>0</v>
      </c>
      <c r="N171" s="190">
        <f>'7. BEVÉTELEK MINDÖSSZESEN'!$F53/12</f>
        <v>0</v>
      </c>
      <c r="O171" s="244">
        <f t="shared" si="2"/>
        <v>0</v>
      </c>
      <c r="P171" s="3"/>
      <c r="Q171" s="3"/>
    </row>
    <row r="172" spans="1:17">
      <c r="A172" s="48" t="s">
        <v>126</v>
      </c>
      <c r="B172" s="63" t="s">
        <v>763</v>
      </c>
      <c r="C172" s="190">
        <f>'7. BEVÉTELEK MINDÖSSZESEN'!$F54/12</f>
        <v>2906.75</v>
      </c>
      <c r="D172" s="190">
        <f>'7. BEVÉTELEK MINDÖSSZESEN'!$F54/12</f>
        <v>2906.75</v>
      </c>
      <c r="E172" s="190">
        <f>'7. BEVÉTELEK MINDÖSSZESEN'!$F54/12</f>
        <v>2906.75</v>
      </c>
      <c r="F172" s="190">
        <f>'7. BEVÉTELEK MINDÖSSZESEN'!$F54/12</f>
        <v>2906.75</v>
      </c>
      <c r="G172" s="190">
        <f>'7. BEVÉTELEK MINDÖSSZESEN'!$F54/12</f>
        <v>2906.75</v>
      </c>
      <c r="H172" s="190">
        <f>'7. BEVÉTELEK MINDÖSSZESEN'!$F54/12</f>
        <v>2906.75</v>
      </c>
      <c r="I172" s="190">
        <f>'7. BEVÉTELEK MINDÖSSZESEN'!$F54/12</f>
        <v>2906.75</v>
      </c>
      <c r="J172" s="190">
        <f>'7. BEVÉTELEK MINDÖSSZESEN'!$F54/12</f>
        <v>2906.75</v>
      </c>
      <c r="K172" s="190">
        <f>'7. BEVÉTELEK MINDÖSSZESEN'!$F54/12</f>
        <v>2906.75</v>
      </c>
      <c r="L172" s="190">
        <f>'7. BEVÉTELEK MINDÖSSZESEN'!$F54/12</f>
        <v>2906.75</v>
      </c>
      <c r="M172" s="190">
        <f>'7. BEVÉTELEK MINDÖSSZESEN'!$F54/12</f>
        <v>2906.75</v>
      </c>
      <c r="N172" s="190">
        <f>'7. BEVÉTELEK MINDÖSSZESEN'!$F54/12</f>
        <v>2906.75</v>
      </c>
      <c r="O172" s="244">
        <f t="shared" si="2"/>
        <v>34881</v>
      </c>
      <c r="P172" s="3"/>
      <c r="Q172" s="3"/>
    </row>
    <row r="173" spans="1:17">
      <c r="A173" s="16" t="s">
        <v>107</v>
      </c>
      <c r="B173" s="5" t="s">
        <v>834</v>
      </c>
      <c r="C173" s="190">
        <f>'7. BEVÉTELEK MINDÖSSZESEN'!$F55/12</f>
        <v>0</v>
      </c>
      <c r="D173" s="190">
        <f>'7. BEVÉTELEK MINDÖSSZESEN'!$F55/12</f>
        <v>0</v>
      </c>
      <c r="E173" s="190">
        <f>'7. BEVÉTELEK MINDÖSSZESEN'!$F55/12</f>
        <v>0</v>
      </c>
      <c r="F173" s="190">
        <f>'7. BEVÉTELEK MINDÖSSZESEN'!$F55/12</f>
        <v>0</v>
      </c>
      <c r="G173" s="190">
        <f>'7. BEVÉTELEK MINDÖSSZESEN'!$F55/12</f>
        <v>0</v>
      </c>
      <c r="H173" s="190">
        <f>'7. BEVÉTELEK MINDÖSSZESEN'!$F55/12</f>
        <v>0</v>
      </c>
      <c r="I173" s="190">
        <f>'7. BEVÉTELEK MINDÖSSZESEN'!$F55/12</f>
        <v>0</v>
      </c>
      <c r="J173" s="190">
        <f>'7. BEVÉTELEK MINDÖSSZESEN'!$F55/12</f>
        <v>0</v>
      </c>
      <c r="K173" s="190">
        <f>'7. BEVÉTELEK MINDÖSSZESEN'!$F55/12</f>
        <v>0</v>
      </c>
      <c r="L173" s="190">
        <f>'7. BEVÉTELEK MINDÖSSZESEN'!$F55/12</f>
        <v>0</v>
      </c>
      <c r="M173" s="190">
        <f>'7. BEVÉTELEK MINDÖSSZESEN'!$F55/12</f>
        <v>0</v>
      </c>
      <c r="N173" s="190">
        <f>'7. BEVÉTELEK MINDÖSSZESEN'!$F55/12</f>
        <v>0</v>
      </c>
      <c r="O173" s="244">
        <f t="shared" si="2"/>
        <v>0</v>
      </c>
      <c r="P173" s="3"/>
      <c r="Q173" s="3"/>
    </row>
    <row r="174" spans="1:17">
      <c r="A174" s="16" t="s">
        <v>108</v>
      </c>
      <c r="B174" s="5" t="s">
        <v>836</v>
      </c>
      <c r="C174" s="190">
        <f>'7. BEVÉTELEK MINDÖSSZESEN'!$F56/12</f>
        <v>0</v>
      </c>
      <c r="D174" s="190">
        <f>'7. BEVÉTELEK MINDÖSSZESEN'!$F56/12</f>
        <v>0</v>
      </c>
      <c r="E174" s="190">
        <f>'7. BEVÉTELEK MINDÖSSZESEN'!$F56/12</f>
        <v>0</v>
      </c>
      <c r="F174" s="190">
        <f>'7. BEVÉTELEK MINDÖSSZESEN'!$F56/12</f>
        <v>0</v>
      </c>
      <c r="G174" s="190">
        <f>'7. BEVÉTELEK MINDÖSSZESEN'!$F56/12</f>
        <v>0</v>
      </c>
      <c r="H174" s="190">
        <f>'7. BEVÉTELEK MINDÖSSZESEN'!$F56/12</f>
        <v>0</v>
      </c>
      <c r="I174" s="190">
        <f>'7. BEVÉTELEK MINDÖSSZESEN'!$F56/12</f>
        <v>0</v>
      </c>
      <c r="J174" s="190">
        <f>'7. BEVÉTELEK MINDÖSSZESEN'!$F56/12</f>
        <v>0</v>
      </c>
      <c r="K174" s="190">
        <f>'7. BEVÉTELEK MINDÖSSZESEN'!$F56/12</f>
        <v>0</v>
      </c>
      <c r="L174" s="190">
        <f>'7. BEVÉTELEK MINDÖSSZESEN'!$F56/12</f>
        <v>0</v>
      </c>
      <c r="M174" s="190">
        <f>'7. BEVÉTELEK MINDÖSSZESEN'!$F56/12</f>
        <v>0</v>
      </c>
      <c r="N174" s="190">
        <f>'7. BEVÉTELEK MINDÖSSZESEN'!$F56/12</f>
        <v>0</v>
      </c>
      <c r="O174" s="244">
        <f t="shared" si="2"/>
        <v>0</v>
      </c>
      <c r="P174" s="3"/>
      <c r="Q174" s="3"/>
    </row>
    <row r="175" spans="1:17">
      <c r="A175" s="16" t="s">
        <v>838</v>
      </c>
      <c r="B175" s="5" t="s">
        <v>839</v>
      </c>
      <c r="C175" s="190">
        <f>'7. BEVÉTELEK MINDÖSSZESEN'!$F57/12</f>
        <v>0</v>
      </c>
      <c r="D175" s="190">
        <f>'7. BEVÉTELEK MINDÖSSZESEN'!$F57/12</f>
        <v>0</v>
      </c>
      <c r="E175" s="190">
        <f>'7. BEVÉTELEK MINDÖSSZESEN'!$F57/12</f>
        <v>0</v>
      </c>
      <c r="F175" s="190">
        <f>'7. BEVÉTELEK MINDÖSSZESEN'!$F57/12</f>
        <v>0</v>
      </c>
      <c r="G175" s="190">
        <f>'7. BEVÉTELEK MINDÖSSZESEN'!$F57/12</f>
        <v>0</v>
      </c>
      <c r="H175" s="190">
        <f>'7. BEVÉTELEK MINDÖSSZESEN'!$F57/12</f>
        <v>0</v>
      </c>
      <c r="I175" s="190">
        <f>'7. BEVÉTELEK MINDÖSSZESEN'!$F57/12</f>
        <v>0</v>
      </c>
      <c r="J175" s="190">
        <f>'7. BEVÉTELEK MINDÖSSZESEN'!$F57/12</f>
        <v>0</v>
      </c>
      <c r="K175" s="190">
        <f>'7. BEVÉTELEK MINDÖSSZESEN'!$F57/12</f>
        <v>0</v>
      </c>
      <c r="L175" s="190">
        <f>'7. BEVÉTELEK MINDÖSSZESEN'!$F57/12</f>
        <v>0</v>
      </c>
      <c r="M175" s="190">
        <f>'7. BEVÉTELEK MINDÖSSZESEN'!$F57/12</f>
        <v>0</v>
      </c>
      <c r="N175" s="190">
        <f>'7. BEVÉTELEK MINDÖSSZESEN'!$F57/12</f>
        <v>0</v>
      </c>
      <c r="O175" s="244">
        <f t="shared" si="2"/>
        <v>0</v>
      </c>
      <c r="P175" s="3"/>
      <c r="Q175" s="3"/>
    </row>
    <row r="176" spans="1:17">
      <c r="A176" s="16" t="s">
        <v>109</v>
      </c>
      <c r="B176" s="5" t="s">
        <v>840</v>
      </c>
      <c r="C176" s="190">
        <f>'7. BEVÉTELEK MINDÖSSZESEN'!$F58/12</f>
        <v>0</v>
      </c>
      <c r="D176" s="190">
        <f>'7. BEVÉTELEK MINDÖSSZESEN'!$F58/12</f>
        <v>0</v>
      </c>
      <c r="E176" s="190">
        <f>'7. BEVÉTELEK MINDÖSSZESEN'!$F58/12</f>
        <v>0</v>
      </c>
      <c r="F176" s="190">
        <f>'7. BEVÉTELEK MINDÖSSZESEN'!$F58/12</f>
        <v>0</v>
      </c>
      <c r="G176" s="190">
        <f>'7. BEVÉTELEK MINDÖSSZESEN'!$F58/12</f>
        <v>0</v>
      </c>
      <c r="H176" s="190">
        <f>'7. BEVÉTELEK MINDÖSSZESEN'!$F58/12</f>
        <v>0</v>
      </c>
      <c r="I176" s="190">
        <f>'7. BEVÉTELEK MINDÖSSZESEN'!$F58/12</f>
        <v>0</v>
      </c>
      <c r="J176" s="190">
        <f>'7. BEVÉTELEK MINDÖSSZESEN'!$F58/12</f>
        <v>0</v>
      </c>
      <c r="K176" s="190">
        <f>'7. BEVÉTELEK MINDÖSSZESEN'!$F58/12</f>
        <v>0</v>
      </c>
      <c r="L176" s="190">
        <f>'7. BEVÉTELEK MINDÖSSZESEN'!$F58/12</f>
        <v>0</v>
      </c>
      <c r="M176" s="190">
        <f>'7. BEVÉTELEK MINDÖSSZESEN'!$F58/12</f>
        <v>0</v>
      </c>
      <c r="N176" s="190">
        <f>'7. BEVÉTELEK MINDÖSSZESEN'!$F58/12</f>
        <v>0</v>
      </c>
      <c r="O176" s="244">
        <f t="shared" si="2"/>
        <v>0</v>
      </c>
      <c r="P176" s="3"/>
      <c r="Q176" s="3"/>
    </row>
    <row r="177" spans="1:17">
      <c r="A177" s="16" t="s">
        <v>842</v>
      </c>
      <c r="B177" s="5" t="s">
        <v>843</v>
      </c>
      <c r="C177" s="190">
        <f>'7. BEVÉTELEK MINDÖSSZESEN'!$F59/12</f>
        <v>0</v>
      </c>
      <c r="D177" s="190">
        <f>'7. BEVÉTELEK MINDÖSSZESEN'!$F59/12</f>
        <v>0</v>
      </c>
      <c r="E177" s="190">
        <f>'7. BEVÉTELEK MINDÖSSZESEN'!$F59/12</f>
        <v>0</v>
      </c>
      <c r="F177" s="190">
        <f>'7. BEVÉTELEK MINDÖSSZESEN'!$F59/12</f>
        <v>0</v>
      </c>
      <c r="G177" s="190">
        <f>'7. BEVÉTELEK MINDÖSSZESEN'!$F59/12</f>
        <v>0</v>
      </c>
      <c r="H177" s="190">
        <f>'7. BEVÉTELEK MINDÖSSZESEN'!$F59/12</f>
        <v>0</v>
      </c>
      <c r="I177" s="190">
        <f>'7. BEVÉTELEK MINDÖSSZESEN'!$F59/12</f>
        <v>0</v>
      </c>
      <c r="J177" s="190">
        <f>'7. BEVÉTELEK MINDÖSSZESEN'!$F59/12</f>
        <v>0</v>
      </c>
      <c r="K177" s="190">
        <f>'7. BEVÉTELEK MINDÖSSZESEN'!$F59/12</f>
        <v>0</v>
      </c>
      <c r="L177" s="190">
        <f>'7. BEVÉTELEK MINDÖSSZESEN'!$F59/12</f>
        <v>0</v>
      </c>
      <c r="M177" s="190">
        <f>'7. BEVÉTELEK MINDÖSSZESEN'!$F59/12</f>
        <v>0</v>
      </c>
      <c r="N177" s="190">
        <f>'7. BEVÉTELEK MINDÖSSZESEN'!$F59/12</f>
        <v>0</v>
      </c>
      <c r="O177" s="244">
        <f t="shared" si="2"/>
        <v>0</v>
      </c>
      <c r="P177" s="3"/>
      <c r="Q177" s="3"/>
    </row>
    <row r="178" spans="1:17">
      <c r="A178" s="48" t="s">
        <v>131</v>
      </c>
      <c r="B178" s="63" t="s">
        <v>844</v>
      </c>
      <c r="C178" s="190">
        <f>'7. BEVÉTELEK MINDÖSSZESEN'!$F60/12</f>
        <v>0</v>
      </c>
      <c r="D178" s="190">
        <f>'7. BEVÉTELEK MINDÖSSZESEN'!$F60/12</f>
        <v>0</v>
      </c>
      <c r="E178" s="190">
        <f>'7. BEVÉTELEK MINDÖSSZESEN'!$F60/12</f>
        <v>0</v>
      </c>
      <c r="F178" s="190">
        <f>'7. BEVÉTELEK MINDÖSSZESEN'!$F60/12</f>
        <v>0</v>
      </c>
      <c r="G178" s="190">
        <f>'7. BEVÉTELEK MINDÖSSZESEN'!$F60/12</f>
        <v>0</v>
      </c>
      <c r="H178" s="190">
        <f>'7. BEVÉTELEK MINDÖSSZESEN'!$F60/12</f>
        <v>0</v>
      </c>
      <c r="I178" s="190">
        <f>'7. BEVÉTELEK MINDÖSSZESEN'!$F60/12</f>
        <v>0</v>
      </c>
      <c r="J178" s="190">
        <f>'7. BEVÉTELEK MINDÖSSZESEN'!$F60/12</f>
        <v>0</v>
      </c>
      <c r="K178" s="190">
        <f>'7. BEVÉTELEK MINDÖSSZESEN'!$F60/12</f>
        <v>0</v>
      </c>
      <c r="L178" s="190">
        <f>'7. BEVÉTELEK MINDÖSSZESEN'!$F60/12</f>
        <v>0</v>
      </c>
      <c r="M178" s="190">
        <f>'7. BEVÉTELEK MINDÖSSZESEN'!$F60/12</f>
        <v>0</v>
      </c>
      <c r="N178" s="190">
        <f>'7. BEVÉTELEK MINDÖSSZESEN'!$F60/12</f>
        <v>0</v>
      </c>
      <c r="O178" s="244">
        <f t="shared" si="2"/>
        <v>0</v>
      </c>
      <c r="P178" s="3"/>
      <c r="Q178" s="3"/>
    </row>
    <row r="179" spans="1:17" ht="30">
      <c r="A179" s="16" t="s">
        <v>850</v>
      </c>
      <c r="B179" s="5" t="s">
        <v>851</v>
      </c>
      <c r="C179" s="190">
        <f>'7. BEVÉTELEK MINDÖSSZESEN'!$F61/12</f>
        <v>0</v>
      </c>
      <c r="D179" s="190">
        <f>'7. BEVÉTELEK MINDÖSSZESEN'!$F61/12</f>
        <v>0</v>
      </c>
      <c r="E179" s="190">
        <f>'7. BEVÉTELEK MINDÖSSZESEN'!$F61/12</f>
        <v>0</v>
      </c>
      <c r="F179" s="190">
        <f>'7. BEVÉTELEK MINDÖSSZESEN'!$F61/12</f>
        <v>0</v>
      </c>
      <c r="G179" s="190">
        <f>'7. BEVÉTELEK MINDÖSSZESEN'!$F61/12</f>
        <v>0</v>
      </c>
      <c r="H179" s="190">
        <f>'7. BEVÉTELEK MINDÖSSZESEN'!$F61/12</f>
        <v>0</v>
      </c>
      <c r="I179" s="190">
        <f>'7. BEVÉTELEK MINDÖSSZESEN'!$F61/12</f>
        <v>0</v>
      </c>
      <c r="J179" s="190">
        <f>'7. BEVÉTELEK MINDÖSSZESEN'!$F61/12</f>
        <v>0</v>
      </c>
      <c r="K179" s="190">
        <f>'7. BEVÉTELEK MINDÖSSZESEN'!$F61/12</f>
        <v>0</v>
      </c>
      <c r="L179" s="190">
        <f>'7. BEVÉTELEK MINDÖSSZESEN'!$F61/12</f>
        <v>0</v>
      </c>
      <c r="M179" s="190">
        <f>'7. BEVÉTELEK MINDÖSSZESEN'!$F61/12</f>
        <v>0</v>
      </c>
      <c r="N179" s="190">
        <f>'7. BEVÉTELEK MINDÖSSZESEN'!$F61/12</f>
        <v>0</v>
      </c>
      <c r="O179" s="244">
        <f t="shared" si="2"/>
        <v>0</v>
      </c>
      <c r="P179" s="3"/>
      <c r="Q179" s="3"/>
    </row>
    <row r="180" spans="1:17" ht="30">
      <c r="A180" s="4" t="s">
        <v>112</v>
      </c>
      <c r="B180" s="5" t="s">
        <v>852</v>
      </c>
      <c r="C180" s="190">
        <f>'7. BEVÉTELEK MINDÖSSZESEN'!$F62/12</f>
        <v>0</v>
      </c>
      <c r="D180" s="190">
        <f>'7. BEVÉTELEK MINDÖSSZESEN'!$F62/12</f>
        <v>0</v>
      </c>
      <c r="E180" s="190">
        <f>'7. BEVÉTELEK MINDÖSSZESEN'!$F62/12</f>
        <v>0</v>
      </c>
      <c r="F180" s="190">
        <f>'7. BEVÉTELEK MINDÖSSZESEN'!$F62/12</f>
        <v>0</v>
      </c>
      <c r="G180" s="190">
        <f>'7. BEVÉTELEK MINDÖSSZESEN'!$F62/12</f>
        <v>0</v>
      </c>
      <c r="H180" s="190">
        <f>'7. BEVÉTELEK MINDÖSSZESEN'!$F62/12</f>
        <v>0</v>
      </c>
      <c r="I180" s="190">
        <f>'7. BEVÉTELEK MINDÖSSZESEN'!$F62/12</f>
        <v>0</v>
      </c>
      <c r="J180" s="190">
        <f>'7. BEVÉTELEK MINDÖSSZESEN'!$F62/12</f>
        <v>0</v>
      </c>
      <c r="K180" s="190">
        <f>'7. BEVÉTELEK MINDÖSSZESEN'!$F62/12</f>
        <v>0</v>
      </c>
      <c r="L180" s="190">
        <f>'7. BEVÉTELEK MINDÖSSZESEN'!$F62/12</f>
        <v>0</v>
      </c>
      <c r="M180" s="190">
        <f>'7. BEVÉTELEK MINDÖSSZESEN'!$F62/12</f>
        <v>0</v>
      </c>
      <c r="N180" s="190">
        <f>'7. BEVÉTELEK MINDÖSSZESEN'!$F62/12</f>
        <v>0</v>
      </c>
      <c r="O180" s="244">
        <f t="shared" si="2"/>
        <v>0</v>
      </c>
      <c r="P180" s="3"/>
      <c r="Q180" s="3"/>
    </row>
    <row r="181" spans="1:17">
      <c r="A181" s="16" t="s">
        <v>113</v>
      </c>
      <c r="B181" s="5" t="s">
        <v>853</v>
      </c>
      <c r="C181" s="190">
        <f>'7. BEVÉTELEK MINDÖSSZESEN'!$F63/12</f>
        <v>26637.166666666668</v>
      </c>
      <c r="D181" s="190">
        <f>'7. BEVÉTELEK MINDÖSSZESEN'!$F63/12</f>
        <v>26637.166666666668</v>
      </c>
      <c r="E181" s="190">
        <f>'7. BEVÉTELEK MINDÖSSZESEN'!$F63/12</f>
        <v>26637.166666666668</v>
      </c>
      <c r="F181" s="190">
        <f>'7. BEVÉTELEK MINDÖSSZESEN'!$F63/12</f>
        <v>26637.166666666668</v>
      </c>
      <c r="G181" s="190">
        <f>'7. BEVÉTELEK MINDÖSSZESEN'!$F63/12</f>
        <v>26637.166666666668</v>
      </c>
      <c r="H181" s="190">
        <f>'7. BEVÉTELEK MINDÖSSZESEN'!$F63/12</f>
        <v>26637.166666666668</v>
      </c>
      <c r="I181" s="190">
        <f>'7. BEVÉTELEK MINDÖSSZESEN'!$F63/12</f>
        <v>26637.166666666668</v>
      </c>
      <c r="J181" s="190">
        <f>'7. BEVÉTELEK MINDÖSSZESEN'!$F63/12</f>
        <v>26637.166666666668</v>
      </c>
      <c r="K181" s="190">
        <f>'7. BEVÉTELEK MINDÖSSZESEN'!$F63/12</f>
        <v>26637.166666666668</v>
      </c>
      <c r="L181" s="190">
        <f>'7. BEVÉTELEK MINDÖSSZESEN'!$F63/12</f>
        <v>26637.166666666668</v>
      </c>
      <c r="M181" s="190">
        <f>'7. BEVÉTELEK MINDÖSSZESEN'!$F63/12</f>
        <v>26637.166666666668</v>
      </c>
      <c r="N181" s="190">
        <f>'7. BEVÉTELEK MINDÖSSZESEN'!$F63/12</f>
        <v>26637.166666666668</v>
      </c>
      <c r="O181" s="244">
        <f t="shared" si="2"/>
        <v>319646</v>
      </c>
      <c r="P181" s="3"/>
      <c r="Q181" s="3"/>
    </row>
    <row r="182" spans="1:17">
      <c r="A182" s="48" t="s">
        <v>134</v>
      </c>
      <c r="B182" s="63" t="s">
        <v>854</v>
      </c>
      <c r="C182" s="190">
        <f>'7. BEVÉTELEK MINDÖSSZESEN'!$F64/12</f>
        <v>26637.166666666668</v>
      </c>
      <c r="D182" s="190">
        <f>'7. BEVÉTELEK MINDÖSSZESEN'!$F64/12</f>
        <v>26637.166666666668</v>
      </c>
      <c r="E182" s="190">
        <f>'7. BEVÉTELEK MINDÖSSZESEN'!$F64/12</f>
        <v>26637.166666666668</v>
      </c>
      <c r="F182" s="190">
        <f>'7. BEVÉTELEK MINDÖSSZESEN'!$F64/12</f>
        <v>26637.166666666668</v>
      </c>
      <c r="G182" s="190">
        <f>'7. BEVÉTELEK MINDÖSSZESEN'!$F64/12</f>
        <v>26637.166666666668</v>
      </c>
      <c r="H182" s="190">
        <f>'7. BEVÉTELEK MINDÖSSZESEN'!$F64/12</f>
        <v>26637.166666666668</v>
      </c>
      <c r="I182" s="190">
        <f>'7. BEVÉTELEK MINDÖSSZESEN'!$F64/12</f>
        <v>26637.166666666668</v>
      </c>
      <c r="J182" s="190">
        <f>'7. BEVÉTELEK MINDÖSSZESEN'!$F64/12</f>
        <v>26637.166666666668</v>
      </c>
      <c r="K182" s="190">
        <f>'7. BEVÉTELEK MINDÖSSZESEN'!$F64/12</f>
        <v>26637.166666666668</v>
      </c>
      <c r="L182" s="190">
        <f>'7. BEVÉTELEK MINDÖSSZESEN'!$F64/12</f>
        <v>26637.166666666668</v>
      </c>
      <c r="M182" s="190">
        <f>'7. BEVÉTELEK MINDÖSSZESEN'!$F64/12</f>
        <v>26637.166666666668</v>
      </c>
      <c r="N182" s="190">
        <f>'7. BEVÉTELEK MINDÖSSZESEN'!$F64/12</f>
        <v>26637.166666666668</v>
      </c>
      <c r="O182" s="244">
        <f t="shared" si="2"/>
        <v>319646</v>
      </c>
      <c r="P182" s="3"/>
      <c r="Q182" s="3"/>
    </row>
    <row r="183" spans="1:17" ht="15.75">
      <c r="A183" s="77" t="s">
        <v>348</v>
      </c>
      <c r="B183" s="82"/>
      <c r="C183" s="190">
        <f>'7. BEVÉTELEK MINDÖSSZESEN'!$F65/12</f>
        <v>29543.916666666668</v>
      </c>
      <c r="D183" s="190">
        <f>'7. BEVÉTELEK MINDÖSSZESEN'!$F65/12</f>
        <v>29543.916666666668</v>
      </c>
      <c r="E183" s="190">
        <f>'7. BEVÉTELEK MINDÖSSZESEN'!$F65/12</f>
        <v>29543.916666666668</v>
      </c>
      <c r="F183" s="190">
        <f>'7. BEVÉTELEK MINDÖSSZESEN'!$F65/12</f>
        <v>29543.916666666668</v>
      </c>
      <c r="G183" s="190">
        <f>'7. BEVÉTELEK MINDÖSSZESEN'!$F65/12</f>
        <v>29543.916666666668</v>
      </c>
      <c r="H183" s="190">
        <f>'7. BEVÉTELEK MINDÖSSZESEN'!$F65/12</f>
        <v>29543.916666666668</v>
      </c>
      <c r="I183" s="190">
        <f>'7. BEVÉTELEK MINDÖSSZESEN'!$F65/12</f>
        <v>29543.916666666668</v>
      </c>
      <c r="J183" s="190">
        <f>'7. BEVÉTELEK MINDÖSSZESEN'!$F65/12</f>
        <v>29543.916666666668</v>
      </c>
      <c r="K183" s="190">
        <f>'7. BEVÉTELEK MINDÖSSZESEN'!$F65/12</f>
        <v>29543.916666666668</v>
      </c>
      <c r="L183" s="190">
        <f>'7. BEVÉTELEK MINDÖSSZESEN'!$F65/12</f>
        <v>29543.916666666668</v>
      </c>
      <c r="M183" s="190">
        <f>'7. BEVÉTELEK MINDÖSSZESEN'!$F65/12</f>
        <v>29543.916666666668</v>
      </c>
      <c r="N183" s="190">
        <f>'7. BEVÉTELEK MINDÖSSZESEN'!$F65/12</f>
        <v>29543.916666666668</v>
      </c>
      <c r="O183" s="244">
        <f t="shared" si="2"/>
        <v>354527.00000000006</v>
      </c>
      <c r="P183" s="3"/>
      <c r="Q183" s="3"/>
    </row>
    <row r="184" spans="1:17" ht="15.75">
      <c r="A184" s="60" t="s">
        <v>133</v>
      </c>
      <c r="B184" s="44" t="s">
        <v>855</v>
      </c>
      <c r="C184" s="190">
        <f>'7. BEVÉTELEK MINDÖSSZESEN'!$F66/12</f>
        <v>61364.666666666664</v>
      </c>
      <c r="D184" s="190">
        <f>'7. BEVÉTELEK MINDÖSSZESEN'!$F66/12</f>
        <v>61364.666666666664</v>
      </c>
      <c r="E184" s="190">
        <f>'7. BEVÉTELEK MINDÖSSZESEN'!$F66/12</f>
        <v>61364.666666666664</v>
      </c>
      <c r="F184" s="190">
        <f>'7. BEVÉTELEK MINDÖSSZESEN'!$F66/12</f>
        <v>61364.666666666664</v>
      </c>
      <c r="G184" s="190">
        <f>'7. BEVÉTELEK MINDÖSSZESEN'!$F66/12</f>
        <v>61364.666666666664</v>
      </c>
      <c r="H184" s="190">
        <f>'7. BEVÉTELEK MINDÖSSZESEN'!$F66/12</f>
        <v>61364.666666666664</v>
      </c>
      <c r="I184" s="190">
        <f>'7. BEVÉTELEK MINDÖSSZESEN'!$F66/12</f>
        <v>61364.666666666664</v>
      </c>
      <c r="J184" s="190">
        <f>'7. BEVÉTELEK MINDÖSSZESEN'!$F66/12</f>
        <v>61364.666666666664</v>
      </c>
      <c r="K184" s="190">
        <f>'7. BEVÉTELEK MINDÖSSZESEN'!$F66/12</f>
        <v>61364.666666666664</v>
      </c>
      <c r="L184" s="190">
        <f>'7. BEVÉTELEK MINDÖSSZESEN'!$F66/12</f>
        <v>61364.666666666664</v>
      </c>
      <c r="M184" s="190">
        <f>'7. BEVÉTELEK MINDÖSSZESEN'!$F66/12</f>
        <v>61364.666666666664</v>
      </c>
      <c r="N184" s="190">
        <f>'7. BEVÉTELEK MINDÖSSZESEN'!$F66/12</f>
        <v>61364.666666666664</v>
      </c>
      <c r="O184" s="244">
        <f t="shared" si="2"/>
        <v>736375.99999999988</v>
      </c>
      <c r="P184" s="3"/>
      <c r="Q184" s="3"/>
    </row>
    <row r="185" spans="1:17" ht="15.75">
      <c r="A185" s="132" t="s">
        <v>349</v>
      </c>
      <c r="B185" s="80"/>
      <c r="C185" s="190">
        <f>'7. BEVÉTELEK MINDÖSSZESEN'!$F67/12</f>
        <v>-11374</v>
      </c>
      <c r="D185" s="190">
        <f>'7. BEVÉTELEK MINDÖSSZESEN'!$F67/12</f>
        <v>-11374</v>
      </c>
      <c r="E185" s="190">
        <f>'7. BEVÉTELEK MINDÖSSZESEN'!$F67/12</f>
        <v>-11374</v>
      </c>
      <c r="F185" s="190">
        <f>'7. BEVÉTELEK MINDÖSSZESEN'!$F67/12</f>
        <v>-11374</v>
      </c>
      <c r="G185" s="190">
        <f>'7. BEVÉTELEK MINDÖSSZESEN'!$F67/12</f>
        <v>-11374</v>
      </c>
      <c r="H185" s="190">
        <f>'7. BEVÉTELEK MINDÖSSZESEN'!$F67/12</f>
        <v>-11374</v>
      </c>
      <c r="I185" s="190">
        <f>'7. BEVÉTELEK MINDÖSSZESEN'!$F67/12</f>
        <v>-11374</v>
      </c>
      <c r="J185" s="190">
        <f>'7. BEVÉTELEK MINDÖSSZESEN'!$F67/12</f>
        <v>-11374</v>
      </c>
      <c r="K185" s="190">
        <f>'7. BEVÉTELEK MINDÖSSZESEN'!$F67/12</f>
        <v>-11374</v>
      </c>
      <c r="L185" s="190">
        <f>'7. BEVÉTELEK MINDÖSSZESEN'!$F67/12</f>
        <v>-11374</v>
      </c>
      <c r="M185" s="190">
        <f>'7. BEVÉTELEK MINDÖSSZESEN'!$F67/12</f>
        <v>-11374</v>
      </c>
      <c r="N185" s="190">
        <f>'7. BEVÉTELEK MINDÖSSZESEN'!$F67/12</f>
        <v>-11374</v>
      </c>
      <c r="O185" s="244">
        <f t="shared" si="2"/>
        <v>-136488</v>
      </c>
      <c r="P185" s="3"/>
      <c r="Q185" s="3"/>
    </row>
    <row r="186" spans="1:17" ht="15.75">
      <c r="A186" s="132" t="s">
        <v>350</v>
      </c>
      <c r="B186" s="80"/>
      <c r="C186" s="190">
        <f>'7. BEVÉTELEK MINDÖSSZESEN'!$F68/12</f>
        <v>-806.16666666666663</v>
      </c>
      <c r="D186" s="190">
        <f>'7. BEVÉTELEK MINDÖSSZESEN'!$F68/12</f>
        <v>-806.16666666666663</v>
      </c>
      <c r="E186" s="190">
        <f>'7. BEVÉTELEK MINDÖSSZESEN'!$F68/12</f>
        <v>-806.16666666666663</v>
      </c>
      <c r="F186" s="190">
        <f>'7. BEVÉTELEK MINDÖSSZESEN'!$F68/12</f>
        <v>-806.16666666666663</v>
      </c>
      <c r="G186" s="190">
        <f>'7. BEVÉTELEK MINDÖSSZESEN'!$F68/12</f>
        <v>-806.16666666666663</v>
      </c>
      <c r="H186" s="190">
        <f>'7. BEVÉTELEK MINDÖSSZESEN'!$F68/12</f>
        <v>-806.16666666666663</v>
      </c>
      <c r="I186" s="190">
        <f>'7. BEVÉTELEK MINDÖSSZESEN'!$F68/12</f>
        <v>-806.16666666666663</v>
      </c>
      <c r="J186" s="190">
        <f>'7. BEVÉTELEK MINDÖSSZESEN'!$F68/12</f>
        <v>-806.16666666666663</v>
      </c>
      <c r="K186" s="190">
        <f>'7. BEVÉTELEK MINDÖSSZESEN'!$F68/12</f>
        <v>-806.16666666666663</v>
      </c>
      <c r="L186" s="190">
        <f>'7. BEVÉTELEK MINDÖSSZESEN'!$F68/12</f>
        <v>-806.16666666666663</v>
      </c>
      <c r="M186" s="190">
        <f>'7. BEVÉTELEK MINDÖSSZESEN'!$F68/12</f>
        <v>-806.16666666666663</v>
      </c>
      <c r="N186" s="190">
        <f>'7. BEVÉTELEK MINDÖSSZESEN'!$F68/12</f>
        <v>-806.16666666666663</v>
      </c>
      <c r="O186" s="244">
        <f t="shared" si="2"/>
        <v>-9674</v>
      </c>
      <c r="P186" s="3"/>
      <c r="Q186" s="3"/>
    </row>
    <row r="187" spans="1:17">
      <c r="A187" s="46" t="s">
        <v>115</v>
      </c>
      <c r="B187" s="4" t="s">
        <v>856</v>
      </c>
      <c r="C187" s="190">
        <f>'7. BEVÉTELEK MINDÖSSZESEN'!$F69/12</f>
        <v>0</v>
      </c>
      <c r="D187" s="190">
        <f>'7. BEVÉTELEK MINDÖSSZESEN'!$F69/12</f>
        <v>0</v>
      </c>
      <c r="E187" s="190">
        <f>'7. BEVÉTELEK MINDÖSSZESEN'!$F69/12</f>
        <v>0</v>
      </c>
      <c r="F187" s="190">
        <f>'7. BEVÉTELEK MINDÖSSZESEN'!$F69/12</f>
        <v>0</v>
      </c>
      <c r="G187" s="190">
        <f>'7. BEVÉTELEK MINDÖSSZESEN'!$F69/12</f>
        <v>0</v>
      </c>
      <c r="H187" s="190">
        <f>'7. BEVÉTELEK MINDÖSSZESEN'!$F69/12</f>
        <v>0</v>
      </c>
      <c r="I187" s="190">
        <f>'7. BEVÉTELEK MINDÖSSZESEN'!$F69/12</f>
        <v>0</v>
      </c>
      <c r="J187" s="190">
        <f>'7. BEVÉTELEK MINDÖSSZESEN'!$F69/12</f>
        <v>0</v>
      </c>
      <c r="K187" s="190">
        <f>'7. BEVÉTELEK MINDÖSSZESEN'!$F69/12</f>
        <v>0</v>
      </c>
      <c r="L187" s="190">
        <f>'7. BEVÉTELEK MINDÖSSZESEN'!$F69/12</f>
        <v>0</v>
      </c>
      <c r="M187" s="190">
        <f>'7. BEVÉTELEK MINDÖSSZESEN'!$F69/12</f>
        <v>0</v>
      </c>
      <c r="N187" s="190">
        <f>'7. BEVÉTELEK MINDÖSSZESEN'!$F69/12</f>
        <v>0</v>
      </c>
      <c r="O187" s="244">
        <f t="shared" si="2"/>
        <v>0</v>
      </c>
      <c r="P187" s="3"/>
      <c r="Q187" s="3"/>
    </row>
    <row r="188" spans="1:17">
      <c r="A188" s="16" t="s">
        <v>857</v>
      </c>
      <c r="B188" s="4" t="s">
        <v>858</v>
      </c>
      <c r="C188" s="190">
        <f>'7. BEVÉTELEK MINDÖSSZESEN'!$F70/12</f>
        <v>0</v>
      </c>
      <c r="D188" s="190">
        <f>'7. BEVÉTELEK MINDÖSSZESEN'!$F70/12</f>
        <v>0</v>
      </c>
      <c r="E188" s="190">
        <f>'7. BEVÉTELEK MINDÖSSZESEN'!$F70/12</f>
        <v>0</v>
      </c>
      <c r="F188" s="190">
        <f>'7. BEVÉTELEK MINDÖSSZESEN'!$F70/12</f>
        <v>0</v>
      </c>
      <c r="G188" s="190">
        <f>'7. BEVÉTELEK MINDÖSSZESEN'!$F70/12</f>
        <v>0</v>
      </c>
      <c r="H188" s="190">
        <f>'7. BEVÉTELEK MINDÖSSZESEN'!$F70/12</f>
        <v>0</v>
      </c>
      <c r="I188" s="190">
        <f>'7. BEVÉTELEK MINDÖSSZESEN'!$F70/12</f>
        <v>0</v>
      </c>
      <c r="J188" s="190">
        <f>'7. BEVÉTELEK MINDÖSSZESEN'!$F70/12</f>
        <v>0</v>
      </c>
      <c r="K188" s="190">
        <f>'7. BEVÉTELEK MINDÖSSZESEN'!$F70/12</f>
        <v>0</v>
      </c>
      <c r="L188" s="190">
        <f>'7. BEVÉTELEK MINDÖSSZESEN'!$F70/12</f>
        <v>0</v>
      </c>
      <c r="M188" s="190">
        <f>'7. BEVÉTELEK MINDÖSSZESEN'!$F70/12</f>
        <v>0</v>
      </c>
      <c r="N188" s="190">
        <f>'7. BEVÉTELEK MINDÖSSZESEN'!$F70/12</f>
        <v>0</v>
      </c>
      <c r="O188" s="244">
        <f t="shared" si="2"/>
        <v>0</v>
      </c>
      <c r="P188" s="3"/>
      <c r="Q188" s="3"/>
    </row>
    <row r="189" spans="1:17">
      <c r="A189" s="46" t="s">
        <v>116</v>
      </c>
      <c r="B189" s="4" t="s">
        <v>859</v>
      </c>
      <c r="C189" s="190">
        <f>'7. BEVÉTELEK MINDÖSSZESEN'!$F71/12</f>
        <v>0</v>
      </c>
      <c r="D189" s="190">
        <f>'7. BEVÉTELEK MINDÖSSZESEN'!$F71/12</f>
        <v>0</v>
      </c>
      <c r="E189" s="190">
        <f>'7. BEVÉTELEK MINDÖSSZESEN'!$F71/12</f>
        <v>0</v>
      </c>
      <c r="F189" s="190">
        <f>'7. BEVÉTELEK MINDÖSSZESEN'!$F71/12</f>
        <v>0</v>
      </c>
      <c r="G189" s="190">
        <f>'7. BEVÉTELEK MINDÖSSZESEN'!$F71/12</f>
        <v>0</v>
      </c>
      <c r="H189" s="190">
        <f>'7. BEVÉTELEK MINDÖSSZESEN'!$F71/12</f>
        <v>0</v>
      </c>
      <c r="I189" s="190">
        <f>'7. BEVÉTELEK MINDÖSSZESEN'!$F71/12</f>
        <v>0</v>
      </c>
      <c r="J189" s="190">
        <f>'7. BEVÉTELEK MINDÖSSZESEN'!$F71/12</f>
        <v>0</v>
      </c>
      <c r="K189" s="190">
        <f>'7. BEVÉTELEK MINDÖSSZESEN'!$F71/12</f>
        <v>0</v>
      </c>
      <c r="L189" s="190">
        <f>'7. BEVÉTELEK MINDÖSSZESEN'!$F71/12</f>
        <v>0</v>
      </c>
      <c r="M189" s="190">
        <f>'7. BEVÉTELEK MINDÖSSZESEN'!$F71/12</f>
        <v>0</v>
      </c>
      <c r="N189" s="190">
        <f>'7. BEVÉTELEK MINDÖSSZESEN'!$F71/12</f>
        <v>0</v>
      </c>
      <c r="O189" s="244">
        <f t="shared" si="2"/>
        <v>0</v>
      </c>
      <c r="P189" s="3"/>
      <c r="Q189" s="3"/>
    </row>
    <row r="190" spans="1:17">
      <c r="A190" s="19" t="s">
        <v>135</v>
      </c>
      <c r="B190" s="8" t="s">
        <v>860</v>
      </c>
      <c r="C190" s="190">
        <f>'7. BEVÉTELEK MINDÖSSZESEN'!$F72/12</f>
        <v>0</v>
      </c>
      <c r="D190" s="190">
        <f>'7. BEVÉTELEK MINDÖSSZESEN'!$F72/12</f>
        <v>0</v>
      </c>
      <c r="E190" s="190">
        <f>'7. BEVÉTELEK MINDÖSSZESEN'!$F72/12</f>
        <v>0</v>
      </c>
      <c r="F190" s="190">
        <f>'7. BEVÉTELEK MINDÖSSZESEN'!$F72/12</f>
        <v>0</v>
      </c>
      <c r="G190" s="190">
        <f>'7. BEVÉTELEK MINDÖSSZESEN'!$F72/12</f>
        <v>0</v>
      </c>
      <c r="H190" s="190">
        <f>'7. BEVÉTELEK MINDÖSSZESEN'!$F72/12</f>
        <v>0</v>
      </c>
      <c r="I190" s="190">
        <f>'7. BEVÉTELEK MINDÖSSZESEN'!$F72/12</f>
        <v>0</v>
      </c>
      <c r="J190" s="190">
        <f>'7. BEVÉTELEK MINDÖSSZESEN'!$F72/12</f>
        <v>0</v>
      </c>
      <c r="K190" s="190">
        <f>'7. BEVÉTELEK MINDÖSSZESEN'!$F72/12</f>
        <v>0</v>
      </c>
      <c r="L190" s="190">
        <f>'7. BEVÉTELEK MINDÖSSZESEN'!$F72/12</f>
        <v>0</v>
      </c>
      <c r="M190" s="190">
        <f>'7. BEVÉTELEK MINDÖSSZESEN'!$F72/12</f>
        <v>0</v>
      </c>
      <c r="N190" s="190">
        <f>'7. BEVÉTELEK MINDÖSSZESEN'!$F72/12</f>
        <v>0</v>
      </c>
      <c r="O190" s="244">
        <f t="shared" si="2"/>
        <v>0</v>
      </c>
      <c r="P190" s="3"/>
      <c r="Q190" s="3"/>
    </row>
    <row r="191" spans="1:17">
      <c r="A191" s="16" t="s">
        <v>117</v>
      </c>
      <c r="B191" s="4" t="s">
        <v>861</v>
      </c>
      <c r="C191" s="190">
        <f>'7. BEVÉTELEK MINDÖSSZESEN'!$F73/12</f>
        <v>0</v>
      </c>
      <c r="D191" s="190">
        <f>'7. BEVÉTELEK MINDÖSSZESEN'!$F73/12</f>
        <v>0</v>
      </c>
      <c r="E191" s="190">
        <f>'7. BEVÉTELEK MINDÖSSZESEN'!$F73/12</f>
        <v>0</v>
      </c>
      <c r="F191" s="190">
        <f>'7. BEVÉTELEK MINDÖSSZESEN'!$F73/12</f>
        <v>0</v>
      </c>
      <c r="G191" s="190">
        <f>'7. BEVÉTELEK MINDÖSSZESEN'!$F73/12</f>
        <v>0</v>
      </c>
      <c r="H191" s="190">
        <f>'7. BEVÉTELEK MINDÖSSZESEN'!$F73/12</f>
        <v>0</v>
      </c>
      <c r="I191" s="190">
        <f>'7. BEVÉTELEK MINDÖSSZESEN'!$F73/12</f>
        <v>0</v>
      </c>
      <c r="J191" s="190">
        <f>'7. BEVÉTELEK MINDÖSSZESEN'!$F73/12</f>
        <v>0</v>
      </c>
      <c r="K191" s="190">
        <f>'7. BEVÉTELEK MINDÖSSZESEN'!$F73/12</f>
        <v>0</v>
      </c>
      <c r="L191" s="190">
        <f>'7. BEVÉTELEK MINDÖSSZESEN'!$F73/12</f>
        <v>0</v>
      </c>
      <c r="M191" s="190">
        <f>'7. BEVÉTELEK MINDÖSSZESEN'!$F73/12</f>
        <v>0</v>
      </c>
      <c r="N191" s="190">
        <f>'7. BEVÉTELEK MINDÖSSZESEN'!$F73/12</f>
        <v>0</v>
      </c>
      <c r="O191" s="244">
        <f t="shared" si="2"/>
        <v>0</v>
      </c>
      <c r="P191" s="3"/>
      <c r="Q191" s="3"/>
    </row>
    <row r="192" spans="1:17">
      <c r="A192" s="46" t="s">
        <v>862</v>
      </c>
      <c r="B192" s="4" t="s">
        <v>863</v>
      </c>
      <c r="C192" s="190">
        <f>'7. BEVÉTELEK MINDÖSSZESEN'!$F74/12</f>
        <v>0</v>
      </c>
      <c r="D192" s="190">
        <f>'7. BEVÉTELEK MINDÖSSZESEN'!$F74/12</f>
        <v>0</v>
      </c>
      <c r="E192" s="190">
        <f>'7. BEVÉTELEK MINDÖSSZESEN'!$F74/12</f>
        <v>0</v>
      </c>
      <c r="F192" s="190">
        <f>'7. BEVÉTELEK MINDÖSSZESEN'!$F74/12</f>
        <v>0</v>
      </c>
      <c r="G192" s="190">
        <f>'7. BEVÉTELEK MINDÖSSZESEN'!$F74/12</f>
        <v>0</v>
      </c>
      <c r="H192" s="190">
        <f>'7. BEVÉTELEK MINDÖSSZESEN'!$F74/12</f>
        <v>0</v>
      </c>
      <c r="I192" s="190">
        <f>'7. BEVÉTELEK MINDÖSSZESEN'!$F74/12</f>
        <v>0</v>
      </c>
      <c r="J192" s="190">
        <f>'7. BEVÉTELEK MINDÖSSZESEN'!$F74/12</f>
        <v>0</v>
      </c>
      <c r="K192" s="190">
        <f>'7. BEVÉTELEK MINDÖSSZESEN'!$F74/12</f>
        <v>0</v>
      </c>
      <c r="L192" s="190">
        <f>'7. BEVÉTELEK MINDÖSSZESEN'!$F74/12</f>
        <v>0</v>
      </c>
      <c r="M192" s="190">
        <f>'7. BEVÉTELEK MINDÖSSZESEN'!$F74/12</f>
        <v>0</v>
      </c>
      <c r="N192" s="190">
        <f>'7. BEVÉTELEK MINDÖSSZESEN'!$F74/12</f>
        <v>0</v>
      </c>
      <c r="O192" s="244">
        <f t="shared" si="2"/>
        <v>0</v>
      </c>
      <c r="P192" s="3"/>
      <c r="Q192" s="3"/>
    </row>
    <row r="193" spans="1:17">
      <c r="A193" s="16" t="s">
        <v>118</v>
      </c>
      <c r="B193" s="4" t="s">
        <v>864</v>
      </c>
      <c r="C193" s="190">
        <f>'7. BEVÉTELEK MINDÖSSZESEN'!$F75/12</f>
        <v>0</v>
      </c>
      <c r="D193" s="190">
        <f>'7. BEVÉTELEK MINDÖSSZESEN'!$F75/12</f>
        <v>0</v>
      </c>
      <c r="E193" s="190">
        <f>'7. BEVÉTELEK MINDÖSSZESEN'!$F75/12</f>
        <v>0</v>
      </c>
      <c r="F193" s="190">
        <f>'7. BEVÉTELEK MINDÖSSZESEN'!$F75/12</f>
        <v>0</v>
      </c>
      <c r="G193" s="190">
        <f>'7. BEVÉTELEK MINDÖSSZESEN'!$F75/12</f>
        <v>0</v>
      </c>
      <c r="H193" s="190">
        <f>'7. BEVÉTELEK MINDÖSSZESEN'!$F75/12</f>
        <v>0</v>
      </c>
      <c r="I193" s="190">
        <f>'7. BEVÉTELEK MINDÖSSZESEN'!$F75/12</f>
        <v>0</v>
      </c>
      <c r="J193" s="190">
        <f>'7. BEVÉTELEK MINDÖSSZESEN'!$F75/12</f>
        <v>0</v>
      </c>
      <c r="K193" s="190">
        <f>'7. BEVÉTELEK MINDÖSSZESEN'!$F75/12</f>
        <v>0</v>
      </c>
      <c r="L193" s="190">
        <f>'7. BEVÉTELEK MINDÖSSZESEN'!$F75/12</f>
        <v>0</v>
      </c>
      <c r="M193" s="190">
        <f>'7. BEVÉTELEK MINDÖSSZESEN'!$F75/12</f>
        <v>0</v>
      </c>
      <c r="N193" s="190">
        <f>'7. BEVÉTELEK MINDÖSSZESEN'!$F75/12</f>
        <v>0</v>
      </c>
      <c r="O193" s="244">
        <f t="shared" si="2"/>
        <v>0</v>
      </c>
      <c r="P193" s="3"/>
      <c r="Q193" s="3"/>
    </row>
    <row r="194" spans="1:17">
      <c r="A194" s="46" t="s">
        <v>865</v>
      </c>
      <c r="B194" s="4" t="s">
        <v>866</v>
      </c>
      <c r="C194" s="190">
        <f>'7. BEVÉTELEK MINDÖSSZESEN'!$F76/12</f>
        <v>0</v>
      </c>
      <c r="D194" s="190">
        <f>'7. BEVÉTELEK MINDÖSSZESEN'!$F76/12</f>
        <v>0</v>
      </c>
      <c r="E194" s="190">
        <f>'7. BEVÉTELEK MINDÖSSZESEN'!$F76/12</f>
        <v>0</v>
      </c>
      <c r="F194" s="190">
        <f>'7. BEVÉTELEK MINDÖSSZESEN'!$F76/12</f>
        <v>0</v>
      </c>
      <c r="G194" s="190">
        <f>'7. BEVÉTELEK MINDÖSSZESEN'!$F76/12</f>
        <v>0</v>
      </c>
      <c r="H194" s="190">
        <f>'7. BEVÉTELEK MINDÖSSZESEN'!$F76/12</f>
        <v>0</v>
      </c>
      <c r="I194" s="190">
        <f>'7. BEVÉTELEK MINDÖSSZESEN'!$F76/12</f>
        <v>0</v>
      </c>
      <c r="J194" s="190">
        <f>'7. BEVÉTELEK MINDÖSSZESEN'!$F76/12</f>
        <v>0</v>
      </c>
      <c r="K194" s="190">
        <f>'7. BEVÉTELEK MINDÖSSZESEN'!$F76/12</f>
        <v>0</v>
      </c>
      <c r="L194" s="190">
        <f>'7. BEVÉTELEK MINDÖSSZESEN'!$F76/12</f>
        <v>0</v>
      </c>
      <c r="M194" s="190">
        <f>'7. BEVÉTELEK MINDÖSSZESEN'!$F76/12</f>
        <v>0</v>
      </c>
      <c r="N194" s="190">
        <f>'7. BEVÉTELEK MINDÖSSZESEN'!$F76/12</f>
        <v>0</v>
      </c>
      <c r="O194" s="244">
        <f t="shared" si="2"/>
        <v>0</v>
      </c>
      <c r="P194" s="3"/>
      <c r="Q194" s="3"/>
    </row>
    <row r="195" spans="1:17">
      <c r="A195" s="17" t="s">
        <v>136</v>
      </c>
      <c r="B195" s="8" t="s">
        <v>867</v>
      </c>
      <c r="C195" s="190">
        <f>'7. BEVÉTELEK MINDÖSSZESEN'!$F77/12</f>
        <v>0</v>
      </c>
      <c r="D195" s="190">
        <f>'7. BEVÉTELEK MINDÖSSZESEN'!$F77/12</f>
        <v>0</v>
      </c>
      <c r="E195" s="190">
        <f>'7. BEVÉTELEK MINDÖSSZESEN'!$F77/12</f>
        <v>0</v>
      </c>
      <c r="F195" s="190">
        <f>'7. BEVÉTELEK MINDÖSSZESEN'!$F77/12</f>
        <v>0</v>
      </c>
      <c r="G195" s="190">
        <f>'7. BEVÉTELEK MINDÖSSZESEN'!$F77/12</f>
        <v>0</v>
      </c>
      <c r="H195" s="190">
        <f>'7. BEVÉTELEK MINDÖSSZESEN'!$F77/12</f>
        <v>0</v>
      </c>
      <c r="I195" s="190">
        <f>'7. BEVÉTELEK MINDÖSSZESEN'!$F77/12</f>
        <v>0</v>
      </c>
      <c r="J195" s="190">
        <f>'7. BEVÉTELEK MINDÖSSZESEN'!$F77/12</f>
        <v>0</v>
      </c>
      <c r="K195" s="190">
        <f>'7. BEVÉTELEK MINDÖSSZESEN'!$F77/12</f>
        <v>0</v>
      </c>
      <c r="L195" s="190">
        <f>'7. BEVÉTELEK MINDÖSSZESEN'!$F77/12</f>
        <v>0</v>
      </c>
      <c r="M195" s="190">
        <f>'7. BEVÉTELEK MINDÖSSZESEN'!$F77/12</f>
        <v>0</v>
      </c>
      <c r="N195" s="190">
        <f>'7. BEVÉTELEK MINDÖSSZESEN'!$F77/12</f>
        <v>0</v>
      </c>
      <c r="O195" s="244">
        <f t="shared" si="2"/>
        <v>0</v>
      </c>
      <c r="P195" s="3"/>
      <c r="Q195" s="3"/>
    </row>
    <row r="196" spans="1:17">
      <c r="A196" s="4" t="s">
        <v>244</v>
      </c>
      <c r="B196" s="4" t="s">
        <v>868</v>
      </c>
      <c r="C196" s="190">
        <f>'7. BEVÉTELEK MINDÖSSZESEN'!$F78/12</f>
        <v>14339.083333333334</v>
      </c>
      <c r="D196" s="190">
        <f>'7. BEVÉTELEK MINDÖSSZESEN'!$F78/12</f>
        <v>14339.083333333334</v>
      </c>
      <c r="E196" s="190">
        <f>'7. BEVÉTELEK MINDÖSSZESEN'!$F78/12</f>
        <v>14339.083333333334</v>
      </c>
      <c r="F196" s="190">
        <f>'7. BEVÉTELEK MINDÖSSZESEN'!$F78/12</f>
        <v>14339.083333333334</v>
      </c>
      <c r="G196" s="190">
        <f>'7. BEVÉTELEK MINDÖSSZESEN'!$F78/12</f>
        <v>14339.083333333334</v>
      </c>
      <c r="H196" s="190">
        <f>'7. BEVÉTELEK MINDÖSSZESEN'!$F78/12</f>
        <v>14339.083333333334</v>
      </c>
      <c r="I196" s="190">
        <f>'7. BEVÉTELEK MINDÖSSZESEN'!$F78/12</f>
        <v>14339.083333333334</v>
      </c>
      <c r="J196" s="190">
        <f>'7. BEVÉTELEK MINDÖSSZESEN'!$F78/12</f>
        <v>14339.083333333334</v>
      </c>
      <c r="K196" s="190">
        <f>'7. BEVÉTELEK MINDÖSSZESEN'!$F78/12</f>
        <v>14339.083333333334</v>
      </c>
      <c r="L196" s="190">
        <f>'7. BEVÉTELEK MINDÖSSZESEN'!$F78/12</f>
        <v>14339.083333333334</v>
      </c>
      <c r="M196" s="190">
        <f>'7. BEVÉTELEK MINDÖSSZESEN'!$F78/12</f>
        <v>14339.083333333334</v>
      </c>
      <c r="N196" s="190">
        <f>'7. BEVÉTELEK MINDÖSSZESEN'!$F78/12</f>
        <v>14339.083333333334</v>
      </c>
      <c r="O196" s="244">
        <f t="shared" si="2"/>
        <v>172069</v>
      </c>
      <c r="P196" s="3"/>
      <c r="Q196" s="3"/>
    </row>
    <row r="197" spans="1:17">
      <c r="A197" s="4" t="s">
        <v>245</v>
      </c>
      <c r="B197" s="4" t="s">
        <v>868</v>
      </c>
      <c r="C197" s="190">
        <f>'7. BEVÉTELEK MINDÖSSZESEN'!$F79/12</f>
        <v>0</v>
      </c>
      <c r="D197" s="190">
        <f>'7. BEVÉTELEK MINDÖSSZESEN'!$F79/12</f>
        <v>0</v>
      </c>
      <c r="E197" s="190">
        <f>'7. BEVÉTELEK MINDÖSSZESEN'!$F79/12</f>
        <v>0</v>
      </c>
      <c r="F197" s="190">
        <f>'7. BEVÉTELEK MINDÖSSZESEN'!$F79/12</f>
        <v>0</v>
      </c>
      <c r="G197" s="190">
        <f>'7. BEVÉTELEK MINDÖSSZESEN'!$F79/12</f>
        <v>0</v>
      </c>
      <c r="H197" s="190">
        <f>'7. BEVÉTELEK MINDÖSSZESEN'!$F79/12</f>
        <v>0</v>
      </c>
      <c r="I197" s="190">
        <f>'7. BEVÉTELEK MINDÖSSZESEN'!$F79/12</f>
        <v>0</v>
      </c>
      <c r="J197" s="190">
        <f>'7. BEVÉTELEK MINDÖSSZESEN'!$F79/12</f>
        <v>0</v>
      </c>
      <c r="K197" s="190">
        <f>'7. BEVÉTELEK MINDÖSSZESEN'!$F79/12</f>
        <v>0</v>
      </c>
      <c r="L197" s="190">
        <f>'7. BEVÉTELEK MINDÖSSZESEN'!$F79/12</f>
        <v>0</v>
      </c>
      <c r="M197" s="190">
        <f>'7. BEVÉTELEK MINDÖSSZESEN'!$F79/12</f>
        <v>0</v>
      </c>
      <c r="N197" s="190">
        <f>'7. BEVÉTELEK MINDÖSSZESEN'!$F79/12</f>
        <v>0</v>
      </c>
      <c r="O197" s="244">
        <f t="shared" si="2"/>
        <v>0</v>
      </c>
      <c r="P197" s="3"/>
      <c r="Q197" s="3"/>
    </row>
    <row r="198" spans="1:17">
      <c r="A198" s="4" t="s">
        <v>242</v>
      </c>
      <c r="B198" s="4" t="s">
        <v>869</v>
      </c>
      <c r="C198" s="190">
        <f>'7. BEVÉTELEK MINDÖSSZESEN'!$F80/12</f>
        <v>0</v>
      </c>
      <c r="D198" s="190">
        <f>'7. BEVÉTELEK MINDÖSSZESEN'!$F80/12</f>
        <v>0</v>
      </c>
      <c r="E198" s="190">
        <f>'7. BEVÉTELEK MINDÖSSZESEN'!$F80/12</f>
        <v>0</v>
      </c>
      <c r="F198" s="190">
        <f>'7. BEVÉTELEK MINDÖSSZESEN'!$F80/12</f>
        <v>0</v>
      </c>
      <c r="G198" s="190">
        <f>'7. BEVÉTELEK MINDÖSSZESEN'!$F80/12</f>
        <v>0</v>
      </c>
      <c r="H198" s="190">
        <f>'7. BEVÉTELEK MINDÖSSZESEN'!$F80/12</f>
        <v>0</v>
      </c>
      <c r="I198" s="190">
        <f>'7. BEVÉTELEK MINDÖSSZESEN'!$F80/12</f>
        <v>0</v>
      </c>
      <c r="J198" s="190">
        <f>'7. BEVÉTELEK MINDÖSSZESEN'!$F80/12</f>
        <v>0</v>
      </c>
      <c r="K198" s="190">
        <f>'7. BEVÉTELEK MINDÖSSZESEN'!$F80/12</f>
        <v>0</v>
      </c>
      <c r="L198" s="190">
        <f>'7. BEVÉTELEK MINDÖSSZESEN'!$F80/12</f>
        <v>0</v>
      </c>
      <c r="M198" s="190">
        <f>'7. BEVÉTELEK MINDÖSSZESEN'!$F80/12</f>
        <v>0</v>
      </c>
      <c r="N198" s="190">
        <f>'7. BEVÉTELEK MINDÖSSZESEN'!$F80/12</f>
        <v>0</v>
      </c>
      <c r="O198" s="244">
        <f t="shared" si="2"/>
        <v>0</v>
      </c>
      <c r="P198" s="3"/>
      <c r="Q198" s="3"/>
    </row>
    <row r="199" spans="1:17">
      <c r="A199" s="4" t="s">
        <v>243</v>
      </c>
      <c r="B199" s="4" t="s">
        <v>869</v>
      </c>
      <c r="C199" s="190">
        <f>'7. BEVÉTELEK MINDÖSSZESEN'!$F81/12</f>
        <v>0</v>
      </c>
      <c r="D199" s="190">
        <f>'7. BEVÉTELEK MINDÖSSZESEN'!$F81/12</f>
        <v>0</v>
      </c>
      <c r="E199" s="190">
        <f>'7. BEVÉTELEK MINDÖSSZESEN'!$F81/12</f>
        <v>0</v>
      </c>
      <c r="F199" s="190">
        <f>'7. BEVÉTELEK MINDÖSSZESEN'!$F81/12</f>
        <v>0</v>
      </c>
      <c r="G199" s="190">
        <f>'7. BEVÉTELEK MINDÖSSZESEN'!$F81/12</f>
        <v>0</v>
      </c>
      <c r="H199" s="190">
        <f>'7. BEVÉTELEK MINDÖSSZESEN'!$F81/12</f>
        <v>0</v>
      </c>
      <c r="I199" s="190">
        <f>'7. BEVÉTELEK MINDÖSSZESEN'!$F81/12</f>
        <v>0</v>
      </c>
      <c r="J199" s="190">
        <f>'7. BEVÉTELEK MINDÖSSZESEN'!$F81/12</f>
        <v>0</v>
      </c>
      <c r="K199" s="190">
        <f>'7. BEVÉTELEK MINDÖSSZESEN'!$F81/12</f>
        <v>0</v>
      </c>
      <c r="L199" s="190">
        <f>'7. BEVÉTELEK MINDÖSSZESEN'!$F81/12</f>
        <v>0</v>
      </c>
      <c r="M199" s="190">
        <f>'7. BEVÉTELEK MINDÖSSZESEN'!$F81/12</f>
        <v>0</v>
      </c>
      <c r="N199" s="190">
        <f>'7. BEVÉTELEK MINDÖSSZESEN'!$F81/12</f>
        <v>0</v>
      </c>
      <c r="O199" s="244">
        <f t="shared" ref="O199:O214" si="3">SUM(C199:N199)</f>
        <v>0</v>
      </c>
      <c r="P199" s="3"/>
      <c r="Q199" s="3"/>
    </row>
    <row r="200" spans="1:17">
      <c r="A200" s="8" t="s">
        <v>137</v>
      </c>
      <c r="B200" s="8" t="s">
        <v>870</v>
      </c>
      <c r="C200" s="190">
        <f>'7. BEVÉTELEK MINDÖSSZESEN'!$F82/12</f>
        <v>14339.083333333334</v>
      </c>
      <c r="D200" s="190">
        <f>'7. BEVÉTELEK MINDÖSSZESEN'!$F82/12</f>
        <v>14339.083333333334</v>
      </c>
      <c r="E200" s="190">
        <f>'7. BEVÉTELEK MINDÖSSZESEN'!$F82/12</f>
        <v>14339.083333333334</v>
      </c>
      <c r="F200" s="190">
        <f>'7. BEVÉTELEK MINDÖSSZESEN'!$F82/12</f>
        <v>14339.083333333334</v>
      </c>
      <c r="G200" s="190">
        <f>'7. BEVÉTELEK MINDÖSSZESEN'!$F82/12</f>
        <v>14339.083333333334</v>
      </c>
      <c r="H200" s="190">
        <f>'7. BEVÉTELEK MINDÖSSZESEN'!$F82/12</f>
        <v>14339.083333333334</v>
      </c>
      <c r="I200" s="190">
        <f>'7. BEVÉTELEK MINDÖSSZESEN'!$F82/12</f>
        <v>14339.083333333334</v>
      </c>
      <c r="J200" s="190">
        <f>'7. BEVÉTELEK MINDÖSSZESEN'!$F82/12</f>
        <v>14339.083333333334</v>
      </c>
      <c r="K200" s="190">
        <f>'7. BEVÉTELEK MINDÖSSZESEN'!$F82/12</f>
        <v>14339.083333333334</v>
      </c>
      <c r="L200" s="190">
        <f>'7. BEVÉTELEK MINDÖSSZESEN'!$F82/12</f>
        <v>14339.083333333334</v>
      </c>
      <c r="M200" s="190">
        <f>'7. BEVÉTELEK MINDÖSSZESEN'!$F82/12</f>
        <v>14339.083333333334</v>
      </c>
      <c r="N200" s="190">
        <f>'7. BEVÉTELEK MINDÖSSZESEN'!$F82/12</f>
        <v>14339.083333333334</v>
      </c>
      <c r="O200" s="244">
        <f t="shared" si="3"/>
        <v>172069</v>
      </c>
      <c r="P200" s="3"/>
      <c r="Q200" s="3"/>
    </row>
    <row r="201" spans="1:17">
      <c r="A201" s="46" t="s">
        <v>871</v>
      </c>
      <c r="B201" s="4" t="s">
        <v>872</v>
      </c>
      <c r="C201" s="190">
        <f>'7. BEVÉTELEK MINDÖSSZESEN'!$F83/12</f>
        <v>0</v>
      </c>
      <c r="D201" s="190">
        <f>'7. BEVÉTELEK MINDÖSSZESEN'!$F83/12</f>
        <v>0</v>
      </c>
      <c r="E201" s="190">
        <f>'7. BEVÉTELEK MINDÖSSZESEN'!$F83/12</f>
        <v>0</v>
      </c>
      <c r="F201" s="190">
        <f>'7. BEVÉTELEK MINDÖSSZESEN'!$F83/12</f>
        <v>0</v>
      </c>
      <c r="G201" s="190">
        <f>'7. BEVÉTELEK MINDÖSSZESEN'!$F83/12</f>
        <v>0</v>
      </c>
      <c r="H201" s="190">
        <f>'7. BEVÉTELEK MINDÖSSZESEN'!$F83/12</f>
        <v>0</v>
      </c>
      <c r="I201" s="190">
        <f>'7. BEVÉTELEK MINDÖSSZESEN'!$F83/12</f>
        <v>0</v>
      </c>
      <c r="J201" s="190">
        <f>'7. BEVÉTELEK MINDÖSSZESEN'!$F83/12</f>
        <v>0</v>
      </c>
      <c r="K201" s="190">
        <f>'7. BEVÉTELEK MINDÖSSZESEN'!$F83/12</f>
        <v>0</v>
      </c>
      <c r="L201" s="190">
        <f>'7. BEVÉTELEK MINDÖSSZESEN'!$F83/12</f>
        <v>0</v>
      </c>
      <c r="M201" s="190">
        <f>'7. BEVÉTELEK MINDÖSSZESEN'!$F83/12</f>
        <v>0</v>
      </c>
      <c r="N201" s="190">
        <f>'7. BEVÉTELEK MINDÖSSZESEN'!$F83/12</f>
        <v>0</v>
      </c>
      <c r="O201" s="244">
        <f t="shared" si="3"/>
        <v>0</v>
      </c>
      <c r="P201" s="3"/>
      <c r="Q201" s="3"/>
    </row>
    <row r="202" spans="1:17">
      <c r="A202" s="46" t="s">
        <v>873</v>
      </c>
      <c r="B202" s="4" t="s">
        <v>874</v>
      </c>
      <c r="C202" s="190">
        <f>'7. BEVÉTELEK MINDÖSSZESEN'!$F84/12</f>
        <v>0</v>
      </c>
      <c r="D202" s="190">
        <f>'7. BEVÉTELEK MINDÖSSZESEN'!$F84/12</f>
        <v>0</v>
      </c>
      <c r="E202" s="190">
        <f>'7. BEVÉTELEK MINDÖSSZESEN'!$F84/12</f>
        <v>0</v>
      </c>
      <c r="F202" s="190">
        <f>'7. BEVÉTELEK MINDÖSSZESEN'!$F84/12</f>
        <v>0</v>
      </c>
      <c r="G202" s="190">
        <f>'7. BEVÉTELEK MINDÖSSZESEN'!$F84/12</f>
        <v>0</v>
      </c>
      <c r="H202" s="190">
        <f>'7. BEVÉTELEK MINDÖSSZESEN'!$F84/12</f>
        <v>0</v>
      </c>
      <c r="I202" s="190">
        <f>'7. BEVÉTELEK MINDÖSSZESEN'!$F84/12</f>
        <v>0</v>
      </c>
      <c r="J202" s="190">
        <f>'7. BEVÉTELEK MINDÖSSZESEN'!$F84/12</f>
        <v>0</v>
      </c>
      <c r="K202" s="190">
        <f>'7. BEVÉTELEK MINDÖSSZESEN'!$F84/12</f>
        <v>0</v>
      </c>
      <c r="L202" s="190">
        <f>'7. BEVÉTELEK MINDÖSSZESEN'!$F84/12</f>
        <v>0</v>
      </c>
      <c r="M202" s="190">
        <f>'7. BEVÉTELEK MINDÖSSZESEN'!$F84/12</f>
        <v>0</v>
      </c>
      <c r="N202" s="190">
        <f>'7. BEVÉTELEK MINDÖSSZESEN'!$F84/12</f>
        <v>0</v>
      </c>
      <c r="O202" s="244">
        <f t="shared" si="3"/>
        <v>0</v>
      </c>
      <c r="P202" s="3"/>
      <c r="Q202" s="3"/>
    </row>
    <row r="203" spans="1:17">
      <c r="A203" s="46" t="s">
        <v>875</v>
      </c>
      <c r="B203" s="4" t="s">
        <v>876</v>
      </c>
      <c r="C203" s="190">
        <f>'7. BEVÉTELEK MINDÖSSZESEN'!$F85/12</f>
        <v>13959.416666666666</v>
      </c>
      <c r="D203" s="190">
        <f>'7. BEVÉTELEK MINDÖSSZESEN'!$F85/12</f>
        <v>13959.416666666666</v>
      </c>
      <c r="E203" s="190">
        <f>'7. BEVÉTELEK MINDÖSSZESEN'!$F85/12</f>
        <v>13959.416666666666</v>
      </c>
      <c r="F203" s="190">
        <f>'7. BEVÉTELEK MINDÖSSZESEN'!$F85/12</f>
        <v>13959.416666666666</v>
      </c>
      <c r="G203" s="190">
        <f>'7. BEVÉTELEK MINDÖSSZESEN'!$F85/12</f>
        <v>13959.416666666666</v>
      </c>
      <c r="H203" s="190">
        <f>'7. BEVÉTELEK MINDÖSSZESEN'!$F85/12</f>
        <v>13959.416666666666</v>
      </c>
      <c r="I203" s="190">
        <f>'7. BEVÉTELEK MINDÖSSZESEN'!$F85/12</f>
        <v>13959.416666666666</v>
      </c>
      <c r="J203" s="190">
        <f>'7. BEVÉTELEK MINDÖSSZESEN'!$F85/12</f>
        <v>13959.416666666666</v>
      </c>
      <c r="K203" s="190">
        <f>'7. BEVÉTELEK MINDÖSSZESEN'!$F85/12</f>
        <v>13959.416666666666</v>
      </c>
      <c r="L203" s="190">
        <f>'7. BEVÉTELEK MINDÖSSZESEN'!$F85/12</f>
        <v>13959.416666666666</v>
      </c>
      <c r="M203" s="190">
        <f>'7. BEVÉTELEK MINDÖSSZESEN'!$F85/12</f>
        <v>13959.416666666666</v>
      </c>
      <c r="N203" s="190">
        <f>'7. BEVÉTELEK MINDÖSSZESEN'!$F85/12</f>
        <v>13959.416666666666</v>
      </c>
      <c r="O203" s="244">
        <f t="shared" si="3"/>
        <v>167513</v>
      </c>
      <c r="P203" s="3"/>
      <c r="Q203" s="3"/>
    </row>
    <row r="204" spans="1:17">
      <c r="A204" s="46" t="s">
        <v>877</v>
      </c>
      <c r="B204" s="4" t="s">
        <v>878</v>
      </c>
      <c r="C204" s="190">
        <f>'7. BEVÉTELEK MINDÖSSZESEN'!$F86/12</f>
        <v>0</v>
      </c>
      <c r="D204" s="190">
        <f>'7. BEVÉTELEK MINDÖSSZESEN'!$F86/12</f>
        <v>0</v>
      </c>
      <c r="E204" s="190">
        <f>'7. BEVÉTELEK MINDÖSSZESEN'!$F86/12</f>
        <v>0</v>
      </c>
      <c r="F204" s="190">
        <f>'7. BEVÉTELEK MINDÖSSZESEN'!$F86/12</f>
        <v>0</v>
      </c>
      <c r="G204" s="190">
        <f>'7. BEVÉTELEK MINDÖSSZESEN'!$F86/12</f>
        <v>0</v>
      </c>
      <c r="H204" s="190">
        <f>'7. BEVÉTELEK MINDÖSSZESEN'!$F86/12</f>
        <v>0</v>
      </c>
      <c r="I204" s="190">
        <f>'7. BEVÉTELEK MINDÖSSZESEN'!$F86/12</f>
        <v>0</v>
      </c>
      <c r="J204" s="190">
        <f>'7. BEVÉTELEK MINDÖSSZESEN'!$F86/12</f>
        <v>0</v>
      </c>
      <c r="K204" s="190">
        <f>'7. BEVÉTELEK MINDÖSSZESEN'!$F86/12</f>
        <v>0</v>
      </c>
      <c r="L204" s="190">
        <f>'7. BEVÉTELEK MINDÖSSZESEN'!$F86/12</f>
        <v>0</v>
      </c>
      <c r="M204" s="190">
        <f>'7. BEVÉTELEK MINDÖSSZESEN'!$F86/12</f>
        <v>0</v>
      </c>
      <c r="N204" s="190">
        <f>'7. BEVÉTELEK MINDÖSSZESEN'!$F86/12</f>
        <v>0</v>
      </c>
      <c r="O204" s="244">
        <f t="shared" si="3"/>
        <v>0</v>
      </c>
      <c r="P204" s="3"/>
      <c r="Q204" s="3"/>
    </row>
    <row r="205" spans="1:17">
      <c r="A205" s="16" t="s">
        <v>119</v>
      </c>
      <c r="B205" s="4" t="s">
        <v>879</v>
      </c>
      <c r="C205" s="190">
        <f>'7. BEVÉTELEK MINDÖSSZESEN'!$F87/12</f>
        <v>0</v>
      </c>
      <c r="D205" s="190">
        <f>'7. BEVÉTELEK MINDÖSSZESEN'!$F87/12</f>
        <v>0</v>
      </c>
      <c r="E205" s="190">
        <f>'7. BEVÉTELEK MINDÖSSZESEN'!$F87/12</f>
        <v>0</v>
      </c>
      <c r="F205" s="190">
        <f>'7. BEVÉTELEK MINDÖSSZESEN'!$F87/12</f>
        <v>0</v>
      </c>
      <c r="G205" s="190">
        <f>'7. BEVÉTELEK MINDÖSSZESEN'!$F87/12</f>
        <v>0</v>
      </c>
      <c r="H205" s="190">
        <f>'7. BEVÉTELEK MINDÖSSZESEN'!$F87/12</f>
        <v>0</v>
      </c>
      <c r="I205" s="190">
        <f>'7. BEVÉTELEK MINDÖSSZESEN'!$F87/12</f>
        <v>0</v>
      </c>
      <c r="J205" s="190">
        <f>'7. BEVÉTELEK MINDÖSSZESEN'!$F87/12</f>
        <v>0</v>
      </c>
      <c r="K205" s="190">
        <f>'7. BEVÉTELEK MINDÖSSZESEN'!$F87/12</f>
        <v>0</v>
      </c>
      <c r="L205" s="190">
        <f>'7. BEVÉTELEK MINDÖSSZESEN'!$F87/12</f>
        <v>0</v>
      </c>
      <c r="M205" s="190">
        <f>'7. BEVÉTELEK MINDÖSSZESEN'!$F87/12</f>
        <v>0</v>
      </c>
      <c r="N205" s="190">
        <f>'7. BEVÉTELEK MINDÖSSZESEN'!$F87/12</f>
        <v>0</v>
      </c>
      <c r="O205" s="244">
        <f t="shared" si="3"/>
        <v>0</v>
      </c>
      <c r="P205" s="3"/>
      <c r="Q205" s="3"/>
    </row>
    <row r="206" spans="1:17">
      <c r="A206" s="19" t="s">
        <v>138</v>
      </c>
      <c r="B206" s="8" t="s">
        <v>881</v>
      </c>
      <c r="C206" s="190">
        <f>'7. BEVÉTELEK MINDÖSSZESEN'!$F88/12</f>
        <v>28298.5</v>
      </c>
      <c r="D206" s="190">
        <f>'7. BEVÉTELEK MINDÖSSZESEN'!$F88/12</f>
        <v>28298.5</v>
      </c>
      <c r="E206" s="190">
        <f>'7. BEVÉTELEK MINDÖSSZESEN'!$F88/12</f>
        <v>28298.5</v>
      </c>
      <c r="F206" s="190">
        <f>'7. BEVÉTELEK MINDÖSSZESEN'!$F88/12</f>
        <v>28298.5</v>
      </c>
      <c r="G206" s="190">
        <f>'7. BEVÉTELEK MINDÖSSZESEN'!$F88/12</f>
        <v>28298.5</v>
      </c>
      <c r="H206" s="190">
        <f>'7. BEVÉTELEK MINDÖSSZESEN'!$F88/12</f>
        <v>28298.5</v>
      </c>
      <c r="I206" s="190">
        <f>'7. BEVÉTELEK MINDÖSSZESEN'!$F88/12</f>
        <v>28298.5</v>
      </c>
      <c r="J206" s="190">
        <f>'7. BEVÉTELEK MINDÖSSZESEN'!$F88/12</f>
        <v>28298.5</v>
      </c>
      <c r="K206" s="190">
        <f>'7. BEVÉTELEK MINDÖSSZESEN'!$F88/12</f>
        <v>28298.5</v>
      </c>
      <c r="L206" s="190">
        <f>'7. BEVÉTELEK MINDÖSSZESEN'!$F88/12</f>
        <v>28298.5</v>
      </c>
      <c r="M206" s="190">
        <f>'7. BEVÉTELEK MINDÖSSZESEN'!$F88/12</f>
        <v>28298.5</v>
      </c>
      <c r="N206" s="190">
        <f>'7. BEVÉTELEK MINDÖSSZESEN'!$F88/12</f>
        <v>28298.5</v>
      </c>
      <c r="O206" s="244">
        <f t="shared" si="3"/>
        <v>339582</v>
      </c>
      <c r="P206" s="3"/>
      <c r="Q206" s="3"/>
    </row>
    <row r="207" spans="1:17">
      <c r="A207" s="16" t="s">
        <v>882</v>
      </c>
      <c r="B207" s="4" t="s">
        <v>883</v>
      </c>
      <c r="C207" s="190">
        <f>'7. BEVÉTELEK MINDÖSSZESEN'!$F89/12</f>
        <v>0</v>
      </c>
      <c r="D207" s="190">
        <f>'7. BEVÉTELEK MINDÖSSZESEN'!$F89/12</f>
        <v>0</v>
      </c>
      <c r="E207" s="190">
        <f>'7. BEVÉTELEK MINDÖSSZESEN'!$F89/12</f>
        <v>0</v>
      </c>
      <c r="F207" s="190">
        <f>'7. BEVÉTELEK MINDÖSSZESEN'!$F89/12</f>
        <v>0</v>
      </c>
      <c r="G207" s="190">
        <f>'7. BEVÉTELEK MINDÖSSZESEN'!$F89/12</f>
        <v>0</v>
      </c>
      <c r="H207" s="190">
        <f>'7. BEVÉTELEK MINDÖSSZESEN'!$F89/12</f>
        <v>0</v>
      </c>
      <c r="I207" s="190">
        <f>'7. BEVÉTELEK MINDÖSSZESEN'!$F89/12</f>
        <v>0</v>
      </c>
      <c r="J207" s="190">
        <f>'7. BEVÉTELEK MINDÖSSZESEN'!$F89/12</f>
        <v>0</v>
      </c>
      <c r="K207" s="190">
        <f>'7. BEVÉTELEK MINDÖSSZESEN'!$F89/12</f>
        <v>0</v>
      </c>
      <c r="L207" s="190">
        <f>'7. BEVÉTELEK MINDÖSSZESEN'!$F89/12</f>
        <v>0</v>
      </c>
      <c r="M207" s="190">
        <f>'7. BEVÉTELEK MINDÖSSZESEN'!$F89/12</f>
        <v>0</v>
      </c>
      <c r="N207" s="190">
        <f>'7. BEVÉTELEK MINDÖSSZESEN'!$F89/12</f>
        <v>0</v>
      </c>
      <c r="O207" s="244">
        <f t="shared" si="3"/>
        <v>0</v>
      </c>
      <c r="P207" s="3"/>
      <c r="Q207" s="3"/>
    </row>
    <row r="208" spans="1:17">
      <c r="A208" s="16" t="s">
        <v>884</v>
      </c>
      <c r="B208" s="4" t="s">
        <v>885</v>
      </c>
      <c r="C208" s="190">
        <f>'7. BEVÉTELEK MINDÖSSZESEN'!$F90/12</f>
        <v>0</v>
      </c>
      <c r="D208" s="190">
        <f>'7. BEVÉTELEK MINDÖSSZESEN'!$F90/12</f>
        <v>0</v>
      </c>
      <c r="E208" s="190">
        <f>'7. BEVÉTELEK MINDÖSSZESEN'!$F90/12</f>
        <v>0</v>
      </c>
      <c r="F208" s="190">
        <f>'7. BEVÉTELEK MINDÖSSZESEN'!$F90/12</f>
        <v>0</v>
      </c>
      <c r="G208" s="190">
        <f>'7. BEVÉTELEK MINDÖSSZESEN'!$F90/12</f>
        <v>0</v>
      </c>
      <c r="H208" s="190">
        <f>'7. BEVÉTELEK MINDÖSSZESEN'!$F90/12</f>
        <v>0</v>
      </c>
      <c r="I208" s="190">
        <f>'7. BEVÉTELEK MINDÖSSZESEN'!$F90/12</f>
        <v>0</v>
      </c>
      <c r="J208" s="190">
        <f>'7. BEVÉTELEK MINDÖSSZESEN'!$F90/12</f>
        <v>0</v>
      </c>
      <c r="K208" s="190">
        <f>'7. BEVÉTELEK MINDÖSSZESEN'!$F90/12</f>
        <v>0</v>
      </c>
      <c r="L208" s="190">
        <f>'7. BEVÉTELEK MINDÖSSZESEN'!$F90/12</f>
        <v>0</v>
      </c>
      <c r="M208" s="190">
        <f>'7. BEVÉTELEK MINDÖSSZESEN'!$F90/12</f>
        <v>0</v>
      </c>
      <c r="N208" s="190">
        <f>'7. BEVÉTELEK MINDÖSSZESEN'!$F90/12</f>
        <v>0</v>
      </c>
      <c r="O208" s="244">
        <f t="shared" si="3"/>
        <v>0</v>
      </c>
      <c r="P208" s="3"/>
      <c r="Q208" s="3"/>
    </row>
    <row r="209" spans="1:17">
      <c r="A209" s="46" t="s">
        <v>886</v>
      </c>
      <c r="B209" s="4" t="s">
        <v>887</v>
      </c>
      <c r="C209" s="190">
        <f>'7. BEVÉTELEK MINDÖSSZESEN'!$F91/12</f>
        <v>0</v>
      </c>
      <c r="D209" s="190">
        <f>'7. BEVÉTELEK MINDÖSSZESEN'!$F91/12</f>
        <v>0</v>
      </c>
      <c r="E209" s="190">
        <f>'7. BEVÉTELEK MINDÖSSZESEN'!$F91/12</f>
        <v>0</v>
      </c>
      <c r="F209" s="190">
        <f>'7. BEVÉTELEK MINDÖSSZESEN'!$F91/12</f>
        <v>0</v>
      </c>
      <c r="G209" s="190">
        <f>'7. BEVÉTELEK MINDÖSSZESEN'!$F91/12</f>
        <v>0</v>
      </c>
      <c r="H209" s="190">
        <f>'7. BEVÉTELEK MINDÖSSZESEN'!$F91/12</f>
        <v>0</v>
      </c>
      <c r="I209" s="190">
        <f>'7. BEVÉTELEK MINDÖSSZESEN'!$F91/12</f>
        <v>0</v>
      </c>
      <c r="J209" s="190">
        <f>'7. BEVÉTELEK MINDÖSSZESEN'!$F91/12</f>
        <v>0</v>
      </c>
      <c r="K209" s="190">
        <f>'7. BEVÉTELEK MINDÖSSZESEN'!$F91/12</f>
        <v>0</v>
      </c>
      <c r="L209" s="190">
        <f>'7. BEVÉTELEK MINDÖSSZESEN'!$F91/12</f>
        <v>0</v>
      </c>
      <c r="M209" s="190">
        <f>'7. BEVÉTELEK MINDÖSSZESEN'!$F91/12</f>
        <v>0</v>
      </c>
      <c r="N209" s="190">
        <f>'7. BEVÉTELEK MINDÖSSZESEN'!$F91/12</f>
        <v>0</v>
      </c>
      <c r="O209" s="244">
        <f t="shared" si="3"/>
        <v>0</v>
      </c>
      <c r="P209" s="3"/>
      <c r="Q209" s="3"/>
    </row>
    <row r="210" spans="1:17">
      <c r="A210" s="46" t="s">
        <v>120</v>
      </c>
      <c r="B210" s="4" t="s">
        <v>888</v>
      </c>
      <c r="C210" s="190">
        <f>'7. BEVÉTELEK MINDÖSSZESEN'!$F92/12</f>
        <v>0</v>
      </c>
      <c r="D210" s="190">
        <f>'7. BEVÉTELEK MINDÖSSZESEN'!$F92/12</f>
        <v>0</v>
      </c>
      <c r="E210" s="190">
        <f>'7. BEVÉTELEK MINDÖSSZESEN'!$F92/12</f>
        <v>0</v>
      </c>
      <c r="F210" s="190">
        <f>'7. BEVÉTELEK MINDÖSSZESEN'!$F92/12</f>
        <v>0</v>
      </c>
      <c r="G210" s="190">
        <f>'7. BEVÉTELEK MINDÖSSZESEN'!$F92/12</f>
        <v>0</v>
      </c>
      <c r="H210" s="190">
        <f>'7. BEVÉTELEK MINDÖSSZESEN'!$F92/12</f>
        <v>0</v>
      </c>
      <c r="I210" s="190">
        <f>'7. BEVÉTELEK MINDÖSSZESEN'!$F92/12</f>
        <v>0</v>
      </c>
      <c r="J210" s="190">
        <f>'7. BEVÉTELEK MINDÖSSZESEN'!$F92/12</f>
        <v>0</v>
      </c>
      <c r="K210" s="190">
        <f>'7. BEVÉTELEK MINDÖSSZESEN'!$F92/12</f>
        <v>0</v>
      </c>
      <c r="L210" s="190">
        <f>'7. BEVÉTELEK MINDÖSSZESEN'!$F92/12</f>
        <v>0</v>
      </c>
      <c r="M210" s="190">
        <f>'7. BEVÉTELEK MINDÖSSZESEN'!$F92/12</f>
        <v>0</v>
      </c>
      <c r="N210" s="190">
        <f>'7. BEVÉTELEK MINDÖSSZESEN'!$F92/12</f>
        <v>0</v>
      </c>
      <c r="O210" s="244">
        <f t="shared" si="3"/>
        <v>0</v>
      </c>
      <c r="P210" s="3"/>
      <c r="Q210" s="3"/>
    </row>
    <row r="211" spans="1:17">
      <c r="A211" s="17" t="s">
        <v>139</v>
      </c>
      <c r="B211" s="8" t="s">
        <v>889</v>
      </c>
      <c r="C211" s="190">
        <f>'7. BEVÉTELEK MINDÖSSZESEN'!$F93/12</f>
        <v>0</v>
      </c>
      <c r="D211" s="190">
        <f>'7. BEVÉTELEK MINDÖSSZESEN'!$F93/12</f>
        <v>0</v>
      </c>
      <c r="E211" s="190">
        <f>'7. BEVÉTELEK MINDÖSSZESEN'!$F93/12</f>
        <v>0</v>
      </c>
      <c r="F211" s="190">
        <f>'7. BEVÉTELEK MINDÖSSZESEN'!$F93/12</f>
        <v>0</v>
      </c>
      <c r="G211" s="190">
        <f>'7. BEVÉTELEK MINDÖSSZESEN'!$F93/12</f>
        <v>0</v>
      </c>
      <c r="H211" s="190">
        <f>'7. BEVÉTELEK MINDÖSSZESEN'!$F93/12</f>
        <v>0</v>
      </c>
      <c r="I211" s="190">
        <f>'7. BEVÉTELEK MINDÖSSZESEN'!$F93/12</f>
        <v>0</v>
      </c>
      <c r="J211" s="190">
        <f>'7. BEVÉTELEK MINDÖSSZESEN'!$F93/12</f>
        <v>0</v>
      </c>
      <c r="K211" s="190">
        <f>'7. BEVÉTELEK MINDÖSSZESEN'!$F93/12</f>
        <v>0</v>
      </c>
      <c r="L211" s="190">
        <f>'7. BEVÉTELEK MINDÖSSZESEN'!$F93/12</f>
        <v>0</v>
      </c>
      <c r="M211" s="190">
        <f>'7. BEVÉTELEK MINDÖSSZESEN'!$F93/12</f>
        <v>0</v>
      </c>
      <c r="N211" s="190">
        <f>'7. BEVÉTELEK MINDÖSSZESEN'!$F93/12</f>
        <v>0</v>
      </c>
      <c r="O211" s="244">
        <f t="shared" si="3"/>
        <v>0</v>
      </c>
      <c r="P211" s="3"/>
      <c r="Q211" s="3"/>
    </row>
    <row r="212" spans="1:17">
      <c r="A212" s="19" t="s">
        <v>890</v>
      </c>
      <c r="B212" s="8" t="s">
        <v>891</v>
      </c>
      <c r="C212" s="190">
        <f>'7. BEVÉTELEK MINDÖSSZESEN'!$F94/12</f>
        <v>0</v>
      </c>
      <c r="D212" s="190">
        <f>'7. BEVÉTELEK MINDÖSSZESEN'!$F94/12</f>
        <v>0</v>
      </c>
      <c r="E212" s="190">
        <f>'7. BEVÉTELEK MINDÖSSZESEN'!$F94/12</f>
        <v>0</v>
      </c>
      <c r="F212" s="190">
        <f>'7. BEVÉTELEK MINDÖSSZESEN'!$F94/12</f>
        <v>0</v>
      </c>
      <c r="G212" s="190">
        <f>'7. BEVÉTELEK MINDÖSSZESEN'!$F94/12</f>
        <v>0</v>
      </c>
      <c r="H212" s="190">
        <f>'7. BEVÉTELEK MINDÖSSZESEN'!$F94/12</f>
        <v>0</v>
      </c>
      <c r="I212" s="190">
        <f>'7. BEVÉTELEK MINDÖSSZESEN'!$F94/12</f>
        <v>0</v>
      </c>
      <c r="J212" s="190">
        <f>'7. BEVÉTELEK MINDÖSSZESEN'!$F94/12</f>
        <v>0</v>
      </c>
      <c r="K212" s="190">
        <f>'7. BEVÉTELEK MINDÖSSZESEN'!$F94/12</f>
        <v>0</v>
      </c>
      <c r="L212" s="190">
        <f>'7. BEVÉTELEK MINDÖSSZESEN'!$F94/12</f>
        <v>0</v>
      </c>
      <c r="M212" s="190">
        <f>'7. BEVÉTELEK MINDÖSSZESEN'!$F94/12</f>
        <v>0</v>
      </c>
      <c r="N212" s="190">
        <f>'7. BEVÉTELEK MINDÖSSZESEN'!$F94/12</f>
        <v>0</v>
      </c>
      <c r="O212" s="244">
        <f t="shared" si="3"/>
        <v>0</v>
      </c>
      <c r="P212" s="3"/>
      <c r="Q212" s="3"/>
    </row>
    <row r="213" spans="1:17" ht="15.75">
      <c r="A213" s="49" t="s">
        <v>140</v>
      </c>
      <c r="B213" s="50" t="s">
        <v>892</v>
      </c>
      <c r="C213" s="190">
        <f>'7. BEVÉTELEK MINDÖSSZESEN'!$F95/12</f>
        <v>28298.5</v>
      </c>
      <c r="D213" s="190">
        <f>'7. BEVÉTELEK MINDÖSSZESEN'!$F95/12</f>
        <v>28298.5</v>
      </c>
      <c r="E213" s="190">
        <f>'7. BEVÉTELEK MINDÖSSZESEN'!$F95/12</f>
        <v>28298.5</v>
      </c>
      <c r="F213" s="190">
        <f>'7. BEVÉTELEK MINDÖSSZESEN'!$F95/12</f>
        <v>28298.5</v>
      </c>
      <c r="G213" s="190">
        <f>'7. BEVÉTELEK MINDÖSSZESEN'!$F95/12</f>
        <v>28298.5</v>
      </c>
      <c r="H213" s="190">
        <f>'7. BEVÉTELEK MINDÖSSZESEN'!$F95/12</f>
        <v>28298.5</v>
      </c>
      <c r="I213" s="190">
        <f>'7. BEVÉTELEK MINDÖSSZESEN'!$F95/12</f>
        <v>28298.5</v>
      </c>
      <c r="J213" s="190">
        <f>'7. BEVÉTELEK MINDÖSSZESEN'!$F95/12</f>
        <v>28298.5</v>
      </c>
      <c r="K213" s="190">
        <f>'7. BEVÉTELEK MINDÖSSZESEN'!$F95/12</f>
        <v>28298.5</v>
      </c>
      <c r="L213" s="190">
        <f>'7. BEVÉTELEK MINDÖSSZESEN'!$F95/12</f>
        <v>28298.5</v>
      </c>
      <c r="M213" s="190">
        <f>'7. BEVÉTELEK MINDÖSSZESEN'!$F95/12</f>
        <v>28298.5</v>
      </c>
      <c r="N213" s="190">
        <f>'7. BEVÉTELEK MINDÖSSZESEN'!$F95/12</f>
        <v>28298.5</v>
      </c>
      <c r="O213" s="244">
        <f t="shared" si="3"/>
        <v>339582</v>
      </c>
      <c r="P213" s="3"/>
      <c r="Q213" s="3"/>
    </row>
    <row r="214" spans="1:17" ht="15.75">
      <c r="A214" s="54" t="s">
        <v>122</v>
      </c>
      <c r="B214" s="55"/>
      <c r="C214" s="190">
        <f>'7. BEVÉTELEK MINDÖSSZESEN'!$F96/12</f>
        <v>89663.166666666672</v>
      </c>
      <c r="D214" s="190">
        <f>'7. BEVÉTELEK MINDÖSSZESEN'!$F96/12</f>
        <v>89663.166666666672</v>
      </c>
      <c r="E214" s="190">
        <f>'7. BEVÉTELEK MINDÖSSZESEN'!$F96/12</f>
        <v>89663.166666666672</v>
      </c>
      <c r="F214" s="190">
        <f>'7. BEVÉTELEK MINDÖSSZESEN'!$F96/12</f>
        <v>89663.166666666672</v>
      </c>
      <c r="G214" s="190">
        <f>'7. BEVÉTELEK MINDÖSSZESEN'!$F96/12</f>
        <v>89663.166666666672</v>
      </c>
      <c r="H214" s="190">
        <f>'7. BEVÉTELEK MINDÖSSZESEN'!$F96/12</f>
        <v>89663.166666666672</v>
      </c>
      <c r="I214" s="190">
        <f>'7. BEVÉTELEK MINDÖSSZESEN'!$F96/12</f>
        <v>89663.166666666672</v>
      </c>
      <c r="J214" s="190">
        <f>'7. BEVÉTELEK MINDÖSSZESEN'!$F96/12</f>
        <v>89663.166666666672</v>
      </c>
      <c r="K214" s="190">
        <f>'7. BEVÉTELEK MINDÖSSZESEN'!$F96/12</f>
        <v>89663.166666666672</v>
      </c>
      <c r="L214" s="190">
        <f>'7. BEVÉTELEK MINDÖSSZESEN'!$F96/12</f>
        <v>89663.166666666672</v>
      </c>
      <c r="M214" s="190">
        <f>'7. BEVÉTELEK MINDÖSSZESEN'!$F96/12</f>
        <v>89663.166666666672</v>
      </c>
      <c r="N214" s="190">
        <f>'7. BEVÉTELEK MINDÖSSZESEN'!$F96/12</f>
        <v>89663.166666666672</v>
      </c>
      <c r="O214" s="244">
        <f t="shared" si="3"/>
        <v>1075957.9999999998</v>
      </c>
      <c r="P214" s="3"/>
      <c r="Q214" s="3"/>
    </row>
    <row r="215" spans="1:17">
      <c r="B215" s="3"/>
      <c r="C215" s="204"/>
      <c r="D215" s="204"/>
      <c r="E215" s="204"/>
      <c r="F215" s="204"/>
      <c r="G215" s="204"/>
      <c r="H215" s="204"/>
      <c r="I215" s="204"/>
      <c r="J215" s="204"/>
      <c r="K215" s="204"/>
      <c r="L215" s="204"/>
      <c r="M215" s="204"/>
      <c r="N215" s="204"/>
      <c r="O215" s="3"/>
      <c r="P215" s="3"/>
      <c r="Q215" s="3"/>
    </row>
    <row r="216" spans="1:17">
      <c r="B216" s="3"/>
      <c r="C216" s="204"/>
      <c r="D216" s="204"/>
      <c r="E216" s="204"/>
      <c r="F216" s="204"/>
      <c r="G216" s="204"/>
      <c r="H216" s="204"/>
      <c r="I216" s="204"/>
      <c r="J216" s="204"/>
      <c r="K216" s="204"/>
      <c r="L216" s="204"/>
      <c r="M216" s="204"/>
      <c r="N216" s="204"/>
      <c r="O216" s="3"/>
      <c r="P216" s="3"/>
      <c r="Q216" s="3"/>
    </row>
    <row r="217" spans="1:17">
      <c r="B217" s="3"/>
      <c r="C217" s="204"/>
      <c r="D217" s="204"/>
      <c r="E217" s="204"/>
      <c r="F217" s="204"/>
      <c r="G217" s="204"/>
      <c r="H217" s="204"/>
      <c r="I217" s="204"/>
      <c r="J217" s="204"/>
      <c r="K217" s="204"/>
      <c r="L217" s="204"/>
      <c r="M217" s="204"/>
      <c r="N217" s="204"/>
      <c r="O217" s="3"/>
      <c r="P217" s="3"/>
      <c r="Q217" s="3"/>
    </row>
    <row r="218" spans="1:17">
      <c r="B218" s="3"/>
      <c r="C218" s="204"/>
      <c r="D218" s="204"/>
      <c r="E218" s="204"/>
      <c r="F218" s="204"/>
      <c r="G218" s="204"/>
      <c r="H218" s="204"/>
      <c r="I218" s="204"/>
      <c r="J218" s="204"/>
      <c r="K218" s="204"/>
      <c r="L218" s="204"/>
      <c r="M218" s="204"/>
      <c r="N218" s="204"/>
      <c r="O218" s="3"/>
      <c r="P218" s="3"/>
      <c r="Q218" s="3"/>
    </row>
    <row r="219" spans="1:17">
      <c r="B219" s="3"/>
      <c r="C219" s="204"/>
      <c r="D219" s="204"/>
      <c r="E219" s="204"/>
      <c r="F219" s="204"/>
      <c r="G219" s="204"/>
      <c r="H219" s="204"/>
      <c r="I219" s="204"/>
      <c r="J219" s="204"/>
      <c r="K219" s="204"/>
      <c r="L219" s="204"/>
      <c r="M219" s="204"/>
      <c r="N219" s="204"/>
      <c r="O219" s="3"/>
      <c r="P219" s="3"/>
      <c r="Q219" s="3"/>
    </row>
    <row r="220" spans="1:17">
      <c r="B220" s="3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3"/>
      <c r="P220" s="3"/>
      <c r="Q220" s="3"/>
    </row>
    <row r="221" spans="1:17">
      <c r="B221" s="3"/>
      <c r="C221" s="204"/>
      <c r="D221" s="204"/>
      <c r="E221" s="204"/>
      <c r="F221" s="204"/>
      <c r="G221" s="204"/>
      <c r="H221" s="204"/>
      <c r="I221" s="204"/>
      <c r="J221" s="204"/>
      <c r="K221" s="204"/>
      <c r="L221" s="204"/>
      <c r="M221" s="204"/>
      <c r="N221" s="204"/>
      <c r="O221" s="3"/>
      <c r="P221" s="3"/>
      <c r="Q221" s="3"/>
    </row>
    <row r="222" spans="1:17">
      <c r="B222" s="3"/>
      <c r="C222" s="204"/>
      <c r="D222" s="204"/>
      <c r="E222" s="204"/>
      <c r="F222" s="204"/>
      <c r="G222" s="204"/>
      <c r="H222" s="204"/>
      <c r="I222" s="204"/>
      <c r="J222" s="204"/>
      <c r="K222" s="204"/>
      <c r="L222" s="204"/>
      <c r="M222" s="204"/>
      <c r="N222" s="204"/>
      <c r="O222" s="3"/>
      <c r="P222" s="3"/>
      <c r="Q222" s="3"/>
    </row>
    <row r="223" spans="1:17">
      <c r="B223" s="3"/>
      <c r="C223" s="204"/>
      <c r="D223" s="204"/>
      <c r="E223" s="204"/>
      <c r="F223" s="204"/>
      <c r="G223" s="204"/>
      <c r="H223" s="204"/>
      <c r="I223" s="204"/>
      <c r="J223" s="204"/>
      <c r="K223" s="204"/>
      <c r="L223" s="204"/>
      <c r="M223" s="204"/>
      <c r="N223" s="204"/>
      <c r="O223" s="3"/>
      <c r="P223" s="3"/>
      <c r="Q223" s="3"/>
    </row>
    <row r="224" spans="1:17">
      <c r="B224" s="3"/>
      <c r="C224" s="204"/>
      <c r="D224" s="204"/>
      <c r="E224" s="204"/>
      <c r="F224" s="204"/>
      <c r="G224" s="204"/>
      <c r="H224" s="204"/>
      <c r="I224" s="204"/>
      <c r="J224" s="204"/>
      <c r="K224" s="204"/>
      <c r="L224" s="204"/>
      <c r="M224" s="204"/>
      <c r="N224" s="204"/>
      <c r="O224" s="3"/>
      <c r="P224" s="3"/>
      <c r="Q224" s="3"/>
    </row>
    <row r="225" spans="2:17">
      <c r="B225" s="3"/>
      <c r="C225" s="204"/>
      <c r="D225" s="204"/>
      <c r="E225" s="204"/>
      <c r="F225" s="204"/>
      <c r="G225" s="204"/>
      <c r="H225" s="204"/>
      <c r="I225" s="204"/>
      <c r="J225" s="204"/>
      <c r="K225" s="204"/>
      <c r="L225" s="204"/>
      <c r="M225" s="204"/>
      <c r="N225" s="204"/>
      <c r="O225" s="3"/>
      <c r="P225" s="3"/>
      <c r="Q225" s="3"/>
    </row>
    <row r="226" spans="2:17">
      <c r="B226" s="3"/>
      <c r="C226" s="204"/>
      <c r="D226" s="204"/>
      <c r="E226" s="204"/>
      <c r="F226" s="204"/>
      <c r="G226" s="204"/>
      <c r="H226" s="204"/>
      <c r="I226" s="204"/>
      <c r="J226" s="204"/>
      <c r="K226" s="204"/>
      <c r="L226" s="204"/>
      <c r="M226" s="204"/>
      <c r="N226" s="204"/>
      <c r="O226" s="3"/>
      <c r="P226" s="3"/>
      <c r="Q226" s="3"/>
    </row>
    <row r="227" spans="2:17">
      <c r="B227" s="3"/>
      <c r="C227" s="204"/>
      <c r="D227" s="204"/>
      <c r="E227" s="204"/>
      <c r="F227" s="204"/>
      <c r="G227" s="204"/>
      <c r="H227" s="204"/>
      <c r="I227" s="204"/>
      <c r="J227" s="204"/>
      <c r="K227" s="204"/>
      <c r="L227" s="204"/>
      <c r="M227" s="204"/>
      <c r="N227" s="204"/>
      <c r="O227" s="3"/>
      <c r="P227" s="3"/>
      <c r="Q227" s="3"/>
    </row>
  </sheetData>
  <mergeCells count="2">
    <mergeCell ref="A2:O2"/>
    <mergeCell ref="A3:O3"/>
  </mergeCells>
  <phoneticPr fontId="50" type="noConversion"/>
  <pageMargins left="0.70866141732283472" right="0.70866141732283472" top="0.24" bottom="0.19" header="0.17" footer="0.11"/>
  <pageSetup paperSize="9" scale="30" fitToHeight="2" orientation="landscape" horizontalDpi="300" verticalDpi="300" r:id="rId1"/>
  <headerFooter>
    <oddHeader>&amp;R29.sz. melléklet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  <pageSetUpPr fitToPage="1"/>
  </sheetPr>
  <dimension ref="A1:I33"/>
  <sheetViews>
    <sheetView topLeftCell="A13" workbookViewId="0">
      <selection activeCell="C31" sqref="C31"/>
    </sheetView>
  </sheetViews>
  <sheetFormatPr defaultRowHeight="15"/>
  <cols>
    <col min="1" max="1" width="101.28515625" customWidth="1"/>
    <col min="2" max="2" width="14" customWidth="1"/>
    <col min="3" max="3" width="10.85546875" customWidth="1"/>
    <col min="4" max="4" width="14.140625" customWidth="1"/>
    <col min="8" max="8" width="11.42578125" customWidth="1"/>
    <col min="9" max="9" width="13.85546875" customWidth="1"/>
  </cols>
  <sheetData>
    <row r="1" spans="1:9">
      <c r="A1" s="103" t="s">
        <v>283</v>
      </c>
      <c r="B1" s="104"/>
      <c r="C1" s="104"/>
      <c r="D1" s="104"/>
      <c r="E1" s="104"/>
      <c r="F1" s="104"/>
    </row>
    <row r="2" spans="1:9" ht="30.75" customHeight="1">
      <c r="A2" s="265" t="s">
        <v>343</v>
      </c>
      <c r="B2" s="270"/>
      <c r="C2" s="270"/>
      <c r="D2" s="270"/>
      <c r="E2" s="270"/>
      <c r="F2" s="270"/>
      <c r="G2" s="270"/>
      <c r="H2" s="270"/>
      <c r="I2" s="270"/>
    </row>
    <row r="3" spans="1:9" ht="23.25" customHeight="1">
      <c r="A3" s="268" t="s">
        <v>298</v>
      </c>
      <c r="B3" s="266"/>
      <c r="C3" s="266"/>
      <c r="D3" s="266"/>
      <c r="E3" s="266"/>
      <c r="F3" s="266"/>
      <c r="G3" s="266"/>
      <c r="H3" s="266"/>
      <c r="I3" s="266"/>
    </row>
    <row r="5" spans="1:9">
      <c r="A5" s="3" t="s">
        <v>258</v>
      </c>
    </row>
    <row r="6" spans="1:9" ht="36.75">
      <c r="A6" s="111" t="s">
        <v>318</v>
      </c>
      <c r="B6" s="112" t="s">
        <v>319</v>
      </c>
      <c r="C6" s="112" t="s">
        <v>320</v>
      </c>
      <c r="D6" s="112" t="s">
        <v>461</v>
      </c>
      <c r="E6" s="112" t="s">
        <v>327</v>
      </c>
      <c r="F6" s="112" t="s">
        <v>328</v>
      </c>
      <c r="G6" s="112" t="s">
        <v>462</v>
      </c>
      <c r="H6" s="112" t="s">
        <v>463</v>
      </c>
      <c r="I6" s="119" t="s">
        <v>321</v>
      </c>
    </row>
    <row r="7" spans="1:9" ht="15.75">
      <c r="A7" s="113"/>
      <c r="B7" s="113"/>
      <c r="C7" s="114"/>
      <c r="D7" s="114"/>
      <c r="E7" s="114"/>
      <c r="F7" s="114"/>
      <c r="G7" s="114"/>
      <c r="H7" s="114"/>
      <c r="I7" s="114"/>
    </row>
    <row r="8" spans="1:9" ht="15.75">
      <c r="A8" s="113"/>
      <c r="B8" s="113"/>
      <c r="C8" s="114"/>
      <c r="D8" s="114"/>
      <c r="E8" s="114"/>
      <c r="F8" s="114"/>
      <c r="G8" s="114"/>
      <c r="H8" s="114"/>
      <c r="I8" s="114"/>
    </row>
    <row r="9" spans="1:9" ht="15.75">
      <c r="A9" s="113"/>
      <c r="B9" s="113"/>
      <c r="C9" s="114"/>
      <c r="D9" s="114"/>
      <c r="E9" s="114"/>
      <c r="F9" s="114"/>
      <c r="G9" s="114"/>
      <c r="H9" s="114"/>
      <c r="I9" s="114"/>
    </row>
    <row r="10" spans="1:9" ht="15.75">
      <c r="A10" s="113"/>
      <c r="B10" s="113"/>
      <c r="C10" s="114"/>
      <c r="D10" s="114"/>
      <c r="E10" s="114"/>
      <c r="F10" s="114"/>
      <c r="G10" s="114"/>
      <c r="H10" s="114"/>
      <c r="I10" s="114"/>
    </row>
    <row r="11" spans="1:9">
      <c r="A11" s="115" t="s">
        <v>322</v>
      </c>
      <c r="B11" s="115"/>
      <c r="C11" s="116"/>
      <c r="D11" s="116"/>
      <c r="E11" s="116"/>
      <c r="F11" s="116"/>
      <c r="G11" s="116"/>
      <c r="H11" s="116"/>
      <c r="I11" s="116"/>
    </row>
    <row r="12" spans="1:9" ht="15.75">
      <c r="A12" s="113"/>
      <c r="B12" s="113"/>
      <c r="C12" s="114"/>
      <c r="D12" s="114"/>
      <c r="E12" s="114"/>
      <c r="F12" s="114"/>
      <c r="G12" s="114"/>
      <c r="H12" s="114"/>
      <c r="I12" s="114"/>
    </row>
    <row r="13" spans="1:9" ht="15.75">
      <c r="A13" s="115" t="s">
        <v>451</v>
      </c>
      <c r="B13" s="113"/>
      <c r="C13" s="114"/>
      <c r="D13" s="114"/>
      <c r="E13" s="114"/>
      <c r="F13" s="114"/>
      <c r="G13" s="114"/>
      <c r="H13" s="114"/>
      <c r="I13" s="114"/>
    </row>
    <row r="14" spans="1:9" ht="15.75">
      <c r="A14" s="113" t="s">
        <v>452</v>
      </c>
      <c r="B14" s="113">
        <v>2011</v>
      </c>
      <c r="C14" s="114">
        <v>0</v>
      </c>
      <c r="D14" s="114"/>
      <c r="E14" s="114"/>
      <c r="F14" s="114"/>
      <c r="G14" s="114"/>
      <c r="H14" s="114"/>
      <c r="I14" s="114"/>
    </row>
    <row r="15" spans="1:9" ht="15.75">
      <c r="A15" s="113" t="s">
        <v>453</v>
      </c>
      <c r="B15" s="113">
        <v>2011</v>
      </c>
      <c r="C15" s="114">
        <v>0</v>
      </c>
      <c r="D15" s="114"/>
      <c r="E15" s="114"/>
      <c r="F15" s="114"/>
      <c r="G15" s="114"/>
      <c r="H15" s="114"/>
      <c r="I15" s="114"/>
    </row>
    <row r="16" spans="1:9" ht="15.75">
      <c r="A16" s="113"/>
      <c r="B16" s="113"/>
      <c r="C16" s="114"/>
      <c r="D16" s="114"/>
      <c r="E16" s="114"/>
      <c r="F16" s="114"/>
      <c r="G16" s="114"/>
      <c r="H16" s="114"/>
      <c r="I16" s="114"/>
    </row>
    <row r="17" spans="1:9" ht="15.75">
      <c r="A17" s="113"/>
      <c r="B17" s="113"/>
      <c r="C17" s="114"/>
      <c r="D17" s="114"/>
      <c r="E17" s="114"/>
      <c r="F17" s="114"/>
      <c r="G17" s="114"/>
      <c r="H17" s="114"/>
      <c r="I17" s="114"/>
    </row>
    <row r="18" spans="1:9">
      <c r="A18" s="115" t="s">
        <v>323</v>
      </c>
      <c r="B18" s="115"/>
      <c r="C18" s="116"/>
      <c r="D18" s="116"/>
      <c r="E18" s="116"/>
      <c r="F18" s="116"/>
      <c r="G18" s="116"/>
      <c r="H18" s="116"/>
      <c r="I18" s="116"/>
    </row>
    <row r="19" spans="1:9" ht="15.75">
      <c r="A19" s="113"/>
      <c r="B19" s="113"/>
      <c r="C19" s="114"/>
      <c r="D19" s="114"/>
      <c r="E19" s="114"/>
      <c r="F19" s="114"/>
      <c r="G19" s="114"/>
      <c r="H19" s="114"/>
      <c r="I19" s="114"/>
    </row>
    <row r="20" spans="1:9" ht="15.75">
      <c r="A20" s="113"/>
      <c r="B20" s="113"/>
      <c r="C20" s="114"/>
      <c r="D20" s="114"/>
      <c r="E20" s="114"/>
      <c r="F20" s="114"/>
      <c r="G20" s="114"/>
      <c r="H20" s="114"/>
      <c r="I20" s="114"/>
    </row>
    <row r="21" spans="1:9" ht="15.75">
      <c r="A21" s="113"/>
      <c r="B21" s="113"/>
      <c r="C21" s="114"/>
      <c r="D21" s="114"/>
      <c r="E21" s="114"/>
      <c r="F21" s="114"/>
      <c r="G21" s="114"/>
      <c r="H21" s="114"/>
      <c r="I21" s="114"/>
    </row>
    <row r="22" spans="1:9" ht="15.75">
      <c r="A22" s="113"/>
      <c r="B22" s="113"/>
      <c r="C22" s="114"/>
      <c r="D22" s="114"/>
      <c r="E22" s="114"/>
      <c r="F22" s="114"/>
      <c r="G22" s="114"/>
      <c r="H22" s="114"/>
      <c r="I22" s="114"/>
    </row>
    <row r="23" spans="1:9">
      <c r="A23" s="115" t="s">
        <v>324</v>
      </c>
      <c r="B23" s="115"/>
      <c r="C23" s="116"/>
      <c r="D23" s="116"/>
      <c r="E23" s="116"/>
      <c r="F23" s="116"/>
      <c r="G23" s="116"/>
      <c r="H23" s="116"/>
      <c r="I23" s="116"/>
    </row>
    <row r="24" spans="1:9" ht="15.75">
      <c r="A24" s="113" t="s">
        <v>454</v>
      </c>
      <c r="B24" s="113">
        <v>2013</v>
      </c>
      <c r="C24" s="114">
        <v>67304</v>
      </c>
      <c r="D24" s="114">
        <v>171056</v>
      </c>
      <c r="E24" s="114"/>
      <c r="F24" s="114"/>
      <c r="G24" s="114"/>
      <c r="H24" s="114"/>
      <c r="I24" s="114"/>
    </row>
    <row r="25" spans="1:9" ht="15.75">
      <c r="A25" s="113"/>
      <c r="B25" s="113"/>
      <c r="C25" s="114"/>
      <c r="D25" s="114"/>
      <c r="E25" s="114"/>
      <c r="F25" s="114"/>
      <c r="G25" s="114"/>
      <c r="H25" s="114"/>
      <c r="I25" s="114"/>
    </row>
    <row r="26" spans="1:9" ht="15.75">
      <c r="A26" s="113"/>
      <c r="B26" s="113"/>
      <c r="C26" s="114"/>
      <c r="D26" s="114"/>
      <c r="E26" s="114"/>
      <c r="F26" s="114"/>
      <c r="G26" s="114"/>
      <c r="H26" s="114"/>
      <c r="I26" s="114"/>
    </row>
    <row r="27" spans="1:9" ht="15.75">
      <c r="A27" s="113"/>
      <c r="B27" s="113"/>
      <c r="C27" s="114"/>
      <c r="D27" s="114"/>
      <c r="E27" s="114"/>
      <c r="F27" s="114"/>
      <c r="G27" s="114"/>
      <c r="H27" s="114"/>
      <c r="I27" s="114"/>
    </row>
    <row r="28" spans="1:9">
      <c r="A28" s="115" t="s">
        <v>325</v>
      </c>
      <c r="B28" s="115"/>
      <c r="C28" s="116"/>
      <c r="D28" s="116"/>
      <c r="E28" s="116"/>
      <c r="F28" s="116"/>
      <c r="G28" s="116"/>
      <c r="H28" s="116"/>
      <c r="I28" s="116"/>
    </row>
    <row r="29" spans="1:9">
      <c r="A29" s="115"/>
      <c r="B29" s="115"/>
      <c r="C29" s="116"/>
      <c r="D29" s="116"/>
      <c r="E29" s="116"/>
      <c r="F29" s="116"/>
      <c r="G29" s="116"/>
      <c r="H29" s="116"/>
      <c r="I29" s="116"/>
    </row>
    <row r="30" spans="1:9">
      <c r="A30" s="115"/>
      <c r="B30" s="115"/>
      <c r="C30" s="116"/>
      <c r="D30" s="116"/>
      <c r="E30" s="116"/>
      <c r="F30" s="116"/>
      <c r="G30" s="116"/>
      <c r="H30" s="116"/>
      <c r="I30" s="116"/>
    </row>
    <row r="31" spans="1:9">
      <c r="A31" s="115"/>
      <c r="B31" s="115"/>
      <c r="C31" s="116"/>
      <c r="D31" s="116"/>
      <c r="E31" s="116"/>
      <c r="F31" s="116"/>
      <c r="G31" s="116"/>
      <c r="H31" s="116"/>
      <c r="I31" s="116"/>
    </row>
    <row r="32" spans="1:9">
      <c r="A32" s="115"/>
      <c r="B32" s="115"/>
      <c r="C32" s="116"/>
      <c r="D32" s="116"/>
      <c r="E32" s="116"/>
      <c r="F32" s="116"/>
      <c r="G32" s="116"/>
      <c r="H32" s="116"/>
      <c r="I32" s="116"/>
    </row>
    <row r="33" spans="1:9" ht="16.5">
      <c r="A33" s="117" t="s">
        <v>326</v>
      </c>
      <c r="B33" s="113"/>
      <c r="C33" s="118"/>
      <c r="D33" s="118"/>
      <c r="E33" s="118"/>
      <c r="F33" s="118"/>
      <c r="G33" s="118"/>
      <c r="H33" s="118"/>
      <c r="I33" s="118"/>
    </row>
  </sheetData>
  <mergeCells count="2">
    <mergeCell ref="A2:I2"/>
    <mergeCell ref="A3:I3"/>
  </mergeCells>
  <phoneticPr fontId="50" type="noConversion"/>
  <pageMargins left="0.70866141732283472" right="0.70866141732283472" top="0.74803149606299213" bottom="0.74803149606299213" header="0.31496062992125984" footer="0.31496062992125984"/>
  <pageSetup paperSize="9" scale="67" orientation="landscape" horizontalDpi="300" verticalDpi="300" r:id="rId1"/>
  <headerFooter>
    <oddHeader>&amp;R30.sz. melléklet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  <pageSetUpPr fitToPage="1"/>
  </sheetPr>
  <dimension ref="A1:E37"/>
  <sheetViews>
    <sheetView topLeftCell="C1" workbookViewId="0">
      <selection activeCell="A3" sqref="A3:E3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103" t="s">
        <v>283</v>
      </c>
      <c r="B1" s="104"/>
      <c r="C1" s="104"/>
      <c r="D1" s="104"/>
    </row>
    <row r="2" spans="1:5" ht="27" customHeight="1">
      <c r="A2" s="265" t="s">
        <v>343</v>
      </c>
      <c r="B2" s="270"/>
      <c r="C2" s="270"/>
      <c r="D2" s="270"/>
      <c r="E2" s="270"/>
    </row>
    <row r="3" spans="1:5" ht="22.5" customHeight="1">
      <c r="A3" s="268" t="s">
        <v>299</v>
      </c>
      <c r="B3" s="266"/>
      <c r="C3" s="266"/>
      <c r="D3" s="266"/>
      <c r="E3" s="266"/>
    </row>
    <row r="4" spans="1:5" ht="18">
      <c r="A4" s="96"/>
    </row>
    <row r="5" spans="1:5">
      <c r="A5" s="3" t="s">
        <v>258</v>
      </c>
    </row>
    <row r="6" spans="1:5" ht="31.5" customHeight="1">
      <c r="A6" s="97" t="s">
        <v>498</v>
      </c>
      <c r="B6" s="98" t="s">
        <v>499</v>
      </c>
      <c r="C6" s="88" t="s">
        <v>292</v>
      </c>
      <c r="D6" s="88" t="s">
        <v>293</v>
      </c>
      <c r="E6" s="88" t="s">
        <v>294</v>
      </c>
    </row>
    <row r="7" spans="1:5" ht="15" customHeight="1">
      <c r="A7" s="99"/>
      <c r="B7" s="51"/>
      <c r="C7" s="51"/>
      <c r="D7" s="51"/>
      <c r="E7" s="51"/>
    </row>
    <row r="8" spans="1:5" ht="15" customHeight="1">
      <c r="A8" s="99"/>
      <c r="B8" s="51"/>
      <c r="C8" s="51"/>
      <c r="D8" s="51"/>
      <c r="E8" s="51"/>
    </row>
    <row r="9" spans="1:5" ht="15" customHeight="1">
      <c r="A9" s="99"/>
      <c r="B9" s="51"/>
      <c r="C9" s="51"/>
      <c r="D9" s="51"/>
      <c r="E9" s="51"/>
    </row>
    <row r="10" spans="1:5" ht="15" customHeight="1">
      <c r="A10" s="51"/>
      <c r="B10" s="51"/>
      <c r="C10" s="51"/>
      <c r="D10" s="51"/>
      <c r="E10" s="51"/>
    </row>
    <row r="11" spans="1:5" ht="29.25" customHeight="1">
      <c r="A11" s="100" t="s">
        <v>285</v>
      </c>
      <c r="B11" s="63" t="s">
        <v>805</v>
      </c>
      <c r="C11" s="190">
        <v>29509</v>
      </c>
      <c r="D11" s="190">
        <f>C11*0.03</f>
        <v>885.27</v>
      </c>
      <c r="E11" s="190">
        <f>C11-D11</f>
        <v>28623.73</v>
      </c>
    </row>
    <row r="12" spans="1:5" ht="29.25" customHeight="1">
      <c r="A12" s="100"/>
      <c r="B12" s="51"/>
      <c r="C12" s="51"/>
      <c r="D12" s="51"/>
      <c r="E12" s="51"/>
    </row>
    <row r="13" spans="1:5" ht="15" customHeight="1">
      <c r="A13" s="100"/>
      <c r="B13" s="51"/>
      <c r="C13" s="51"/>
      <c r="D13" s="51"/>
      <c r="E13" s="51"/>
    </row>
    <row r="14" spans="1:5" ht="15" customHeight="1">
      <c r="A14" s="101"/>
      <c r="B14" s="51"/>
      <c r="C14" s="51"/>
      <c r="D14" s="51"/>
      <c r="E14" s="51"/>
    </row>
    <row r="15" spans="1:5" ht="15" customHeight="1">
      <c r="A15" s="101"/>
      <c r="B15" s="51"/>
      <c r="C15" s="51"/>
      <c r="D15" s="51"/>
      <c r="E15" s="51"/>
    </row>
    <row r="16" spans="1:5" ht="30.75" customHeight="1">
      <c r="A16" s="100" t="s">
        <v>286</v>
      </c>
      <c r="B16" s="48" t="s">
        <v>852</v>
      </c>
      <c r="C16" s="51"/>
      <c r="D16" s="51"/>
      <c r="E16" s="51"/>
    </row>
    <row r="17" spans="1:5" ht="15" customHeight="1">
      <c r="A17" s="93" t="s">
        <v>148</v>
      </c>
      <c r="B17" s="93" t="s">
        <v>772</v>
      </c>
      <c r="C17" s="51"/>
      <c r="D17" s="51"/>
      <c r="E17" s="51"/>
    </row>
    <row r="18" spans="1:5" ht="15" customHeight="1">
      <c r="A18" s="93" t="s">
        <v>149</v>
      </c>
      <c r="B18" s="93" t="s">
        <v>772</v>
      </c>
      <c r="C18" s="51"/>
      <c r="D18" s="51"/>
      <c r="E18" s="51"/>
    </row>
    <row r="19" spans="1:5" ht="15" customHeight="1">
      <c r="A19" s="93" t="s">
        <v>150</v>
      </c>
      <c r="B19" s="93" t="s">
        <v>772</v>
      </c>
      <c r="C19" s="51"/>
      <c r="D19" s="51"/>
      <c r="E19" s="51"/>
    </row>
    <row r="20" spans="1:5" ht="15" customHeight="1">
      <c r="A20" s="93" t="s">
        <v>151</v>
      </c>
      <c r="B20" s="93" t="s">
        <v>772</v>
      </c>
      <c r="C20" s="51"/>
      <c r="D20" s="51"/>
      <c r="E20" s="51"/>
    </row>
    <row r="21" spans="1:5" ht="15" customHeight="1">
      <c r="A21" s="93" t="s">
        <v>98</v>
      </c>
      <c r="B21" s="102" t="s">
        <v>779</v>
      </c>
      <c r="C21" s="51"/>
      <c r="D21" s="51"/>
      <c r="E21" s="51"/>
    </row>
    <row r="22" spans="1:5" ht="15" customHeight="1">
      <c r="A22" s="93" t="s">
        <v>96</v>
      </c>
      <c r="B22" s="102" t="s">
        <v>773</v>
      </c>
      <c r="C22" s="51"/>
      <c r="D22" s="51"/>
      <c r="E22" s="51"/>
    </row>
    <row r="23" spans="1:5" ht="15" customHeight="1">
      <c r="A23" s="101"/>
      <c r="B23" s="51"/>
      <c r="C23" s="51"/>
      <c r="D23" s="51"/>
      <c r="E23" s="51"/>
    </row>
    <row r="24" spans="1:5" ht="27.75" customHeight="1">
      <c r="A24" s="100" t="s">
        <v>287</v>
      </c>
      <c r="B24" s="52" t="s">
        <v>290</v>
      </c>
      <c r="C24" s="51"/>
      <c r="D24" s="51"/>
      <c r="E24" s="51"/>
    </row>
    <row r="25" spans="1:5" ht="15" customHeight="1">
      <c r="A25" s="100"/>
      <c r="B25" s="51" t="s">
        <v>805</v>
      </c>
      <c r="C25" s="51"/>
      <c r="D25" s="51"/>
      <c r="E25" s="51"/>
    </row>
    <row r="26" spans="1:5" ht="15" customHeight="1">
      <c r="A26" s="100"/>
      <c r="B26" s="51" t="s">
        <v>844</v>
      </c>
      <c r="C26" s="51"/>
      <c r="D26" s="51"/>
      <c r="E26" s="51"/>
    </row>
    <row r="27" spans="1:5" ht="15" customHeight="1">
      <c r="A27" s="101"/>
      <c r="B27" s="51"/>
      <c r="C27" s="51"/>
      <c r="D27" s="51"/>
      <c r="E27" s="51"/>
    </row>
    <row r="28" spans="1:5" ht="15" customHeight="1">
      <c r="A28" s="101"/>
      <c r="B28" s="51"/>
      <c r="C28" s="51"/>
      <c r="D28" s="51"/>
      <c r="E28" s="51"/>
    </row>
    <row r="29" spans="1:5" ht="31.5" customHeight="1">
      <c r="A29" s="100" t="s">
        <v>288</v>
      </c>
      <c r="B29" s="52" t="s">
        <v>291</v>
      </c>
      <c r="C29" s="51"/>
      <c r="D29" s="51"/>
      <c r="E29" s="51"/>
    </row>
    <row r="30" spans="1:5" ht="15" customHeight="1">
      <c r="A30" s="100"/>
      <c r="B30" s="51"/>
      <c r="C30" s="51"/>
      <c r="D30" s="51"/>
      <c r="E30" s="51"/>
    </row>
    <row r="31" spans="1:5" ht="15" customHeight="1">
      <c r="A31" s="100"/>
      <c r="B31" s="51"/>
      <c r="C31" s="51"/>
      <c r="D31" s="51"/>
      <c r="E31" s="51"/>
    </row>
    <row r="32" spans="1:5" ht="15" customHeight="1">
      <c r="A32" s="101"/>
      <c r="B32" s="51"/>
      <c r="C32" s="51"/>
      <c r="D32" s="51"/>
      <c r="E32" s="51"/>
    </row>
    <row r="33" spans="1:5" ht="15" customHeight="1">
      <c r="A33" s="101"/>
      <c r="B33" s="51"/>
      <c r="C33" s="51"/>
      <c r="D33" s="51"/>
      <c r="E33" s="51"/>
    </row>
    <row r="34" spans="1:5" ht="15" customHeight="1">
      <c r="A34" s="100" t="s">
        <v>289</v>
      </c>
      <c r="B34" s="52"/>
      <c r="C34" s="51"/>
      <c r="D34" s="51"/>
      <c r="E34" s="51"/>
    </row>
    <row r="35" spans="1:5" ht="15" customHeight="1"/>
    <row r="36" spans="1:5" ht="15" customHeight="1"/>
    <row r="37" spans="1:5" ht="15" customHeight="1"/>
  </sheetData>
  <mergeCells count="2">
    <mergeCell ref="A2:E2"/>
    <mergeCell ref="A3:E3"/>
  </mergeCells>
  <phoneticPr fontId="50" type="noConversion"/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  <headerFooter>
    <oddHeader xml:space="preserve">&amp;R31.sz. melléklet
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  <pageSetUpPr fitToPage="1"/>
  </sheetPr>
  <dimension ref="A1:Y172"/>
  <sheetViews>
    <sheetView topLeftCell="B1" workbookViewId="0">
      <selection activeCell="F10" sqref="F10"/>
    </sheetView>
  </sheetViews>
  <sheetFormatPr defaultRowHeight="15"/>
  <cols>
    <col min="1" max="1" width="105.140625" customWidth="1"/>
    <col min="3" max="3" width="17.140625" style="158" customWidth="1"/>
    <col min="4" max="4" width="17.28515625" customWidth="1"/>
    <col min="5" max="5" width="17.7109375" customWidth="1"/>
    <col min="6" max="6" width="14.5703125" customWidth="1"/>
  </cols>
  <sheetData>
    <row r="1" spans="1:6">
      <c r="A1" s="103" t="s">
        <v>283</v>
      </c>
      <c r="B1" s="103"/>
      <c r="C1" s="245"/>
      <c r="D1" s="103"/>
      <c r="E1" s="103"/>
      <c r="F1" s="103"/>
    </row>
    <row r="2" spans="1:6" ht="21" customHeight="1">
      <c r="A2" s="265" t="s">
        <v>343</v>
      </c>
      <c r="B2" s="270"/>
      <c r="C2" s="270"/>
      <c r="D2" s="270"/>
      <c r="E2" s="270"/>
      <c r="F2" s="267"/>
    </row>
    <row r="3" spans="1:6" ht="18.75" customHeight="1">
      <c r="A3" s="268" t="s">
        <v>187</v>
      </c>
      <c r="B3" s="266"/>
      <c r="C3" s="266"/>
      <c r="D3" s="266"/>
      <c r="E3" s="266"/>
      <c r="F3" s="267"/>
    </row>
    <row r="4" spans="1:6" ht="18">
      <c r="A4" s="61"/>
    </row>
    <row r="5" spans="1:6">
      <c r="A5" s="3" t="s">
        <v>342</v>
      </c>
    </row>
    <row r="6" spans="1:6" ht="25.5">
      <c r="A6" s="1" t="s">
        <v>498</v>
      </c>
      <c r="B6" s="2" t="s">
        <v>499</v>
      </c>
      <c r="C6" s="188" t="s">
        <v>341</v>
      </c>
      <c r="D6" s="79" t="s">
        <v>340</v>
      </c>
      <c r="E6" s="79" t="s">
        <v>339</v>
      </c>
      <c r="F6" s="125" t="s">
        <v>464</v>
      </c>
    </row>
    <row r="7" spans="1:6">
      <c r="A7" s="37" t="s">
        <v>500</v>
      </c>
      <c r="B7" s="38" t="s">
        <v>501</v>
      </c>
      <c r="C7" s="190">
        <f>'2. KIADÁSOK MINDÖSSZESEN'!H6</f>
        <v>136276</v>
      </c>
      <c r="D7" s="244">
        <f>C7*1.03</f>
        <v>140364.28</v>
      </c>
      <c r="E7" s="244">
        <f>D7*1.02</f>
        <v>143171.5656</v>
      </c>
      <c r="F7" s="180">
        <f>E7*1.01</f>
        <v>144603.28125600002</v>
      </c>
    </row>
    <row r="8" spans="1:6">
      <c r="A8" s="37" t="s">
        <v>502</v>
      </c>
      <c r="B8" s="39" t="s">
        <v>503</v>
      </c>
      <c r="C8" s="190">
        <f>'2. KIADÁSOK MINDÖSSZESEN'!H7</f>
        <v>0</v>
      </c>
      <c r="D8" s="244">
        <f t="shared" ref="D8:D71" si="0">C8*1.03</f>
        <v>0</v>
      </c>
      <c r="E8" s="244">
        <f t="shared" ref="E8:E71" si="1">D8*1.02</f>
        <v>0</v>
      </c>
      <c r="F8" s="180">
        <f t="shared" ref="F8:F71" si="2">E8*1.01</f>
        <v>0</v>
      </c>
    </row>
    <row r="9" spans="1:6">
      <c r="A9" s="37" t="s">
        <v>504</v>
      </c>
      <c r="B9" s="39" t="s">
        <v>505</v>
      </c>
      <c r="C9" s="190">
        <f>'2. KIADÁSOK MINDÖSSZESEN'!H8</f>
        <v>0</v>
      </c>
      <c r="D9" s="244">
        <f t="shared" si="0"/>
        <v>0</v>
      </c>
      <c r="E9" s="244">
        <f t="shared" si="1"/>
        <v>0</v>
      </c>
      <c r="F9" s="180">
        <f t="shared" si="2"/>
        <v>0</v>
      </c>
    </row>
    <row r="10" spans="1:6">
      <c r="A10" s="40" t="s">
        <v>506</v>
      </c>
      <c r="B10" s="39" t="s">
        <v>507</v>
      </c>
      <c r="C10" s="190">
        <f>'2. KIADÁSOK MINDÖSSZESEN'!H9</f>
        <v>3646</v>
      </c>
      <c r="D10" s="244">
        <f t="shared" si="0"/>
        <v>3755.38</v>
      </c>
      <c r="E10" s="244">
        <f t="shared" si="1"/>
        <v>3830.4876000000004</v>
      </c>
      <c r="F10" s="180">
        <f t="shared" si="2"/>
        <v>3868.7924760000005</v>
      </c>
    </row>
    <row r="11" spans="1:6">
      <c r="A11" s="40" t="s">
        <v>508</v>
      </c>
      <c r="B11" s="39" t="s">
        <v>509</v>
      </c>
      <c r="C11" s="190">
        <f>'2. KIADÁSOK MINDÖSSZESEN'!H10</f>
        <v>200</v>
      </c>
      <c r="D11" s="244">
        <f t="shared" si="0"/>
        <v>206</v>
      </c>
      <c r="E11" s="244">
        <f t="shared" si="1"/>
        <v>210.12</v>
      </c>
      <c r="F11" s="180">
        <f t="shared" si="2"/>
        <v>212.22120000000001</v>
      </c>
    </row>
    <row r="12" spans="1:6">
      <c r="A12" s="40" t="s">
        <v>543</v>
      </c>
      <c r="B12" s="39" t="s">
        <v>544</v>
      </c>
      <c r="C12" s="190">
        <f>'2. KIADÁSOK MINDÖSSZESEN'!H11</f>
        <v>424</v>
      </c>
      <c r="D12" s="244">
        <f t="shared" si="0"/>
        <v>436.72</v>
      </c>
      <c r="E12" s="244">
        <f t="shared" si="1"/>
        <v>445.45440000000002</v>
      </c>
      <c r="F12" s="180">
        <f t="shared" si="2"/>
        <v>449.90894400000002</v>
      </c>
    </row>
    <row r="13" spans="1:6">
      <c r="A13" s="40" t="s">
        <v>545</v>
      </c>
      <c r="B13" s="39" t="s">
        <v>546</v>
      </c>
      <c r="C13" s="190">
        <f>'2. KIADÁSOK MINDÖSSZESEN'!H12</f>
        <v>7382</v>
      </c>
      <c r="D13" s="244">
        <f t="shared" si="0"/>
        <v>7603.46</v>
      </c>
      <c r="E13" s="244">
        <f t="shared" si="1"/>
        <v>7755.5291999999999</v>
      </c>
      <c r="F13" s="180">
        <f t="shared" si="2"/>
        <v>7833.084492</v>
      </c>
    </row>
    <row r="14" spans="1:6">
      <c r="A14" s="40" t="s">
        <v>547</v>
      </c>
      <c r="B14" s="39" t="s">
        <v>548</v>
      </c>
      <c r="C14" s="190">
        <f>'2. KIADÁSOK MINDÖSSZESEN'!H13</f>
        <v>0</v>
      </c>
      <c r="D14" s="244">
        <f t="shared" si="0"/>
        <v>0</v>
      </c>
      <c r="E14" s="244">
        <f t="shared" si="1"/>
        <v>0</v>
      </c>
      <c r="F14" s="180">
        <f t="shared" si="2"/>
        <v>0</v>
      </c>
    </row>
    <row r="15" spans="1:6">
      <c r="A15" s="4" t="s">
        <v>549</v>
      </c>
      <c r="B15" s="39" t="s">
        <v>550</v>
      </c>
      <c r="C15" s="190">
        <f>'2. KIADÁSOK MINDÖSSZESEN'!H14</f>
        <v>1527</v>
      </c>
      <c r="D15" s="244">
        <f t="shared" si="0"/>
        <v>1572.81</v>
      </c>
      <c r="E15" s="244">
        <f t="shared" si="1"/>
        <v>1604.2662</v>
      </c>
      <c r="F15" s="180">
        <f t="shared" si="2"/>
        <v>1620.3088620000001</v>
      </c>
    </row>
    <row r="16" spans="1:6">
      <c r="A16" s="4" t="s">
        <v>551</v>
      </c>
      <c r="B16" s="39" t="s">
        <v>552</v>
      </c>
      <c r="C16" s="190">
        <f>'2. KIADÁSOK MINDÖSSZESEN'!H15</f>
        <v>0</v>
      </c>
      <c r="D16" s="244">
        <f t="shared" si="0"/>
        <v>0</v>
      </c>
      <c r="E16" s="244">
        <f t="shared" si="1"/>
        <v>0</v>
      </c>
      <c r="F16" s="180">
        <f t="shared" si="2"/>
        <v>0</v>
      </c>
    </row>
    <row r="17" spans="1:6">
      <c r="A17" s="4" t="s">
        <v>553</v>
      </c>
      <c r="B17" s="39" t="s">
        <v>554</v>
      </c>
      <c r="C17" s="190">
        <f>'2. KIADÁSOK MINDÖSSZESEN'!H16</f>
        <v>0</v>
      </c>
      <c r="D17" s="244">
        <f t="shared" si="0"/>
        <v>0</v>
      </c>
      <c r="E17" s="244">
        <f t="shared" si="1"/>
        <v>0</v>
      </c>
      <c r="F17" s="180">
        <f t="shared" si="2"/>
        <v>0</v>
      </c>
    </row>
    <row r="18" spans="1:6">
      <c r="A18" s="4" t="s">
        <v>555</v>
      </c>
      <c r="B18" s="39" t="s">
        <v>556</v>
      </c>
      <c r="C18" s="190">
        <f>'2. KIADÁSOK MINDÖSSZESEN'!H17</f>
        <v>0</v>
      </c>
      <c r="D18" s="244">
        <f t="shared" si="0"/>
        <v>0</v>
      </c>
      <c r="E18" s="244">
        <f t="shared" si="1"/>
        <v>0</v>
      </c>
      <c r="F18" s="180">
        <f t="shared" si="2"/>
        <v>0</v>
      </c>
    </row>
    <row r="19" spans="1:6">
      <c r="A19" s="4" t="s">
        <v>43</v>
      </c>
      <c r="B19" s="39" t="s">
        <v>557</v>
      </c>
      <c r="C19" s="190">
        <f>'2. KIADÁSOK MINDÖSSZESEN'!H18</f>
        <v>0</v>
      </c>
      <c r="D19" s="244">
        <f t="shared" si="0"/>
        <v>0</v>
      </c>
      <c r="E19" s="244">
        <f t="shared" si="1"/>
        <v>0</v>
      </c>
      <c r="F19" s="180">
        <f t="shared" si="2"/>
        <v>0</v>
      </c>
    </row>
    <row r="20" spans="1:6">
      <c r="A20" s="41" t="s">
        <v>894</v>
      </c>
      <c r="B20" s="42" t="s">
        <v>559</v>
      </c>
      <c r="C20" s="190">
        <f>'2. KIADÁSOK MINDÖSSZESEN'!H19</f>
        <v>149455</v>
      </c>
      <c r="D20" s="244">
        <f t="shared" si="0"/>
        <v>153938.65</v>
      </c>
      <c r="E20" s="244">
        <f t="shared" si="1"/>
        <v>157017.42300000001</v>
      </c>
      <c r="F20" s="180">
        <f t="shared" si="2"/>
        <v>158587.59723000001</v>
      </c>
    </row>
    <row r="21" spans="1:6">
      <c r="A21" s="4" t="s">
        <v>560</v>
      </c>
      <c r="B21" s="39" t="s">
        <v>561</v>
      </c>
      <c r="C21" s="190">
        <f>'2. KIADÁSOK MINDÖSSZESEN'!H20</f>
        <v>0</v>
      </c>
      <c r="D21" s="244">
        <f t="shared" si="0"/>
        <v>0</v>
      </c>
      <c r="E21" s="244">
        <f t="shared" si="1"/>
        <v>0</v>
      </c>
      <c r="F21" s="180">
        <f t="shared" si="2"/>
        <v>0</v>
      </c>
    </row>
    <row r="22" spans="1:6">
      <c r="A22" s="4" t="s">
        <v>562</v>
      </c>
      <c r="B22" s="39" t="s">
        <v>563</v>
      </c>
      <c r="C22" s="190">
        <f>'2. KIADÁSOK MINDÖSSZESEN'!H21</f>
        <v>2700</v>
      </c>
      <c r="D22" s="244">
        <f t="shared" si="0"/>
        <v>2781</v>
      </c>
      <c r="E22" s="244">
        <f t="shared" si="1"/>
        <v>2836.62</v>
      </c>
      <c r="F22" s="180">
        <f t="shared" si="2"/>
        <v>2864.9861999999998</v>
      </c>
    </row>
    <row r="23" spans="1:6">
      <c r="A23" s="5" t="s">
        <v>564</v>
      </c>
      <c r="B23" s="39" t="s">
        <v>565</v>
      </c>
      <c r="C23" s="190">
        <f>'2. KIADÁSOK MINDÖSSZESEN'!H22</f>
        <v>550</v>
      </c>
      <c r="D23" s="244">
        <f t="shared" si="0"/>
        <v>566.5</v>
      </c>
      <c r="E23" s="244">
        <f t="shared" si="1"/>
        <v>577.83000000000004</v>
      </c>
      <c r="F23" s="180">
        <f t="shared" si="2"/>
        <v>583.6083000000001</v>
      </c>
    </row>
    <row r="24" spans="1:6">
      <c r="A24" s="8" t="s">
        <v>895</v>
      </c>
      <c r="B24" s="42" t="s">
        <v>566</v>
      </c>
      <c r="C24" s="190">
        <f>'2. KIADÁSOK MINDÖSSZESEN'!H23</f>
        <v>3250</v>
      </c>
      <c r="D24" s="244">
        <f t="shared" si="0"/>
        <v>3347.5</v>
      </c>
      <c r="E24" s="244">
        <f t="shared" si="1"/>
        <v>3414.4500000000003</v>
      </c>
      <c r="F24" s="180">
        <f t="shared" si="2"/>
        <v>3448.5945000000002</v>
      </c>
    </row>
    <row r="25" spans="1:6">
      <c r="A25" s="64" t="s">
        <v>73</v>
      </c>
      <c r="B25" s="65" t="s">
        <v>567</v>
      </c>
      <c r="C25" s="190">
        <f>'2. KIADÁSOK MINDÖSSZESEN'!H24</f>
        <v>152705</v>
      </c>
      <c r="D25" s="244">
        <f t="shared" si="0"/>
        <v>157286.15</v>
      </c>
      <c r="E25" s="244">
        <f t="shared" si="1"/>
        <v>160431.87299999999</v>
      </c>
      <c r="F25" s="180">
        <f t="shared" si="2"/>
        <v>162036.19172999999</v>
      </c>
    </row>
    <row r="26" spans="1:6">
      <c r="A26" s="48" t="s">
        <v>44</v>
      </c>
      <c r="B26" s="65" t="s">
        <v>568</v>
      </c>
      <c r="C26" s="190">
        <f>'2. KIADÁSOK MINDÖSSZESEN'!H25</f>
        <v>40543</v>
      </c>
      <c r="D26" s="244">
        <f t="shared" si="0"/>
        <v>41759.29</v>
      </c>
      <c r="E26" s="244">
        <f t="shared" si="1"/>
        <v>42594.4758</v>
      </c>
      <c r="F26" s="180">
        <f t="shared" si="2"/>
        <v>43020.420557999998</v>
      </c>
    </row>
    <row r="27" spans="1:6">
      <c r="A27" s="4" t="s">
        <v>569</v>
      </c>
      <c r="B27" s="39" t="s">
        <v>570</v>
      </c>
      <c r="C27" s="190">
        <f>'2. KIADÁSOK MINDÖSSZESEN'!H26</f>
        <v>2337</v>
      </c>
      <c r="D27" s="244">
        <f t="shared" si="0"/>
        <v>2407.11</v>
      </c>
      <c r="E27" s="244">
        <f t="shared" si="1"/>
        <v>2455.2522000000004</v>
      </c>
      <c r="F27" s="180">
        <f t="shared" si="2"/>
        <v>2479.8047220000003</v>
      </c>
    </row>
    <row r="28" spans="1:6">
      <c r="A28" s="4" t="s">
        <v>571</v>
      </c>
      <c r="B28" s="39" t="s">
        <v>572</v>
      </c>
      <c r="C28" s="190">
        <f>'2. KIADÁSOK MINDÖSSZESEN'!H27</f>
        <v>39356</v>
      </c>
      <c r="D28" s="244">
        <f t="shared" si="0"/>
        <v>40536.68</v>
      </c>
      <c r="E28" s="244">
        <f t="shared" si="1"/>
        <v>41347.4136</v>
      </c>
      <c r="F28" s="180">
        <f t="shared" si="2"/>
        <v>41760.887735999997</v>
      </c>
    </row>
    <row r="29" spans="1:6">
      <c r="A29" s="4" t="s">
        <v>573</v>
      </c>
      <c r="B29" s="39" t="s">
        <v>574</v>
      </c>
      <c r="C29" s="190">
        <f>'2. KIADÁSOK MINDÖSSZESEN'!H28</f>
        <v>0</v>
      </c>
      <c r="D29" s="244">
        <f t="shared" si="0"/>
        <v>0</v>
      </c>
      <c r="E29" s="244">
        <f t="shared" si="1"/>
        <v>0</v>
      </c>
      <c r="F29" s="180">
        <f t="shared" si="2"/>
        <v>0</v>
      </c>
    </row>
    <row r="30" spans="1:6">
      <c r="A30" s="8" t="s">
        <v>905</v>
      </c>
      <c r="B30" s="42" t="s">
        <v>575</v>
      </c>
      <c r="C30" s="190">
        <f>'2. KIADÁSOK MINDÖSSZESEN'!H29</f>
        <v>41693</v>
      </c>
      <c r="D30" s="244">
        <f t="shared" si="0"/>
        <v>42943.79</v>
      </c>
      <c r="E30" s="244">
        <f t="shared" si="1"/>
        <v>43802.665800000002</v>
      </c>
      <c r="F30" s="180">
        <f t="shared" si="2"/>
        <v>44240.692458000005</v>
      </c>
    </row>
    <row r="31" spans="1:6">
      <c r="A31" s="4" t="s">
        <v>576</v>
      </c>
      <c r="B31" s="39" t="s">
        <v>577</v>
      </c>
      <c r="C31" s="190">
        <f>'2. KIADÁSOK MINDÖSSZESEN'!H30</f>
        <v>795</v>
      </c>
      <c r="D31" s="244">
        <f t="shared" si="0"/>
        <v>818.85</v>
      </c>
      <c r="E31" s="244">
        <f t="shared" si="1"/>
        <v>835.22700000000009</v>
      </c>
      <c r="F31" s="180">
        <f t="shared" si="2"/>
        <v>843.57927000000007</v>
      </c>
    </row>
    <row r="32" spans="1:6">
      <c r="A32" s="4" t="s">
        <v>578</v>
      </c>
      <c r="B32" s="39" t="s">
        <v>579</v>
      </c>
      <c r="C32" s="190">
        <f>'2. KIADÁSOK MINDÖSSZESEN'!H31</f>
        <v>1873</v>
      </c>
      <c r="D32" s="244">
        <f t="shared" si="0"/>
        <v>1929.19</v>
      </c>
      <c r="E32" s="244">
        <f t="shared" si="1"/>
        <v>1967.7738000000002</v>
      </c>
      <c r="F32" s="180">
        <f t="shared" si="2"/>
        <v>1987.4515380000003</v>
      </c>
    </row>
    <row r="33" spans="1:6" ht="15" customHeight="1">
      <c r="A33" s="8" t="s">
        <v>74</v>
      </c>
      <c r="B33" s="42" t="s">
        <v>580</v>
      </c>
      <c r="C33" s="190">
        <f>'2. KIADÁSOK MINDÖSSZESEN'!H32</f>
        <v>2668</v>
      </c>
      <c r="D33" s="244">
        <f t="shared" si="0"/>
        <v>2748.04</v>
      </c>
      <c r="E33" s="244">
        <f t="shared" si="1"/>
        <v>2803.0007999999998</v>
      </c>
      <c r="F33" s="180">
        <f t="shared" si="2"/>
        <v>2831.030808</v>
      </c>
    </row>
    <row r="34" spans="1:6">
      <c r="A34" s="4" t="s">
        <v>581</v>
      </c>
      <c r="B34" s="39" t="s">
        <v>582</v>
      </c>
      <c r="C34" s="190">
        <f>'2. KIADÁSOK MINDÖSSZESEN'!H33</f>
        <v>19270</v>
      </c>
      <c r="D34" s="244">
        <f t="shared" si="0"/>
        <v>19848.100000000002</v>
      </c>
      <c r="E34" s="244">
        <f t="shared" si="1"/>
        <v>20245.062000000002</v>
      </c>
      <c r="F34" s="180">
        <f t="shared" si="2"/>
        <v>20447.512620000001</v>
      </c>
    </row>
    <row r="35" spans="1:6">
      <c r="A35" s="4" t="s">
        <v>583</v>
      </c>
      <c r="B35" s="39" t="s">
        <v>584</v>
      </c>
      <c r="C35" s="190">
        <f>'2. KIADÁSOK MINDÖSSZESEN'!H34</f>
        <v>0</v>
      </c>
      <c r="D35" s="244">
        <f t="shared" si="0"/>
        <v>0</v>
      </c>
      <c r="E35" s="244">
        <f t="shared" si="1"/>
        <v>0</v>
      </c>
      <c r="F35" s="180">
        <f t="shared" si="2"/>
        <v>0</v>
      </c>
    </row>
    <row r="36" spans="1:6">
      <c r="A36" s="4" t="s">
        <v>45</v>
      </c>
      <c r="B36" s="39" t="s">
        <v>585</v>
      </c>
      <c r="C36" s="190">
        <f>'2. KIADÁSOK MINDÖSSZESEN'!H35</f>
        <v>864</v>
      </c>
      <c r="D36" s="244">
        <f t="shared" si="0"/>
        <v>889.92000000000007</v>
      </c>
      <c r="E36" s="244">
        <f t="shared" si="1"/>
        <v>907.71840000000009</v>
      </c>
      <c r="F36" s="180">
        <f t="shared" si="2"/>
        <v>916.79558400000008</v>
      </c>
    </row>
    <row r="37" spans="1:6">
      <c r="A37" s="4" t="s">
        <v>587</v>
      </c>
      <c r="B37" s="39" t="s">
        <v>588</v>
      </c>
      <c r="C37" s="190">
        <f>'2. KIADÁSOK MINDÖSSZESEN'!H36</f>
        <v>8629</v>
      </c>
      <c r="D37" s="244">
        <f t="shared" si="0"/>
        <v>8887.8700000000008</v>
      </c>
      <c r="E37" s="244">
        <f t="shared" si="1"/>
        <v>9065.6274000000012</v>
      </c>
      <c r="F37" s="180">
        <f t="shared" si="2"/>
        <v>9156.2836740000021</v>
      </c>
    </row>
    <row r="38" spans="1:6">
      <c r="A38" s="13" t="s">
        <v>46</v>
      </c>
      <c r="B38" s="39" t="s">
        <v>589</v>
      </c>
      <c r="C38" s="190">
        <f>'2. KIADÁSOK MINDÖSSZESEN'!H37</f>
        <v>151</v>
      </c>
      <c r="D38" s="244">
        <f t="shared" si="0"/>
        <v>155.53</v>
      </c>
      <c r="E38" s="244">
        <f t="shared" si="1"/>
        <v>158.64060000000001</v>
      </c>
      <c r="F38" s="180">
        <f t="shared" si="2"/>
        <v>160.22700600000002</v>
      </c>
    </row>
    <row r="39" spans="1:6">
      <c r="A39" s="5" t="s">
        <v>591</v>
      </c>
      <c r="B39" s="39" t="s">
        <v>592</v>
      </c>
      <c r="C39" s="190">
        <f>'2. KIADÁSOK MINDÖSSZESEN'!H38</f>
        <v>0</v>
      </c>
      <c r="D39" s="244">
        <f t="shared" si="0"/>
        <v>0</v>
      </c>
      <c r="E39" s="244">
        <f t="shared" si="1"/>
        <v>0</v>
      </c>
      <c r="F39" s="180">
        <f t="shared" si="2"/>
        <v>0</v>
      </c>
    </row>
    <row r="40" spans="1:6">
      <c r="A40" s="4" t="s">
        <v>47</v>
      </c>
      <c r="B40" s="39" t="s">
        <v>593</v>
      </c>
      <c r="C40" s="190">
        <f>'2. KIADÁSOK MINDÖSSZESEN'!H39</f>
        <v>51499</v>
      </c>
      <c r="D40" s="244">
        <f t="shared" si="0"/>
        <v>53043.97</v>
      </c>
      <c r="E40" s="244">
        <f t="shared" si="1"/>
        <v>54104.849399999999</v>
      </c>
      <c r="F40" s="180">
        <f t="shared" si="2"/>
        <v>54645.897894000002</v>
      </c>
    </row>
    <row r="41" spans="1:6">
      <c r="A41" s="8" t="s">
        <v>909</v>
      </c>
      <c r="B41" s="42" t="s">
        <v>595</v>
      </c>
      <c r="C41" s="190">
        <f>'2. KIADÁSOK MINDÖSSZESEN'!H40</f>
        <v>80413</v>
      </c>
      <c r="D41" s="244">
        <f t="shared" si="0"/>
        <v>82825.39</v>
      </c>
      <c r="E41" s="244">
        <f t="shared" si="1"/>
        <v>84481.897800000006</v>
      </c>
      <c r="F41" s="180">
        <f t="shared" si="2"/>
        <v>85326.716778000002</v>
      </c>
    </row>
    <row r="42" spans="1:6">
      <c r="A42" s="4" t="s">
        <v>596</v>
      </c>
      <c r="B42" s="39" t="s">
        <v>597</v>
      </c>
      <c r="C42" s="190">
        <f>'2. KIADÁSOK MINDÖSSZESEN'!H41</f>
        <v>1669</v>
      </c>
      <c r="D42" s="244">
        <f t="shared" si="0"/>
        <v>1719.07</v>
      </c>
      <c r="E42" s="244">
        <f t="shared" si="1"/>
        <v>1753.4513999999999</v>
      </c>
      <c r="F42" s="180">
        <f t="shared" si="2"/>
        <v>1770.9859139999999</v>
      </c>
    </row>
    <row r="43" spans="1:6">
      <c r="A43" s="4" t="s">
        <v>598</v>
      </c>
      <c r="B43" s="39" t="s">
        <v>599</v>
      </c>
      <c r="C43" s="190">
        <f>'2. KIADÁSOK MINDÖSSZESEN'!H42</f>
        <v>250</v>
      </c>
      <c r="D43" s="244">
        <f t="shared" si="0"/>
        <v>257.5</v>
      </c>
      <c r="E43" s="244">
        <f t="shared" si="1"/>
        <v>262.64999999999998</v>
      </c>
      <c r="F43" s="180">
        <f t="shared" si="2"/>
        <v>265.2765</v>
      </c>
    </row>
    <row r="44" spans="1:6">
      <c r="A44" s="8" t="s">
        <v>910</v>
      </c>
      <c r="B44" s="42" t="s">
        <v>600</v>
      </c>
      <c r="C44" s="190">
        <f>'2. KIADÁSOK MINDÖSSZESEN'!H43</f>
        <v>1919</v>
      </c>
      <c r="D44" s="244">
        <f t="shared" si="0"/>
        <v>1976.5700000000002</v>
      </c>
      <c r="E44" s="244">
        <f t="shared" si="1"/>
        <v>2016.1014000000002</v>
      </c>
      <c r="F44" s="180">
        <f t="shared" si="2"/>
        <v>2036.2624140000003</v>
      </c>
    </row>
    <row r="45" spans="1:6">
      <c r="A45" s="4" t="s">
        <v>601</v>
      </c>
      <c r="B45" s="39" t="s">
        <v>602</v>
      </c>
      <c r="C45" s="190">
        <f>'2. KIADÁSOK MINDÖSSZESEN'!H44</f>
        <v>27785</v>
      </c>
      <c r="D45" s="244">
        <f t="shared" si="0"/>
        <v>28618.55</v>
      </c>
      <c r="E45" s="244">
        <f t="shared" si="1"/>
        <v>29190.920999999998</v>
      </c>
      <c r="F45" s="180">
        <f t="shared" si="2"/>
        <v>29482.83021</v>
      </c>
    </row>
    <row r="46" spans="1:6">
      <c r="A46" s="4" t="s">
        <v>603</v>
      </c>
      <c r="B46" s="39" t="s">
        <v>604</v>
      </c>
      <c r="C46" s="190">
        <f>'2. KIADÁSOK MINDÖSSZESEN'!H45</f>
        <v>0</v>
      </c>
      <c r="D46" s="244">
        <f t="shared" si="0"/>
        <v>0</v>
      </c>
      <c r="E46" s="244">
        <f t="shared" si="1"/>
        <v>0</v>
      </c>
      <c r="F46" s="180">
        <f t="shared" si="2"/>
        <v>0</v>
      </c>
    </row>
    <row r="47" spans="1:6">
      <c r="A47" s="4" t="s">
        <v>48</v>
      </c>
      <c r="B47" s="39" t="s">
        <v>605</v>
      </c>
      <c r="C47" s="190">
        <f>'2. KIADÁSOK MINDÖSSZESEN'!H46</f>
        <v>56</v>
      </c>
      <c r="D47" s="244">
        <f t="shared" si="0"/>
        <v>57.68</v>
      </c>
      <c r="E47" s="244">
        <f t="shared" si="1"/>
        <v>58.833600000000004</v>
      </c>
      <c r="F47" s="180">
        <f t="shared" si="2"/>
        <v>59.421936000000002</v>
      </c>
    </row>
    <row r="48" spans="1:6">
      <c r="A48" s="4" t="s">
        <v>49</v>
      </c>
      <c r="B48" s="39" t="s">
        <v>607</v>
      </c>
      <c r="C48" s="190">
        <f>'2. KIADÁSOK MINDÖSSZESEN'!H47</f>
        <v>0</v>
      </c>
      <c r="D48" s="244">
        <f t="shared" si="0"/>
        <v>0</v>
      </c>
      <c r="E48" s="244">
        <f t="shared" si="1"/>
        <v>0</v>
      </c>
      <c r="F48" s="180">
        <f t="shared" si="2"/>
        <v>0</v>
      </c>
    </row>
    <row r="49" spans="1:6">
      <c r="A49" s="4" t="s">
        <v>611</v>
      </c>
      <c r="B49" s="39" t="s">
        <v>612</v>
      </c>
      <c r="C49" s="190">
        <f>'2. KIADÁSOK MINDÖSSZESEN'!H48</f>
        <v>5037</v>
      </c>
      <c r="D49" s="244">
        <f t="shared" si="0"/>
        <v>5188.1100000000006</v>
      </c>
      <c r="E49" s="244">
        <f t="shared" si="1"/>
        <v>5291.8722000000007</v>
      </c>
      <c r="F49" s="180">
        <f t="shared" si="2"/>
        <v>5344.790922000001</v>
      </c>
    </row>
    <row r="50" spans="1:6">
      <c r="A50" s="8" t="s">
        <v>913</v>
      </c>
      <c r="B50" s="42" t="s">
        <v>613</v>
      </c>
      <c r="C50" s="190">
        <f>'2. KIADÁSOK MINDÖSSZESEN'!H49</f>
        <v>32878</v>
      </c>
      <c r="D50" s="244">
        <f t="shared" si="0"/>
        <v>33864.340000000004</v>
      </c>
      <c r="E50" s="244">
        <f t="shared" si="1"/>
        <v>34541.626800000005</v>
      </c>
      <c r="F50" s="180">
        <f t="shared" si="2"/>
        <v>34887.043068000006</v>
      </c>
    </row>
    <row r="51" spans="1:6">
      <c r="A51" s="48" t="s">
        <v>914</v>
      </c>
      <c r="B51" s="65" t="s">
        <v>614</v>
      </c>
      <c r="C51" s="190">
        <f>'2. KIADÁSOK MINDÖSSZESEN'!H50</f>
        <v>159571</v>
      </c>
      <c r="D51" s="244">
        <f t="shared" si="0"/>
        <v>164358.13</v>
      </c>
      <c r="E51" s="244">
        <f t="shared" si="1"/>
        <v>167645.29260000002</v>
      </c>
      <c r="F51" s="180">
        <f t="shared" si="2"/>
        <v>169321.74552600001</v>
      </c>
    </row>
    <row r="52" spans="1:6">
      <c r="A52" s="16" t="s">
        <v>615</v>
      </c>
      <c r="B52" s="39" t="s">
        <v>616</v>
      </c>
      <c r="C52" s="190">
        <f>'2. KIADÁSOK MINDÖSSZESEN'!H51</f>
        <v>0</v>
      </c>
      <c r="D52" s="244">
        <f t="shared" si="0"/>
        <v>0</v>
      </c>
      <c r="E52" s="244">
        <f t="shared" si="1"/>
        <v>0</v>
      </c>
      <c r="F52" s="180">
        <f t="shared" si="2"/>
        <v>0</v>
      </c>
    </row>
    <row r="53" spans="1:6">
      <c r="A53" s="16" t="s">
        <v>931</v>
      </c>
      <c r="B53" s="39" t="s">
        <v>617</v>
      </c>
      <c r="C53" s="190">
        <f>'2. KIADÁSOK MINDÖSSZESEN'!H52</f>
        <v>0</v>
      </c>
      <c r="D53" s="244">
        <f t="shared" si="0"/>
        <v>0</v>
      </c>
      <c r="E53" s="244">
        <f t="shared" si="1"/>
        <v>0</v>
      </c>
      <c r="F53" s="180">
        <f t="shared" si="2"/>
        <v>0</v>
      </c>
    </row>
    <row r="54" spans="1:6">
      <c r="A54" s="21" t="s">
        <v>50</v>
      </c>
      <c r="B54" s="39" t="s">
        <v>618</v>
      </c>
      <c r="C54" s="190">
        <f>'2. KIADÁSOK MINDÖSSZESEN'!H53</f>
        <v>0</v>
      </c>
      <c r="D54" s="244">
        <f t="shared" si="0"/>
        <v>0</v>
      </c>
      <c r="E54" s="244">
        <f t="shared" si="1"/>
        <v>0</v>
      </c>
      <c r="F54" s="180">
        <f t="shared" si="2"/>
        <v>0</v>
      </c>
    </row>
    <row r="55" spans="1:6">
      <c r="A55" s="21" t="s">
        <v>51</v>
      </c>
      <c r="B55" s="39" t="s">
        <v>619</v>
      </c>
      <c r="C55" s="190">
        <f>'2. KIADÁSOK MINDÖSSZESEN'!H54</f>
        <v>87</v>
      </c>
      <c r="D55" s="244">
        <f t="shared" si="0"/>
        <v>89.61</v>
      </c>
      <c r="E55" s="244">
        <f t="shared" si="1"/>
        <v>91.402200000000008</v>
      </c>
      <c r="F55" s="180">
        <f t="shared" si="2"/>
        <v>92.31622200000001</v>
      </c>
    </row>
    <row r="56" spans="1:6">
      <c r="A56" s="21" t="s">
        <v>52</v>
      </c>
      <c r="B56" s="39" t="s">
        <v>620</v>
      </c>
      <c r="C56" s="190">
        <f>'2. KIADÁSOK MINDÖSSZESEN'!H55</f>
        <v>600</v>
      </c>
      <c r="D56" s="244">
        <f t="shared" si="0"/>
        <v>618</v>
      </c>
      <c r="E56" s="244">
        <f t="shared" si="1"/>
        <v>630.36</v>
      </c>
      <c r="F56" s="180">
        <f t="shared" si="2"/>
        <v>636.66359999999997</v>
      </c>
    </row>
    <row r="57" spans="1:6">
      <c r="A57" s="16" t="s">
        <v>53</v>
      </c>
      <c r="B57" s="39" t="s">
        <v>621</v>
      </c>
      <c r="C57" s="190">
        <f>'2. KIADÁSOK MINDÖSSZESEN'!H56</f>
        <v>500</v>
      </c>
      <c r="D57" s="244">
        <f t="shared" si="0"/>
        <v>515</v>
      </c>
      <c r="E57" s="244">
        <f t="shared" si="1"/>
        <v>525.29999999999995</v>
      </c>
      <c r="F57" s="180">
        <f t="shared" si="2"/>
        <v>530.553</v>
      </c>
    </row>
    <row r="58" spans="1:6">
      <c r="A58" s="16" t="s">
        <v>54</v>
      </c>
      <c r="B58" s="39" t="s">
        <v>622</v>
      </c>
      <c r="C58" s="190">
        <f>'2. KIADÁSOK MINDÖSSZESEN'!H57</f>
        <v>730</v>
      </c>
      <c r="D58" s="244">
        <f t="shared" si="0"/>
        <v>751.9</v>
      </c>
      <c r="E58" s="244">
        <f t="shared" si="1"/>
        <v>766.93799999999999</v>
      </c>
      <c r="F58" s="180">
        <f t="shared" si="2"/>
        <v>774.60738000000003</v>
      </c>
    </row>
    <row r="59" spans="1:6">
      <c r="A59" s="16" t="s">
        <v>55</v>
      </c>
      <c r="B59" s="39" t="s">
        <v>623</v>
      </c>
      <c r="C59" s="190">
        <f>'2. KIADÁSOK MINDÖSSZESEN'!H58</f>
        <v>8813</v>
      </c>
      <c r="D59" s="244">
        <f t="shared" si="0"/>
        <v>9077.39</v>
      </c>
      <c r="E59" s="244">
        <f t="shared" si="1"/>
        <v>9258.9377999999997</v>
      </c>
      <c r="F59" s="180">
        <f t="shared" si="2"/>
        <v>9351.5271780000003</v>
      </c>
    </row>
    <row r="60" spans="1:6">
      <c r="A60" s="62" t="s">
        <v>12</v>
      </c>
      <c r="B60" s="65" t="s">
        <v>624</v>
      </c>
      <c r="C60" s="190">
        <f>'2. KIADÁSOK MINDÖSSZESEN'!H59</f>
        <v>10730</v>
      </c>
      <c r="D60" s="244">
        <f t="shared" si="0"/>
        <v>11051.9</v>
      </c>
      <c r="E60" s="244">
        <f t="shared" si="1"/>
        <v>11272.938</v>
      </c>
      <c r="F60" s="180">
        <f t="shared" si="2"/>
        <v>11385.667380000001</v>
      </c>
    </row>
    <row r="61" spans="1:6">
      <c r="A61" s="15" t="s">
        <v>56</v>
      </c>
      <c r="B61" s="39" t="s">
        <v>625</v>
      </c>
      <c r="C61" s="190">
        <f>'2. KIADÁSOK MINDÖSSZESEN'!H60</f>
        <v>0</v>
      </c>
      <c r="D61" s="244">
        <f t="shared" si="0"/>
        <v>0</v>
      </c>
      <c r="E61" s="244">
        <f t="shared" si="1"/>
        <v>0</v>
      </c>
      <c r="F61" s="180">
        <f t="shared" si="2"/>
        <v>0</v>
      </c>
    </row>
    <row r="62" spans="1:6">
      <c r="A62" s="15" t="s">
        <v>627</v>
      </c>
      <c r="B62" s="39" t="s">
        <v>628</v>
      </c>
      <c r="C62" s="190">
        <f>'2. KIADÁSOK MINDÖSSZESEN'!H61</f>
        <v>0</v>
      </c>
      <c r="D62" s="244">
        <f t="shared" si="0"/>
        <v>0</v>
      </c>
      <c r="E62" s="244">
        <f t="shared" si="1"/>
        <v>0</v>
      </c>
      <c r="F62" s="180">
        <f t="shared" si="2"/>
        <v>0</v>
      </c>
    </row>
    <row r="63" spans="1:6">
      <c r="A63" s="15" t="s">
        <v>629</v>
      </c>
      <c r="B63" s="39" t="s">
        <v>630</v>
      </c>
      <c r="C63" s="190">
        <f>'2. KIADÁSOK MINDÖSSZESEN'!H62</f>
        <v>0</v>
      </c>
      <c r="D63" s="244">
        <f t="shared" si="0"/>
        <v>0</v>
      </c>
      <c r="E63" s="244">
        <f t="shared" si="1"/>
        <v>0</v>
      </c>
      <c r="F63" s="180">
        <f t="shared" si="2"/>
        <v>0</v>
      </c>
    </row>
    <row r="64" spans="1:6">
      <c r="A64" s="15" t="s">
        <v>14</v>
      </c>
      <c r="B64" s="39" t="s">
        <v>631</v>
      </c>
      <c r="C64" s="190">
        <f>'2. KIADÁSOK MINDÖSSZESEN'!H63</f>
        <v>0</v>
      </c>
      <c r="D64" s="244">
        <f t="shared" si="0"/>
        <v>0</v>
      </c>
      <c r="E64" s="244">
        <f t="shared" si="1"/>
        <v>0</v>
      </c>
      <c r="F64" s="180">
        <f t="shared" si="2"/>
        <v>0</v>
      </c>
    </row>
    <row r="65" spans="1:6">
      <c r="A65" s="15" t="s">
        <v>57</v>
      </c>
      <c r="B65" s="39" t="s">
        <v>632</v>
      </c>
      <c r="C65" s="190">
        <f>'2. KIADÁSOK MINDÖSSZESEN'!H64</f>
        <v>0</v>
      </c>
      <c r="D65" s="244">
        <f t="shared" si="0"/>
        <v>0</v>
      </c>
      <c r="E65" s="244">
        <f t="shared" si="1"/>
        <v>0</v>
      </c>
      <c r="F65" s="180">
        <f t="shared" si="2"/>
        <v>0</v>
      </c>
    </row>
    <row r="66" spans="1:6">
      <c r="A66" s="15" t="s">
        <v>16</v>
      </c>
      <c r="B66" s="39" t="s">
        <v>633</v>
      </c>
      <c r="C66" s="190">
        <f>'2. KIADÁSOK MINDÖSSZESEN'!H65</f>
        <v>0</v>
      </c>
      <c r="D66" s="244">
        <f t="shared" si="0"/>
        <v>0</v>
      </c>
      <c r="E66" s="244">
        <f t="shared" si="1"/>
        <v>0</v>
      </c>
      <c r="F66" s="180">
        <f t="shared" si="2"/>
        <v>0</v>
      </c>
    </row>
    <row r="67" spans="1:6">
      <c r="A67" s="15" t="s">
        <v>58</v>
      </c>
      <c r="B67" s="39" t="s">
        <v>634</v>
      </c>
      <c r="C67" s="190">
        <f>'2. KIADÁSOK MINDÖSSZESEN'!H66</f>
        <v>0</v>
      </c>
      <c r="D67" s="244">
        <f t="shared" si="0"/>
        <v>0</v>
      </c>
      <c r="E67" s="244">
        <f t="shared" si="1"/>
        <v>0</v>
      </c>
      <c r="F67" s="180">
        <f t="shared" si="2"/>
        <v>0</v>
      </c>
    </row>
    <row r="68" spans="1:6">
      <c r="A68" s="15" t="s">
        <v>59</v>
      </c>
      <c r="B68" s="39" t="s">
        <v>649</v>
      </c>
      <c r="C68" s="190">
        <f>'2. KIADÁSOK MINDÖSSZESEN'!H67</f>
        <v>1000</v>
      </c>
      <c r="D68" s="244">
        <f t="shared" si="0"/>
        <v>1030</v>
      </c>
      <c r="E68" s="244">
        <f t="shared" si="1"/>
        <v>1050.5999999999999</v>
      </c>
      <c r="F68" s="180">
        <f t="shared" si="2"/>
        <v>1061.106</v>
      </c>
    </row>
    <row r="69" spans="1:6">
      <c r="A69" s="15" t="s">
        <v>650</v>
      </c>
      <c r="B69" s="39" t="s">
        <v>651</v>
      </c>
      <c r="C69" s="190">
        <f>'2. KIADÁSOK MINDÖSSZESEN'!H68</f>
        <v>0</v>
      </c>
      <c r="D69" s="244">
        <f t="shared" si="0"/>
        <v>0</v>
      </c>
      <c r="E69" s="244">
        <f t="shared" si="1"/>
        <v>0</v>
      </c>
      <c r="F69" s="180">
        <f t="shared" si="2"/>
        <v>0</v>
      </c>
    </row>
    <row r="70" spans="1:6">
      <c r="A70" s="28" t="s">
        <v>652</v>
      </c>
      <c r="B70" s="39" t="s">
        <v>653</v>
      </c>
      <c r="C70" s="190">
        <f>'2. KIADÁSOK MINDÖSSZESEN'!H69</f>
        <v>0</v>
      </c>
      <c r="D70" s="244">
        <f t="shared" si="0"/>
        <v>0</v>
      </c>
      <c r="E70" s="244">
        <f t="shared" si="1"/>
        <v>0</v>
      </c>
      <c r="F70" s="180">
        <f t="shared" si="2"/>
        <v>0</v>
      </c>
    </row>
    <row r="71" spans="1:6">
      <c r="A71" s="15" t="s">
        <v>60</v>
      </c>
      <c r="B71" s="39" t="s">
        <v>654</v>
      </c>
      <c r="C71" s="190">
        <f>'2. KIADÁSOK MINDÖSSZESEN'!H70</f>
        <v>7041</v>
      </c>
      <c r="D71" s="244">
        <f t="shared" si="0"/>
        <v>7252.2300000000005</v>
      </c>
      <c r="E71" s="244">
        <f t="shared" si="1"/>
        <v>7397.2746000000006</v>
      </c>
      <c r="F71" s="180">
        <f t="shared" si="2"/>
        <v>7471.247346000001</v>
      </c>
    </row>
    <row r="72" spans="1:6">
      <c r="A72" s="28" t="s">
        <v>248</v>
      </c>
      <c r="B72" s="39" t="s">
        <v>655</v>
      </c>
      <c r="C72" s="190">
        <f>'2. KIADÁSOK MINDÖSSZESEN'!H71</f>
        <v>41234</v>
      </c>
      <c r="D72" s="244">
        <f t="shared" ref="D72:D123" si="3">C72*1.03</f>
        <v>42471.020000000004</v>
      </c>
      <c r="E72" s="244">
        <f t="shared" ref="E72:E123" si="4">D72*1.02</f>
        <v>43320.440400000007</v>
      </c>
      <c r="F72" s="180">
        <f t="shared" ref="F72:F123" si="5">E72*1.01</f>
        <v>43753.64480400001</v>
      </c>
    </row>
    <row r="73" spans="1:6">
      <c r="A73" s="28" t="s">
        <v>249</v>
      </c>
      <c r="B73" s="39" t="s">
        <v>655</v>
      </c>
      <c r="C73" s="190">
        <f>'2. KIADÁSOK MINDÖSSZESEN'!H72</f>
        <v>30000</v>
      </c>
      <c r="D73" s="244">
        <f t="shared" si="3"/>
        <v>30900</v>
      </c>
      <c r="E73" s="244">
        <f t="shared" si="4"/>
        <v>31518</v>
      </c>
      <c r="F73" s="180">
        <f t="shared" si="5"/>
        <v>31833.18</v>
      </c>
    </row>
    <row r="74" spans="1:6">
      <c r="A74" s="62" t="s">
        <v>20</v>
      </c>
      <c r="B74" s="65" t="s">
        <v>656</v>
      </c>
      <c r="C74" s="190">
        <f>'2. KIADÁSOK MINDÖSSZESEN'!H73</f>
        <v>79275</v>
      </c>
      <c r="D74" s="244">
        <f t="shared" si="3"/>
        <v>81653.25</v>
      </c>
      <c r="E74" s="244">
        <f t="shared" si="4"/>
        <v>83286.315000000002</v>
      </c>
      <c r="F74" s="180">
        <f t="shared" si="5"/>
        <v>84119.178150000007</v>
      </c>
    </row>
    <row r="75" spans="1:6" ht="15.75">
      <c r="A75" s="77" t="s">
        <v>344</v>
      </c>
      <c r="B75" s="65"/>
      <c r="C75" s="190">
        <f>'2. KIADÁSOK MINDÖSSZESEN'!H74</f>
        <v>442824</v>
      </c>
      <c r="D75" s="244">
        <f t="shared" si="3"/>
        <v>456108.72000000003</v>
      </c>
      <c r="E75" s="244">
        <f t="shared" si="4"/>
        <v>465230.89440000005</v>
      </c>
      <c r="F75" s="180">
        <f t="shared" si="5"/>
        <v>469883.20334400004</v>
      </c>
    </row>
    <row r="76" spans="1:6">
      <c r="A76" s="43" t="s">
        <v>657</v>
      </c>
      <c r="B76" s="39" t="s">
        <v>658</v>
      </c>
      <c r="C76" s="190">
        <f>'2. KIADÁSOK MINDÖSSZESEN'!H75</f>
        <v>6650</v>
      </c>
      <c r="D76" s="244">
        <f t="shared" si="3"/>
        <v>6849.5</v>
      </c>
      <c r="E76" s="244">
        <f t="shared" si="4"/>
        <v>6986.49</v>
      </c>
      <c r="F76" s="180">
        <f t="shared" si="5"/>
        <v>7056.3549000000003</v>
      </c>
    </row>
    <row r="77" spans="1:6">
      <c r="A77" s="43" t="s">
        <v>61</v>
      </c>
      <c r="B77" s="39" t="s">
        <v>659</v>
      </c>
      <c r="C77" s="190">
        <f>'2. KIADÁSOK MINDÖSSZESEN'!H76</f>
        <v>267357</v>
      </c>
      <c r="D77" s="244">
        <f t="shared" si="3"/>
        <v>275377.71000000002</v>
      </c>
      <c r="E77" s="244">
        <f t="shared" si="4"/>
        <v>280885.26420000003</v>
      </c>
      <c r="F77" s="180">
        <f t="shared" si="5"/>
        <v>283694.11684200005</v>
      </c>
    </row>
    <row r="78" spans="1:6">
      <c r="A78" s="43" t="s">
        <v>661</v>
      </c>
      <c r="B78" s="39" t="s">
        <v>662</v>
      </c>
      <c r="C78" s="190">
        <f>'2. KIADÁSOK MINDÖSSZESEN'!H77</f>
        <v>200</v>
      </c>
      <c r="D78" s="244">
        <f t="shared" si="3"/>
        <v>206</v>
      </c>
      <c r="E78" s="244">
        <f t="shared" si="4"/>
        <v>210.12</v>
      </c>
      <c r="F78" s="180">
        <f t="shared" si="5"/>
        <v>212.22120000000001</v>
      </c>
    </row>
    <row r="79" spans="1:6">
      <c r="A79" s="43" t="s">
        <v>663</v>
      </c>
      <c r="B79" s="39" t="s">
        <v>664</v>
      </c>
      <c r="C79" s="190">
        <f>'2. KIADÁSOK MINDÖSSZESEN'!H78</f>
        <v>11755</v>
      </c>
      <c r="D79" s="244">
        <f t="shared" si="3"/>
        <v>12107.65</v>
      </c>
      <c r="E79" s="244">
        <f t="shared" si="4"/>
        <v>12349.803</v>
      </c>
      <c r="F79" s="180">
        <f t="shared" si="5"/>
        <v>12473.301030000001</v>
      </c>
    </row>
    <row r="80" spans="1:6">
      <c r="A80" s="5" t="s">
        <v>665</v>
      </c>
      <c r="B80" s="39" t="s">
        <v>666</v>
      </c>
      <c r="C80" s="190">
        <f>'2. KIADÁSOK MINDÖSSZESEN'!H79</f>
        <v>0</v>
      </c>
      <c r="D80" s="244">
        <f t="shared" si="3"/>
        <v>0</v>
      </c>
      <c r="E80" s="244">
        <f t="shared" si="4"/>
        <v>0</v>
      </c>
      <c r="F80" s="180">
        <f t="shared" si="5"/>
        <v>0</v>
      </c>
    </row>
    <row r="81" spans="1:6">
      <c r="A81" s="5" t="s">
        <v>667</v>
      </c>
      <c r="B81" s="39" t="s">
        <v>668</v>
      </c>
      <c r="C81" s="190">
        <f>'2. KIADÁSOK MINDÖSSZESEN'!H80</f>
        <v>0</v>
      </c>
      <c r="D81" s="244">
        <f t="shared" si="3"/>
        <v>0</v>
      </c>
      <c r="E81" s="244">
        <f t="shared" si="4"/>
        <v>0</v>
      </c>
      <c r="F81" s="180">
        <f t="shared" si="5"/>
        <v>0</v>
      </c>
    </row>
    <row r="82" spans="1:6">
      <c r="A82" s="5" t="s">
        <v>669</v>
      </c>
      <c r="B82" s="39" t="s">
        <v>670</v>
      </c>
      <c r="C82" s="190">
        <f>'2. KIADÁSOK MINDÖSSZESEN'!H81</f>
        <v>40188</v>
      </c>
      <c r="D82" s="244">
        <f t="shared" si="3"/>
        <v>41393.64</v>
      </c>
      <c r="E82" s="244">
        <f t="shared" si="4"/>
        <v>42221.512799999997</v>
      </c>
      <c r="F82" s="180">
        <f t="shared" si="5"/>
        <v>42643.727928</v>
      </c>
    </row>
    <row r="83" spans="1:6">
      <c r="A83" s="63" t="s">
        <v>22</v>
      </c>
      <c r="B83" s="65" t="s">
        <v>671</v>
      </c>
      <c r="C83" s="190">
        <f>'2. KIADÁSOK MINDÖSSZESEN'!H82</f>
        <v>326150</v>
      </c>
      <c r="D83" s="244">
        <f t="shared" si="3"/>
        <v>335934.5</v>
      </c>
      <c r="E83" s="244">
        <f t="shared" si="4"/>
        <v>342653.19</v>
      </c>
      <c r="F83" s="180">
        <f t="shared" si="5"/>
        <v>346079.7219</v>
      </c>
    </row>
    <row r="84" spans="1:6">
      <c r="A84" s="16" t="s">
        <v>672</v>
      </c>
      <c r="B84" s="39" t="s">
        <v>673</v>
      </c>
      <c r="C84" s="190">
        <f>'2. KIADÁSOK MINDÖSSZESEN'!H83</f>
        <v>121941</v>
      </c>
      <c r="D84" s="244">
        <f t="shared" si="3"/>
        <v>125599.23000000001</v>
      </c>
      <c r="E84" s="244">
        <f t="shared" si="4"/>
        <v>128111.21460000001</v>
      </c>
      <c r="F84" s="180">
        <f t="shared" si="5"/>
        <v>129392.32674600001</v>
      </c>
    </row>
    <row r="85" spans="1:6">
      <c r="A85" s="16" t="s">
        <v>674</v>
      </c>
      <c r="B85" s="39" t="s">
        <v>675</v>
      </c>
      <c r="C85" s="190">
        <f>'2. KIADÁSOK MINDÖSSZESEN'!H84</f>
        <v>0</v>
      </c>
      <c r="D85" s="244">
        <f t="shared" si="3"/>
        <v>0</v>
      </c>
      <c r="E85" s="244">
        <f t="shared" si="4"/>
        <v>0</v>
      </c>
      <c r="F85" s="180">
        <f t="shared" si="5"/>
        <v>0</v>
      </c>
    </row>
    <row r="86" spans="1:6">
      <c r="A86" s="16" t="s">
        <v>676</v>
      </c>
      <c r="B86" s="39" t="s">
        <v>677</v>
      </c>
      <c r="C86" s="190">
        <f>'2. KIADÁSOK MINDÖSSZESEN'!H85</f>
        <v>0</v>
      </c>
      <c r="D86" s="244">
        <f t="shared" si="3"/>
        <v>0</v>
      </c>
      <c r="E86" s="244">
        <f t="shared" si="4"/>
        <v>0</v>
      </c>
      <c r="F86" s="180">
        <f t="shared" si="5"/>
        <v>0</v>
      </c>
    </row>
    <row r="87" spans="1:6">
      <c r="A87" s="16" t="s">
        <v>678</v>
      </c>
      <c r="B87" s="39" t="s">
        <v>679</v>
      </c>
      <c r="C87" s="190">
        <f>'2. KIADÁSOK MINDÖSSZESEN'!H86</f>
        <v>8540</v>
      </c>
      <c r="D87" s="244">
        <f t="shared" si="3"/>
        <v>8796.2000000000007</v>
      </c>
      <c r="E87" s="244">
        <f t="shared" si="4"/>
        <v>8972.1240000000016</v>
      </c>
      <c r="F87" s="180">
        <f t="shared" si="5"/>
        <v>9061.8452400000024</v>
      </c>
    </row>
    <row r="88" spans="1:6">
      <c r="A88" s="62" t="s">
        <v>23</v>
      </c>
      <c r="B88" s="65" t="s">
        <v>680</v>
      </c>
      <c r="C88" s="190">
        <f>'2. KIADÁSOK MINDÖSSZESEN'!H87</f>
        <v>130481</v>
      </c>
      <c r="D88" s="244">
        <f t="shared" si="3"/>
        <v>134395.43</v>
      </c>
      <c r="E88" s="244">
        <f t="shared" si="4"/>
        <v>137083.33859999999</v>
      </c>
      <c r="F88" s="180">
        <f t="shared" si="5"/>
        <v>138454.171986</v>
      </c>
    </row>
    <row r="89" spans="1:6">
      <c r="A89" s="16" t="s">
        <v>681</v>
      </c>
      <c r="B89" s="39" t="s">
        <v>682</v>
      </c>
      <c r="C89" s="190">
        <f>'2. KIADÁSOK MINDÖSSZESEN'!H88</f>
        <v>0</v>
      </c>
      <c r="D89" s="244">
        <f t="shared" si="3"/>
        <v>0</v>
      </c>
      <c r="E89" s="244">
        <f t="shared" si="4"/>
        <v>0</v>
      </c>
      <c r="F89" s="180">
        <f t="shared" si="5"/>
        <v>0</v>
      </c>
    </row>
    <row r="90" spans="1:6">
      <c r="A90" s="16" t="s">
        <v>62</v>
      </c>
      <c r="B90" s="39" t="s">
        <v>683</v>
      </c>
      <c r="C90" s="190">
        <f>'2. KIADÁSOK MINDÖSSZESEN'!H89</f>
        <v>0</v>
      </c>
      <c r="D90" s="244">
        <f t="shared" si="3"/>
        <v>0</v>
      </c>
      <c r="E90" s="244">
        <f t="shared" si="4"/>
        <v>0</v>
      </c>
      <c r="F90" s="180">
        <f t="shared" si="5"/>
        <v>0</v>
      </c>
    </row>
    <row r="91" spans="1:6">
      <c r="A91" s="16" t="s">
        <v>63</v>
      </c>
      <c r="B91" s="39" t="s">
        <v>684</v>
      </c>
      <c r="C91" s="190">
        <f>'2. KIADÁSOK MINDÖSSZESEN'!H90</f>
        <v>0</v>
      </c>
      <c r="D91" s="244">
        <f t="shared" si="3"/>
        <v>0</v>
      </c>
      <c r="E91" s="244">
        <f t="shared" si="4"/>
        <v>0</v>
      </c>
      <c r="F91" s="180">
        <f t="shared" si="5"/>
        <v>0</v>
      </c>
    </row>
    <row r="92" spans="1:6">
      <c r="A92" s="16" t="s">
        <v>64</v>
      </c>
      <c r="B92" s="39" t="s">
        <v>685</v>
      </c>
      <c r="C92" s="190">
        <f>'2. KIADÁSOK MINDÖSSZESEN'!H91</f>
        <v>5090</v>
      </c>
      <c r="D92" s="244">
        <f t="shared" si="3"/>
        <v>5242.7</v>
      </c>
      <c r="E92" s="244">
        <f t="shared" si="4"/>
        <v>5347.5540000000001</v>
      </c>
      <c r="F92" s="180">
        <f t="shared" si="5"/>
        <v>5401.0295400000005</v>
      </c>
    </row>
    <row r="93" spans="1:6">
      <c r="A93" s="16" t="s">
        <v>65</v>
      </c>
      <c r="B93" s="39" t="s">
        <v>686</v>
      </c>
      <c r="C93" s="190">
        <f>'2. KIADÁSOK MINDÖSSZESEN'!H92</f>
        <v>0</v>
      </c>
      <c r="D93" s="244">
        <f t="shared" si="3"/>
        <v>0</v>
      </c>
      <c r="E93" s="244">
        <f t="shared" si="4"/>
        <v>0</v>
      </c>
      <c r="F93" s="180">
        <f t="shared" si="5"/>
        <v>0</v>
      </c>
    </row>
    <row r="94" spans="1:6">
      <c r="A94" s="16" t="s">
        <v>66</v>
      </c>
      <c r="B94" s="39" t="s">
        <v>687</v>
      </c>
      <c r="C94" s="190">
        <f>'2. KIADÁSOK MINDÖSSZESEN'!H93</f>
        <v>1500</v>
      </c>
      <c r="D94" s="244">
        <f t="shared" si="3"/>
        <v>1545</v>
      </c>
      <c r="E94" s="244">
        <f t="shared" si="4"/>
        <v>1575.9</v>
      </c>
      <c r="F94" s="180">
        <f t="shared" si="5"/>
        <v>1591.6590000000001</v>
      </c>
    </row>
    <row r="95" spans="1:6">
      <c r="A95" s="16" t="s">
        <v>688</v>
      </c>
      <c r="B95" s="39" t="s">
        <v>689</v>
      </c>
      <c r="C95" s="190">
        <f>'2. KIADÁSOK MINDÖSSZESEN'!H94</f>
        <v>0</v>
      </c>
      <c r="D95" s="244">
        <f t="shared" si="3"/>
        <v>0</v>
      </c>
      <c r="E95" s="244">
        <f t="shared" si="4"/>
        <v>0</v>
      </c>
      <c r="F95" s="180">
        <f t="shared" si="5"/>
        <v>0</v>
      </c>
    </row>
    <row r="96" spans="1:6">
      <c r="A96" s="16" t="s">
        <v>67</v>
      </c>
      <c r="B96" s="39" t="s">
        <v>690</v>
      </c>
      <c r="C96" s="190">
        <f>'2. KIADÁSOK MINDÖSSZESEN'!H95</f>
        <v>2400</v>
      </c>
      <c r="D96" s="244">
        <f t="shared" si="3"/>
        <v>2472</v>
      </c>
      <c r="E96" s="244">
        <f t="shared" si="4"/>
        <v>2521.44</v>
      </c>
      <c r="F96" s="180">
        <f t="shared" si="5"/>
        <v>2546.6543999999999</v>
      </c>
    </row>
    <row r="97" spans="1:25">
      <c r="A97" s="62" t="s">
        <v>24</v>
      </c>
      <c r="B97" s="65" t="s">
        <v>691</v>
      </c>
      <c r="C97" s="190">
        <f>'2. KIADÁSOK MINDÖSSZESEN'!H96</f>
        <v>8990</v>
      </c>
      <c r="D97" s="244">
        <f t="shared" si="3"/>
        <v>9259.7000000000007</v>
      </c>
      <c r="E97" s="244">
        <f t="shared" si="4"/>
        <v>9444.8940000000002</v>
      </c>
      <c r="F97" s="180">
        <f t="shared" si="5"/>
        <v>9539.3429400000005</v>
      </c>
    </row>
    <row r="98" spans="1:25" ht="15.75">
      <c r="A98" s="77" t="s">
        <v>345</v>
      </c>
      <c r="B98" s="65"/>
      <c r="C98" s="190">
        <f>'2. KIADÁSOK MINDÖSSZESEN'!H97</f>
        <v>465621</v>
      </c>
      <c r="D98" s="244">
        <f t="shared" si="3"/>
        <v>479589.63</v>
      </c>
      <c r="E98" s="244">
        <f t="shared" si="4"/>
        <v>489181.42259999999</v>
      </c>
      <c r="F98" s="180">
        <f t="shared" si="5"/>
        <v>494073.23682599998</v>
      </c>
    </row>
    <row r="99" spans="1:25" ht="15.75">
      <c r="A99" s="44" t="s">
        <v>75</v>
      </c>
      <c r="B99" s="45" t="s">
        <v>692</v>
      </c>
      <c r="C99" s="190">
        <f>'2. KIADÁSOK MINDÖSSZESEN'!H98</f>
        <v>908445</v>
      </c>
      <c r="D99" s="244">
        <f t="shared" si="3"/>
        <v>935698.35</v>
      </c>
      <c r="E99" s="244">
        <f t="shared" si="4"/>
        <v>954412.31700000004</v>
      </c>
      <c r="F99" s="180">
        <f t="shared" si="5"/>
        <v>963956.44017000007</v>
      </c>
    </row>
    <row r="100" spans="1:25">
      <c r="A100" s="16" t="s">
        <v>68</v>
      </c>
      <c r="B100" s="4" t="s">
        <v>693</v>
      </c>
      <c r="C100" s="190">
        <f>'2. KIADÁSOK MINDÖSSZESEN'!H99</f>
        <v>0</v>
      </c>
      <c r="D100" s="244">
        <f t="shared" si="3"/>
        <v>0</v>
      </c>
      <c r="E100" s="244">
        <f t="shared" si="4"/>
        <v>0</v>
      </c>
      <c r="F100" s="180">
        <f t="shared" si="5"/>
        <v>0</v>
      </c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2"/>
      <c r="Y100" s="32"/>
    </row>
    <row r="101" spans="1:25">
      <c r="A101" s="16" t="s">
        <v>696</v>
      </c>
      <c r="B101" s="4" t="s">
        <v>697</v>
      </c>
      <c r="C101" s="190">
        <f>'2. KIADÁSOK MINDÖSSZESEN'!H100</f>
        <v>0</v>
      </c>
      <c r="D101" s="244">
        <f t="shared" si="3"/>
        <v>0</v>
      </c>
      <c r="E101" s="244">
        <f t="shared" si="4"/>
        <v>0</v>
      </c>
      <c r="F101" s="180">
        <f t="shared" si="5"/>
        <v>0</v>
      </c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2"/>
      <c r="Y101" s="32"/>
    </row>
    <row r="102" spans="1:25">
      <c r="A102" s="16" t="s">
        <v>69</v>
      </c>
      <c r="B102" s="4" t="s">
        <v>698</v>
      </c>
      <c r="C102" s="190">
        <f>'2. KIADÁSOK MINDÖSSZESEN'!H101</f>
        <v>0</v>
      </c>
      <c r="D102" s="244">
        <f t="shared" si="3"/>
        <v>0</v>
      </c>
      <c r="E102" s="244">
        <f t="shared" si="4"/>
        <v>0</v>
      </c>
      <c r="F102" s="180">
        <f t="shared" si="5"/>
        <v>0</v>
      </c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2"/>
      <c r="Y102" s="32"/>
    </row>
    <row r="103" spans="1:25">
      <c r="A103" s="19" t="s">
        <v>31</v>
      </c>
      <c r="B103" s="8" t="s">
        <v>700</v>
      </c>
      <c r="C103" s="190">
        <f>'2. KIADÁSOK MINDÖSSZESEN'!H102</f>
        <v>0</v>
      </c>
      <c r="D103" s="244">
        <f t="shared" si="3"/>
        <v>0</v>
      </c>
      <c r="E103" s="244">
        <f t="shared" si="4"/>
        <v>0</v>
      </c>
      <c r="F103" s="180">
        <f t="shared" si="5"/>
        <v>0</v>
      </c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2"/>
      <c r="Y103" s="32"/>
    </row>
    <row r="104" spans="1:25">
      <c r="A104" s="46" t="s">
        <v>70</v>
      </c>
      <c r="B104" s="4" t="s">
        <v>701</v>
      </c>
      <c r="C104" s="190">
        <f>'2. KIADÁSOK MINDÖSSZESEN'!H103</f>
        <v>0</v>
      </c>
      <c r="D104" s="244">
        <f t="shared" si="3"/>
        <v>0</v>
      </c>
      <c r="E104" s="244">
        <f t="shared" si="4"/>
        <v>0</v>
      </c>
      <c r="F104" s="180">
        <f t="shared" si="5"/>
        <v>0</v>
      </c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2"/>
      <c r="Y104" s="32"/>
    </row>
    <row r="105" spans="1:25">
      <c r="A105" s="46" t="s">
        <v>37</v>
      </c>
      <c r="B105" s="4" t="s">
        <v>704</v>
      </c>
      <c r="C105" s="190">
        <f>'2. KIADÁSOK MINDÖSSZESEN'!H104</f>
        <v>0</v>
      </c>
      <c r="D105" s="244">
        <f t="shared" si="3"/>
        <v>0</v>
      </c>
      <c r="E105" s="244">
        <f t="shared" si="4"/>
        <v>0</v>
      </c>
      <c r="F105" s="180">
        <f t="shared" si="5"/>
        <v>0</v>
      </c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2"/>
      <c r="Y105" s="32"/>
    </row>
    <row r="106" spans="1:25">
      <c r="A106" s="16" t="s">
        <v>705</v>
      </c>
      <c r="B106" s="4" t="s">
        <v>706</v>
      </c>
      <c r="C106" s="190">
        <f>'2. KIADÁSOK MINDÖSSZESEN'!H105</f>
        <v>0</v>
      </c>
      <c r="D106" s="244">
        <f t="shared" si="3"/>
        <v>0</v>
      </c>
      <c r="E106" s="244">
        <f t="shared" si="4"/>
        <v>0</v>
      </c>
      <c r="F106" s="180">
        <f t="shared" si="5"/>
        <v>0</v>
      </c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2"/>
      <c r="Y106" s="32"/>
    </row>
    <row r="107" spans="1:25">
      <c r="A107" s="16" t="s">
        <v>71</v>
      </c>
      <c r="B107" s="4" t="s">
        <v>707</v>
      </c>
      <c r="C107" s="190">
        <f>'2. KIADÁSOK MINDÖSSZESEN'!H106</f>
        <v>0</v>
      </c>
      <c r="D107" s="244">
        <f t="shared" si="3"/>
        <v>0</v>
      </c>
      <c r="E107" s="244">
        <f t="shared" si="4"/>
        <v>0</v>
      </c>
      <c r="F107" s="180">
        <f t="shared" si="5"/>
        <v>0</v>
      </c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2"/>
      <c r="Y107" s="32"/>
    </row>
    <row r="108" spans="1:25">
      <c r="A108" s="17" t="s">
        <v>34</v>
      </c>
      <c r="B108" s="8" t="s">
        <v>708</v>
      </c>
      <c r="C108" s="190">
        <f>'2. KIADÁSOK MINDÖSSZESEN'!H107</f>
        <v>0</v>
      </c>
      <c r="D108" s="244">
        <f t="shared" si="3"/>
        <v>0</v>
      </c>
      <c r="E108" s="244">
        <f t="shared" si="4"/>
        <v>0</v>
      </c>
      <c r="F108" s="180">
        <f t="shared" si="5"/>
        <v>0</v>
      </c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2"/>
      <c r="Y108" s="32"/>
    </row>
    <row r="109" spans="1:25">
      <c r="A109" s="46" t="s">
        <v>709</v>
      </c>
      <c r="B109" s="4" t="s">
        <v>710</v>
      </c>
      <c r="C109" s="190">
        <f>'2. KIADÁSOK MINDÖSSZESEN'!H108</f>
        <v>0</v>
      </c>
      <c r="D109" s="244">
        <f t="shared" si="3"/>
        <v>0</v>
      </c>
      <c r="E109" s="244">
        <f t="shared" si="4"/>
        <v>0</v>
      </c>
      <c r="F109" s="180">
        <f t="shared" si="5"/>
        <v>0</v>
      </c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2"/>
      <c r="Y109" s="32"/>
    </row>
    <row r="110" spans="1:25">
      <c r="A110" s="46" t="s">
        <v>711</v>
      </c>
      <c r="B110" s="4" t="s">
        <v>712</v>
      </c>
      <c r="C110" s="190">
        <f>'2. KIADÁSOK MINDÖSSZESEN'!H109</f>
        <v>0</v>
      </c>
      <c r="D110" s="244">
        <f t="shared" si="3"/>
        <v>0</v>
      </c>
      <c r="E110" s="244">
        <f t="shared" si="4"/>
        <v>0</v>
      </c>
      <c r="F110" s="180">
        <f t="shared" si="5"/>
        <v>0</v>
      </c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2"/>
      <c r="Y110" s="32"/>
    </row>
    <row r="111" spans="1:25">
      <c r="A111" s="17" t="s">
        <v>713</v>
      </c>
      <c r="B111" s="8" t="s">
        <v>714</v>
      </c>
      <c r="C111" s="190">
        <f>'2. KIADÁSOK MINDÖSSZESEN'!H110</f>
        <v>0</v>
      </c>
      <c r="D111" s="244">
        <f t="shared" si="3"/>
        <v>0</v>
      </c>
      <c r="E111" s="244">
        <f t="shared" si="4"/>
        <v>0</v>
      </c>
      <c r="F111" s="180">
        <f t="shared" si="5"/>
        <v>0</v>
      </c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2"/>
      <c r="Y111" s="32"/>
    </row>
    <row r="112" spans="1:25">
      <c r="A112" s="46" t="s">
        <v>715</v>
      </c>
      <c r="B112" s="4" t="s">
        <v>716</v>
      </c>
      <c r="C112" s="190">
        <f>'2. KIADÁSOK MINDÖSSZESEN'!H111</f>
        <v>0</v>
      </c>
      <c r="D112" s="244">
        <f t="shared" si="3"/>
        <v>0</v>
      </c>
      <c r="E112" s="244">
        <f t="shared" si="4"/>
        <v>0</v>
      </c>
      <c r="F112" s="180">
        <f t="shared" si="5"/>
        <v>0</v>
      </c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2"/>
      <c r="Y112" s="32"/>
    </row>
    <row r="113" spans="1:25">
      <c r="A113" s="46" t="s">
        <v>717</v>
      </c>
      <c r="B113" s="4" t="s">
        <v>718</v>
      </c>
      <c r="C113" s="190">
        <f>'2. KIADÁSOK MINDÖSSZESEN'!H112</f>
        <v>0</v>
      </c>
      <c r="D113" s="244">
        <f t="shared" si="3"/>
        <v>0</v>
      </c>
      <c r="E113" s="244">
        <f t="shared" si="4"/>
        <v>0</v>
      </c>
      <c r="F113" s="180">
        <f t="shared" si="5"/>
        <v>0</v>
      </c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2"/>
      <c r="Y113" s="32"/>
    </row>
    <row r="114" spans="1:25">
      <c r="A114" s="46" t="s">
        <v>719</v>
      </c>
      <c r="B114" s="4" t="s">
        <v>720</v>
      </c>
      <c r="C114" s="190">
        <f>'2. KIADÁSOK MINDÖSSZESEN'!H113</f>
        <v>0</v>
      </c>
      <c r="D114" s="244">
        <f t="shared" si="3"/>
        <v>0</v>
      </c>
      <c r="E114" s="244">
        <f t="shared" si="4"/>
        <v>0</v>
      </c>
      <c r="F114" s="180">
        <f t="shared" si="5"/>
        <v>0</v>
      </c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2"/>
      <c r="Y114" s="32"/>
    </row>
    <row r="115" spans="1:25">
      <c r="A115" s="47" t="s">
        <v>35</v>
      </c>
      <c r="B115" s="48" t="s">
        <v>721</v>
      </c>
      <c r="C115" s="190">
        <f>'2. KIADÁSOK MINDÖSSZESEN'!H114</f>
        <v>0</v>
      </c>
      <c r="D115" s="244">
        <f t="shared" si="3"/>
        <v>0</v>
      </c>
      <c r="E115" s="244">
        <f t="shared" si="4"/>
        <v>0</v>
      </c>
      <c r="F115" s="180">
        <f t="shared" si="5"/>
        <v>0</v>
      </c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2"/>
      <c r="Y115" s="32"/>
    </row>
    <row r="116" spans="1:25">
      <c r="A116" s="46" t="s">
        <v>722</v>
      </c>
      <c r="B116" s="4" t="s">
        <v>723</v>
      </c>
      <c r="C116" s="190">
        <f>'2. KIADÁSOK MINDÖSSZESEN'!H115</f>
        <v>0</v>
      </c>
      <c r="D116" s="244">
        <f t="shared" si="3"/>
        <v>0</v>
      </c>
      <c r="E116" s="244">
        <f t="shared" si="4"/>
        <v>0</v>
      </c>
      <c r="F116" s="180">
        <f t="shared" si="5"/>
        <v>0</v>
      </c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2"/>
      <c r="Y116" s="32"/>
    </row>
    <row r="117" spans="1:25">
      <c r="A117" s="16" t="s">
        <v>724</v>
      </c>
      <c r="B117" s="4" t="s">
        <v>725</v>
      </c>
      <c r="C117" s="190">
        <f>'2. KIADÁSOK MINDÖSSZESEN'!H116</f>
        <v>0</v>
      </c>
      <c r="D117" s="244">
        <f t="shared" si="3"/>
        <v>0</v>
      </c>
      <c r="E117" s="244">
        <f t="shared" si="4"/>
        <v>0</v>
      </c>
      <c r="F117" s="180">
        <f t="shared" si="5"/>
        <v>0</v>
      </c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2"/>
      <c r="Y117" s="32"/>
    </row>
    <row r="118" spans="1:25">
      <c r="A118" s="46" t="s">
        <v>72</v>
      </c>
      <c r="B118" s="4" t="s">
        <v>726</v>
      </c>
      <c r="C118" s="190">
        <f>'2. KIADÁSOK MINDÖSSZESEN'!H117</f>
        <v>0</v>
      </c>
      <c r="D118" s="244">
        <f t="shared" si="3"/>
        <v>0</v>
      </c>
      <c r="E118" s="244">
        <f t="shared" si="4"/>
        <v>0</v>
      </c>
      <c r="F118" s="180">
        <f t="shared" si="5"/>
        <v>0</v>
      </c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2"/>
      <c r="Y118" s="32"/>
    </row>
    <row r="119" spans="1:25">
      <c r="A119" s="46" t="s">
        <v>40</v>
      </c>
      <c r="B119" s="4" t="s">
        <v>727</v>
      </c>
      <c r="C119" s="190">
        <f>'2. KIADÁSOK MINDÖSSZESEN'!H118</f>
        <v>0</v>
      </c>
      <c r="D119" s="244">
        <f t="shared" si="3"/>
        <v>0</v>
      </c>
      <c r="E119" s="244">
        <f t="shared" si="4"/>
        <v>0</v>
      </c>
      <c r="F119" s="180">
        <f t="shared" si="5"/>
        <v>0</v>
      </c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2"/>
      <c r="Y119" s="32"/>
    </row>
    <row r="120" spans="1:25">
      <c r="A120" s="47" t="s">
        <v>41</v>
      </c>
      <c r="B120" s="48" t="s">
        <v>731</v>
      </c>
      <c r="C120" s="190">
        <f>'2. KIADÁSOK MINDÖSSZESEN'!H119</f>
        <v>0</v>
      </c>
      <c r="D120" s="244">
        <f t="shared" si="3"/>
        <v>0</v>
      </c>
      <c r="E120" s="244">
        <f t="shared" si="4"/>
        <v>0</v>
      </c>
      <c r="F120" s="180">
        <f t="shared" si="5"/>
        <v>0</v>
      </c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2"/>
      <c r="Y120" s="32"/>
    </row>
    <row r="121" spans="1:25">
      <c r="A121" s="16" t="s">
        <v>732</v>
      </c>
      <c r="B121" s="4" t="s">
        <v>733</v>
      </c>
      <c r="C121" s="190">
        <f>'2. KIADÁSOK MINDÖSSZESEN'!H120</f>
        <v>0</v>
      </c>
      <c r="D121" s="244">
        <f t="shared" si="3"/>
        <v>0</v>
      </c>
      <c r="E121" s="244">
        <f t="shared" si="4"/>
        <v>0</v>
      </c>
      <c r="F121" s="180">
        <f t="shared" si="5"/>
        <v>0</v>
      </c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2"/>
      <c r="Y121" s="32"/>
    </row>
    <row r="122" spans="1:25" ht="15.75">
      <c r="A122" s="49" t="s">
        <v>84</v>
      </c>
      <c r="B122" s="50" t="s">
        <v>734</v>
      </c>
      <c r="C122" s="190">
        <f>'2. KIADÁSOK MINDÖSSZESEN'!H121</f>
        <v>0</v>
      </c>
      <c r="D122" s="244">
        <f t="shared" si="3"/>
        <v>0</v>
      </c>
      <c r="E122" s="244">
        <f t="shared" si="4"/>
        <v>0</v>
      </c>
      <c r="F122" s="180">
        <f t="shared" si="5"/>
        <v>0</v>
      </c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2"/>
      <c r="Y122" s="32"/>
    </row>
    <row r="123" spans="1:25" ht="15.75">
      <c r="A123" s="54" t="s">
        <v>121</v>
      </c>
      <c r="B123" s="55"/>
      <c r="C123" s="190">
        <f>'2. KIADÁSOK MINDÖSSZESEN'!H122</f>
        <v>908445</v>
      </c>
      <c r="D123" s="244">
        <f t="shared" si="3"/>
        <v>935698.35</v>
      </c>
      <c r="E123" s="244">
        <f t="shared" si="4"/>
        <v>954412.31700000004</v>
      </c>
      <c r="F123" s="180">
        <f t="shared" si="5"/>
        <v>963956.44017000007</v>
      </c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</row>
    <row r="124" spans="1:25">
      <c r="B124" s="32"/>
      <c r="C124" s="165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</row>
    <row r="125" spans="1:25">
      <c r="B125" s="32"/>
      <c r="C125" s="165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</row>
    <row r="126" spans="1:25">
      <c r="B126" s="32"/>
      <c r="C126" s="165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</row>
    <row r="127" spans="1:25">
      <c r="B127" s="32"/>
      <c r="C127" s="165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</row>
    <row r="128" spans="1:25">
      <c r="B128" s="32"/>
      <c r="C128" s="165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</row>
    <row r="129" spans="2:25">
      <c r="B129" s="32"/>
      <c r="C129" s="165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</row>
    <row r="130" spans="2:25">
      <c r="B130" s="32"/>
      <c r="C130" s="165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</row>
    <row r="131" spans="2:25">
      <c r="B131" s="32"/>
      <c r="C131" s="165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</row>
    <row r="132" spans="2:25">
      <c r="B132" s="32"/>
      <c r="C132" s="165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</row>
    <row r="133" spans="2:25">
      <c r="B133" s="32"/>
      <c r="C133" s="165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</row>
    <row r="134" spans="2:25">
      <c r="B134" s="32"/>
      <c r="C134" s="165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</row>
    <row r="135" spans="2:25">
      <c r="B135" s="32"/>
      <c r="C135" s="165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</row>
    <row r="136" spans="2:25">
      <c r="B136" s="32"/>
      <c r="C136" s="165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</row>
    <row r="137" spans="2:25">
      <c r="B137" s="32"/>
      <c r="C137" s="165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</row>
    <row r="138" spans="2:25">
      <c r="B138" s="32"/>
      <c r="C138" s="165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</row>
    <row r="139" spans="2:25">
      <c r="B139" s="32"/>
      <c r="C139" s="165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</row>
    <row r="140" spans="2:25">
      <c r="B140" s="32"/>
      <c r="C140" s="165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</row>
    <row r="141" spans="2:25">
      <c r="B141" s="32"/>
      <c r="C141" s="165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</row>
    <row r="142" spans="2:25">
      <c r="B142" s="32"/>
      <c r="C142" s="165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</row>
    <row r="143" spans="2:25">
      <c r="B143" s="32"/>
      <c r="C143" s="165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</row>
    <row r="144" spans="2:25">
      <c r="B144" s="32"/>
      <c r="C144" s="165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</row>
    <row r="145" spans="2:25">
      <c r="B145" s="32"/>
      <c r="C145" s="165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</row>
    <row r="146" spans="2:25">
      <c r="B146" s="32"/>
      <c r="C146" s="165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</row>
    <row r="147" spans="2:25">
      <c r="B147" s="32"/>
      <c r="C147" s="165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</row>
    <row r="148" spans="2:25">
      <c r="B148" s="32"/>
      <c r="C148" s="165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</row>
    <row r="149" spans="2:25">
      <c r="B149" s="32"/>
      <c r="C149" s="165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</row>
    <row r="150" spans="2:25">
      <c r="B150" s="32"/>
      <c r="C150" s="165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</row>
    <row r="151" spans="2:25">
      <c r="B151" s="32"/>
      <c r="C151" s="165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</row>
    <row r="152" spans="2:25">
      <c r="B152" s="32"/>
      <c r="C152" s="165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</row>
    <row r="153" spans="2:25">
      <c r="B153" s="32"/>
      <c r="C153" s="165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</row>
    <row r="154" spans="2:25">
      <c r="B154" s="32"/>
      <c r="C154" s="165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</row>
    <row r="155" spans="2:25">
      <c r="B155" s="32"/>
      <c r="C155" s="165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</row>
    <row r="156" spans="2:25">
      <c r="B156" s="32"/>
      <c r="C156" s="165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</row>
    <row r="157" spans="2:25">
      <c r="B157" s="32"/>
      <c r="C157" s="165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</row>
    <row r="158" spans="2:25">
      <c r="B158" s="32"/>
      <c r="C158" s="165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</row>
    <row r="159" spans="2:25">
      <c r="B159" s="32"/>
      <c r="C159" s="165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</row>
    <row r="160" spans="2:25">
      <c r="B160" s="32"/>
      <c r="C160" s="165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</row>
    <row r="161" spans="2:25">
      <c r="B161" s="32"/>
      <c r="C161" s="165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</row>
    <row r="162" spans="2:25">
      <c r="B162" s="32"/>
      <c r="C162" s="165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</row>
    <row r="163" spans="2:25">
      <c r="B163" s="32"/>
      <c r="C163" s="165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</row>
    <row r="164" spans="2:25">
      <c r="B164" s="32"/>
      <c r="C164" s="165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</row>
    <row r="165" spans="2:25">
      <c r="B165" s="32"/>
      <c r="C165" s="165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</row>
    <row r="166" spans="2:25">
      <c r="B166" s="32"/>
      <c r="C166" s="165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</row>
    <row r="167" spans="2:25">
      <c r="B167" s="32"/>
      <c r="C167" s="165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</row>
    <row r="168" spans="2:25">
      <c r="B168" s="32"/>
      <c r="C168" s="165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</row>
    <row r="169" spans="2:25">
      <c r="B169" s="32"/>
      <c r="C169" s="165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</row>
    <row r="170" spans="2:25">
      <c r="B170" s="32"/>
      <c r="C170" s="165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</row>
    <row r="171" spans="2:25">
      <c r="B171" s="32"/>
      <c r="C171" s="165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</row>
    <row r="172" spans="2:25">
      <c r="B172" s="32"/>
      <c r="C172" s="165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</row>
  </sheetData>
  <mergeCells count="2">
    <mergeCell ref="A2:F2"/>
    <mergeCell ref="A3:F3"/>
  </mergeCells>
  <phoneticPr fontId="50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  <headerFooter>
    <oddHeader>&amp;R32.sz. melléklet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  <pageSetUpPr fitToPage="1"/>
  </sheetPr>
  <dimension ref="A1:F97"/>
  <sheetViews>
    <sheetView topLeftCell="A66" workbookViewId="0">
      <selection activeCell="C84" sqref="C84"/>
    </sheetView>
  </sheetViews>
  <sheetFormatPr defaultRowHeight="1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>
      <c r="A1" s="103" t="s">
        <v>283</v>
      </c>
    </row>
    <row r="2" spans="1:6" ht="27" customHeight="1">
      <c r="A2" s="265" t="s">
        <v>343</v>
      </c>
      <c r="B2" s="270"/>
      <c r="C2" s="270"/>
      <c r="D2" s="270"/>
      <c r="E2" s="270"/>
      <c r="F2" s="267"/>
    </row>
    <row r="3" spans="1:6" ht="23.25" customHeight="1">
      <c r="A3" s="268" t="s">
        <v>186</v>
      </c>
      <c r="B3" s="266"/>
      <c r="C3" s="266"/>
      <c r="D3" s="266"/>
      <c r="E3" s="266"/>
      <c r="F3" s="267"/>
    </row>
    <row r="4" spans="1:6" ht="18">
      <c r="A4" s="61"/>
    </row>
    <row r="5" spans="1:6">
      <c r="A5" s="3" t="s">
        <v>342</v>
      </c>
    </row>
    <row r="6" spans="1:6" ht="25.5">
      <c r="A6" s="1" t="s">
        <v>498</v>
      </c>
      <c r="B6" s="2" t="s">
        <v>316</v>
      </c>
      <c r="C6" s="79" t="s">
        <v>341</v>
      </c>
      <c r="D6" s="79" t="s">
        <v>340</v>
      </c>
      <c r="E6" s="79" t="s">
        <v>339</v>
      </c>
      <c r="F6" s="125" t="s">
        <v>464</v>
      </c>
    </row>
    <row r="7" spans="1:6" ht="15" customHeight="1">
      <c r="A7" s="40" t="s">
        <v>735</v>
      </c>
      <c r="B7" s="5" t="s">
        <v>736</v>
      </c>
      <c r="C7" s="156">
        <f>'7. BEVÉTELEK MINDÖSSZESEN'!H6</f>
        <v>65600</v>
      </c>
      <c r="D7" s="156">
        <f>C7*1.03</f>
        <v>67568</v>
      </c>
      <c r="E7" s="156">
        <f>D7*1.02</f>
        <v>68919.360000000001</v>
      </c>
      <c r="F7" s="156">
        <f>E7*1.01</f>
        <v>69608.553599999999</v>
      </c>
    </row>
    <row r="8" spans="1:6" ht="15" customHeight="1">
      <c r="A8" s="4" t="s">
        <v>737</v>
      </c>
      <c r="B8" s="5" t="s">
        <v>738</v>
      </c>
      <c r="C8" s="156">
        <f>'7. BEVÉTELEK MINDÖSSZESEN'!H7</f>
        <v>48416</v>
      </c>
      <c r="D8" s="156">
        <f t="shared" ref="D8:D71" si="0">C8*1.03</f>
        <v>49868.480000000003</v>
      </c>
      <c r="E8" s="156">
        <f t="shared" ref="E8:E71" si="1">D8*1.02</f>
        <v>50865.849600000001</v>
      </c>
      <c r="F8" s="156">
        <f t="shared" ref="F8:F71" si="2">E8*1.01</f>
        <v>51374.508096000005</v>
      </c>
    </row>
    <row r="9" spans="1:6" ht="15" customHeight="1">
      <c r="A9" s="4" t="s">
        <v>739</v>
      </c>
      <c r="B9" s="5" t="s">
        <v>740</v>
      </c>
      <c r="C9" s="156">
        <f>'7. BEVÉTELEK MINDÖSSZESEN'!H8</f>
        <v>8525</v>
      </c>
      <c r="D9" s="156">
        <f t="shared" si="0"/>
        <v>8780.75</v>
      </c>
      <c r="E9" s="156">
        <f t="shared" si="1"/>
        <v>8956.3649999999998</v>
      </c>
      <c r="F9" s="156">
        <f t="shared" si="2"/>
        <v>9045.9286499999998</v>
      </c>
    </row>
    <row r="10" spans="1:6" ht="15" customHeight="1">
      <c r="A10" s="4" t="s">
        <v>741</v>
      </c>
      <c r="B10" s="5" t="s">
        <v>742</v>
      </c>
      <c r="C10" s="156">
        <f>'7. BEVÉTELEK MINDÖSSZESEN'!H9</f>
        <v>2880</v>
      </c>
      <c r="D10" s="156">
        <f t="shared" si="0"/>
        <v>2966.4</v>
      </c>
      <c r="E10" s="156">
        <f t="shared" si="1"/>
        <v>3025.7280000000001</v>
      </c>
      <c r="F10" s="156">
        <f t="shared" si="2"/>
        <v>3055.9852799999999</v>
      </c>
    </row>
    <row r="11" spans="1:6" ht="15" customHeight="1">
      <c r="A11" s="4" t="s">
        <v>743</v>
      </c>
      <c r="B11" s="5" t="s">
        <v>744</v>
      </c>
      <c r="C11" s="156">
        <f>'7. BEVÉTELEK MINDÖSSZESEN'!H10</f>
        <v>31003</v>
      </c>
      <c r="D11" s="156">
        <f t="shared" si="0"/>
        <v>31933.09</v>
      </c>
      <c r="E11" s="156">
        <f t="shared" si="1"/>
        <v>32571.751800000002</v>
      </c>
      <c r="F11" s="156">
        <f t="shared" si="2"/>
        <v>32897.469318000003</v>
      </c>
    </row>
    <row r="12" spans="1:6" ht="15" customHeight="1">
      <c r="A12" s="4" t="s">
        <v>745</v>
      </c>
      <c r="B12" s="5" t="s">
        <v>746</v>
      </c>
      <c r="C12" s="156">
        <f>'7. BEVÉTELEK MINDÖSSZESEN'!H11</f>
        <v>0</v>
      </c>
      <c r="D12" s="156">
        <f t="shared" si="0"/>
        <v>0</v>
      </c>
      <c r="E12" s="156">
        <f t="shared" si="1"/>
        <v>0</v>
      </c>
      <c r="F12" s="156">
        <f t="shared" si="2"/>
        <v>0</v>
      </c>
    </row>
    <row r="13" spans="1:6" ht="15" customHeight="1">
      <c r="A13" s="8" t="s">
        <v>124</v>
      </c>
      <c r="B13" s="9" t="s">
        <v>747</v>
      </c>
      <c r="C13" s="156">
        <f>'7. BEVÉTELEK MINDÖSSZESEN'!H12</f>
        <v>156424</v>
      </c>
      <c r="D13" s="156">
        <f t="shared" si="0"/>
        <v>161116.72</v>
      </c>
      <c r="E13" s="156">
        <f t="shared" si="1"/>
        <v>164339.05439999999</v>
      </c>
      <c r="F13" s="156">
        <f t="shared" si="2"/>
        <v>165982.44494399999</v>
      </c>
    </row>
    <row r="14" spans="1:6" ht="15" customHeight="1">
      <c r="A14" s="4" t="s">
        <v>748</v>
      </c>
      <c r="B14" s="5" t="s">
        <v>749</v>
      </c>
      <c r="C14" s="156">
        <f>'7. BEVÉTELEK MINDÖSSZESEN'!H13</f>
        <v>0</v>
      </c>
      <c r="D14" s="156">
        <f t="shared" si="0"/>
        <v>0</v>
      </c>
      <c r="E14" s="156">
        <f t="shared" si="1"/>
        <v>0</v>
      </c>
      <c r="F14" s="156">
        <f t="shared" si="2"/>
        <v>0</v>
      </c>
    </row>
    <row r="15" spans="1:6" ht="15" customHeight="1">
      <c r="A15" s="4" t="s">
        <v>750</v>
      </c>
      <c r="B15" s="5" t="s">
        <v>751</v>
      </c>
      <c r="C15" s="156">
        <f>'7. BEVÉTELEK MINDÖSSZESEN'!H14</f>
        <v>0</v>
      </c>
      <c r="D15" s="156">
        <f t="shared" si="0"/>
        <v>0</v>
      </c>
      <c r="E15" s="156">
        <f t="shared" si="1"/>
        <v>0</v>
      </c>
      <c r="F15" s="156">
        <f t="shared" si="2"/>
        <v>0</v>
      </c>
    </row>
    <row r="16" spans="1:6" ht="15" customHeight="1">
      <c r="A16" s="4" t="s">
        <v>85</v>
      </c>
      <c r="B16" s="5" t="s">
        <v>752</v>
      </c>
      <c r="C16" s="156">
        <f>'7. BEVÉTELEK MINDÖSSZESEN'!H15</f>
        <v>0</v>
      </c>
      <c r="D16" s="156">
        <f t="shared" si="0"/>
        <v>0</v>
      </c>
      <c r="E16" s="156">
        <f t="shared" si="1"/>
        <v>0</v>
      </c>
      <c r="F16" s="156">
        <f t="shared" si="2"/>
        <v>0</v>
      </c>
    </row>
    <row r="17" spans="1:6" ht="15" customHeight="1">
      <c r="A17" s="4" t="s">
        <v>86</v>
      </c>
      <c r="B17" s="5" t="s">
        <v>753</v>
      </c>
      <c r="C17" s="156">
        <f>'7. BEVÉTELEK MINDÖSSZESEN'!H16</f>
        <v>0</v>
      </c>
      <c r="D17" s="156">
        <f t="shared" si="0"/>
        <v>0</v>
      </c>
      <c r="E17" s="156">
        <f t="shared" si="1"/>
        <v>0</v>
      </c>
      <c r="F17" s="156">
        <f t="shared" si="2"/>
        <v>0</v>
      </c>
    </row>
    <row r="18" spans="1:6" ht="15" customHeight="1">
      <c r="A18" s="4" t="s">
        <v>87</v>
      </c>
      <c r="B18" s="5" t="s">
        <v>754</v>
      </c>
      <c r="C18" s="156">
        <f>'7. BEVÉTELEK MINDÖSSZESEN'!H17</f>
        <v>24047</v>
      </c>
      <c r="D18" s="156">
        <f t="shared" si="0"/>
        <v>24768.41</v>
      </c>
      <c r="E18" s="156">
        <f t="shared" si="1"/>
        <v>25263.778200000001</v>
      </c>
      <c r="F18" s="156">
        <f t="shared" si="2"/>
        <v>25516.415982000002</v>
      </c>
    </row>
    <row r="19" spans="1:6" ht="15" customHeight="1">
      <c r="A19" s="48" t="s">
        <v>125</v>
      </c>
      <c r="B19" s="63" t="s">
        <v>755</v>
      </c>
      <c r="C19" s="156">
        <f>'7. BEVÉTELEK MINDÖSSZESEN'!H18</f>
        <v>180471</v>
      </c>
      <c r="D19" s="156">
        <f t="shared" si="0"/>
        <v>185885.13</v>
      </c>
      <c r="E19" s="156">
        <f t="shared" si="1"/>
        <v>189602.83259999999</v>
      </c>
      <c r="F19" s="156">
        <f t="shared" si="2"/>
        <v>191498.86092599999</v>
      </c>
    </row>
    <row r="20" spans="1:6" ht="15" customHeight="1">
      <c r="A20" s="4" t="s">
        <v>91</v>
      </c>
      <c r="B20" s="5" t="s">
        <v>764</v>
      </c>
      <c r="C20" s="156">
        <f>'7. BEVÉTELEK MINDÖSSZESEN'!H19</f>
        <v>0</v>
      </c>
      <c r="D20" s="156">
        <f t="shared" si="0"/>
        <v>0</v>
      </c>
      <c r="E20" s="156">
        <f t="shared" si="1"/>
        <v>0</v>
      </c>
      <c r="F20" s="156">
        <f t="shared" si="2"/>
        <v>0</v>
      </c>
    </row>
    <row r="21" spans="1:6" ht="15" customHeight="1">
      <c r="A21" s="4" t="s">
        <v>92</v>
      </c>
      <c r="B21" s="5" t="s">
        <v>768</v>
      </c>
      <c r="C21" s="156">
        <f>'7. BEVÉTELEK MINDÖSSZESEN'!H20</f>
        <v>0</v>
      </c>
      <c r="D21" s="156">
        <f t="shared" si="0"/>
        <v>0</v>
      </c>
      <c r="E21" s="156">
        <f t="shared" si="1"/>
        <v>0</v>
      </c>
      <c r="F21" s="156">
        <f t="shared" si="2"/>
        <v>0</v>
      </c>
    </row>
    <row r="22" spans="1:6" ht="15" customHeight="1">
      <c r="A22" s="8" t="s">
        <v>127</v>
      </c>
      <c r="B22" s="9" t="s">
        <v>769</v>
      </c>
      <c r="C22" s="156">
        <f>'7. BEVÉTELEK MINDÖSSZESEN'!H21</f>
        <v>0</v>
      </c>
      <c r="D22" s="156">
        <f t="shared" si="0"/>
        <v>0</v>
      </c>
      <c r="E22" s="156">
        <f t="shared" si="1"/>
        <v>0</v>
      </c>
      <c r="F22" s="156">
        <f t="shared" si="2"/>
        <v>0</v>
      </c>
    </row>
    <row r="23" spans="1:6" ht="15" customHeight="1">
      <c r="A23" s="4" t="s">
        <v>93</v>
      </c>
      <c r="B23" s="5" t="s">
        <v>770</v>
      </c>
      <c r="C23" s="156">
        <f>'7. BEVÉTELEK MINDÖSSZESEN'!H22</f>
        <v>0</v>
      </c>
      <c r="D23" s="156">
        <f t="shared" si="0"/>
        <v>0</v>
      </c>
      <c r="E23" s="156">
        <f t="shared" si="1"/>
        <v>0</v>
      </c>
      <c r="F23" s="156">
        <f t="shared" si="2"/>
        <v>0</v>
      </c>
    </row>
    <row r="24" spans="1:6" ht="15" customHeight="1">
      <c r="A24" s="4" t="s">
        <v>94</v>
      </c>
      <c r="B24" s="5" t="s">
        <v>771</v>
      </c>
      <c r="C24" s="156">
        <f>'7. BEVÉTELEK MINDÖSSZESEN'!H23</f>
        <v>0</v>
      </c>
      <c r="D24" s="156">
        <f t="shared" si="0"/>
        <v>0</v>
      </c>
      <c r="E24" s="156">
        <f t="shared" si="1"/>
        <v>0</v>
      </c>
      <c r="F24" s="156">
        <f t="shared" si="2"/>
        <v>0</v>
      </c>
    </row>
    <row r="25" spans="1:6" ht="15" customHeight="1">
      <c r="A25" s="4" t="s">
        <v>95</v>
      </c>
      <c r="B25" s="5" t="s">
        <v>772</v>
      </c>
      <c r="C25" s="156">
        <f>'7. BEVÉTELEK MINDÖSSZESEN'!H24</f>
        <v>98505</v>
      </c>
      <c r="D25" s="156">
        <f t="shared" si="0"/>
        <v>101460.15000000001</v>
      </c>
      <c r="E25" s="156">
        <f t="shared" si="1"/>
        <v>103489.35300000002</v>
      </c>
      <c r="F25" s="156">
        <f t="shared" si="2"/>
        <v>104524.24653000002</v>
      </c>
    </row>
    <row r="26" spans="1:6" ht="15" customHeight="1">
      <c r="A26" s="4" t="s">
        <v>96</v>
      </c>
      <c r="B26" s="5" t="s">
        <v>773</v>
      </c>
      <c r="C26" s="156">
        <f>'7. BEVÉTELEK MINDÖSSZESEN'!H25</f>
        <v>39563</v>
      </c>
      <c r="D26" s="156">
        <f t="shared" si="0"/>
        <v>40749.89</v>
      </c>
      <c r="E26" s="156">
        <f t="shared" si="1"/>
        <v>41564.887799999997</v>
      </c>
      <c r="F26" s="156">
        <f t="shared" si="2"/>
        <v>41980.536677999997</v>
      </c>
    </row>
    <row r="27" spans="1:6" ht="15" customHeight="1">
      <c r="A27" s="4" t="s">
        <v>97</v>
      </c>
      <c r="B27" s="5" t="s">
        <v>776</v>
      </c>
      <c r="C27" s="156">
        <f>'7. BEVÉTELEK MINDÖSSZESEN'!H26</f>
        <v>0</v>
      </c>
      <c r="D27" s="156">
        <f t="shared" si="0"/>
        <v>0</v>
      </c>
      <c r="E27" s="156">
        <f t="shared" si="1"/>
        <v>0</v>
      </c>
      <c r="F27" s="156">
        <f t="shared" si="2"/>
        <v>0</v>
      </c>
    </row>
    <row r="28" spans="1:6" ht="15" customHeight="1">
      <c r="A28" s="4" t="s">
        <v>777</v>
      </c>
      <c r="B28" s="5" t="s">
        <v>778</v>
      </c>
      <c r="C28" s="156">
        <f>'7. BEVÉTELEK MINDÖSSZESEN'!H27</f>
        <v>0</v>
      </c>
      <c r="D28" s="156">
        <f t="shared" si="0"/>
        <v>0</v>
      </c>
      <c r="E28" s="156">
        <f t="shared" si="1"/>
        <v>0</v>
      </c>
      <c r="F28" s="156">
        <f t="shared" si="2"/>
        <v>0</v>
      </c>
    </row>
    <row r="29" spans="1:6" ht="15" customHeight="1">
      <c r="A29" s="4" t="s">
        <v>98</v>
      </c>
      <c r="B29" s="5" t="s">
        <v>779</v>
      </c>
      <c r="C29" s="156">
        <f>'7. BEVÉTELEK MINDÖSSZESEN'!H28</f>
        <v>9514</v>
      </c>
      <c r="D29" s="156">
        <f t="shared" si="0"/>
        <v>9799.42</v>
      </c>
      <c r="E29" s="156">
        <f t="shared" si="1"/>
        <v>9995.4084000000003</v>
      </c>
      <c r="F29" s="156">
        <f t="shared" si="2"/>
        <v>10095.362484000001</v>
      </c>
    </row>
    <row r="30" spans="1:6" ht="15" customHeight="1">
      <c r="A30" s="4" t="s">
        <v>99</v>
      </c>
      <c r="B30" s="5" t="s">
        <v>784</v>
      </c>
      <c r="C30" s="156">
        <f>'7. BEVÉTELEK MINDÖSSZESEN'!H29</f>
        <v>1093</v>
      </c>
      <c r="D30" s="156">
        <f t="shared" si="0"/>
        <v>1125.79</v>
      </c>
      <c r="E30" s="156">
        <f t="shared" si="1"/>
        <v>1148.3058000000001</v>
      </c>
      <c r="F30" s="156">
        <f t="shared" si="2"/>
        <v>1159.7888580000001</v>
      </c>
    </row>
    <row r="31" spans="1:6" ht="15" customHeight="1">
      <c r="A31" s="8" t="s">
        <v>128</v>
      </c>
      <c r="B31" s="9" t="s">
        <v>800</v>
      </c>
      <c r="C31" s="156">
        <f>'7. BEVÉTELEK MINDÖSSZESEN'!H30</f>
        <v>50170</v>
      </c>
      <c r="D31" s="156">
        <f t="shared" si="0"/>
        <v>51675.1</v>
      </c>
      <c r="E31" s="156">
        <f t="shared" si="1"/>
        <v>52708.601999999999</v>
      </c>
      <c r="F31" s="156">
        <f t="shared" si="2"/>
        <v>53235.688020000001</v>
      </c>
    </row>
    <row r="32" spans="1:6" ht="15" customHeight="1">
      <c r="A32" s="4" t="s">
        <v>100</v>
      </c>
      <c r="B32" s="5" t="s">
        <v>801</v>
      </c>
      <c r="C32" s="156">
        <f>'7. BEVÉTELEK MINDÖSSZESEN'!H31</f>
        <v>7120</v>
      </c>
      <c r="D32" s="156">
        <f t="shared" si="0"/>
        <v>7333.6</v>
      </c>
      <c r="E32" s="156">
        <f t="shared" si="1"/>
        <v>7480.2720000000008</v>
      </c>
      <c r="F32" s="156">
        <f t="shared" si="2"/>
        <v>7555.0747200000005</v>
      </c>
    </row>
    <row r="33" spans="1:6" ht="15" customHeight="1">
      <c r="A33" s="48" t="s">
        <v>129</v>
      </c>
      <c r="B33" s="63" t="s">
        <v>802</v>
      </c>
      <c r="C33" s="156">
        <f>'7. BEVÉTELEK MINDÖSSZESEN'!H32</f>
        <v>155795</v>
      </c>
      <c r="D33" s="156">
        <f t="shared" si="0"/>
        <v>160468.85</v>
      </c>
      <c r="E33" s="156">
        <f t="shared" si="1"/>
        <v>163678.22700000001</v>
      </c>
      <c r="F33" s="156">
        <f t="shared" si="2"/>
        <v>165315.00927000001</v>
      </c>
    </row>
    <row r="34" spans="1:6" ht="15" customHeight="1">
      <c r="A34" s="16" t="s">
        <v>803</v>
      </c>
      <c r="B34" s="5" t="s">
        <v>804</v>
      </c>
      <c r="C34" s="156">
        <f>'7. BEVÉTELEK MINDÖSSZESEN'!H33</f>
        <v>7692</v>
      </c>
      <c r="D34" s="156">
        <f t="shared" si="0"/>
        <v>7922.76</v>
      </c>
      <c r="E34" s="156">
        <f t="shared" si="1"/>
        <v>8081.2152000000006</v>
      </c>
      <c r="F34" s="156">
        <f t="shared" si="2"/>
        <v>8162.027352000001</v>
      </c>
    </row>
    <row r="35" spans="1:6" ht="15" customHeight="1">
      <c r="A35" s="16" t="s">
        <v>101</v>
      </c>
      <c r="B35" s="5" t="s">
        <v>805</v>
      </c>
      <c r="C35" s="156">
        <f>'7. BEVÉTELEK MINDÖSSZESEN'!H34</f>
        <v>29509</v>
      </c>
      <c r="D35" s="156">
        <f t="shared" si="0"/>
        <v>30394.27</v>
      </c>
      <c r="E35" s="156">
        <f t="shared" si="1"/>
        <v>31002.1554</v>
      </c>
      <c r="F35" s="156">
        <f t="shared" si="2"/>
        <v>31312.176953999999</v>
      </c>
    </row>
    <row r="36" spans="1:6" ht="15" customHeight="1">
      <c r="A36" s="16" t="s">
        <v>102</v>
      </c>
      <c r="B36" s="5" t="s">
        <v>808</v>
      </c>
      <c r="C36" s="156">
        <f>'7. BEVÉTELEK MINDÖSSZESEN'!H35</f>
        <v>697</v>
      </c>
      <c r="D36" s="156">
        <f t="shared" si="0"/>
        <v>717.91</v>
      </c>
      <c r="E36" s="156">
        <f t="shared" si="1"/>
        <v>732.26819999999998</v>
      </c>
      <c r="F36" s="156">
        <f t="shared" si="2"/>
        <v>739.59088199999997</v>
      </c>
    </row>
    <row r="37" spans="1:6" ht="15" customHeight="1">
      <c r="A37" s="16" t="s">
        <v>103</v>
      </c>
      <c r="B37" s="5" t="s">
        <v>809</v>
      </c>
      <c r="C37" s="156">
        <f>'7. BEVÉTELEK MINDÖSSZESEN'!H36</f>
        <v>0</v>
      </c>
      <c r="D37" s="156">
        <f t="shared" si="0"/>
        <v>0</v>
      </c>
      <c r="E37" s="156">
        <f t="shared" si="1"/>
        <v>0</v>
      </c>
      <c r="F37" s="156">
        <f t="shared" si="2"/>
        <v>0</v>
      </c>
    </row>
    <row r="38" spans="1:6" ht="15" customHeight="1">
      <c r="A38" s="16" t="s">
        <v>816</v>
      </c>
      <c r="B38" s="5" t="s">
        <v>817</v>
      </c>
      <c r="C38" s="156">
        <f>'7. BEVÉTELEK MINDÖSSZESEN'!H37</f>
        <v>0</v>
      </c>
      <c r="D38" s="156">
        <f t="shared" si="0"/>
        <v>0</v>
      </c>
      <c r="E38" s="156">
        <f t="shared" si="1"/>
        <v>0</v>
      </c>
      <c r="F38" s="156">
        <f t="shared" si="2"/>
        <v>0</v>
      </c>
    </row>
    <row r="39" spans="1:6" ht="15" customHeight="1">
      <c r="A39" s="16" t="s">
        <v>818</v>
      </c>
      <c r="B39" s="5" t="s">
        <v>819</v>
      </c>
      <c r="C39" s="156">
        <f>'7. BEVÉTELEK MINDÖSSZESEN'!H38</f>
        <v>7580</v>
      </c>
      <c r="D39" s="156">
        <f t="shared" si="0"/>
        <v>7807.4000000000005</v>
      </c>
      <c r="E39" s="156">
        <f t="shared" si="1"/>
        <v>7963.5480000000007</v>
      </c>
      <c r="F39" s="156">
        <f t="shared" si="2"/>
        <v>8043.1834800000006</v>
      </c>
    </row>
    <row r="40" spans="1:6" ht="15" customHeight="1">
      <c r="A40" s="16" t="s">
        <v>820</v>
      </c>
      <c r="B40" s="5" t="s">
        <v>821</v>
      </c>
      <c r="C40" s="156">
        <f>'7. BEVÉTELEK MINDÖSSZESEN'!H39</f>
        <v>0</v>
      </c>
      <c r="D40" s="156">
        <f t="shared" si="0"/>
        <v>0</v>
      </c>
      <c r="E40" s="156">
        <f t="shared" si="1"/>
        <v>0</v>
      </c>
      <c r="F40" s="156">
        <f t="shared" si="2"/>
        <v>0</v>
      </c>
    </row>
    <row r="41" spans="1:6" ht="15" customHeight="1">
      <c r="A41" s="16" t="s">
        <v>104</v>
      </c>
      <c r="B41" s="5" t="s">
        <v>822</v>
      </c>
      <c r="C41" s="156">
        <f>'7. BEVÉTELEK MINDÖSSZESEN'!H40</f>
        <v>0</v>
      </c>
      <c r="D41" s="156">
        <f t="shared" si="0"/>
        <v>0</v>
      </c>
      <c r="E41" s="156">
        <f t="shared" si="1"/>
        <v>0</v>
      </c>
      <c r="F41" s="156">
        <f t="shared" si="2"/>
        <v>0</v>
      </c>
    </row>
    <row r="42" spans="1:6" ht="15" customHeight="1">
      <c r="A42" s="16" t="s">
        <v>105</v>
      </c>
      <c r="B42" s="5" t="s">
        <v>824</v>
      </c>
      <c r="C42" s="156">
        <f>'7. BEVÉTELEK MINDÖSSZESEN'!H41</f>
        <v>0</v>
      </c>
      <c r="D42" s="156">
        <f t="shared" si="0"/>
        <v>0</v>
      </c>
      <c r="E42" s="156">
        <f t="shared" si="1"/>
        <v>0</v>
      </c>
      <c r="F42" s="156">
        <f t="shared" si="2"/>
        <v>0</v>
      </c>
    </row>
    <row r="43" spans="1:6" ht="15" customHeight="1">
      <c r="A43" s="16" t="s">
        <v>106</v>
      </c>
      <c r="B43" s="5" t="s">
        <v>829</v>
      </c>
      <c r="C43" s="156">
        <f>'7. BEVÉTELEK MINDÖSSZESEN'!H42</f>
        <v>0</v>
      </c>
      <c r="D43" s="156">
        <f t="shared" si="0"/>
        <v>0</v>
      </c>
      <c r="E43" s="156">
        <f t="shared" si="1"/>
        <v>0</v>
      </c>
      <c r="F43" s="156">
        <f t="shared" si="2"/>
        <v>0</v>
      </c>
    </row>
    <row r="44" spans="1:6" ht="15" customHeight="1">
      <c r="A44" s="62" t="s">
        <v>130</v>
      </c>
      <c r="B44" s="63" t="s">
        <v>833</v>
      </c>
      <c r="C44" s="156">
        <f>'7. BEVÉTELEK MINDÖSSZESEN'!H43</f>
        <v>45478</v>
      </c>
      <c r="D44" s="156">
        <f t="shared" si="0"/>
        <v>46842.340000000004</v>
      </c>
      <c r="E44" s="156">
        <f t="shared" si="1"/>
        <v>47779.186800000003</v>
      </c>
      <c r="F44" s="156">
        <f t="shared" si="2"/>
        <v>48256.978668000003</v>
      </c>
    </row>
    <row r="45" spans="1:6" ht="15" customHeight="1">
      <c r="A45" s="16" t="s">
        <v>845</v>
      </c>
      <c r="B45" s="5" t="s">
        <v>846</v>
      </c>
      <c r="C45" s="156">
        <f>'7. BEVÉTELEK MINDÖSSZESEN'!H44</f>
        <v>0</v>
      </c>
      <c r="D45" s="156">
        <f t="shared" si="0"/>
        <v>0</v>
      </c>
      <c r="E45" s="156">
        <f t="shared" si="1"/>
        <v>0</v>
      </c>
      <c r="F45" s="156">
        <f t="shared" si="2"/>
        <v>0</v>
      </c>
    </row>
    <row r="46" spans="1:6" ht="15" customHeight="1">
      <c r="A46" s="4" t="s">
        <v>110</v>
      </c>
      <c r="B46" s="5" t="s">
        <v>847</v>
      </c>
      <c r="C46" s="156">
        <f>'7. BEVÉTELEK MINDÖSSZESEN'!H45</f>
        <v>105</v>
      </c>
      <c r="D46" s="156">
        <f t="shared" si="0"/>
        <v>108.15</v>
      </c>
      <c r="E46" s="156">
        <f t="shared" si="1"/>
        <v>110.313</v>
      </c>
      <c r="F46" s="156">
        <f t="shared" si="2"/>
        <v>111.41613000000001</v>
      </c>
    </row>
    <row r="47" spans="1:6" ht="15" customHeight="1">
      <c r="A47" s="16" t="s">
        <v>111</v>
      </c>
      <c r="B47" s="5" t="s">
        <v>848</v>
      </c>
      <c r="C47" s="156">
        <f>'7. BEVÉTELEK MINDÖSSZESEN'!H46</f>
        <v>0</v>
      </c>
      <c r="D47" s="156">
        <f t="shared" si="0"/>
        <v>0</v>
      </c>
      <c r="E47" s="156">
        <f t="shared" si="1"/>
        <v>0</v>
      </c>
      <c r="F47" s="156">
        <f t="shared" si="2"/>
        <v>0</v>
      </c>
    </row>
    <row r="48" spans="1:6" ht="15" customHeight="1">
      <c r="A48" s="48" t="s">
        <v>132</v>
      </c>
      <c r="B48" s="63" t="s">
        <v>849</v>
      </c>
      <c r="C48" s="156">
        <f>'7. BEVÉTELEK MINDÖSSZESEN'!H47</f>
        <v>105</v>
      </c>
      <c r="D48" s="156">
        <f t="shared" si="0"/>
        <v>108.15</v>
      </c>
      <c r="E48" s="156">
        <f t="shared" si="1"/>
        <v>110.313</v>
      </c>
      <c r="F48" s="156">
        <f t="shared" si="2"/>
        <v>111.41613000000001</v>
      </c>
    </row>
    <row r="49" spans="1:6" ht="15" customHeight="1">
      <c r="A49" s="77" t="s">
        <v>347</v>
      </c>
      <c r="B49" s="82"/>
      <c r="C49" s="156">
        <f>'7. BEVÉTELEK MINDÖSSZESEN'!H48</f>
        <v>381849</v>
      </c>
      <c r="D49" s="156">
        <f t="shared" si="0"/>
        <v>393304.47000000003</v>
      </c>
      <c r="E49" s="156">
        <f t="shared" si="1"/>
        <v>401170.55940000003</v>
      </c>
      <c r="F49" s="156">
        <f t="shared" si="2"/>
        <v>405182.26499400003</v>
      </c>
    </row>
    <row r="50" spans="1:6" ht="15" customHeight="1">
      <c r="A50" s="4" t="s">
        <v>756</v>
      </c>
      <c r="B50" s="5" t="s">
        <v>757</v>
      </c>
      <c r="C50" s="156">
        <f>'7. BEVÉTELEK MINDÖSSZESEN'!H49</f>
        <v>0</v>
      </c>
      <c r="D50" s="156">
        <f t="shared" si="0"/>
        <v>0</v>
      </c>
      <c r="E50" s="156">
        <f t="shared" si="1"/>
        <v>0</v>
      </c>
      <c r="F50" s="156">
        <f t="shared" si="2"/>
        <v>0</v>
      </c>
    </row>
    <row r="51" spans="1:6" ht="15" customHeight="1">
      <c r="A51" s="4" t="s">
        <v>758</v>
      </c>
      <c r="B51" s="5" t="s">
        <v>759</v>
      </c>
      <c r="C51" s="156">
        <f>'7. BEVÉTELEK MINDÖSSZESEN'!H50</f>
        <v>34881</v>
      </c>
      <c r="D51" s="156">
        <f t="shared" si="0"/>
        <v>35927.43</v>
      </c>
      <c r="E51" s="156">
        <f t="shared" si="1"/>
        <v>36645.978600000002</v>
      </c>
      <c r="F51" s="156">
        <f t="shared" si="2"/>
        <v>37012.438386000002</v>
      </c>
    </row>
    <row r="52" spans="1:6" ht="15" customHeight="1">
      <c r="A52" s="4" t="s">
        <v>88</v>
      </c>
      <c r="B52" s="5" t="s">
        <v>760</v>
      </c>
      <c r="C52" s="156">
        <f>'7. BEVÉTELEK MINDÖSSZESEN'!H51</f>
        <v>0</v>
      </c>
      <c r="D52" s="156">
        <f t="shared" si="0"/>
        <v>0</v>
      </c>
      <c r="E52" s="156">
        <f t="shared" si="1"/>
        <v>0</v>
      </c>
      <c r="F52" s="156">
        <f t="shared" si="2"/>
        <v>0</v>
      </c>
    </row>
    <row r="53" spans="1:6" ht="15" customHeight="1">
      <c r="A53" s="4" t="s">
        <v>89</v>
      </c>
      <c r="B53" s="5" t="s">
        <v>761</v>
      </c>
      <c r="C53" s="156">
        <f>'7. BEVÉTELEK MINDÖSSZESEN'!H52</f>
        <v>0</v>
      </c>
      <c r="D53" s="156">
        <f t="shared" si="0"/>
        <v>0</v>
      </c>
      <c r="E53" s="156">
        <f t="shared" si="1"/>
        <v>0</v>
      </c>
      <c r="F53" s="156">
        <f t="shared" si="2"/>
        <v>0</v>
      </c>
    </row>
    <row r="54" spans="1:6" ht="15" customHeight="1">
      <c r="A54" s="4" t="s">
        <v>90</v>
      </c>
      <c r="B54" s="5" t="s">
        <v>762</v>
      </c>
      <c r="C54" s="156">
        <f>'7. BEVÉTELEK MINDÖSSZESEN'!H53</f>
        <v>0</v>
      </c>
      <c r="D54" s="156">
        <f t="shared" si="0"/>
        <v>0</v>
      </c>
      <c r="E54" s="156">
        <f t="shared" si="1"/>
        <v>0</v>
      </c>
      <c r="F54" s="156">
        <f t="shared" si="2"/>
        <v>0</v>
      </c>
    </row>
    <row r="55" spans="1:6" ht="15" customHeight="1">
      <c r="A55" s="48" t="s">
        <v>126</v>
      </c>
      <c r="B55" s="63" t="s">
        <v>763</v>
      </c>
      <c r="C55" s="156">
        <f>'7. BEVÉTELEK MINDÖSSZESEN'!H54</f>
        <v>34881</v>
      </c>
      <c r="D55" s="156">
        <f t="shared" si="0"/>
        <v>35927.43</v>
      </c>
      <c r="E55" s="156">
        <f t="shared" si="1"/>
        <v>36645.978600000002</v>
      </c>
      <c r="F55" s="156">
        <f t="shared" si="2"/>
        <v>37012.438386000002</v>
      </c>
    </row>
    <row r="56" spans="1:6" ht="15" customHeight="1">
      <c r="A56" s="16" t="s">
        <v>107</v>
      </c>
      <c r="B56" s="5" t="s">
        <v>834</v>
      </c>
      <c r="C56" s="156">
        <f>'7. BEVÉTELEK MINDÖSSZESEN'!H55</f>
        <v>0</v>
      </c>
      <c r="D56" s="156">
        <f t="shared" si="0"/>
        <v>0</v>
      </c>
      <c r="E56" s="156">
        <f t="shared" si="1"/>
        <v>0</v>
      </c>
      <c r="F56" s="156">
        <f t="shared" si="2"/>
        <v>0</v>
      </c>
    </row>
    <row r="57" spans="1:6" ht="15" customHeight="1">
      <c r="A57" s="16" t="s">
        <v>108</v>
      </c>
      <c r="B57" s="5" t="s">
        <v>836</v>
      </c>
      <c r="C57" s="156">
        <f>'7. BEVÉTELEK MINDÖSSZESEN'!H56</f>
        <v>0</v>
      </c>
      <c r="D57" s="156">
        <f t="shared" si="0"/>
        <v>0</v>
      </c>
      <c r="E57" s="156">
        <f t="shared" si="1"/>
        <v>0</v>
      </c>
      <c r="F57" s="156">
        <f t="shared" si="2"/>
        <v>0</v>
      </c>
    </row>
    <row r="58" spans="1:6" ht="15" customHeight="1">
      <c r="A58" s="16" t="s">
        <v>838</v>
      </c>
      <c r="B58" s="5" t="s">
        <v>839</v>
      </c>
      <c r="C58" s="156">
        <f>'7. BEVÉTELEK MINDÖSSZESEN'!H57</f>
        <v>0</v>
      </c>
      <c r="D58" s="156">
        <f t="shared" si="0"/>
        <v>0</v>
      </c>
      <c r="E58" s="156">
        <f t="shared" si="1"/>
        <v>0</v>
      </c>
      <c r="F58" s="156">
        <f t="shared" si="2"/>
        <v>0</v>
      </c>
    </row>
    <row r="59" spans="1:6" ht="15" customHeight="1">
      <c r="A59" s="16" t="s">
        <v>109</v>
      </c>
      <c r="B59" s="5" t="s">
        <v>840</v>
      </c>
      <c r="C59" s="156">
        <f>'7. BEVÉTELEK MINDÖSSZESEN'!H58</f>
        <v>0</v>
      </c>
      <c r="D59" s="156">
        <f t="shared" si="0"/>
        <v>0</v>
      </c>
      <c r="E59" s="156">
        <f t="shared" si="1"/>
        <v>0</v>
      </c>
      <c r="F59" s="156">
        <f t="shared" si="2"/>
        <v>0</v>
      </c>
    </row>
    <row r="60" spans="1:6" ht="15" customHeight="1">
      <c r="A60" s="16" t="s">
        <v>842</v>
      </c>
      <c r="B60" s="5" t="s">
        <v>843</v>
      </c>
      <c r="C60" s="156">
        <f>'7. BEVÉTELEK MINDÖSSZESEN'!H59</f>
        <v>0</v>
      </c>
      <c r="D60" s="156">
        <f t="shared" si="0"/>
        <v>0</v>
      </c>
      <c r="E60" s="156">
        <f t="shared" si="1"/>
        <v>0</v>
      </c>
      <c r="F60" s="156">
        <f t="shared" si="2"/>
        <v>0</v>
      </c>
    </row>
    <row r="61" spans="1:6" ht="15" customHeight="1">
      <c r="A61" s="48" t="s">
        <v>131</v>
      </c>
      <c r="B61" s="63" t="s">
        <v>844</v>
      </c>
      <c r="C61" s="156">
        <f>'7. BEVÉTELEK MINDÖSSZESEN'!H60</f>
        <v>0</v>
      </c>
      <c r="D61" s="156">
        <f t="shared" si="0"/>
        <v>0</v>
      </c>
      <c r="E61" s="156">
        <f t="shared" si="1"/>
        <v>0</v>
      </c>
      <c r="F61" s="156">
        <f t="shared" si="2"/>
        <v>0</v>
      </c>
    </row>
    <row r="62" spans="1:6" ht="15" customHeight="1">
      <c r="A62" s="16" t="s">
        <v>850</v>
      </c>
      <c r="B62" s="5" t="s">
        <v>851</v>
      </c>
      <c r="C62" s="156">
        <f>'7. BEVÉTELEK MINDÖSSZESEN'!H61</f>
        <v>0</v>
      </c>
      <c r="D62" s="156">
        <f t="shared" si="0"/>
        <v>0</v>
      </c>
      <c r="E62" s="156">
        <f t="shared" si="1"/>
        <v>0</v>
      </c>
      <c r="F62" s="156">
        <f t="shared" si="2"/>
        <v>0</v>
      </c>
    </row>
    <row r="63" spans="1:6" ht="15" customHeight="1">
      <c r="A63" s="4" t="s">
        <v>112</v>
      </c>
      <c r="B63" s="5" t="s">
        <v>852</v>
      </c>
      <c r="C63" s="156">
        <f>'7. BEVÉTELEK MINDÖSSZESEN'!H62</f>
        <v>0</v>
      </c>
      <c r="D63" s="156">
        <f t="shared" si="0"/>
        <v>0</v>
      </c>
      <c r="E63" s="156">
        <f t="shared" si="1"/>
        <v>0</v>
      </c>
      <c r="F63" s="156">
        <f t="shared" si="2"/>
        <v>0</v>
      </c>
    </row>
    <row r="64" spans="1:6" ht="15" customHeight="1">
      <c r="A64" s="16" t="s">
        <v>113</v>
      </c>
      <c r="B64" s="5" t="s">
        <v>853</v>
      </c>
      <c r="C64" s="156">
        <f>'7. BEVÉTELEK MINDÖSSZESEN'!H63</f>
        <v>319646</v>
      </c>
      <c r="D64" s="156">
        <f t="shared" si="0"/>
        <v>329235.38</v>
      </c>
      <c r="E64" s="156">
        <f t="shared" si="1"/>
        <v>335820.08760000003</v>
      </c>
      <c r="F64" s="156">
        <f t="shared" si="2"/>
        <v>339178.28847600002</v>
      </c>
    </row>
    <row r="65" spans="1:6">
      <c r="A65" s="48" t="s">
        <v>134</v>
      </c>
      <c r="B65" s="63" t="s">
        <v>854</v>
      </c>
      <c r="C65" s="156">
        <f>'7. BEVÉTELEK MINDÖSSZESEN'!H64</f>
        <v>319646</v>
      </c>
      <c r="D65" s="156">
        <f t="shared" si="0"/>
        <v>329235.38</v>
      </c>
      <c r="E65" s="156">
        <f t="shared" si="1"/>
        <v>335820.08760000003</v>
      </c>
      <c r="F65" s="156">
        <f t="shared" si="2"/>
        <v>339178.28847600002</v>
      </c>
    </row>
    <row r="66" spans="1:6" ht="15.75">
      <c r="A66" s="77" t="s">
        <v>348</v>
      </c>
      <c r="B66" s="82"/>
      <c r="C66" s="156">
        <f>'7. BEVÉTELEK MINDÖSSZESEN'!H65</f>
        <v>354527</v>
      </c>
      <c r="D66" s="156">
        <f t="shared" si="0"/>
        <v>365162.81</v>
      </c>
      <c r="E66" s="156">
        <f t="shared" si="1"/>
        <v>372466.0662</v>
      </c>
      <c r="F66" s="156">
        <f t="shared" si="2"/>
        <v>376190.72686200001</v>
      </c>
    </row>
    <row r="67" spans="1:6" ht="15.75">
      <c r="A67" s="60" t="s">
        <v>133</v>
      </c>
      <c r="B67" s="44" t="s">
        <v>855</v>
      </c>
      <c r="C67" s="156">
        <f>'7. BEVÉTELEK MINDÖSSZESEN'!H66</f>
        <v>736376</v>
      </c>
      <c r="D67" s="156">
        <f t="shared" si="0"/>
        <v>758467.28</v>
      </c>
      <c r="E67" s="156">
        <f t="shared" si="1"/>
        <v>773636.62560000003</v>
      </c>
      <c r="F67" s="156">
        <f t="shared" si="2"/>
        <v>781372.99185600004</v>
      </c>
    </row>
    <row r="68" spans="1:6" ht="15.75">
      <c r="A68" s="132" t="s">
        <v>349</v>
      </c>
      <c r="B68" s="131"/>
      <c r="C68" s="156">
        <f>'7. BEVÉTELEK MINDÖSSZESEN'!H67</f>
        <v>-136488</v>
      </c>
      <c r="D68" s="156">
        <f t="shared" si="0"/>
        <v>-140582.64000000001</v>
      </c>
      <c r="E68" s="156">
        <f t="shared" si="1"/>
        <v>-143394.29280000002</v>
      </c>
      <c r="F68" s="156">
        <f t="shared" si="2"/>
        <v>-144828.23572800003</v>
      </c>
    </row>
    <row r="69" spans="1:6" ht="15.75">
      <c r="A69" s="132" t="s">
        <v>350</v>
      </c>
      <c r="B69" s="131"/>
      <c r="C69" s="156">
        <f>'7. BEVÉTELEK MINDÖSSZESEN'!H68</f>
        <v>-9674</v>
      </c>
      <c r="D69" s="156">
        <f t="shared" si="0"/>
        <v>-9964.2200000000012</v>
      </c>
      <c r="E69" s="156">
        <f t="shared" si="1"/>
        <v>-10163.504400000002</v>
      </c>
      <c r="F69" s="156">
        <f t="shared" si="2"/>
        <v>-10265.139444000002</v>
      </c>
    </row>
    <row r="70" spans="1:6">
      <c r="A70" s="46" t="s">
        <v>115</v>
      </c>
      <c r="B70" s="4" t="s">
        <v>856</v>
      </c>
      <c r="C70" s="156">
        <f>'7. BEVÉTELEK MINDÖSSZESEN'!H69</f>
        <v>0</v>
      </c>
      <c r="D70" s="156">
        <f t="shared" si="0"/>
        <v>0</v>
      </c>
      <c r="E70" s="156">
        <f t="shared" si="1"/>
        <v>0</v>
      </c>
      <c r="F70" s="156">
        <f t="shared" si="2"/>
        <v>0</v>
      </c>
    </row>
    <row r="71" spans="1:6">
      <c r="A71" s="16" t="s">
        <v>857</v>
      </c>
      <c r="B71" s="4" t="s">
        <v>858</v>
      </c>
      <c r="C71" s="156">
        <f>'7. BEVÉTELEK MINDÖSSZESEN'!H70</f>
        <v>0</v>
      </c>
      <c r="D71" s="156">
        <f t="shared" si="0"/>
        <v>0</v>
      </c>
      <c r="E71" s="156">
        <f t="shared" si="1"/>
        <v>0</v>
      </c>
      <c r="F71" s="156">
        <f t="shared" si="2"/>
        <v>0</v>
      </c>
    </row>
    <row r="72" spans="1:6">
      <c r="A72" s="46" t="s">
        <v>116</v>
      </c>
      <c r="B72" s="4" t="s">
        <v>859</v>
      </c>
      <c r="C72" s="156">
        <f>'7. BEVÉTELEK MINDÖSSZESEN'!H71</f>
        <v>0</v>
      </c>
      <c r="D72" s="156">
        <f t="shared" ref="D72:D97" si="3">C72*1.03</f>
        <v>0</v>
      </c>
      <c r="E72" s="156">
        <f t="shared" ref="E72:E97" si="4">D72*1.02</f>
        <v>0</v>
      </c>
      <c r="F72" s="156">
        <f t="shared" ref="F72:F97" si="5">E72*1.01</f>
        <v>0</v>
      </c>
    </row>
    <row r="73" spans="1:6">
      <c r="A73" s="19" t="s">
        <v>135</v>
      </c>
      <c r="B73" s="8" t="s">
        <v>860</v>
      </c>
      <c r="C73" s="156">
        <f>'7. BEVÉTELEK MINDÖSSZESEN'!H72</f>
        <v>0</v>
      </c>
      <c r="D73" s="156">
        <f t="shared" si="3"/>
        <v>0</v>
      </c>
      <c r="E73" s="156">
        <f t="shared" si="4"/>
        <v>0</v>
      </c>
      <c r="F73" s="156">
        <f t="shared" si="5"/>
        <v>0</v>
      </c>
    </row>
    <row r="74" spans="1:6">
      <c r="A74" s="16" t="s">
        <v>117</v>
      </c>
      <c r="B74" s="4" t="s">
        <v>861</v>
      </c>
      <c r="C74" s="156">
        <f>'7. BEVÉTELEK MINDÖSSZESEN'!H73</f>
        <v>0</v>
      </c>
      <c r="D74" s="156">
        <f t="shared" si="3"/>
        <v>0</v>
      </c>
      <c r="E74" s="156">
        <f t="shared" si="4"/>
        <v>0</v>
      </c>
      <c r="F74" s="156">
        <f t="shared" si="5"/>
        <v>0</v>
      </c>
    </row>
    <row r="75" spans="1:6">
      <c r="A75" s="46" t="s">
        <v>862</v>
      </c>
      <c r="B75" s="4" t="s">
        <v>863</v>
      </c>
      <c r="C75" s="156">
        <f>'7. BEVÉTELEK MINDÖSSZESEN'!H74</f>
        <v>0</v>
      </c>
      <c r="D75" s="156">
        <f t="shared" si="3"/>
        <v>0</v>
      </c>
      <c r="E75" s="156">
        <f t="shared" si="4"/>
        <v>0</v>
      </c>
      <c r="F75" s="156">
        <f t="shared" si="5"/>
        <v>0</v>
      </c>
    </row>
    <row r="76" spans="1:6">
      <c r="A76" s="16" t="s">
        <v>118</v>
      </c>
      <c r="B76" s="4" t="s">
        <v>864</v>
      </c>
      <c r="C76" s="156">
        <f>'7. BEVÉTELEK MINDÖSSZESEN'!H75</f>
        <v>0</v>
      </c>
      <c r="D76" s="156">
        <f t="shared" si="3"/>
        <v>0</v>
      </c>
      <c r="E76" s="156">
        <f t="shared" si="4"/>
        <v>0</v>
      </c>
      <c r="F76" s="156">
        <f t="shared" si="5"/>
        <v>0</v>
      </c>
    </row>
    <row r="77" spans="1:6">
      <c r="A77" s="46" t="s">
        <v>865</v>
      </c>
      <c r="B77" s="4" t="s">
        <v>866</v>
      </c>
      <c r="C77" s="156">
        <f>'7. BEVÉTELEK MINDÖSSZESEN'!H76</f>
        <v>0</v>
      </c>
      <c r="D77" s="156">
        <f t="shared" si="3"/>
        <v>0</v>
      </c>
      <c r="E77" s="156">
        <f t="shared" si="4"/>
        <v>0</v>
      </c>
      <c r="F77" s="156">
        <f t="shared" si="5"/>
        <v>0</v>
      </c>
    </row>
    <row r="78" spans="1:6">
      <c r="A78" s="17" t="s">
        <v>136</v>
      </c>
      <c r="B78" s="8" t="s">
        <v>867</v>
      </c>
      <c r="C78" s="156">
        <f>'7. BEVÉTELEK MINDÖSSZESEN'!H77</f>
        <v>0</v>
      </c>
      <c r="D78" s="156">
        <f t="shared" si="3"/>
        <v>0</v>
      </c>
      <c r="E78" s="156">
        <f t="shared" si="4"/>
        <v>0</v>
      </c>
      <c r="F78" s="156">
        <f t="shared" si="5"/>
        <v>0</v>
      </c>
    </row>
    <row r="79" spans="1:6">
      <c r="A79" s="4" t="s">
        <v>244</v>
      </c>
      <c r="B79" s="4" t="s">
        <v>868</v>
      </c>
      <c r="C79" s="156">
        <f>'7. BEVÉTELEK MINDÖSSZESEN'!H78</f>
        <v>172069</v>
      </c>
      <c r="D79" s="156">
        <f t="shared" si="3"/>
        <v>177231.07</v>
      </c>
      <c r="E79" s="156">
        <f t="shared" si="4"/>
        <v>180775.69140000001</v>
      </c>
      <c r="F79" s="156">
        <f t="shared" si="5"/>
        <v>182583.44831400001</v>
      </c>
    </row>
    <row r="80" spans="1:6">
      <c r="A80" s="4" t="s">
        <v>245</v>
      </c>
      <c r="B80" s="4" t="s">
        <v>868</v>
      </c>
      <c r="C80" s="156">
        <f>'7. BEVÉTELEK MINDÖSSZESEN'!H79</f>
        <v>0</v>
      </c>
      <c r="D80" s="156">
        <f t="shared" si="3"/>
        <v>0</v>
      </c>
      <c r="E80" s="156">
        <f t="shared" si="4"/>
        <v>0</v>
      </c>
      <c r="F80" s="156">
        <f t="shared" si="5"/>
        <v>0</v>
      </c>
    </row>
    <row r="81" spans="1:6">
      <c r="A81" s="4" t="s">
        <v>242</v>
      </c>
      <c r="B81" s="4" t="s">
        <v>869</v>
      </c>
      <c r="C81" s="156">
        <f>'7. BEVÉTELEK MINDÖSSZESEN'!H80</f>
        <v>0</v>
      </c>
      <c r="D81" s="156">
        <f t="shared" si="3"/>
        <v>0</v>
      </c>
      <c r="E81" s="156">
        <f t="shared" si="4"/>
        <v>0</v>
      </c>
      <c r="F81" s="156">
        <f t="shared" si="5"/>
        <v>0</v>
      </c>
    </row>
    <row r="82" spans="1:6">
      <c r="A82" s="4" t="s">
        <v>243</v>
      </c>
      <c r="B82" s="4" t="s">
        <v>869</v>
      </c>
      <c r="C82" s="156">
        <f>'7. BEVÉTELEK MINDÖSSZESEN'!H81</f>
        <v>0</v>
      </c>
      <c r="D82" s="156">
        <f t="shared" si="3"/>
        <v>0</v>
      </c>
      <c r="E82" s="156">
        <f t="shared" si="4"/>
        <v>0</v>
      </c>
      <c r="F82" s="156">
        <f t="shared" si="5"/>
        <v>0</v>
      </c>
    </row>
    <row r="83" spans="1:6">
      <c r="A83" s="8" t="s">
        <v>137</v>
      </c>
      <c r="B83" s="8" t="s">
        <v>870</v>
      </c>
      <c r="C83" s="156">
        <f>'7. BEVÉTELEK MINDÖSSZESEN'!H82</f>
        <v>172069</v>
      </c>
      <c r="D83" s="156">
        <f t="shared" si="3"/>
        <v>177231.07</v>
      </c>
      <c r="E83" s="156">
        <f t="shared" si="4"/>
        <v>180775.69140000001</v>
      </c>
      <c r="F83" s="156">
        <f t="shared" si="5"/>
        <v>182583.44831400001</v>
      </c>
    </row>
    <row r="84" spans="1:6">
      <c r="A84" s="46" t="s">
        <v>871</v>
      </c>
      <c r="B84" s="4" t="s">
        <v>872</v>
      </c>
      <c r="C84" s="156">
        <f>'7. BEVÉTELEK MINDÖSSZESEN'!H83</f>
        <v>0</v>
      </c>
      <c r="D84" s="156">
        <f t="shared" si="3"/>
        <v>0</v>
      </c>
      <c r="E84" s="156">
        <f t="shared" si="4"/>
        <v>0</v>
      </c>
      <c r="F84" s="156">
        <f t="shared" si="5"/>
        <v>0</v>
      </c>
    </row>
    <row r="85" spans="1:6">
      <c r="A85" s="46" t="s">
        <v>873</v>
      </c>
      <c r="B85" s="4" t="s">
        <v>874</v>
      </c>
      <c r="C85" s="156">
        <f>'7. BEVÉTELEK MINDÖSSZESEN'!H84</f>
        <v>0</v>
      </c>
      <c r="D85" s="156">
        <f t="shared" si="3"/>
        <v>0</v>
      </c>
      <c r="E85" s="156">
        <f t="shared" si="4"/>
        <v>0</v>
      </c>
      <c r="F85" s="156">
        <f t="shared" si="5"/>
        <v>0</v>
      </c>
    </row>
    <row r="86" spans="1:6">
      <c r="A86" s="46" t="s">
        <v>875</v>
      </c>
      <c r="B86" s="4" t="s">
        <v>876</v>
      </c>
      <c r="C86" s="156">
        <f>'7. BEVÉTELEK MINDÖSSZESEN'!H85</f>
        <v>0</v>
      </c>
      <c r="D86" s="156">
        <f t="shared" si="3"/>
        <v>0</v>
      </c>
      <c r="E86" s="156">
        <f t="shared" si="4"/>
        <v>0</v>
      </c>
      <c r="F86" s="156">
        <f t="shared" si="5"/>
        <v>0</v>
      </c>
    </row>
    <row r="87" spans="1:6">
      <c r="A87" s="46" t="s">
        <v>877</v>
      </c>
      <c r="B87" s="4" t="s">
        <v>878</v>
      </c>
      <c r="C87" s="156">
        <f>'7. BEVÉTELEK MINDÖSSZESEN'!H86</f>
        <v>0</v>
      </c>
      <c r="D87" s="156">
        <f t="shared" si="3"/>
        <v>0</v>
      </c>
      <c r="E87" s="156">
        <f t="shared" si="4"/>
        <v>0</v>
      </c>
      <c r="F87" s="156">
        <f t="shared" si="5"/>
        <v>0</v>
      </c>
    </row>
    <row r="88" spans="1:6">
      <c r="A88" s="16" t="s">
        <v>119</v>
      </c>
      <c r="B88" s="4" t="s">
        <v>879</v>
      </c>
      <c r="C88" s="156">
        <f>'7. BEVÉTELEK MINDÖSSZESEN'!H87</f>
        <v>0</v>
      </c>
      <c r="D88" s="156">
        <f t="shared" si="3"/>
        <v>0</v>
      </c>
      <c r="E88" s="156">
        <f t="shared" si="4"/>
        <v>0</v>
      </c>
      <c r="F88" s="156">
        <f t="shared" si="5"/>
        <v>0</v>
      </c>
    </row>
    <row r="89" spans="1:6">
      <c r="A89" s="19" t="s">
        <v>138</v>
      </c>
      <c r="B89" s="8" t="s">
        <v>881</v>
      </c>
      <c r="C89" s="156">
        <f>'7. BEVÉTELEK MINDÖSSZESEN'!H88</f>
        <v>339582</v>
      </c>
      <c r="D89" s="156">
        <f t="shared" si="3"/>
        <v>349769.46</v>
      </c>
      <c r="E89" s="156">
        <f t="shared" si="4"/>
        <v>356764.84920000006</v>
      </c>
      <c r="F89" s="156">
        <f t="shared" si="5"/>
        <v>360332.49769200006</v>
      </c>
    </row>
    <row r="90" spans="1:6">
      <c r="A90" s="16" t="s">
        <v>882</v>
      </c>
      <c r="B90" s="4" t="s">
        <v>883</v>
      </c>
      <c r="C90" s="156">
        <f>'7. BEVÉTELEK MINDÖSSZESEN'!H89</f>
        <v>0</v>
      </c>
      <c r="D90" s="156">
        <f t="shared" si="3"/>
        <v>0</v>
      </c>
      <c r="E90" s="156">
        <f t="shared" si="4"/>
        <v>0</v>
      </c>
      <c r="F90" s="156">
        <f t="shared" si="5"/>
        <v>0</v>
      </c>
    </row>
    <row r="91" spans="1:6">
      <c r="A91" s="16" t="s">
        <v>884</v>
      </c>
      <c r="B91" s="4" t="s">
        <v>885</v>
      </c>
      <c r="C91" s="156">
        <f>'7. BEVÉTELEK MINDÖSSZESEN'!H90</f>
        <v>0</v>
      </c>
      <c r="D91" s="156">
        <f t="shared" si="3"/>
        <v>0</v>
      </c>
      <c r="E91" s="156">
        <f t="shared" si="4"/>
        <v>0</v>
      </c>
      <c r="F91" s="156">
        <f t="shared" si="5"/>
        <v>0</v>
      </c>
    </row>
    <row r="92" spans="1:6">
      <c r="A92" s="46" t="s">
        <v>886</v>
      </c>
      <c r="B92" s="4" t="s">
        <v>887</v>
      </c>
      <c r="C92" s="156">
        <f>'7. BEVÉTELEK MINDÖSSZESEN'!H91</f>
        <v>0</v>
      </c>
      <c r="D92" s="156">
        <f t="shared" si="3"/>
        <v>0</v>
      </c>
      <c r="E92" s="156">
        <f t="shared" si="4"/>
        <v>0</v>
      </c>
      <c r="F92" s="156">
        <f t="shared" si="5"/>
        <v>0</v>
      </c>
    </row>
    <row r="93" spans="1:6">
      <c r="A93" s="46" t="s">
        <v>120</v>
      </c>
      <c r="B93" s="4" t="s">
        <v>888</v>
      </c>
      <c r="C93" s="156">
        <f>'7. BEVÉTELEK MINDÖSSZESEN'!H92</f>
        <v>0</v>
      </c>
      <c r="D93" s="156">
        <f t="shared" si="3"/>
        <v>0</v>
      </c>
      <c r="E93" s="156">
        <f t="shared" si="4"/>
        <v>0</v>
      </c>
      <c r="F93" s="156">
        <f t="shared" si="5"/>
        <v>0</v>
      </c>
    </row>
    <row r="94" spans="1:6">
      <c r="A94" s="17" t="s">
        <v>139</v>
      </c>
      <c r="B94" s="8" t="s">
        <v>889</v>
      </c>
      <c r="C94" s="156">
        <f>'7. BEVÉTELEK MINDÖSSZESEN'!H93</f>
        <v>0</v>
      </c>
      <c r="D94" s="156">
        <f t="shared" si="3"/>
        <v>0</v>
      </c>
      <c r="E94" s="156">
        <f t="shared" si="4"/>
        <v>0</v>
      </c>
      <c r="F94" s="156">
        <f t="shared" si="5"/>
        <v>0</v>
      </c>
    </row>
    <row r="95" spans="1:6">
      <c r="A95" s="19" t="s">
        <v>890</v>
      </c>
      <c r="B95" s="8" t="s">
        <v>891</v>
      </c>
      <c r="C95" s="156">
        <f>'7. BEVÉTELEK MINDÖSSZESEN'!H94</f>
        <v>0</v>
      </c>
      <c r="D95" s="156">
        <f t="shared" si="3"/>
        <v>0</v>
      </c>
      <c r="E95" s="156">
        <f t="shared" si="4"/>
        <v>0</v>
      </c>
      <c r="F95" s="156">
        <f t="shared" si="5"/>
        <v>0</v>
      </c>
    </row>
    <row r="96" spans="1:6" ht="15.75">
      <c r="A96" s="49" t="s">
        <v>140</v>
      </c>
      <c r="B96" s="50" t="s">
        <v>892</v>
      </c>
      <c r="C96" s="156">
        <f>'7. BEVÉTELEK MINDÖSSZESEN'!H95</f>
        <v>339582</v>
      </c>
      <c r="D96" s="156">
        <f t="shared" si="3"/>
        <v>349769.46</v>
      </c>
      <c r="E96" s="156">
        <f t="shared" si="4"/>
        <v>356764.84920000006</v>
      </c>
      <c r="F96" s="156">
        <f t="shared" si="5"/>
        <v>360332.49769200006</v>
      </c>
    </row>
    <row r="97" spans="1:6" ht="15.75">
      <c r="A97" s="54" t="s">
        <v>122</v>
      </c>
      <c r="B97" s="55"/>
      <c r="C97" s="156">
        <f>'7. BEVÉTELEK MINDÖSSZESEN'!H96</f>
        <v>908445</v>
      </c>
      <c r="D97" s="156">
        <f t="shared" si="3"/>
        <v>935698.35</v>
      </c>
      <c r="E97" s="156">
        <f t="shared" si="4"/>
        <v>954412.31700000004</v>
      </c>
      <c r="F97" s="156">
        <f t="shared" si="5"/>
        <v>963956.44017000007</v>
      </c>
    </row>
  </sheetData>
  <mergeCells count="2">
    <mergeCell ref="A2:F2"/>
    <mergeCell ref="A3:F3"/>
  </mergeCells>
  <phoneticPr fontId="50" type="noConversion"/>
  <pageMargins left="0.70866141732283472" right="0.70866141732283472" top="0.74803149606299213" bottom="0.74803149606299213" header="0.31496062992125984" footer="0.31496062992125984"/>
  <pageSetup paperSize="9" scale="51" orientation="portrait" horizontalDpi="300" verticalDpi="300" r:id="rId1"/>
  <headerFooter>
    <oddHeader xml:space="preserve">&amp;R33.sz. melléklet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  <pageSetUpPr fitToPage="1"/>
  </sheetPr>
  <dimension ref="A1:Y171"/>
  <sheetViews>
    <sheetView zoomScale="80" workbookViewId="0">
      <pane xSplit="2" ySplit="5" topLeftCell="C102" activePane="bottomRight" state="frozen"/>
      <selection pane="topRight" activeCell="C1" sqref="C1"/>
      <selection pane="bottomLeft" activeCell="A6" sqref="A6"/>
      <selection pane="bottomRight" activeCell="C110" sqref="C110"/>
    </sheetView>
  </sheetViews>
  <sheetFormatPr defaultRowHeight="15"/>
  <cols>
    <col min="1" max="1" width="97.5703125" customWidth="1"/>
    <col min="3" max="3" width="17.140625" style="158" customWidth="1"/>
    <col min="4" max="4" width="20.140625" style="158" customWidth="1"/>
    <col min="5" max="5" width="18.85546875" style="158" customWidth="1"/>
    <col min="6" max="6" width="15.5703125" style="158" customWidth="1"/>
  </cols>
  <sheetData>
    <row r="1" spans="1:6" ht="21" customHeight="1">
      <c r="A1" s="265" t="s">
        <v>343</v>
      </c>
      <c r="B1" s="266"/>
      <c r="C1" s="266"/>
      <c r="D1" s="266"/>
      <c r="E1" s="266"/>
      <c r="F1" s="267"/>
    </row>
    <row r="2" spans="1:6" ht="18.75" customHeight="1">
      <c r="A2" s="268" t="s">
        <v>187</v>
      </c>
      <c r="B2" s="266"/>
      <c r="C2" s="266"/>
      <c r="D2" s="266"/>
      <c r="E2" s="266"/>
      <c r="F2" s="267"/>
    </row>
    <row r="3" spans="1:6" ht="18">
      <c r="A3" s="61"/>
    </row>
    <row r="4" spans="1:6">
      <c r="A4" s="3" t="s">
        <v>364</v>
      </c>
    </row>
    <row r="5" spans="1:6" ht="30">
      <c r="A5" s="1" t="s">
        <v>498</v>
      </c>
      <c r="B5" s="2" t="s">
        <v>499</v>
      </c>
      <c r="C5" s="188" t="s">
        <v>194</v>
      </c>
      <c r="D5" s="188" t="s">
        <v>195</v>
      </c>
      <c r="E5" s="188" t="s">
        <v>346</v>
      </c>
      <c r="F5" s="189" t="s">
        <v>302</v>
      </c>
    </row>
    <row r="6" spans="1:6">
      <c r="A6" s="37" t="s">
        <v>500</v>
      </c>
      <c r="B6" s="38" t="s">
        <v>501</v>
      </c>
      <c r="C6" s="190">
        <f>'kiadások funkciócsoportra'!Z6</f>
        <v>48234</v>
      </c>
      <c r="D6" s="190">
        <f>'kiadások funkciócsoportra'!AA6</f>
        <v>400</v>
      </c>
      <c r="E6" s="190"/>
      <c r="F6" s="156">
        <f>E6+D6+C6</f>
        <v>48634</v>
      </c>
    </row>
    <row r="7" spans="1:6">
      <c r="A7" s="37" t="s">
        <v>502</v>
      </c>
      <c r="B7" s="39" t="s">
        <v>503</v>
      </c>
      <c r="C7" s="190">
        <f>'kiadások funkciócsoportra'!Z7</f>
        <v>0</v>
      </c>
      <c r="D7" s="190">
        <f>'kiadások funkciócsoportra'!AA7</f>
        <v>0</v>
      </c>
      <c r="E7" s="190"/>
      <c r="F7" s="156">
        <f t="shared" ref="F7:F70" si="0">E7+D7+C7</f>
        <v>0</v>
      </c>
    </row>
    <row r="8" spans="1:6">
      <c r="A8" s="37" t="s">
        <v>504</v>
      </c>
      <c r="B8" s="39" t="s">
        <v>505</v>
      </c>
      <c r="C8" s="190">
        <f>'kiadások funkciócsoportra'!Z8</f>
        <v>0</v>
      </c>
      <c r="D8" s="190">
        <f>'kiadások funkciócsoportra'!AA8</f>
        <v>0</v>
      </c>
      <c r="E8" s="190"/>
      <c r="F8" s="156">
        <f t="shared" si="0"/>
        <v>0</v>
      </c>
    </row>
    <row r="9" spans="1:6">
      <c r="A9" s="40" t="s">
        <v>506</v>
      </c>
      <c r="B9" s="39" t="s">
        <v>507</v>
      </c>
      <c r="C9" s="190">
        <f>'kiadások funkciócsoportra'!Z9</f>
        <v>744</v>
      </c>
      <c r="D9" s="190">
        <f>'kiadások funkciócsoportra'!AA9</f>
        <v>0</v>
      </c>
      <c r="E9" s="190"/>
      <c r="F9" s="156">
        <f t="shared" si="0"/>
        <v>744</v>
      </c>
    </row>
    <row r="10" spans="1:6">
      <c r="A10" s="40" t="s">
        <v>508</v>
      </c>
      <c r="B10" s="39" t="s">
        <v>509</v>
      </c>
      <c r="C10" s="190">
        <f>'kiadások funkciócsoportra'!Z10</f>
        <v>0</v>
      </c>
      <c r="D10" s="190">
        <f>'kiadások funkciócsoportra'!AA10</f>
        <v>0</v>
      </c>
      <c r="E10" s="190"/>
      <c r="F10" s="156">
        <f t="shared" si="0"/>
        <v>0</v>
      </c>
    </row>
    <row r="11" spans="1:6">
      <c r="A11" s="40" t="s">
        <v>543</v>
      </c>
      <c r="B11" s="39" t="s">
        <v>544</v>
      </c>
      <c r="C11" s="190">
        <f>'kiadások funkciócsoportra'!Z11</f>
        <v>0</v>
      </c>
      <c r="D11" s="190">
        <f>'kiadások funkciócsoportra'!AA11</f>
        <v>0</v>
      </c>
      <c r="E11" s="190"/>
      <c r="F11" s="156">
        <f t="shared" si="0"/>
        <v>0</v>
      </c>
    </row>
    <row r="12" spans="1:6">
      <c r="A12" s="40" t="s">
        <v>545</v>
      </c>
      <c r="B12" s="39" t="s">
        <v>546</v>
      </c>
      <c r="C12" s="190">
        <f>'kiadások funkciócsoportra'!Z12</f>
        <v>2427</v>
      </c>
      <c r="D12" s="190">
        <f>'kiadások funkciócsoportra'!AA12</f>
        <v>0</v>
      </c>
      <c r="E12" s="190"/>
      <c r="F12" s="156">
        <f t="shared" si="0"/>
        <v>2427</v>
      </c>
    </row>
    <row r="13" spans="1:6">
      <c r="A13" s="40" t="s">
        <v>547</v>
      </c>
      <c r="B13" s="39" t="s">
        <v>548</v>
      </c>
      <c r="C13" s="190">
        <f>'kiadások funkciócsoportra'!Z13</f>
        <v>0</v>
      </c>
      <c r="D13" s="190">
        <f>'kiadások funkciócsoportra'!AA13</f>
        <v>0</v>
      </c>
      <c r="E13" s="190"/>
      <c r="F13" s="156">
        <f t="shared" si="0"/>
        <v>0</v>
      </c>
    </row>
    <row r="14" spans="1:6">
      <c r="A14" s="4" t="s">
        <v>549</v>
      </c>
      <c r="B14" s="39" t="s">
        <v>550</v>
      </c>
      <c r="C14" s="190">
        <f>'kiadások funkciócsoportra'!Z14</f>
        <v>982</v>
      </c>
      <c r="D14" s="190">
        <f>'kiadások funkciócsoportra'!AA14</f>
        <v>0</v>
      </c>
      <c r="E14" s="190"/>
      <c r="F14" s="156">
        <f t="shared" si="0"/>
        <v>982</v>
      </c>
    </row>
    <row r="15" spans="1:6">
      <c r="A15" s="4" t="s">
        <v>551</v>
      </c>
      <c r="B15" s="39" t="s">
        <v>552</v>
      </c>
      <c r="C15" s="190">
        <f>'kiadások funkciócsoportra'!Z15</f>
        <v>0</v>
      </c>
      <c r="D15" s="190">
        <f>'kiadások funkciócsoportra'!AA15</f>
        <v>0</v>
      </c>
      <c r="E15" s="190"/>
      <c r="F15" s="156">
        <f t="shared" si="0"/>
        <v>0</v>
      </c>
    </row>
    <row r="16" spans="1:6">
      <c r="A16" s="4" t="s">
        <v>553</v>
      </c>
      <c r="B16" s="39" t="s">
        <v>554</v>
      </c>
      <c r="C16" s="190">
        <f>'kiadások funkciócsoportra'!Z16</f>
        <v>0</v>
      </c>
      <c r="D16" s="190">
        <f>'kiadások funkciócsoportra'!AA16</f>
        <v>0</v>
      </c>
      <c r="E16" s="190"/>
      <c r="F16" s="156">
        <f t="shared" si="0"/>
        <v>0</v>
      </c>
    </row>
    <row r="17" spans="1:6">
      <c r="A17" s="4" t="s">
        <v>555</v>
      </c>
      <c r="B17" s="39" t="s">
        <v>556</v>
      </c>
      <c r="C17" s="190">
        <f>'kiadások funkciócsoportra'!Z17</f>
        <v>0</v>
      </c>
      <c r="D17" s="190">
        <f>'kiadások funkciócsoportra'!AA17</f>
        <v>0</v>
      </c>
      <c r="E17" s="190"/>
      <c r="F17" s="156">
        <f t="shared" si="0"/>
        <v>0</v>
      </c>
    </row>
    <row r="18" spans="1:6">
      <c r="A18" s="4" t="s">
        <v>43</v>
      </c>
      <c r="B18" s="39" t="s">
        <v>557</v>
      </c>
      <c r="C18" s="190">
        <f>'kiadások funkciócsoportra'!Z18</f>
        <v>0</v>
      </c>
      <c r="D18" s="190">
        <f>'kiadások funkciócsoportra'!AA18</f>
        <v>0</v>
      </c>
      <c r="E18" s="190"/>
      <c r="F18" s="156">
        <f t="shared" si="0"/>
        <v>0</v>
      </c>
    </row>
    <row r="19" spans="1:6">
      <c r="A19" s="41" t="s">
        <v>894</v>
      </c>
      <c r="B19" s="42" t="s">
        <v>559</v>
      </c>
      <c r="C19" s="190">
        <f>SUM(C6:C18)</f>
        <v>52387</v>
      </c>
      <c r="D19" s="190">
        <f>SUM(D6:D18)</f>
        <v>400</v>
      </c>
      <c r="E19" s="190">
        <f>SUM(E6:E18)</f>
        <v>0</v>
      </c>
      <c r="F19" s="156">
        <f t="shared" si="0"/>
        <v>52787</v>
      </c>
    </row>
    <row r="20" spans="1:6">
      <c r="A20" s="4" t="s">
        <v>560</v>
      </c>
      <c r="B20" s="39" t="s">
        <v>561</v>
      </c>
      <c r="C20" s="190">
        <f>'kiadások funkciócsoportra'!Z21</f>
        <v>0</v>
      </c>
      <c r="D20" s="190">
        <f>'kiadások funkciócsoportra'!AA21</f>
        <v>0</v>
      </c>
      <c r="E20" s="190"/>
      <c r="F20" s="156">
        <f t="shared" si="0"/>
        <v>0</v>
      </c>
    </row>
    <row r="21" spans="1:6">
      <c r="A21" s="4" t="s">
        <v>562</v>
      </c>
      <c r="B21" s="39" t="s">
        <v>563</v>
      </c>
      <c r="C21" s="190">
        <f>'kiadások funkciócsoportra'!Z22</f>
        <v>1171</v>
      </c>
      <c r="D21" s="190">
        <f>'kiadások funkciócsoportra'!AA22</f>
        <v>0</v>
      </c>
      <c r="E21" s="190"/>
      <c r="F21" s="156">
        <f t="shared" si="0"/>
        <v>1171</v>
      </c>
    </row>
    <row r="22" spans="1:6">
      <c r="A22" s="5" t="s">
        <v>564</v>
      </c>
      <c r="B22" s="39" t="s">
        <v>565</v>
      </c>
      <c r="C22" s="190">
        <f>'kiadások funkciócsoportra'!Z23</f>
        <v>0</v>
      </c>
      <c r="D22" s="190">
        <f>'kiadások funkciócsoportra'!AA23</f>
        <v>0</v>
      </c>
      <c r="E22" s="190"/>
      <c r="F22" s="156">
        <f t="shared" si="0"/>
        <v>0</v>
      </c>
    </row>
    <row r="23" spans="1:6">
      <c r="A23" s="8" t="s">
        <v>895</v>
      </c>
      <c r="B23" s="42" t="s">
        <v>566</v>
      </c>
      <c r="C23" s="190">
        <f>C22+C21+C20</f>
        <v>1171</v>
      </c>
      <c r="D23" s="190">
        <f>D22+D21+D20</f>
        <v>0</v>
      </c>
      <c r="E23" s="190">
        <f>E22+E21+E20</f>
        <v>0</v>
      </c>
      <c r="F23" s="156">
        <f t="shared" si="0"/>
        <v>1171</v>
      </c>
    </row>
    <row r="24" spans="1:6">
      <c r="A24" s="64" t="s">
        <v>73</v>
      </c>
      <c r="B24" s="65" t="s">
        <v>567</v>
      </c>
      <c r="C24" s="190">
        <f>C23+C19</f>
        <v>53558</v>
      </c>
      <c r="D24" s="190">
        <f>D23+D19</f>
        <v>400</v>
      </c>
      <c r="E24" s="190">
        <f>E23+E19</f>
        <v>0</v>
      </c>
      <c r="F24" s="156">
        <f t="shared" si="0"/>
        <v>53958</v>
      </c>
    </row>
    <row r="25" spans="1:6">
      <c r="A25" s="48" t="s">
        <v>44</v>
      </c>
      <c r="B25" s="65" t="s">
        <v>568</v>
      </c>
      <c r="C25" s="190">
        <f>'kiadások funkciócsoportra'!Z33</f>
        <v>13342</v>
      </c>
      <c r="D25" s="190">
        <f>'kiadások funkciócsoportra'!AA33</f>
        <v>108</v>
      </c>
      <c r="E25" s="190"/>
      <c r="F25" s="156">
        <f t="shared" si="0"/>
        <v>13450</v>
      </c>
    </row>
    <row r="26" spans="1:6">
      <c r="A26" s="4" t="s">
        <v>569</v>
      </c>
      <c r="B26" s="39" t="s">
        <v>570</v>
      </c>
      <c r="C26" s="190">
        <f>'kiadások funkciócsoportra'!Z34</f>
        <v>505</v>
      </c>
      <c r="D26" s="190">
        <f>'kiadások funkciócsoportra'!AA34</f>
        <v>0</v>
      </c>
      <c r="E26" s="190"/>
      <c r="F26" s="156">
        <f t="shared" si="0"/>
        <v>505</v>
      </c>
    </row>
    <row r="27" spans="1:6">
      <c r="A27" s="4" t="s">
        <v>571</v>
      </c>
      <c r="B27" s="39" t="s">
        <v>572</v>
      </c>
      <c r="C27" s="190">
        <f>'kiadások funkciócsoportra'!Z35</f>
        <v>32715</v>
      </c>
      <c r="D27" s="190">
        <f>'kiadások funkciócsoportra'!AA35</f>
        <v>0</v>
      </c>
      <c r="E27" s="190"/>
      <c r="F27" s="156">
        <f t="shared" si="0"/>
        <v>32715</v>
      </c>
    </row>
    <row r="28" spans="1:6">
      <c r="A28" s="4" t="s">
        <v>573</v>
      </c>
      <c r="B28" s="39" t="s">
        <v>574</v>
      </c>
      <c r="C28" s="190">
        <f>'kiadások funkciócsoportra'!Z36</f>
        <v>0</v>
      </c>
      <c r="D28" s="190">
        <f>'kiadások funkciócsoportra'!AA36</f>
        <v>0</v>
      </c>
      <c r="E28" s="190"/>
      <c r="F28" s="156">
        <f t="shared" si="0"/>
        <v>0</v>
      </c>
    </row>
    <row r="29" spans="1:6">
      <c r="A29" s="8" t="s">
        <v>905</v>
      </c>
      <c r="B29" s="42" t="s">
        <v>575</v>
      </c>
      <c r="C29" s="190">
        <f>'kiadások funkciócsoportra'!Z37</f>
        <v>33220</v>
      </c>
      <c r="D29" s="190">
        <f>'kiadások funkciócsoportra'!AA37</f>
        <v>0</v>
      </c>
      <c r="E29" s="190"/>
      <c r="F29" s="156">
        <f t="shared" si="0"/>
        <v>33220</v>
      </c>
    </row>
    <row r="30" spans="1:6">
      <c r="A30" s="4" t="s">
        <v>576</v>
      </c>
      <c r="B30" s="39" t="s">
        <v>577</v>
      </c>
      <c r="C30" s="190">
        <f>'kiadások funkciócsoportra'!Z38</f>
        <v>329</v>
      </c>
      <c r="D30" s="190">
        <f>'kiadások funkciócsoportra'!AA38</f>
        <v>0</v>
      </c>
      <c r="E30" s="190"/>
      <c r="F30" s="156">
        <f t="shared" si="0"/>
        <v>329</v>
      </c>
    </row>
    <row r="31" spans="1:6">
      <c r="A31" s="4" t="s">
        <v>578</v>
      </c>
      <c r="B31" s="39" t="s">
        <v>579</v>
      </c>
      <c r="C31" s="190">
        <f>'kiadások funkciócsoportra'!Z39</f>
        <v>543</v>
      </c>
      <c r="D31" s="190">
        <f>'kiadások funkciócsoportra'!AA39</f>
        <v>0</v>
      </c>
      <c r="E31" s="190"/>
      <c r="F31" s="156">
        <f t="shared" si="0"/>
        <v>543</v>
      </c>
    </row>
    <row r="32" spans="1:6" ht="15" customHeight="1">
      <c r="A32" s="8" t="s">
        <v>74</v>
      </c>
      <c r="B32" s="42" t="s">
        <v>580</v>
      </c>
      <c r="C32" s="190">
        <f>C31+C30</f>
        <v>872</v>
      </c>
      <c r="D32" s="190">
        <f>D31+D30</f>
        <v>0</v>
      </c>
      <c r="E32" s="190"/>
      <c r="F32" s="156">
        <f t="shared" si="0"/>
        <v>872</v>
      </c>
    </row>
    <row r="33" spans="1:6">
      <c r="A33" s="4" t="s">
        <v>581</v>
      </c>
      <c r="B33" s="39" t="s">
        <v>582</v>
      </c>
      <c r="C33" s="190">
        <f>'kiadások funkciócsoportra'!Z41</f>
        <v>14179</v>
      </c>
      <c r="D33" s="190">
        <f>'kiadások funkciócsoportra'!AA41</f>
        <v>0</v>
      </c>
      <c r="E33" s="190"/>
      <c r="F33" s="156">
        <f t="shared" si="0"/>
        <v>14179</v>
      </c>
    </row>
    <row r="34" spans="1:6">
      <c r="A34" s="4" t="s">
        <v>583</v>
      </c>
      <c r="B34" s="39" t="s">
        <v>584</v>
      </c>
      <c r="C34" s="190">
        <f>'kiadások funkciócsoportra'!Z42</f>
        <v>0</v>
      </c>
      <c r="D34" s="190">
        <f>'kiadások funkciócsoportra'!AA42</f>
        <v>0</v>
      </c>
      <c r="E34" s="190"/>
      <c r="F34" s="156">
        <f t="shared" si="0"/>
        <v>0</v>
      </c>
    </row>
    <row r="35" spans="1:6">
      <c r="A35" s="4" t="s">
        <v>45</v>
      </c>
      <c r="B35" s="39" t="s">
        <v>585</v>
      </c>
      <c r="C35" s="190">
        <f>'kiadások funkciócsoportra'!Z43</f>
        <v>100</v>
      </c>
      <c r="D35" s="190">
        <f>'kiadások funkciócsoportra'!AA43</f>
        <v>0</v>
      </c>
      <c r="E35" s="190"/>
      <c r="F35" s="156">
        <f t="shared" si="0"/>
        <v>100</v>
      </c>
    </row>
    <row r="36" spans="1:6">
      <c r="A36" s="4" t="s">
        <v>587</v>
      </c>
      <c r="B36" s="39" t="s">
        <v>588</v>
      </c>
      <c r="C36" s="190">
        <f>'kiadások funkciócsoportra'!Z45</f>
        <v>7074</v>
      </c>
      <c r="D36" s="190">
        <f>'kiadások funkciócsoportra'!AA45</f>
        <v>0</v>
      </c>
      <c r="E36" s="190"/>
      <c r="F36" s="156">
        <f t="shared" si="0"/>
        <v>7074</v>
      </c>
    </row>
    <row r="37" spans="1:6">
      <c r="A37" s="13" t="s">
        <v>46</v>
      </c>
      <c r="B37" s="39" t="s">
        <v>589</v>
      </c>
      <c r="C37" s="190">
        <f>'kiadások funkciócsoportra'!Z46</f>
        <v>39</v>
      </c>
      <c r="D37" s="190">
        <f>'kiadások funkciócsoportra'!AA46</f>
        <v>0</v>
      </c>
      <c r="E37" s="190"/>
      <c r="F37" s="156">
        <f t="shared" si="0"/>
        <v>39</v>
      </c>
    </row>
    <row r="38" spans="1:6">
      <c r="A38" s="5" t="s">
        <v>591</v>
      </c>
      <c r="B38" s="39" t="s">
        <v>592</v>
      </c>
      <c r="C38" s="190">
        <f>'kiadások funkciócsoportra'!Z48</f>
        <v>0</v>
      </c>
      <c r="D38" s="190">
        <f>'kiadások funkciócsoportra'!AA48</f>
        <v>0</v>
      </c>
      <c r="E38" s="190"/>
      <c r="F38" s="156">
        <f t="shared" si="0"/>
        <v>0</v>
      </c>
    </row>
    <row r="39" spans="1:6">
      <c r="A39" s="4" t="s">
        <v>47</v>
      </c>
      <c r="B39" s="39" t="s">
        <v>593</v>
      </c>
      <c r="C39" s="190">
        <f>'kiadások funkciócsoportra'!Z49</f>
        <v>30914</v>
      </c>
      <c r="D39" s="190">
        <f>'kiadások funkciócsoportra'!AA49</f>
        <v>1000</v>
      </c>
      <c r="E39" s="190"/>
      <c r="F39" s="156">
        <f t="shared" si="0"/>
        <v>31914</v>
      </c>
    </row>
    <row r="40" spans="1:6">
      <c r="A40" s="8" t="s">
        <v>909</v>
      </c>
      <c r="B40" s="42" t="s">
        <v>595</v>
      </c>
      <c r="C40" s="190">
        <f>SUM(C33:C39)</f>
        <v>52306</v>
      </c>
      <c r="D40" s="190">
        <f>SUM(D33:D39)</f>
        <v>1000</v>
      </c>
      <c r="E40" s="190"/>
      <c r="F40" s="156">
        <f t="shared" si="0"/>
        <v>53306</v>
      </c>
    </row>
    <row r="41" spans="1:6">
      <c r="A41" s="4" t="s">
        <v>596</v>
      </c>
      <c r="B41" s="39" t="s">
        <v>597</v>
      </c>
      <c r="C41" s="190">
        <f>'kiadások funkciócsoportra'!Z52</f>
        <v>675</v>
      </c>
      <c r="D41" s="190">
        <f>'kiadások funkciócsoportra'!AA52</f>
        <v>0</v>
      </c>
      <c r="E41" s="190"/>
      <c r="F41" s="156">
        <f t="shared" si="0"/>
        <v>675</v>
      </c>
    </row>
    <row r="42" spans="1:6">
      <c r="A42" s="4" t="s">
        <v>598</v>
      </c>
      <c r="B42" s="39" t="s">
        <v>599</v>
      </c>
      <c r="C42" s="190">
        <f>'kiadások funkciócsoportra'!Z53</f>
        <v>250</v>
      </c>
      <c r="D42" s="190">
        <f>'kiadások funkciócsoportra'!AA53</f>
        <v>0</v>
      </c>
      <c r="E42" s="190"/>
      <c r="F42" s="156">
        <f t="shared" si="0"/>
        <v>250</v>
      </c>
    </row>
    <row r="43" spans="1:6">
      <c r="A43" s="8" t="s">
        <v>910</v>
      </c>
      <c r="B43" s="42" t="s">
        <v>600</v>
      </c>
      <c r="C43" s="190">
        <f>C42+C41</f>
        <v>925</v>
      </c>
      <c r="D43" s="190">
        <f>D42+D41</f>
        <v>0</v>
      </c>
      <c r="E43" s="190"/>
      <c r="F43" s="156">
        <f t="shared" si="0"/>
        <v>925</v>
      </c>
    </row>
    <row r="44" spans="1:6">
      <c r="A44" s="4" t="s">
        <v>601</v>
      </c>
      <c r="B44" s="39" t="s">
        <v>602</v>
      </c>
      <c r="C44" s="190">
        <f>'kiadások funkciócsoportra'!Z55</f>
        <v>20370</v>
      </c>
      <c r="D44" s="190">
        <f>'kiadások funkciócsoportra'!AA55</f>
        <v>0</v>
      </c>
      <c r="E44" s="190"/>
      <c r="F44" s="156">
        <f t="shared" si="0"/>
        <v>20370</v>
      </c>
    </row>
    <row r="45" spans="1:6">
      <c r="A45" s="4" t="s">
        <v>603</v>
      </c>
      <c r="B45" s="39" t="s">
        <v>604</v>
      </c>
      <c r="C45" s="190">
        <f>'kiadások funkciócsoportra'!Y56</f>
        <v>0</v>
      </c>
      <c r="D45" s="190">
        <f>'kiadások funkciócsoportra'!Z56</f>
        <v>0</v>
      </c>
      <c r="E45" s="190"/>
      <c r="F45" s="156">
        <f t="shared" si="0"/>
        <v>0</v>
      </c>
    </row>
    <row r="46" spans="1:6">
      <c r="A46" s="4" t="s">
        <v>48</v>
      </c>
      <c r="B46" s="39" t="s">
        <v>605</v>
      </c>
      <c r="C46" s="190">
        <f>'kiadások funkciócsoportra'!Z57</f>
        <v>54</v>
      </c>
      <c r="D46" s="190">
        <f>'kiadások funkciócsoportra'!AA57</f>
        <v>0</v>
      </c>
      <c r="E46" s="190"/>
      <c r="F46" s="156">
        <f t="shared" si="0"/>
        <v>54</v>
      </c>
    </row>
    <row r="47" spans="1:6">
      <c r="A47" s="4" t="s">
        <v>49</v>
      </c>
      <c r="B47" s="39" t="s">
        <v>607</v>
      </c>
      <c r="C47" s="190">
        <f>'kiadások funkciócsoportra'!Z60</f>
        <v>0</v>
      </c>
      <c r="D47" s="190">
        <f>'kiadások funkciócsoportra'!AA60</f>
        <v>0</v>
      </c>
      <c r="E47" s="190"/>
      <c r="F47" s="156">
        <f t="shared" si="0"/>
        <v>0</v>
      </c>
    </row>
    <row r="48" spans="1:6">
      <c r="A48" s="4" t="s">
        <v>611</v>
      </c>
      <c r="B48" s="39" t="s">
        <v>612</v>
      </c>
      <c r="C48" s="190">
        <f>'kiadások funkciócsoportra'!Z64</f>
        <v>5016</v>
      </c>
      <c r="D48" s="190">
        <f>'kiadások funkciócsoportra'!AA64</f>
        <v>0</v>
      </c>
      <c r="E48" s="190"/>
      <c r="F48" s="156">
        <f t="shared" si="0"/>
        <v>5016</v>
      </c>
    </row>
    <row r="49" spans="1:6">
      <c r="A49" s="8" t="s">
        <v>913</v>
      </c>
      <c r="B49" s="42" t="s">
        <v>613</v>
      </c>
      <c r="C49" s="190">
        <f>SUM(C44:C48)</f>
        <v>25440</v>
      </c>
      <c r="D49" s="190">
        <f>SUM(D44:D48)</f>
        <v>0</v>
      </c>
      <c r="E49" s="190"/>
      <c r="F49" s="156">
        <f t="shared" si="0"/>
        <v>25440</v>
      </c>
    </row>
    <row r="50" spans="1:6">
      <c r="A50" s="48" t="s">
        <v>914</v>
      </c>
      <c r="B50" s="65" t="s">
        <v>614</v>
      </c>
      <c r="C50" s="190">
        <f>C49+C43+C40+C32+C29</f>
        <v>112763</v>
      </c>
      <c r="D50" s="190">
        <f>D49+D43+D40+D32+D29</f>
        <v>1000</v>
      </c>
      <c r="E50" s="190"/>
      <c r="F50" s="156">
        <f t="shared" si="0"/>
        <v>113763</v>
      </c>
    </row>
    <row r="51" spans="1:6">
      <c r="A51" s="16" t="s">
        <v>615</v>
      </c>
      <c r="B51" s="39" t="s">
        <v>616</v>
      </c>
      <c r="C51" s="190"/>
      <c r="D51" s="190"/>
      <c r="E51" s="190"/>
      <c r="F51" s="156">
        <f t="shared" si="0"/>
        <v>0</v>
      </c>
    </row>
    <row r="52" spans="1:6">
      <c r="A52" s="16" t="s">
        <v>931</v>
      </c>
      <c r="B52" s="39" t="s">
        <v>617</v>
      </c>
      <c r="C52" s="190"/>
      <c r="D52" s="190"/>
      <c r="E52" s="190"/>
      <c r="F52" s="156">
        <f t="shared" si="0"/>
        <v>0</v>
      </c>
    </row>
    <row r="53" spans="1:6">
      <c r="A53" s="21" t="s">
        <v>50</v>
      </c>
      <c r="B53" s="39" t="s">
        <v>618</v>
      </c>
      <c r="C53" s="190"/>
      <c r="D53" s="190"/>
      <c r="E53" s="190"/>
      <c r="F53" s="156">
        <f t="shared" si="0"/>
        <v>0</v>
      </c>
    </row>
    <row r="54" spans="1:6">
      <c r="A54" s="21" t="s">
        <v>51</v>
      </c>
      <c r="B54" s="39" t="s">
        <v>619</v>
      </c>
      <c r="C54" s="190">
        <f>'kiadások funkciócsoportra'!Z93</f>
        <v>87</v>
      </c>
      <c r="D54" s="190">
        <f>'kiadások funkciócsoportra'!AA93</f>
        <v>0</v>
      </c>
      <c r="E54" s="190"/>
      <c r="F54" s="156">
        <f t="shared" si="0"/>
        <v>87</v>
      </c>
    </row>
    <row r="55" spans="1:6">
      <c r="A55" s="21" t="s">
        <v>52</v>
      </c>
      <c r="B55" s="39" t="s">
        <v>620</v>
      </c>
      <c r="C55" s="190">
        <f>'kiadások funkciócsoportra'!Z96</f>
        <v>600</v>
      </c>
      <c r="D55" s="190">
        <f>'kiadások funkciócsoportra'!AA96</f>
        <v>0</v>
      </c>
      <c r="E55" s="190"/>
      <c r="F55" s="156">
        <f t="shared" si="0"/>
        <v>600</v>
      </c>
    </row>
    <row r="56" spans="1:6">
      <c r="A56" s="16" t="s">
        <v>53</v>
      </c>
      <c r="B56" s="39" t="s">
        <v>621</v>
      </c>
      <c r="C56" s="190">
        <f>'kiadások funkciócsoportra'!Z104</f>
        <v>500</v>
      </c>
      <c r="D56" s="190">
        <f>'kiadások funkciócsoportra'!AA104</f>
        <v>0</v>
      </c>
      <c r="E56" s="190"/>
      <c r="F56" s="156">
        <f t="shared" si="0"/>
        <v>500</v>
      </c>
    </row>
    <row r="57" spans="1:6">
      <c r="A57" s="16" t="s">
        <v>54</v>
      </c>
      <c r="B57" s="39" t="s">
        <v>622</v>
      </c>
      <c r="C57" s="190">
        <f>'kiadások funkciócsoportra'!Z107</f>
        <v>730</v>
      </c>
      <c r="D57" s="190">
        <f>'kiadások funkciócsoportra'!AA107</f>
        <v>0</v>
      </c>
      <c r="E57" s="190"/>
      <c r="F57" s="156">
        <f t="shared" si="0"/>
        <v>730</v>
      </c>
    </row>
    <row r="58" spans="1:6">
      <c r="A58" s="16" t="s">
        <v>55</v>
      </c>
      <c r="B58" s="39" t="s">
        <v>623</v>
      </c>
      <c r="C58" s="190">
        <f>'kiadások funkciócsoportra'!Z120</f>
        <v>8813</v>
      </c>
      <c r="D58" s="190">
        <f>'kiadások funkciócsoportra'!AA120</f>
        <v>0</v>
      </c>
      <c r="E58" s="190"/>
      <c r="F58" s="156">
        <f t="shared" si="0"/>
        <v>8813</v>
      </c>
    </row>
    <row r="59" spans="1:6">
      <c r="A59" s="62" t="s">
        <v>12</v>
      </c>
      <c r="B59" s="65" t="s">
        <v>624</v>
      </c>
      <c r="C59" s="190">
        <f>SUM(C51:C58)</f>
        <v>10730</v>
      </c>
      <c r="D59" s="190">
        <f>SUM(D51:D58)</f>
        <v>0</v>
      </c>
      <c r="E59" s="190">
        <f>SUM(E51:E58)</f>
        <v>0</v>
      </c>
      <c r="F59" s="156">
        <f t="shared" si="0"/>
        <v>10730</v>
      </c>
    </row>
    <row r="60" spans="1:6">
      <c r="A60" s="15" t="s">
        <v>56</v>
      </c>
      <c r="B60" s="39" t="s">
        <v>625</v>
      </c>
      <c r="C60" s="190"/>
      <c r="D60" s="190"/>
      <c r="E60" s="190"/>
      <c r="F60" s="156">
        <f t="shared" si="0"/>
        <v>0</v>
      </c>
    </row>
    <row r="61" spans="1:6">
      <c r="A61" s="15" t="s">
        <v>627</v>
      </c>
      <c r="B61" s="39" t="s">
        <v>628</v>
      </c>
      <c r="C61" s="190"/>
      <c r="D61" s="190"/>
      <c r="E61" s="190"/>
      <c r="F61" s="156">
        <f t="shared" si="0"/>
        <v>0</v>
      </c>
    </row>
    <row r="62" spans="1:6">
      <c r="A62" s="15" t="s">
        <v>629</v>
      </c>
      <c r="B62" s="39" t="s">
        <v>630</v>
      </c>
      <c r="C62" s="190"/>
      <c r="D62" s="190"/>
      <c r="E62" s="190"/>
      <c r="F62" s="156">
        <f t="shared" si="0"/>
        <v>0</v>
      </c>
    </row>
    <row r="63" spans="1:6">
      <c r="A63" s="15" t="s">
        <v>14</v>
      </c>
      <c r="B63" s="39" t="s">
        <v>631</v>
      </c>
      <c r="C63" s="190"/>
      <c r="D63" s="190"/>
      <c r="E63" s="190"/>
      <c r="F63" s="156">
        <f t="shared" si="0"/>
        <v>0</v>
      </c>
    </row>
    <row r="64" spans="1:6">
      <c r="A64" s="15" t="s">
        <v>57</v>
      </c>
      <c r="B64" s="39" t="s">
        <v>632</v>
      </c>
      <c r="C64" s="190"/>
      <c r="D64" s="190"/>
      <c r="E64" s="190"/>
      <c r="F64" s="156">
        <f t="shared" si="0"/>
        <v>0</v>
      </c>
    </row>
    <row r="65" spans="1:6">
      <c r="A65" s="15" t="s">
        <v>16</v>
      </c>
      <c r="B65" s="39" t="s">
        <v>633</v>
      </c>
      <c r="C65" s="190">
        <f>'kiadások funkciócsoportra'!Z158</f>
        <v>0</v>
      </c>
      <c r="D65" s="190">
        <f>'kiadások funkciócsoportra'!AA158</f>
        <v>0</v>
      </c>
      <c r="E65" s="190"/>
      <c r="F65" s="156">
        <f t="shared" si="0"/>
        <v>0</v>
      </c>
    </row>
    <row r="66" spans="1:6">
      <c r="A66" s="15" t="s">
        <v>58</v>
      </c>
      <c r="B66" s="39" t="s">
        <v>634</v>
      </c>
      <c r="C66" s="190"/>
      <c r="D66" s="190"/>
      <c r="E66" s="190"/>
      <c r="F66" s="156">
        <f t="shared" si="0"/>
        <v>0</v>
      </c>
    </row>
    <row r="67" spans="1:6">
      <c r="A67" s="15" t="s">
        <v>59</v>
      </c>
      <c r="B67" s="39" t="s">
        <v>649</v>
      </c>
      <c r="C67" s="190">
        <f>'kiadások funkciócsoportra'!Z171</f>
        <v>1000</v>
      </c>
      <c r="D67" s="190">
        <f>'kiadások funkciócsoportra'!AA171</f>
        <v>0</v>
      </c>
      <c r="E67" s="190"/>
      <c r="F67" s="156">
        <f t="shared" si="0"/>
        <v>1000</v>
      </c>
    </row>
    <row r="68" spans="1:6">
      <c r="A68" s="15" t="s">
        <v>650</v>
      </c>
      <c r="B68" s="39" t="s">
        <v>651</v>
      </c>
      <c r="C68" s="190"/>
      <c r="D68" s="190"/>
      <c r="E68" s="190"/>
      <c r="F68" s="156">
        <f t="shared" si="0"/>
        <v>0</v>
      </c>
    </row>
    <row r="69" spans="1:6">
      <c r="A69" s="28" t="s">
        <v>652</v>
      </c>
      <c r="B69" s="39" t="s">
        <v>653</v>
      </c>
      <c r="C69" s="190"/>
      <c r="D69" s="190"/>
      <c r="E69" s="190"/>
      <c r="F69" s="156">
        <f t="shared" si="0"/>
        <v>0</v>
      </c>
    </row>
    <row r="70" spans="1:6">
      <c r="A70" s="15" t="s">
        <v>60</v>
      </c>
      <c r="B70" s="39" t="s">
        <v>654</v>
      </c>
      <c r="C70" s="190">
        <f>'kiadások funkciócsoportra'!Z184</f>
        <v>7041</v>
      </c>
      <c r="D70" s="190">
        <f>'kiadások funkciócsoportra'!AA184</f>
        <v>0</v>
      </c>
      <c r="E70" s="190"/>
      <c r="F70" s="156">
        <f t="shared" si="0"/>
        <v>7041</v>
      </c>
    </row>
    <row r="71" spans="1:6">
      <c r="A71" s="28" t="s">
        <v>248</v>
      </c>
      <c r="B71" s="39" t="s">
        <v>655</v>
      </c>
      <c r="C71" s="190">
        <f>'kiadások funkciócsoportra'!Z185</f>
        <v>34998</v>
      </c>
      <c r="D71" s="190">
        <f>'kiadások funkciócsoportra'!AA185</f>
        <v>5000</v>
      </c>
      <c r="E71" s="190"/>
      <c r="F71" s="156">
        <f t="shared" ref="F71:F122" si="1">E71+D71+C71</f>
        <v>39998</v>
      </c>
    </row>
    <row r="72" spans="1:6">
      <c r="A72" s="28" t="s">
        <v>249</v>
      </c>
      <c r="B72" s="39" t="s">
        <v>655</v>
      </c>
      <c r="C72" s="190">
        <f>'kiadások funkciócsoportra'!Z186</f>
        <v>30000</v>
      </c>
      <c r="D72" s="190"/>
      <c r="E72" s="190"/>
      <c r="F72" s="156">
        <f t="shared" si="1"/>
        <v>30000</v>
      </c>
    </row>
    <row r="73" spans="1:6">
      <c r="A73" s="62" t="s">
        <v>20</v>
      </c>
      <c r="B73" s="65" t="s">
        <v>656</v>
      </c>
      <c r="C73" s="190">
        <f>SUM(C60:C72)</f>
        <v>73039</v>
      </c>
      <c r="D73" s="190">
        <f>SUM(D60:D72)</f>
        <v>5000</v>
      </c>
      <c r="E73" s="190"/>
      <c r="F73" s="156">
        <f t="shared" si="1"/>
        <v>78039</v>
      </c>
    </row>
    <row r="74" spans="1:6" ht="15.75">
      <c r="A74" s="77" t="s">
        <v>344</v>
      </c>
      <c r="B74" s="65"/>
      <c r="C74" s="190">
        <f>C73+C59+C50+C25+C24</f>
        <v>263432</v>
      </c>
      <c r="D74" s="190">
        <f>D73+D59+D50+D25+D24</f>
        <v>6508</v>
      </c>
      <c r="E74" s="190"/>
      <c r="F74" s="156">
        <f t="shared" si="1"/>
        <v>269940</v>
      </c>
    </row>
    <row r="75" spans="1:6">
      <c r="A75" s="43" t="s">
        <v>657</v>
      </c>
      <c r="B75" s="39" t="s">
        <v>658</v>
      </c>
      <c r="C75" s="190">
        <f>'kiadások funkciócsoportra'!Z188</f>
        <v>6650</v>
      </c>
      <c r="D75" s="190">
        <f>'kiadások funkciócsoportra'!AA188</f>
        <v>0</v>
      </c>
      <c r="E75" s="190"/>
      <c r="F75" s="156">
        <f t="shared" si="1"/>
        <v>6650</v>
      </c>
    </row>
    <row r="76" spans="1:6">
      <c r="A76" s="43" t="s">
        <v>61</v>
      </c>
      <c r="B76" s="39" t="s">
        <v>659</v>
      </c>
      <c r="C76" s="190">
        <f>'kiadások funkciócsoportra'!Z189</f>
        <v>31437</v>
      </c>
      <c r="D76" s="190">
        <f>'kiadások funkciócsoportra'!AA189</f>
        <v>235920</v>
      </c>
      <c r="E76" s="190"/>
      <c r="F76" s="156">
        <f t="shared" si="1"/>
        <v>267357</v>
      </c>
    </row>
    <row r="77" spans="1:6">
      <c r="A77" s="43" t="s">
        <v>661</v>
      </c>
      <c r="B77" s="39" t="s">
        <v>662</v>
      </c>
      <c r="C77" s="190">
        <f>'kiadások funkciócsoportra'!Z191</f>
        <v>200</v>
      </c>
      <c r="D77" s="190">
        <f>'kiadások funkciócsoportra'!AA191</f>
        <v>0</v>
      </c>
      <c r="E77" s="190"/>
      <c r="F77" s="156">
        <f t="shared" si="1"/>
        <v>200</v>
      </c>
    </row>
    <row r="78" spans="1:6">
      <c r="A78" s="43" t="s">
        <v>663</v>
      </c>
      <c r="B78" s="39" t="s">
        <v>664</v>
      </c>
      <c r="C78" s="190">
        <f>'kiadások funkciócsoportra'!Z192</f>
        <v>1120</v>
      </c>
      <c r="D78" s="190">
        <f>'kiadások funkciócsoportra'!AA192</f>
        <v>7570</v>
      </c>
      <c r="E78" s="190"/>
      <c r="F78" s="156">
        <f t="shared" si="1"/>
        <v>8690</v>
      </c>
    </row>
    <row r="79" spans="1:6">
      <c r="A79" s="5" t="s">
        <v>665</v>
      </c>
      <c r="B79" s="39" t="s">
        <v>666</v>
      </c>
      <c r="C79" s="190">
        <f>'kiadások funkciócsoportra'!Z193</f>
        <v>0</v>
      </c>
      <c r="D79" s="190">
        <f>'kiadások funkciócsoportra'!AA193</f>
        <v>0</v>
      </c>
      <c r="E79" s="190"/>
      <c r="F79" s="156">
        <f t="shared" si="1"/>
        <v>0</v>
      </c>
    </row>
    <row r="80" spans="1:6">
      <c r="A80" s="5" t="s">
        <v>667</v>
      </c>
      <c r="B80" s="39" t="s">
        <v>668</v>
      </c>
      <c r="C80" s="190">
        <f>'kiadások funkciócsoportra'!Z194</f>
        <v>0</v>
      </c>
      <c r="D80" s="190">
        <f>'kiadások funkciócsoportra'!AA194</f>
        <v>0</v>
      </c>
      <c r="E80" s="190"/>
      <c r="F80" s="156">
        <f t="shared" si="1"/>
        <v>0</v>
      </c>
    </row>
    <row r="81" spans="1:6">
      <c r="A81" s="5" t="s">
        <v>669</v>
      </c>
      <c r="B81" s="39" t="s">
        <v>670</v>
      </c>
      <c r="C81" s="190">
        <f>'kiadások funkciócsoportra'!Z195</f>
        <v>3206</v>
      </c>
      <c r="D81" s="190">
        <f>'kiadások funkciócsoportra'!AA195</f>
        <v>36154</v>
      </c>
      <c r="E81" s="190"/>
      <c r="F81" s="156">
        <f t="shared" si="1"/>
        <v>39360</v>
      </c>
    </row>
    <row r="82" spans="1:6">
      <c r="A82" s="63" t="s">
        <v>22</v>
      </c>
      <c r="B82" s="65" t="s">
        <v>671</v>
      </c>
      <c r="C82" s="190">
        <f>SUM(C75:C81)</f>
        <v>42613</v>
      </c>
      <c r="D82" s="190">
        <f>SUM(D75:D81)</f>
        <v>279644</v>
      </c>
      <c r="E82" s="190"/>
      <c r="F82" s="156">
        <f t="shared" si="1"/>
        <v>322257</v>
      </c>
    </row>
    <row r="83" spans="1:6">
      <c r="A83" s="16" t="s">
        <v>672</v>
      </c>
      <c r="B83" s="39" t="s">
        <v>673</v>
      </c>
      <c r="C83" s="190">
        <f>'kiadások funkciócsoportra'!Z197</f>
        <v>117291</v>
      </c>
      <c r="D83" s="190">
        <f>'kiadások funkciócsoportra'!AA197</f>
        <v>0</v>
      </c>
      <c r="E83" s="190"/>
      <c r="F83" s="156">
        <f t="shared" si="1"/>
        <v>117291</v>
      </c>
    </row>
    <row r="84" spans="1:6">
      <c r="A84" s="16" t="s">
        <v>674</v>
      </c>
      <c r="B84" s="39" t="s">
        <v>675</v>
      </c>
      <c r="C84" s="190">
        <f>'kiadások funkciócsoportra'!Z198</f>
        <v>0</v>
      </c>
      <c r="D84" s="190">
        <f>'kiadások funkciócsoportra'!AA198</f>
        <v>0</v>
      </c>
      <c r="E84" s="190"/>
      <c r="F84" s="156">
        <f t="shared" si="1"/>
        <v>0</v>
      </c>
    </row>
    <row r="85" spans="1:6">
      <c r="A85" s="16" t="s">
        <v>676</v>
      </c>
      <c r="B85" s="39" t="s">
        <v>677</v>
      </c>
      <c r="C85" s="190">
        <f>'kiadások funkciócsoportra'!Z199</f>
        <v>0</v>
      </c>
      <c r="D85" s="190">
        <f>'kiadások funkciócsoportra'!AA199</f>
        <v>0</v>
      </c>
      <c r="E85" s="190"/>
      <c r="F85" s="156">
        <f t="shared" si="1"/>
        <v>0</v>
      </c>
    </row>
    <row r="86" spans="1:6">
      <c r="A86" s="16" t="s">
        <v>678</v>
      </c>
      <c r="B86" s="39" t="s">
        <v>679</v>
      </c>
      <c r="C86" s="190">
        <f>'kiadások funkciócsoportra'!Z200</f>
        <v>7284</v>
      </c>
      <c r="D86" s="190">
        <f>'kiadások funkciócsoportra'!AA200</f>
        <v>0</v>
      </c>
      <c r="E86" s="190"/>
      <c r="F86" s="156">
        <f t="shared" si="1"/>
        <v>7284</v>
      </c>
    </row>
    <row r="87" spans="1:6">
      <c r="A87" s="62" t="s">
        <v>23</v>
      </c>
      <c r="B87" s="65" t="s">
        <v>680</v>
      </c>
      <c r="C87" s="190">
        <f>'kiadások funkciócsoportra'!Z201</f>
        <v>124575</v>
      </c>
      <c r="D87" s="190">
        <f>'kiadások funkciócsoportra'!AA201</f>
        <v>0</v>
      </c>
      <c r="E87" s="190"/>
      <c r="F87" s="156">
        <f t="shared" si="1"/>
        <v>124575</v>
      </c>
    </row>
    <row r="88" spans="1:6">
      <c r="A88" s="16" t="s">
        <v>681</v>
      </c>
      <c r="B88" s="39" t="s">
        <v>682</v>
      </c>
      <c r="C88" s="190"/>
      <c r="D88" s="190"/>
      <c r="E88" s="190"/>
      <c r="F88" s="156">
        <f t="shared" si="1"/>
        <v>0</v>
      </c>
    </row>
    <row r="89" spans="1:6">
      <c r="A89" s="16" t="s">
        <v>62</v>
      </c>
      <c r="B89" s="39" t="s">
        <v>683</v>
      </c>
      <c r="C89" s="190"/>
      <c r="D89" s="190"/>
      <c r="E89" s="190"/>
      <c r="F89" s="156">
        <f t="shared" si="1"/>
        <v>0</v>
      </c>
    </row>
    <row r="90" spans="1:6">
      <c r="A90" s="16" t="s">
        <v>63</v>
      </c>
      <c r="B90" s="39" t="s">
        <v>684</v>
      </c>
      <c r="C90" s="190"/>
      <c r="D90" s="190"/>
      <c r="E90" s="190"/>
      <c r="F90" s="156">
        <f t="shared" si="1"/>
        <v>0</v>
      </c>
    </row>
    <row r="91" spans="1:6">
      <c r="A91" s="16" t="s">
        <v>64</v>
      </c>
      <c r="B91" s="39" t="s">
        <v>685</v>
      </c>
      <c r="C91" s="190">
        <f>'kiadások funkciócsoportra'!Z235</f>
        <v>5090</v>
      </c>
      <c r="D91" s="190">
        <f>'kiadások funkciócsoportra'!AA235</f>
        <v>0</v>
      </c>
      <c r="E91" s="190"/>
      <c r="F91" s="156">
        <f t="shared" si="1"/>
        <v>5090</v>
      </c>
    </row>
    <row r="92" spans="1:6">
      <c r="A92" s="16" t="s">
        <v>65</v>
      </c>
      <c r="B92" s="39" t="s">
        <v>686</v>
      </c>
      <c r="C92" s="190"/>
      <c r="D92" s="190"/>
      <c r="E92" s="190"/>
      <c r="F92" s="156">
        <f t="shared" si="1"/>
        <v>0</v>
      </c>
    </row>
    <row r="93" spans="1:6">
      <c r="A93" s="16" t="s">
        <v>66</v>
      </c>
      <c r="B93" s="39" t="s">
        <v>687</v>
      </c>
      <c r="C93" s="190">
        <f>'kiadások funkciócsoportra'!Z248</f>
        <v>1500</v>
      </c>
      <c r="D93" s="190">
        <f>'kiadások funkciócsoportra'!AA248</f>
        <v>0</v>
      </c>
      <c r="E93" s="190"/>
      <c r="F93" s="156">
        <f t="shared" si="1"/>
        <v>1500</v>
      </c>
    </row>
    <row r="94" spans="1:6">
      <c r="A94" s="16" t="s">
        <v>688</v>
      </c>
      <c r="B94" s="39" t="s">
        <v>689</v>
      </c>
      <c r="C94" s="190"/>
      <c r="D94" s="190"/>
      <c r="E94" s="190"/>
      <c r="F94" s="156">
        <f t="shared" si="1"/>
        <v>0</v>
      </c>
    </row>
    <row r="95" spans="1:6">
      <c r="A95" s="16" t="s">
        <v>67</v>
      </c>
      <c r="B95" s="39" t="s">
        <v>690</v>
      </c>
      <c r="C95" s="190">
        <f>'kiadások funkciócsoportra'!Z260</f>
        <v>2400</v>
      </c>
      <c r="D95" s="190">
        <f>'kiadások funkciócsoportra'!AA260</f>
        <v>0</v>
      </c>
      <c r="E95" s="190"/>
      <c r="F95" s="156">
        <f t="shared" si="1"/>
        <v>2400</v>
      </c>
    </row>
    <row r="96" spans="1:6">
      <c r="A96" s="62" t="s">
        <v>24</v>
      </c>
      <c r="B96" s="65" t="s">
        <v>691</v>
      </c>
      <c r="C96" s="190">
        <f>SUM(C88:C95)</f>
        <v>8990</v>
      </c>
      <c r="D96" s="190">
        <f>SUM(D88:D95)</f>
        <v>0</v>
      </c>
      <c r="E96" s="190"/>
      <c r="F96" s="156">
        <f t="shared" si="1"/>
        <v>8990</v>
      </c>
    </row>
    <row r="97" spans="1:25" ht="15.75">
      <c r="A97" s="77" t="s">
        <v>345</v>
      </c>
      <c r="B97" s="65"/>
      <c r="C97" s="190">
        <f>C96+C87+C82</f>
        <v>176178</v>
      </c>
      <c r="D97" s="190">
        <f>D96+D87+D82</f>
        <v>279644</v>
      </c>
      <c r="E97" s="190"/>
      <c r="F97" s="156">
        <f t="shared" si="1"/>
        <v>455822</v>
      </c>
    </row>
    <row r="98" spans="1:25" ht="15.75">
      <c r="A98" s="44" t="s">
        <v>75</v>
      </c>
      <c r="B98" s="45" t="s">
        <v>692</v>
      </c>
      <c r="C98" s="190">
        <f>C97+C74</f>
        <v>439610</v>
      </c>
      <c r="D98" s="190">
        <f>D97+D74</f>
        <v>286152</v>
      </c>
      <c r="E98" s="190"/>
      <c r="F98" s="156">
        <f t="shared" si="1"/>
        <v>725762</v>
      </c>
    </row>
    <row r="99" spans="1:25">
      <c r="A99" s="16" t="s">
        <v>68</v>
      </c>
      <c r="B99" s="4" t="s">
        <v>693</v>
      </c>
      <c r="C99" s="161"/>
      <c r="D99" s="161"/>
      <c r="E99" s="161"/>
      <c r="F99" s="156">
        <f t="shared" si="1"/>
        <v>0</v>
      </c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2"/>
      <c r="Y99" s="32"/>
    </row>
    <row r="100" spans="1:25">
      <c r="A100" s="16" t="s">
        <v>696</v>
      </c>
      <c r="B100" s="4" t="s">
        <v>697</v>
      </c>
      <c r="C100" s="161"/>
      <c r="D100" s="161"/>
      <c r="E100" s="161"/>
      <c r="F100" s="156">
        <f t="shared" si="1"/>
        <v>0</v>
      </c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2"/>
      <c r="Y100" s="32"/>
    </row>
    <row r="101" spans="1:25">
      <c r="A101" s="16" t="s">
        <v>69</v>
      </c>
      <c r="B101" s="4" t="s">
        <v>698</v>
      </c>
      <c r="C101" s="161"/>
      <c r="D101" s="161"/>
      <c r="E101" s="161"/>
      <c r="F101" s="156">
        <f t="shared" si="1"/>
        <v>0</v>
      </c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2"/>
      <c r="Y101" s="32"/>
    </row>
    <row r="102" spans="1:25">
      <c r="A102" s="19" t="s">
        <v>31</v>
      </c>
      <c r="B102" s="8" t="s">
        <v>700</v>
      </c>
      <c r="C102" s="162"/>
      <c r="D102" s="162"/>
      <c r="E102" s="162"/>
      <c r="F102" s="156">
        <f t="shared" si="1"/>
        <v>0</v>
      </c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2"/>
      <c r="Y102" s="32"/>
    </row>
    <row r="103" spans="1:25">
      <c r="A103" s="46" t="s">
        <v>70</v>
      </c>
      <c r="B103" s="4" t="s">
        <v>701</v>
      </c>
      <c r="C103" s="163"/>
      <c r="D103" s="163"/>
      <c r="E103" s="163"/>
      <c r="F103" s="156">
        <f t="shared" si="1"/>
        <v>0</v>
      </c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2"/>
      <c r="Y103" s="32"/>
    </row>
    <row r="104" spans="1:25">
      <c r="A104" s="46" t="s">
        <v>37</v>
      </c>
      <c r="B104" s="4" t="s">
        <v>704</v>
      </c>
      <c r="C104" s="163"/>
      <c r="D104" s="163"/>
      <c r="E104" s="163"/>
      <c r="F104" s="156">
        <f t="shared" si="1"/>
        <v>0</v>
      </c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2"/>
      <c r="Y104" s="32"/>
    </row>
    <row r="105" spans="1:25">
      <c r="A105" s="16" t="s">
        <v>705</v>
      </c>
      <c r="B105" s="4" t="s">
        <v>706</v>
      </c>
      <c r="C105" s="161"/>
      <c r="D105" s="161"/>
      <c r="E105" s="161"/>
      <c r="F105" s="156">
        <f t="shared" si="1"/>
        <v>0</v>
      </c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2"/>
      <c r="Y105" s="32"/>
    </row>
    <row r="106" spans="1:25">
      <c r="A106" s="16" t="s">
        <v>71</v>
      </c>
      <c r="B106" s="4" t="s">
        <v>707</v>
      </c>
      <c r="C106" s="161"/>
      <c r="D106" s="161"/>
      <c r="E106" s="161"/>
      <c r="F106" s="156">
        <f t="shared" si="1"/>
        <v>0</v>
      </c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2"/>
      <c r="Y106" s="32"/>
    </row>
    <row r="107" spans="1:25">
      <c r="A107" s="17" t="s">
        <v>34</v>
      </c>
      <c r="B107" s="8" t="s">
        <v>708</v>
      </c>
      <c r="C107" s="164"/>
      <c r="D107" s="164"/>
      <c r="E107" s="164"/>
      <c r="F107" s="156">
        <f t="shared" si="1"/>
        <v>0</v>
      </c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2"/>
      <c r="Y107" s="32"/>
    </row>
    <row r="108" spans="1:25">
      <c r="A108" s="46" t="s">
        <v>709</v>
      </c>
      <c r="B108" s="4" t="s">
        <v>710</v>
      </c>
      <c r="C108" s="163"/>
      <c r="D108" s="163"/>
      <c r="E108" s="163"/>
      <c r="F108" s="156">
        <f t="shared" si="1"/>
        <v>0</v>
      </c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2"/>
      <c r="Y108" s="32"/>
    </row>
    <row r="109" spans="1:25">
      <c r="A109" s="46" t="s">
        <v>711</v>
      </c>
      <c r="B109" s="4" t="s">
        <v>712</v>
      </c>
      <c r="C109" s="163"/>
      <c r="D109" s="163"/>
      <c r="E109" s="163"/>
      <c r="F109" s="156">
        <f t="shared" si="1"/>
        <v>0</v>
      </c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2"/>
      <c r="Y109" s="32"/>
    </row>
    <row r="110" spans="1:25">
      <c r="A110" s="17" t="s">
        <v>713</v>
      </c>
      <c r="B110" s="8" t="s">
        <v>714</v>
      </c>
      <c r="C110" s="163">
        <f>'kiadások funkciócsoportra'!Z283</f>
        <v>167513</v>
      </c>
      <c r="D110" s="163">
        <f>'kiadások funkciócsoportra'!AA283</f>
        <v>0</v>
      </c>
      <c r="E110" s="163"/>
      <c r="F110" s="156">
        <f t="shared" si="1"/>
        <v>167513</v>
      </c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2"/>
      <c r="Y110" s="32"/>
    </row>
    <row r="111" spans="1:25">
      <c r="A111" s="46" t="s">
        <v>715</v>
      </c>
      <c r="B111" s="4" t="s">
        <v>716</v>
      </c>
      <c r="C111" s="163"/>
      <c r="D111" s="163"/>
      <c r="E111" s="163"/>
      <c r="F111" s="156">
        <f t="shared" si="1"/>
        <v>0</v>
      </c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2"/>
      <c r="Y111" s="32"/>
    </row>
    <row r="112" spans="1:25">
      <c r="A112" s="46" t="s">
        <v>717</v>
      </c>
      <c r="B112" s="4" t="s">
        <v>718</v>
      </c>
      <c r="C112" s="163"/>
      <c r="D112" s="163"/>
      <c r="E112" s="163"/>
      <c r="F112" s="156">
        <f t="shared" si="1"/>
        <v>0</v>
      </c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2"/>
      <c r="Y112" s="32"/>
    </row>
    <row r="113" spans="1:25">
      <c r="A113" s="46" t="s">
        <v>719</v>
      </c>
      <c r="B113" s="4" t="s">
        <v>720</v>
      </c>
      <c r="C113" s="163"/>
      <c r="D113" s="163"/>
      <c r="E113" s="163"/>
      <c r="F113" s="156">
        <f t="shared" si="1"/>
        <v>0</v>
      </c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2"/>
      <c r="Y113" s="32"/>
    </row>
    <row r="114" spans="1:25">
      <c r="A114" s="47" t="s">
        <v>35</v>
      </c>
      <c r="B114" s="48" t="s">
        <v>721</v>
      </c>
      <c r="C114" s="164">
        <f>C110</f>
        <v>167513</v>
      </c>
      <c r="D114" s="164">
        <f>D110</f>
        <v>0</v>
      </c>
      <c r="E114" s="164"/>
      <c r="F114" s="156">
        <f t="shared" si="1"/>
        <v>167513</v>
      </c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2"/>
      <c r="Y114" s="32"/>
    </row>
    <row r="115" spans="1:25">
      <c r="A115" s="46" t="s">
        <v>722</v>
      </c>
      <c r="B115" s="4" t="s">
        <v>723</v>
      </c>
      <c r="C115" s="163"/>
      <c r="D115" s="163"/>
      <c r="E115" s="163"/>
      <c r="F115" s="156">
        <f t="shared" si="1"/>
        <v>0</v>
      </c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2"/>
      <c r="Y115" s="32"/>
    </row>
    <row r="116" spans="1:25">
      <c r="A116" s="16" t="s">
        <v>724</v>
      </c>
      <c r="B116" s="4" t="s">
        <v>725</v>
      </c>
      <c r="C116" s="161"/>
      <c r="D116" s="161"/>
      <c r="E116" s="161"/>
      <c r="F116" s="156">
        <f t="shared" si="1"/>
        <v>0</v>
      </c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2"/>
      <c r="Y116" s="32"/>
    </row>
    <row r="117" spans="1:25">
      <c r="A117" s="46" t="s">
        <v>72</v>
      </c>
      <c r="B117" s="4" t="s">
        <v>726</v>
      </c>
      <c r="C117" s="163"/>
      <c r="D117" s="163"/>
      <c r="E117" s="163"/>
      <c r="F117" s="156">
        <f t="shared" si="1"/>
        <v>0</v>
      </c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2"/>
      <c r="Y117" s="32"/>
    </row>
    <row r="118" spans="1:25">
      <c r="A118" s="46" t="s">
        <v>40</v>
      </c>
      <c r="B118" s="4" t="s">
        <v>727</v>
      </c>
      <c r="C118" s="163"/>
      <c r="D118" s="163"/>
      <c r="E118" s="163"/>
      <c r="F118" s="156">
        <f t="shared" si="1"/>
        <v>0</v>
      </c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2"/>
      <c r="Y118" s="32"/>
    </row>
    <row r="119" spans="1:25">
      <c r="A119" s="47" t="s">
        <v>41</v>
      </c>
      <c r="B119" s="48" t="s">
        <v>731</v>
      </c>
      <c r="C119" s="164"/>
      <c r="D119" s="164"/>
      <c r="E119" s="164"/>
      <c r="F119" s="156">
        <f t="shared" si="1"/>
        <v>0</v>
      </c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2"/>
      <c r="Y119" s="32"/>
    </row>
    <row r="120" spans="1:25">
      <c r="A120" s="16" t="s">
        <v>732</v>
      </c>
      <c r="B120" s="4" t="s">
        <v>733</v>
      </c>
      <c r="C120" s="161"/>
      <c r="D120" s="161"/>
      <c r="E120" s="161"/>
      <c r="F120" s="156">
        <f t="shared" si="1"/>
        <v>0</v>
      </c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2"/>
      <c r="Y120" s="32"/>
    </row>
    <row r="121" spans="1:25" ht="15.75">
      <c r="A121" s="49" t="s">
        <v>84</v>
      </c>
      <c r="B121" s="50" t="s">
        <v>734</v>
      </c>
      <c r="C121" s="164">
        <f>C120+C119+C114</f>
        <v>167513</v>
      </c>
      <c r="D121" s="164">
        <f>D120+D119+D114</f>
        <v>0</v>
      </c>
      <c r="E121" s="164"/>
      <c r="F121" s="156">
        <f t="shared" si="1"/>
        <v>167513</v>
      </c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2"/>
      <c r="Y121" s="32"/>
    </row>
    <row r="122" spans="1:25" ht="15.75">
      <c r="A122" s="54" t="s">
        <v>121</v>
      </c>
      <c r="B122" s="55"/>
      <c r="C122" s="190">
        <f>C121+C98</f>
        <v>607123</v>
      </c>
      <c r="D122" s="190">
        <f>D121+D98</f>
        <v>286152</v>
      </c>
      <c r="E122" s="190"/>
      <c r="F122" s="156">
        <f t="shared" si="1"/>
        <v>893275</v>
      </c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</row>
    <row r="123" spans="1:25">
      <c r="B123" s="32"/>
      <c r="C123" s="165"/>
      <c r="D123" s="165"/>
      <c r="E123" s="165"/>
      <c r="F123" s="165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</row>
    <row r="124" spans="1:25">
      <c r="B124" s="32"/>
      <c r="C124" s="165"/>
      <c r="D124" s="165"/>
      <c r="E124" s="165"/>
      <c r="F124" s="165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</row>
    <row r="125" spans="1:25">
      <c r="B125" s="32"/>
      <c r="C125" s="165"/>
      <c r="D125" s="165"/>
      <c r="E125" s="165"/>
      <c r="F125" s="165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</row>
    <row r="126" spans="1:25">
      <c r="B126" s="32"/>
      <c r="C126" s="165"/>
      <c r="D126" s="165"/>
      <c r="E126" s="165"/>
      <c r="F126" s="165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</row>
    <row r="127" spans="1:25">
      <c r="B127" s="32"/>
      <c r="C127" s="165"/>
      <c r="D127" s="165"/>
      <c r="E127" s="165"/>
      <c r="F127" s="165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</row>
    <row r="128" spans="1:25">
      <c r="B128" s="32"/>
      <c r="C128" s="165"/>
      <c r="D128" s="165"/>
      <c r="E128" s="165"/>
      <c r="F128" s="165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</row>
    <row r="129" spans="2:25">
      <c r="B129" s="32"/>
      <c r="C129" s="165"/>
      <c r="D129" s="165"/>
      <c r="E129" s="165"/>
      <c r="F129" s="165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</row>
    <row r="130" spans="2:25">
      <c r="B130" s="32"/>
      <c r="C130" s="165"/>
      <c r="D130" s="165"/>
      <c r="E130" s="165"/>
      <c r="F130" s="165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</row>
    <row r="131" spans="2:25">
      <c r="B131" s="32"/>
      <c r="C131" s="165"/>
      <c r="D131" s="165"/>
      <c r="E131" s="165"/>
      <c r="F131" s="165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</row>
    <row r="132" spans="2:25">
      <c r="B132" s="32"/>
      <c r="C132" s="165"/>
      <c r="D132" s="165"/>
      <c r="E132" s="165"/>
      <c r="F132" s="165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</row>
    <row r="133" spans="2:25">
      <c r="B133" s="32"/>
      <c r="C133" s="165"/>
      <c r="D133" s="165"/>
      <c r="E133" s="165"/>
      <c r="F133" s="165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</row>
    <row r="134" spans="2:25">
      <c r="B134" s="32"/>
      <c r="C134" s="165"/>
      <c r="D134" s="165"/>
      <c r="E134" s="165"/>
      <c r="F134" s="165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</row>
    <row r="135" spans="2:25">
      <c r="B135" s="32"/>
      <c r="C135" s="165"/>
      <c r="D135" s="165"/>
      <c r="E135" s="165"/>
      <c r="F135" s="165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</row>
    <row r="136" spans="2:25">
      <c r="B136" s="32"/>
      <c r="C136" s="165"/>
      <c r="D136" s="165"/>
      <c r="E136" s="165"/>
      <c r="F136" s="165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</row>
    <row r="137" spans="2:25">
      <c r="B137" s="32"/>
      <c r="C137" s="165"/>
      <c r="D137" s="165"/>
      <c r="E137" s="165"/>
      <c r="F137" s="165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</row>
    <row r="138" spans="2:25">
      <c r="B138" s="32"/>
      <c r="C138" s="165"/>
      <c r="D138" s="165"/>
      <c r="E138" s="165"/>
      <c r="F138" s="165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</row>
    <row r="139" spans="2:25">
      <c r="B139" s="32"/>
      <c r="C139" s="165"/>
      <c r="D139" s="165"/>
      <c r="E139" s="165"/>
      <c r="F139" s="165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</row>
    <row r="140" spans="2:25">
      <c r="B140" s="32"/>
      <c r="C140" s="165"/>
      <c r="D140" s="165"/>
      <c r="E140" s="165"/>
      <c r="F140" s="165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</row>
    <row r="141" spans="2:25">
      <c r="B141" s="32"/>
      <c r="C141" s="165"/>
      <c r="D141" s="165"/>
      <c r="E141" s="165"/>
      <c r="F141" s="165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</row>
    <row r="142" spans="2:25">
      <c r="B142" s="32"/>
      <c r="C142" s="165"/>
      <c r="D142" s="165"/>
      <c r="E142" s="165"/>
      <c r="F142" s="165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</row>
    <row r="143" spans="2:25">
      <c r="B143" s="32"/>
      <c r="C143" s="165"/>
      <c r="D143" s="165"/>
      <c r="E143" s="165"/>
      <c r="F143" s="165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</row>
    <row r="144" spans="2:25">
      <c r="B144" s="32"/>
      <c r="C144" s="165"/>
      <c r="D144" s="165"/>
      <c r="E144" s="165"/>
      <c r="F144" s="165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</row>
    <row r="145" spans="2:25">
      <c r="B145" s="32"/>
      <c r="C145" s="165"/>
      <c r="D145" s="165"/>
      <c r="E145" s="165"/>
      <c r="F145" s="165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</row>
    <row r="146" spans="2:25">
      <c r="B146" s="32"/>
      <c r="C146" s="165"/>
      <c r="D146" s="165"/>
      <c r="E146" s="165"/>
      <c r="F146" s="165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</row>
    <row r="147" spans="2:25">
      <c r="B147" s="32"/>
      <c r="C147" s="165"/>
      <c r="D147" s="165"/>
      <c r="E147" s="165"/>
      <c r="F147" s="165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</row>
    <row r="148" spans="2:25">
      <c r="B148" s="32"/>
      <c r="C148" s="165"/>
      <c r="D148" s="165"/>
      <c r="E148" s="165"/>
      <c r="F148" s="165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</row>
    <row r="149" spans="2:25">
      <c r="B149" s="32"/>
      <c r="C149" s="165"/>
      <c r="D149" s="165"/>
      <c r="E149" s="165"/>
      <c r="F149" s="165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</row>
    <row r="150" spans="2:25">
      <c r="B150" s="32"/>
      <c r="C150" s="165"/>
      <c r="D150" s="165"/>
      <c r="E150" s="165"/>
      <c r="F150" s="165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</row>
    <row r="151" spans="2:25">
      <c r="B151" s="32"/>
      <c r="C151" s="165"/>
      <c r="D151" s="165"/>
      <c r="E151" s="165"/>
      <c r="F151" s="165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</row>
    <row r="152" spans="2:25">
      <c r="B152" s="32"/>
      <c r="C152" s="165"/>
      <c r="D152" s="165"/>
      <c r="E152" s="165"/>
      <c r="F152" s="165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</row>
    <row r="153" spans="2:25">
      <c r="B153" s="32"/>
      <c r="C153" s="165"/>
      <c r="D153" s="165"/>
      <c r="E153" s="165"/>
      <c r="F153" s="165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</row>
    <row r="154" spans="2:25">
      <c r="B154" s="32"/>
      <c r="C154" s="165"/>
      <c r="D154" s="165"/>
      <c r="E154" s="165"/>
      <c r="F154" s="165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</row>
    <row r="155" spans="2:25">
      <c r="B155" s="32"/>
      <c r="C155" s="165"/>
      <c r="D155" s="165"/>
      <c r="E155" s="165"/>
      <c r="F155" s="165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</row>
    <row r="156" spans="2:25">
      <c r="B156" s="32"/>
      <c r="C156" s="165"/>
      <c r="D156" s="165"/>
      <c r="E156" s="165"/>
      <c r="F156" s="165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</row>
    <row r="157" spans="2:25">
      <c r="B157" s="32"/>
      <c r="C157" s="165"/>
      <c r="D157" s="165"/>
      <c r="E157" s="165"/>
      <c r="F157" s="165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</row>
    <row r="158" spans="2:25">
      <c r="B158" s="32"/>
      <c r="C158" s="165"/>
      <c r="D158" s="165"/>
      <c r="E158" s="165"/>
      <c r="F158" s="165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</row>
    <row r="159" spans="2:25">
      <c r="B159" s="32"/>
      <c r="C159" s="165"/>
      <c r="D159" s="165"/>
      <c r="E159" s="165"/>
      <c r="F159" s="165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</row>
    <row r="160" spans="2:25">
      <c r="B160" s="32"/>
      <c r="C160" s="165"/>
      <c r="D160" s="165"/>
      <c r="E160" s="165"/>
      <c r="F160" s="165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</row>
    <row r="161" spans="2:25">
      <c r="B161" s="32"/>
      <c r="C161" s="165"/>
      <c r="D161" s="165"/>
      <c r="E161" s="165"/>
      <c r="F161" s="165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</row>
    <row r="162" spans="2:25">
      <c r="B162" s="32"/>
      <c r="C162" s="165"/>
      <c r="D162" s="165"/>
      <c r="E162" s="165"/>
      <c r="F162" s="165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</row>
    <row r="163" spans="2:25">
      <c r="B163" s="32"/>
      <c r="C163" s="165"/>
      <c r="D163" s="165"/>
      <c r="E163" s="165"/>
      <c r="F163" s="165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</row>
    <row r="164" spans="2:25">
      <c r="B164" s="32"/>
      <c r="C164" s="165"/>
      <c r="D164" s="165"/>
      <c r="E164" s="165"/>
      <c r="F164" s="165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</row>
    <row r="165" spans="2:25">
      <c r="B165" s="32"/>
      <c r="C165" s="165"/>
      <c r="D165" s="165"/>
      <c r="E165" s="165"/>
      <c r="F165" s="165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</row>
    <row r="166" spans="2:25">
      <c r="B166" s="32"/>
      <c r="C166" s="165"/>
      <c r="D166" s="165"/>
      <c r="E166" s="165"/>
      <c r="F166" s="165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</row>
    <row r="167" spans="2:25">
      <c r="B167" s="32"/>
      <c r="C167" s="165"/>
      <c r="D167" s="165"/>
      <c r="E167" s="165"/>
      <c r="F167" s="165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</row>
    <row r="168" spans="2:25">
      <c r="B168" s="32"/>
      <c r="C168" s="165"/>
      <c r="D168" s="165"/>
      <c r="E168" s="165"/>
      <c r="F168" s="165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</row>
    <row r="169" spans="2:25">
      <c r="B169" s="32"/>
      <c r="C169" s="165"/>
      <c r="D169" s="165"/>
      <c r="E169" s="165"/>
      <c r="F169" s="165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</row>
    <row r="170" spans="2:25">
      <c r="B170" s="32"/>
      <c r="C170" s="165"/>
      <c r="D170" s="165"/>
      <c r="E170" s="165"/>
      <c r="F170" s="165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</row>
    <row r="171" spans="2:25">
      <c r="B171" s="32"/>
      <c r="C171" s="165"/>
      <c r="D171" s="165"/>
      <c r="E171" s="165"/>
      <c r="F171" s="165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</row>
  </sheetData>
  <mergeCells count="2">
    <mergeCell ref="A1:F1"/>
    <mergeCell ref="A2:F2"/>
  </mergeCells>
  <phoneticPr fontId="50" type="noConversion"/>
  <printOptions horizontalCentered="1"/>
  <pageMargins left="0.27559055118110237" right="0.15748031496062992" top="0.39370078740157483" bottom="0.39370078740157483" header="0.19685039370078741" footer="0.19685039370078741"/>
  <pageSetup paperSize="9" scale="43" orientation="portrait" horizontalDpi="300" verticalDpi="300" r:id="rId1"/>
  <headerFooter>
    <oddHeader>&amp;R3.sz.melléklet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tabSelected="1" zoomScale="80" workbookViewId="0">
      <selection activeCell="C14" sqref="C14"/>
    </sheetView>
  </sheetViews>
  <sheetFormatPr defaultRowHeight="15"/>
  <cols>
    <col min="1" max="1" width="101.28515625" customWidth="1"/>
    <col min="3" max="3" width="22" customWidth="1"/>
    <col min="4" max="4" width="24.85546875" customWidth="1"/>
    <col min="5" max="5" width="23.42578125" customWidth="1"/>
    <col min="6" max="6" width="23.7109375" customWidth="1"/>
    <col min="7" max="7" width="12.140625" customWidth="1"/>
    <col min="8" max="8" width="11.140625" customWidth="1"/>
    <col min="9" max="9" width="12.28515625" customWidth="1"/>
    <col min="10" max="10" width="12" customWidth="1"/>
  </cols>
  <sheetData>
    <row r="1" spans="1:10">
      <c r="A1" s="103" t="s">
        <v>468</v>
      </c>
      <c r="B1" s="104"/>
      <c r="C1" s="104"/>
      <c r="D1" s="104"/>
      <c r="E1" s="104"/>
      <c r="F1" s="104"/>
      <c r="G1" s="104"/>
    </row>
    <row r="2" spans="1:10" ht="30" customHeight="1">
      <c r="A2" s="265" t="s">
        <v>469</v>
      </c>
      <c r="B2" s="266"/>
      <c r="C2" s="266"/>
      <c r="D2" s="266"/>
      <c r="E2" s="266"/>
      <c r="F2" s="266"/>
      <c r="G2" s="130"/>
      <c r="H2" s="130"/>
      <c r="I2" s="130"/>
      <c r="J2" s="130"/>
    </row>
    <row r="4" spans="1:10" ht="15.75">
      <c r="A4" s="122"/>
    </row>
    <row r="5" spans="1:10">
      <c r="A5" s="3" t="s">
        <v>261</v>
      </c>
    </row>
    <row r="6" spans="1:10" ht="18.75">
      <c r="A6" s="277" t="s">
        <v>476</v>
      </c>
      <c r="B6" s="278"/>
      <c r="C6" s="278"/>
      <c r="D6" s="278"/>
      <c r="E6" s="278"/>
      <c r="F6" s="279"/>
    </row>
    <row r="7" spans="1:10" ht="36" customHeight="1">
      <c r="A7" s="1" t="s">
        <v>498</v>
      </c>
      <c r="B7" s="2" t="s">
        <v>499</v>
      </c>
      <c r="C7" s="78" t="s">
        <v>472</v>
      </c>
      <c r="D7" s="78" t="s">
        <v>473</v>
      </c>
      <c r="E7" s="78" t="s">
        <v>474</v>
      </c>
      <c r="F7" s="78" t="s">
        <v>475</v>
      </c>
      <c r="G7" s="133"/>
      <c r="H7" s="134"/>
      <c r="I7" s="134"/>
      <c r="J7" s="134"/>
    </row>
    <row r="8" spans="1:10" ht="33" customHeight="1">
      <c r="A8" s="141" t="s">
        <v>470</v>
      </c>
      <c r="B8" s="4"/>
      <c r="C8" s="51"/>
      <c r="D8" s="51"/>
      <c r="E8" s="83"/>
      <c r="F8" s="83"/>
      <c r="G8" s="135"/>
      <c r="H8" s="136"/>
      <c r="I8" s="136"/>
      <c r="J8" s="32"/>
    </row>
    <row r="9" spans="1:10" ht="38.25">
      <c r="A9" s="141" t="s">
        <v>352</v>
      </c>
      <c r="B9" s="67"/>
      <c r="C9" s="51"/>
      <c r="D9" s="51"/>
      <c r="E9" s="51"/>
      <c r="F9" s="51"/>
      <c r="G9" s="135"/>
      <c r="H9" s="136"/>
      <c r="I9" s="136"/>
      <c r="J9" s="32"/>
    </row>
    <row r="10" spans="1:10" ht="25.5">
      <c r="A10" s="141" t="s">
        <v>353</v>
      </c>
      <c r="B10" s="4"/>
      <c r="C10" s="51"/>
      <c r="D10" s="51"/>
      <c r="E10" s="51"/>
      <c r="F10" s="51"/>
      <c r="G10" s="135"/>
      <c r="H10" s="136"/>
      <c r="I10" s="136"/>
      <c r="J10" s="32"/>
    </row>
    <row r="11" spans="1:10" ht="25.5">
      <c r="A11" s="141" t="s">
        <v>354</v>
      </c>
      <c r="B11" s="4"/>
      <c r="C11" s="51"/>
      <c r="D11" s="51"/>
      <c r="E11" s="51"/>
      <c r="F11" s="51"/>
      <c r="G11" s="135"/>
      <c r="H11" s="136"/>
      <c r="I11" s="136"/>
      <c r="J11" s="32"/>
    </row>
    <row r="12" spans="1:10" ht="25.5">
      <c r="A12" s="141" t="s">
        <v>355</v>
      </c>
      <c r="B12" s="67"/>
      <c r="C12" s="51"/>
      <c r="D12" s="51"/>
      <c r="E12" s="51"/>
      <c r="F12" s="51"/>
      <c r="G12" s="135"/>
      <c r="H12" s="136"/>
      <c r="I12" s="136"/>
      <c r="J12" s="32"/>
    </row>
    <row r="13" spans="1:10" ht="25.5">
      <c r="A13" s="141" t="s">
        <v>356</v>
      </c>
      <c r="B13" s="8"/>
      <c r="C13" s="51"/>
      <c r="D13" s="51"/>
      <c r="E13" s="51"/>
      <c r="F13" s="51"/>
      <c r="G13" s="135"/>
      <c r="H13" s="136"/>
      <c r="I13" s="136"/>
      <c r="J13" s="32"/>
    </row>
    <row r="14" spans="1:10" ht="25.5">
      <c r="A14" s="141" t="s">
        <v>471</v>
      </c>
      <c r="B14" s="4"/>
      <c r="C14" s="51"/>
      <c r="D14" s="51"/>
      <c r="E14" s="51"/>
      <c r="F14" s="51"/>
      <c r="G14" s="135"/>
      <c r="H14" s="136"/>
      <c r="I14" s="136"/>
      <c r="J14" s="32"/>
    </row>
    <row r="15" spans="1:10" ht="26.25" customHeight="1">
      <c r="A15" s="57" t="s">
        <v>304</v>
      </c>
      <c r="B15" s="143" t="s">
        <v>734</v>
      </c>
      <c r="C15" s="142"/>
      <c r="D15" s="142"/>
      <c r="E15" s="142"/>
      <c r="F15" s="142"/>
      <c r="G15" s="32"/>
      <c r="H15" s="32"/>
      <c r="I15" s="32"/>
      <c r="J15" s="32"/>
    </row>
    <row r="16" spans="1:10" ht="26.25" customHeight="1">
      <c r="A16" s="123"/>
      <c r="B16" s="144"/>
      <c r="C16" s="145"/>
      <c r="D16" s="145"/>
      <c r="E16" s="145"/>
      <c r="F16" s="145"/>
      <c r="G16" s="145"/>
      <c r="H16" s="145"/>
      <c r="I16" s="145"/>
      <c r="J16" s="32"/>
    </row>
    <row r="17" spans="1:10">
      <c r="A17" s="123"/>
      <c r="B17" s="124"/>
      <c r="C17" s="32"/>
      <c r="D17" s="32"/>
      <c r="E17" s="32"/>
      <c r="F17" s="32"/>
      <c r="G17" s="32"/>
      <c r="H17" s="32"/>
      <c r="I17" s="32"/>
      <c r="J17" s="32"/>
    </row>
    <row r="18" spans="1:10" ht="18.75">
      <c r="A18" s="280" t="s">
        <v>477</v>
      </c>
      <c r="B18" s="281"/>
      <c r="C18" s="281"/>
      <c r="D18" s="281"/>
      <c r="E18" s="281"/>
      <c r="F18" s="282"/>
    </row>
    <row r="19" spans="1:10" ht="25.5">
      <c r="A19" s="1" t="s">
        <v>498</v>
      </c>
      <c r="B19" s="2" t="s">
        <v>499</v>
      </c>
      <c r="C19" s="78" t="s">
        <v>255</v>
      </c>
      <c r="D19" s="78" t="s">
        <v>256</v>
      </c>
      <c r="E19" s="78" t="s">
        <v>338</v>
      </c>
      <c r="F19" s="78" t="s">
        <v>359</v>
      </c>
      <c r="G19" s="137"/>
      <c r="H19" s="32"/>
      <c r="I19" s="32"/>
    </row>
    <row r="20" spans="1:10">
      <c r="A20" s="147" t="s">
        <v>337</v>
      </c>
      <c r="B20" s="48"/>
      <c r="C20" s="36"/>
      <c r="D20" s="36"/>
      <c r="E20" s="36"/>
      <c r="F20" s="36"/>
      <c r="G20" s="137"/>
      <c r="H20" s="32"/>
      <c r="I20" s="32"/>
    </row>
    <row r="21" spans="1:10" ht="15.75">
      <c r="A21" s="148" t="s">
        <v>331</v>
      </c>
      <c r="B21" s="146" t="s">
        <v>802</v>
      </c>
      <c r="C21" s="156">
        <v>148675</v>
      </c>
      <c r="D21" s="156">
        <f t="shared" ref="D21:D26" si="0">C21*1.03</f>
        <v>153135.25</v>
      </c>
      <c r="E21" s="156">
        <f>D21*1.02</f>
        <v>156197.95500000002</v>
      </c>
      <c r="F21" s="156">
        <f>E21*1.01</f>
        <v>157759.93455000001</v>
      </c>
      <c r="G21" s="137"/>
      <c r="H21" s="32"/>
      <c r="I21" s="32"/>
    </row>
    <row r="22" spans="1:10" ht="30">
      <c r="A22" s="148" t="s">
        <v>332</v>
      </c>
      <c r="B22" s="146" t="s">
        <v>844</v>
      </c>
      <c r="C22" s="156"/>
      <c r="D22" s="156">
        <f t="shared" si="0"/>
        <v>0</v>
      </c>
      <c r="E22" s="156"/>
      <c r="F22" s="156"/>
      <c r="G22" s="137"/>
      <c r="H22" s="32"/>
      <c r="I22" s="32"/>
    </row>
    <row r="23" spans="1:10" ht="15.75">
      <c r="A23" s="148" t="s">
        <v>333</v>
      </c>
      <c r="B23" s="146" t="s">
        <v>844</v>
      </c>
      <c r="C23" s="156"/>
      <c r="D23" s="156">
        <f t="shared" si="0"/>
        <v>0</v>
      </c>
      <c r="E23" s="156"/>
      <c r="F23" s="156"/>
      <c r="G23" s="137"/>
      <c r="H23" s="32"/>
      <c r="I23" s="32"/>
    </row>
    <row r="24" spans="1:10" ht="30">
      <c r="A24" s="148" t="s">
        <v>334</v>
      </c>
      <c r="B24" s="146" t="s">
        <v>844</v>
      </c>
      <c r="C24" s="156"/>
      <c r="D24" s="156">
        <f t="shared" si="0"/>
        <v>0</v>
      </c>
      <c r="E24" s="156"/>
      <c r="F24" s="156"/>
      <c r="G24" s="137"/>
      <c r="H24" s="32"/>
      <c r="I24" s="32"/>
    </row>
    <row r="25" spans="1:10" ht="15.75">
      <c r="A25" s="148" t="s">
        <v>335</v>
      </c>
      <c r="B25" s="146" t="s">
        <v>802</v>
      </c>
      <c r="C25" s="156">
        <v>7120</v>
      </c>
      <c r="D25" s="156">
        <f t="shared" si="0"/>
        <v>7333.6</v>
      </c>
      <c r="E25" s="156">
        <f>D25*1.02</f>
        <v>7480.2720000000008</v>
      </c>
      <c r="F25" s="156">
        <f>E25*1.01</f>
        <v>7555.0747200000005</v>
      </c>
      <c r="G25" s="137"/>
      <c r="H25" s="32"/>
      <c r="I25" s="32"/>
    </row>
    <row r="26" spans="1:10" ht="15.75">
      <c r="A26" s="148" t="s">
        <v>336</v>
      </c>
      <c r="B26" s="93" t="s">
        <v>478</v>
      </c>
      <c r="C26" s="36"/>
      <c r="D26" s="36">
        <f t="shared" si="0"/>
        <v>0</v>
      </c>
      <c r="E26" s="36"/>
      <c r="F26" s="36"/>
      <c r="G26" s="137"/>
      <c r="H26" s="32"/>
      <c r="I26" s="32"/>
    </row>
    <row r="27" spans="1:10" ht="24" customHeight="1">
      <c r="A27" s="57" t="s">
        <v>304</v>
      </c>
      <c r="B27" s="58"/>
      <c r="C27" s="246">
        <f>C25+C21</f>
        <v>155795</v>
      </c>
      <c r="D27" s="246">
        <f>D25+D21</f>
        <v>160468.85</v>
      </c>
      <c r="E27" s="246">
        <f>E25+E21</f>
        <v>163678.22700000001</v>
      </c>
      <c r="F27" s="246">
        <f>F25+F21</f>
        <v>165315.00927000001</v>
      </c>
      <c r="G27" s="137"/>
      <c r="H27" s="32"/>
      <c r="I27" s="32"/>
    </row>
    <row r="31" spans="1:10" ht="25.5">
      <c r="A31" s="138" t="s">
        <v>465</v>
      </c>
    </row>
    <row r="32" spans="1:10" ht="25.5">
      <c r="A32" s="139" t="s">
        <v>466</v>
      </c>
    </row>
    <row r="33" spans="1:1">
      <c r="A33" s="139" t="s">
        <v>467</v>
      </c>
    </row>
    <row r="34" spans="1:1">
      <c r="A34" s="140" t="s">
        <v>284</v>
      </c>
    </row>
  </sheetData>
  <mergeCells count="3">
    <mergeCell ref="A2:F2"/>
    <mergeCell ref="A6:F6"/>
    <mergeCell ref="A18:F18"/>
  </mergeCells>
  <phoneticPr fontId="50" type="noConversion"/>
  <pageMargins left="0.70866141732283472" right="0.27" top="0.74803149606299213" bottom="0.74803149606299213" header="0.31496062992125984" footer="0.31496062992125984"/>
  <pageSetup paperSize="9" scale="66" orientation="landscape" horizontalDpi="300" verticalDpi="300" r:id="rId1"/>
  <headerFooter>
    <oddHeader>&amp;R34.sz. 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  <pageSetUpPr fitToPage="1"/>
  </sheetPr>
  <dimension ref="A1:Y171"/>
  <sheetViews>
    <sheetView zoomScale="80" workbookViewId="0">
      <pane xSplit="2" ySplit="5" topLeftCell="E101" activePane="bottomRight" state="frozen"/>
      <selection activeCell="C11" sqref="C11"/>
      <selection pane="topRight" activeCell="C11" sqref="C11"/>
      <selection pane="bottomLeft" activeCell="C11" sqref="C11"/>
      <selection pane="bottomRight" activeCell="F6" sqref="F6"/>
    </sheetView>
  </sheetViews>
  <sheetFormatPr defaultRowHeight="15"/>
  <cols>
    <col min="1" max="1" width="105.140625" customWidth="1"/>
    <col min="3" max="3" width="17.140625" style="158" customWidth="1"/>
    <col min="4" max="4" width="20.140625" customWidth="1"/>
    <col min="5" max="5" width="18.85546875" customWidth="1"/>
    <col min="6" max="6" width="15.7109375" customWidth="1"/>
  </cols>
  <sheetData>
    <row r="1" spans="1:6" ht="20.25" customHeight="1">
      <c r="A1" s="265" t="s">
        <v>343</v>
      </c>
      <c r="B1" s="266"/>
      <c r="C1" s="266"/>
      <c r="D1" s="266"/>
      <c r="E1" s="266"/>
      <c r="F1" s="267"/>
    </row>
    <row r="2" spans="1:6" ht="19.5" customHeight="1">
      <c r="A2" s="269" t="s">
        <v>187</v>
      </c>
      <c r="B2" s="266"/>
      <c r="C2" s="266"/>
      <c r="D2" s="266"/>
      <c r="E2" s="266"/>
      <c r="F2" s="267"/>
    </row>
    <row r="3" spans="1:6" ht="18">
      <c r="A3" s="149"/>
    </row>
    <row r="4" spans="1:6">
      <c r="A4" s="150" t="s">
        <v>365</v>
      </c>
    </row>
    <row r="5" spans="1:6" ht="30">
      <c r="A5" s="1" t="s">
        <v>498</v>
      </c>
      <c r="B5" s="2" t="s">
        <v>499</v>
      </c>
      <c r="C5" s="159" t="s">
        <v>194</v>
      </c>
      <c r="D5" s="151" t="s">
        <v>195</v>
      </c>
      <c r="E5" s="151" t="s">
        <v>346</v>
      </c>
      <c r="F5" s="152" t="s">
        <v>302</v>
      </c>
    </row>
    <row r="6" spans="1:6">
      <c r="A6" s="37" t="s">
        <v>500</v>
      </c>
      <c r="B6" s="38" t="s">
        <v>501</v>
      </c>
      <c r="C6" s="160">
        <v>6957</v>
      </c>
      <c r="D6" s="153"/>
      <c r="E6" s="153"/>
      <c r="F6" s="180">
        <f>E6+D6+C6</f>
        <v>6957</v>
      </c>
    </row>
    <row r="7" spans="1:6">
      <c r="A7" s="37" t="s">
        <v>502</v>
      </c>
      <c r="B7" s="39" t="s">
        <v>503</v>
      </c>
      <c r="C7" s="160"/>
      <c r="D7" s="153"/>
      <c r="E7" s="153"/>
      <c r="F7" s="180">
        <f t="shared" ref="F7:F70" si="0">E7+D7+C7</f>
        <v>0</v>
      </c>
    </row>
    <row r="8" spans="1:6">
      <c r="A8" s="37" t="s">
        <v>504</v>
      </c>
      <c r="B8" s="39" t="s">
        <v>505</v>
      </c>
      <c r="C8" s="160"/>
      <c r="D8" s="153"/>
      <c r="E8" s="153"/>
      <c r="F8" s="180">
        <f t="shared" si="0"/>
        <v>0</v>
      </c>
    </row>
    <row r="9" spans="1:6">
      <c r="A9" s="40" t="s">
        <v>506</v>
      </c>
      <c r="B9" s="39" t="s">
        <v>507</v>
      </c>
      <c r="C9" s="160">
        <v>80</v>
      </c>
      <c r="D9" s="153"/>
      <c r="E9" s="153"/>
      <c r="F9" s="180">
        <f t="shared" si="0"/>
        <v>80</v>
      </c>
    </row>
    <row r="10" spans="1:6">
      <c r="A10" s="40" t="s">
        <v>508</v>
      </c>
      <c r="B10" s="39" t="s">
        <v>509</v>
      </c>
      <c r="C10" s="160"/>
      <c r="D10" s="153"/>
      <c r="E10" s="153"/>
      <c r="F10" s="180">
        <f t="shared" si="0"/>
        <v>0</v>
      </c>
    </row>
    <row r="11" spans="1:6">
      <c r="A11" s="40" t="s">
        <v>543</v>
      </c>
      <c r="B11" s="39" t="s">
        <v>544</v>
      </c>
      <c r="C11" s="160"/>
      <c r="D11" s="153"/>
      <c r="E11" s="153"/>
      <c r="F11" s="180">
        <f t="shared" si="0"/>
        <v>0</v>
      </c>
    </row>
    <row r="12" spans="1:6">
      <c r="A12" s="40" t="s">
        <v>545</v>
      </c>
      <c r="B12" s="39" t="s">
        <v>546</v>
      </c>
      <c r="C12" s="160">
        <v>442</v>
      </c>
      <c r="D12" s="153"/>
      <c r="E12" s="153"/>
      <c r="F12" s="180">
        <f t="shared" si="0"/>
        <v>442</v>
      </c>
    </row>
    <row r="13" spans="1:6">
      <c r="A13" s="40" t="s">
        <v>547</v>
      </c>
      <c r="B13" s="39" t="s">
        <v>548</v>
      </c>
      <c r="C13" s="160"/>
      <c r="D13" s="153"/>
      <c r="E13" s="153"/>
      <c r="F13" s="180">
        <f t="shared" si="0"/>
        <v>0</v>
      </c>
    </row>
    <row r="14" spans="1:6">
      <c r="A14" s="4" t="s">
        <v>549</v>
      </c>
      <c r="B14" s="39" t="s">
        <v>550</v>
      </c>
      <c r="C14" s="160"/>
      <c r="D14" s="153"/>
      <c r="E14" s="153"/>
      <c r="F14" s="180">
        <f t="shared" si="0"/>
        <v>0</v>
      </c>
    </row>
    <row r="15" spans="1:6">
      <c r="A15" s="4" t="s">
        <v>551</v>
      </c>
      <c r="B15" s="39" t="s">
        <v>552</v>
      </c>
      <c r="C15" s="160"/>
      <c r="D15" s="153"/>
      <c r="E15" s="153"/>
      <c r="F15" s="180">
        <f t="shared" si="0"/>
        <v>0</v>
      </c>
    </row>
    <row r="16" spans="1:6">
      <c r="A16" s="4" t="s">
        <v>553</v>
      </c>
      <c r="B16" s="39" t="s">
        <v>554</v>
      </c>
      <c r="C16" s="160"/>
      <c r="D16" s="153"/>
      <c r="E16" s="153"/>
      <c r="F16" s="180">
        <f t="shared" si="0"/>
        <v>0</v>
      </c>
    </row>
    <row r="17" spans="1:6">
      <c r="A17" s="4" t="s">
        <v>555</v>
      </c>
      <c r="B17" s="39" t="s">
        <v>556</v>
      </c>
      <c r="C17" s="160"/>
      <c r="D17" s="153"/>
      <c r="E17" s="153"/>
      <c r="F17" s="180">
        <f t="shared" si="0"/>
        <v>0</v>
      </c>
    </row>
    <row r="18" spans="1:6">
      <c r="A18" s="4" t="s">
        <v>43</v>
      </c>
      <c r="B18" s="39" t="s">
        <v>557</v>
      </c>
      <c r="C18" s="160"/>
      <c r="D18" s="153"/>
      <c r="E18" s="153"/>
      <c r="F18" s="180">
        <f t="shared" si="0"/>
        <v>0</v>
      </c>
    </row>
    <row r="19" spans="1:6">
      <c r="A19" s="41" t="s">
        <v>894</v>
      </c>
      <c r="B19" s="42" t="s">
        <v>559</v>
      </c>
      <c r="C19" s="160">
        <f>SUM(C6:C18)</f>
        <v>7479</v>
      </c>
      <c r="D19" s="160">
        <f>SUM(D6:D18)</f>
        <v>0</v>
      </c>
      <c r="E19" s="160">
        <f>SUM(E6:E18)</f>
        <v>0</v>
      </c>
      <c r="F19" s="180">
        <f t="shared" si="0"/>
        <v>7479</v>
      </c>
    </row>
    <row r="20" spans="1:6">
      <c r="A20" s="4" t="s">
        <v>560</v>
      </c>
      <c r="B20" s="39" t="s">
        <v>561</v>
      </c>
      <c r="C20" s="160"/>
      <c r="D20" s="153"/>
      <c r="E20" s="153"/>
      <c r="F20" s="180">
        <f t="shared" si="0"/>
        <v>0</v>
      </c>
    </row>
    <row r="21" spans="1:6">
      <c r="A21" s="4" t="s">
        <v>562</v>
      </c>
      <c r="B21" s="39" t="s">
        <v>563</v>
      </c>
      <c r="C21" s="160">
        <v>329</v>
      </c>
      <c r="D21" s="153"/>
      <c r="E21" s="153"/>
      <c r="F21" s="180">
        <f t="shared" si="0"/>
        <v>329</v>
      </c>
    </row>
    <row r="22" spans="1:6">
      <c r="A22" s="5" t="s">
        <v>564</v>
      </c>
      <c r="B22" s="39" t="s">
        <v>565</v>
      </c>
      <c r="C22" s="160"/>
      <c r="D22" s="153"/>
      <c r="E22" s="153"/>
      <c r="F22" s="180">
        <f t="shared" si="0"/>
        <v>0</v>
      </c>
    </row>
    <row r="23" spans="1:6">
      <c r="A23" s="8" t="s">
        <v>895</v>
      </c>
      <c r="B23" s="42" t="s">
        <v>566</v>
      </c>
      <c r="C23" s="160">
        <f>C22+C21+C20</f>
        <v>329</v>
      </c>
      <c r="D23" s="160">
        <f>D22+D21+D20</f>
        <v>0</v>
      </c>
      <c r="E23" s="160">
        <f>E22+E21+E20</f>
        <v>0</v>
      </c>
      <c r="F23" s="180">
        <f t="shared" si="0"/>
        <v>329</v>
      </c>
    </row>
    <row r="24" spans="1:6">
      <c r="A24" s="64" t="s">
        <v>73</v>
      </c>
      <c r="B24" s="65" t="s">
        <v>567</v>
      </c>
      <c r="C24" s="160">
        <f>C23+C19</f>
        <v>7808</v>
      </c>
      <c r="D24" s="160">
        <f>D23+D19</f>
        <v>0</v>
      </c>
      <c r="E24" s="160">
        <f>E23+E19</f>
        <v>0</v>
      </c>
      <c r="F24" s="180">
        <f t="shared" si="0"/>
        <v>7808</v>
      </c>
    </row>
    <row r="25" spans="1:6">
      <c r="A25" s="48" t="s">
        <v>44</v>
      </c>
      <c r="B25" s="65" t="s">
        <v>568</v>
      </c>
      <c r="C25" s="160">
        <f>(1989+74+84)</f>
        <v>2147</v>
      </c>
      <c r="D25" s="153"/>
      <c r="E25" s="153"/>
      <c r="F25" s="180">
        <f t="shared" si="0"/>
        <v>2147</v>
      </c>
    </row>
    <row r="26" spans="1:6">
      <c r="A26" s="4" t="s">
        <v>569</v>
      </c>
      <c r="B26" s="39" t="s">
        <v>570</v>
      </c>
      <c r="C26" s="160">
        <f>500</f>
        <v>500</v>
      </c>
      <c r="D26" s="153"/>
      <c r="E26" s="153"/>
      <c r="F26" s="180">
        <f t="shared" si="0"/>
        <v>500</v>
      </c>
    </row>
    <row r="27" spans="1:6">
      <c r="A27" s="4" t="s">
        <v>571</v>
      </c>
      <c r="B27" s="39" t="s">
        <v>572</v>
      </c>
      <c r="C27" s="160">
        <f>120+500+120+100+80+60+400+200+120</f>
        <v>1700</v>
      </c>
      <c r="D27" s="153"/>
      <c r="E27" s="153"/>
      <c r="F27" s="180">
        <f t="shared" si="0"/>
        <v>1700</v>
      </c>
    </row>
    <row r="28" spans="1:6">
      <c r="A28" s="4" t="s">
        <v>573</v>
      </c>
      <c r="B28" s="39" t="s">
        <v>574</v>
      </c>
      <c r="C28" s="160"/>
      <c r="D28" s="153"/>
      <c r="E28" s="153"/>
      <c r="F28" s="180">
        <f t="shared" si="0"/>
        <v>0</v>
      </c>
    </row>
    <row r="29" spans="1:6">
      <c r="A29" s="8" t="s">
        <v>905</v>
      </c>
      <c r="B29" s="42" t="s">
        <v>575</v>
      </c>
      <c r="C29" s="160">
        <f>C26+C27+C28</f>
        <v>2200</v>
      </c>
      <c r="D29" s="160">
        <f>D26+D27+D28</f>
        <v>0</v>
      </c>
      <c r="E29" s="160">
        <f>E26+E27+E28</f>
        <v>0</v>
      </c>
      <c r="F29" s="180">
        <f t="shared" si="0"/>
        <v>2200</v>
      </c>
    </row>
    <row r="30" spans="1:6">
      <c r="A30" s="4" t="s">
        <v>576</v>
      </c>
      <c r="B30" s="39" t="s">
        <v>577</v>
      </c>
      <c r="C30" s="160">
        <v>115</v>
      </c>
      <c r="D30" s="153"/>
      <c r="E30" s="153"/>
      <c r="F30" s="180">
        <f t="shared" si="0"/>
        <v>115</v>
      </c>
    </row>
    <row r="31" spans="1:6">
      <c r="A31" s="4" t="s">
        <v>578</v>
      </c>
      <c r="B31" s="39" t="s">
        <v>579</v>
      </c>
      <c r="C31" s="160">
        <v>300</v>
      </c>
      <c r="D31" s="153"/>
      <c r="E31" s="153"/>
      <c r="F31" s="180">
        <f t="shared" si="0"/>
        <v>300</v>
      </c>
    </row>
    <row r="32" spans="1:6" ht="15" customHeight="1">
      <c r="A32" s="8" t="s">
        <v>74</v>
      </c>
      <c r="B32" s="42" t="s">
        <v>580</v>
      </c>
      <c r="C32" s="160">
        <f>C31+C30</f>
        <v>415</v>
      </c>
      <c r="D32" s="160">
        <f>D31+D30+D29</f>
        <v>0</v>
      </c>
      <c r="E32" s="160">
        <f>E31+E30+E29</f>
        <v>0</v>
      </c>
      <c r="F32" s="180">
        <f t="shared" si="0"/>
        <v>415</v>
      </c>
    </row>
    <row r="33" spans="1:6">
      <c r="A33" s="4" t="s">
        <v>581</v>
      </c>
      <c r="B33" s="39" t="s">
        <v>582</v>
      </c>
      <c r="C33" s="160">
        <f>800+600+150+80</f>
        <v>1630</v>
      </c>
      <c r="D33" s="153"/>
      <c r="E33" s="153"/>
      <c r="F33" s="180">
        <f t="shared" si="0"/>
        <v>1630</v>
      </c>
    </row>
    <row r="34" spans="1:6">
      <c r="A34" s="4" t="s">
        <v>583</v>
      </c>
      <c r="B34" s="39" t="s">
        <v>584</v>
      </c>
      <c r="C34" s="160"/>
      <c r="D34" s="153"/>
      <c r="E34" s="153"/>
      <c r="F34" s="180">
        <f t="shared" si="0"/>
        <v>0</v>
      </c>
    </row>
    <row r="35" spans="1:6">
      <c r="A35" s="4" t="s">
        <v>45</v>
      </c>
      <c r="B35" s="39" t="s">
        <v>585</v>
      </c>
      <c r="C35" s="160"/>
      <c r="D35" s="153"/>
      <c r="E35" s="153"/>
      <c r="F35" s="180">
        <f t="shared" si="0"/>
        <v>0</v>
      </c>
    </row>
    <row r="36" spans="1:6">
      <c r="A36" s="4" t="s">
        <v>587</v>
      </c>
      <c r="B36" s="39" t="s">
        <v>588</v>
      </c>
      <c r="C36" s="160">
        <f>150+250</f>
        <v>400</v>
      </c>
      <c r="D36" s="153"/>
      <c r="E36" s="153"/>
      <c r="F36" s="180">
        <f t="shared" si="0"/>
        <v>400</v>
      </c>
    </row>
    <row r="37" spans="1:6">
      <c r="A37" s="13" t="s">
        <v>46</v>
      </c>
      <c r="B37" s="39" t="s">
        <v>589</v>
      </c>
      <c r="C37" s="160"/>
      <c r="D37" s="153"/>
      <c r="E37" s="153"/>
      <c r="F37" s="180">
        <f t="shared" si="0"/>
        <v>0</v>
      </c>
    </row>
    <row r="38" spans="1:6">
      <c r="A38" s="5" t="s">
        <v>591</v>
      </c>
      <c r="B38" s="39" t="s">
        <v>592</v>
      </c>
      <c r="C38" s="160"/>
      <c r="D38" s="153"/>
      <c r="E38" s="153"/>
      <c r="F38" s="180">
        <f t="shared" si="0"/>
        <v>0</v>
      </c>
    </row>
    <row r="39" spans="1:6">
      <c r="A39" s="4" t="s">
        <v>47</v>
      </c>
      <c r="B39" s="39" t="s">
        <v>593</v>
      </c>
      <c r="C39" s="160">
        <f>120+10+30+800+100+4000+400+2000+535+1800</f>
        <v>9795</v>
      </c>
      <c r="D39" s="153"/>
      <c r="E39" s="153"/>
      <c r="F39" s="180">
        <f t="shared" si="0"/>
        <v>9795</v>
      </c>
    </row>
    <row r="40" spans="1:6">
      <c r="A40" s="8" t="s">
        <v>909</v>
      </c>
      <c r="B40" s="42" t="s">
        <v>595</v>
      </c>
      <c r="C40" s="160">
        <f>SUM(C33:C39)</f>
        <v>11825</v>
      </c>
      <c r="D40" s="160">
        <f>SUM(D33:D39)</f>
        <v>0</v>
      </c>
      <c r="E40" s="160">
        <f>SUM(E33:E39)</f>
        <v>0</v>
      </c>
      <c r="F40" s="180">
        <f t="shared" si="0"/>
        <v>11825</v>
      </c>
    </row>
    <row r="41" spans="1:6">
      <c r="A41" s="4" t="s">
        <v>596</v>
      </c>
      <c r="B41" s="39" t="s">
        <v>597</v>
      </c>
      <c r="C41" s="160">
        <f>456</f>
        <v>456</v>
      </c>
      <c r="D41" s="153"/>
      <c r="E41" s="153"/>
      <c r="F41" s="180">
        <f t="shared" si="0"/>
        <v>456</v>
      </c>
    </row>
    <row r="42" spans="1:6">
      <c r="A42" s="4" t="s">
        <v>598</v>
      </c>
      <c r="B42" s="39" t="s">
        <v>599</v>
      </c>
      <c r="C42" s="160"/>
      <c r="D42" s="153"/>
      <c r="E42" s="153"/>
      <c r="F42" s="180">
        <f t="shared" si="0"/>
        <v>0</v>
      </c>
    </row>
    <row r="43" spans="1:6">
      <c r="A43" s="8" t="s">
        <v>910</v>
      </c>
      <c r="B43" s="42" t="s">
        <v>600</v>
      </c>
      <c r="C43" s="160">
        <f>C42+C41</f>
        <v>456</v>
      </c>
      <c r="D43" s="160">
        <f>D42+D41</f>
        <v>0</v>
      </c>
      <c r="E43" s="160">
        <f>E42+E41</f>
        <v>0</v>
      </c>
      <c r="F43" s="180">
        <f t="shared" si="0"/>
        <v>456</v>
      </c>
    </row>
    <row r="44" spans="1:6">
      <c r="A44" s="4" t="s">
        <v>601</v>
      </c>
      <c r="B44" s="39" t="s">
        <v>602</v>
      </c>
      <c r="C44" s="160">
        <f>2576</f>
        <v>2576</v>
      </c>
      <c r="D44" s="153"/>
      <c r="E44" s="153"/>
      <c r="F44" s="180">
        <f t="shared" si="0"/>
        <v>2576</v>
      </c>
    </row>
    <row r="45" spans="1:6">
      <c r="A45" s="4" t="s">
        <v>603</v>
      </c>
      <c r="B45" s="39" t="s">
        <v>604</v>
      </c>
      <c r="C45" s="160"/>
      <c r="D45" s="153"/>
      <c r="E45" s="153"/>
      <c r="F45" s="180">
        <f t="shared" si="0"/>
        <v>0</v>
      </c>
    </row>
    <row r="46" spans="1:6">
      <c r="A46" s="4" t="s">
        <v>48</v>
      </c>
      <c r="B46" s="39" t="s">
        <v>605</v>
      </c>
      <c r="C46" s="160">
        <f>2</f>
        <v>2</v>
      </c>
      <c r="D46" s="153"/>
      <c r="E46" s="153"/>
      <c r="F46" s="180">
        <f t="shared" si="0"/>
        <v>2</v>
      </c>
    </row>
    <row r="47" spans="1:6">
      <c r="A47" s="4" t="s">
        <v>49</v>
      </c>
      <c r="B47" s="39" t="s">
        <v>607</v>
      </c>
      <c r="C47" s="160"/>
      <c r="D47" s="153"/>
      <c r="E47" s="153"/>
      <c r="F47" s="180">
        <f t="shared" si="0"/>
        <v>0</v>
      </c>
    </row>
    <row r="48" spans="1:6">
      <c r="A48" s="4" t="s">
        <v>611</v>
      </c>
      <c r="B48" s="39" t="s">
        <v>612</v>
      </c>
      <c r="C48" s="160">
        <v>21</v>
      </c>
      <c r="D48" s="153"/>
      <c r="E48" s="153"/>
      <c r="F48" s="180">
        <f t="shared" si="0"/>
        <v>21</v>
      </c>
    </row>
    <row r="49" spans="1:6">
      <c r="A49" s="8" t="s">
        <v>913</v>
      </c>
      <c r="B49" s="42" t="s">
        <v>613</v>
      </c>
      <c r="C49" s="160">
        <f>SUM(C44:C48)</f>
        <v>2599</v>
      </c>
      <c r="D49" s="160">
        <f>SUM(D44:D48)</f>
        <v>0</v>
      </c>
      <c r="E49" s="160">
        <f>SUM(E44:E48)</f>
        <v>0</v>
      </c>
      <c r="F49" s="180">
        <f t="shared" si="0"/>
        <v>2599</v>
      </c>
    </row>
    <row r="50" spans="1:6">
      <c r="A50" s="48" t="s">
        <v>914</v>
      </c>
      <c r="B50" s="65" t="s">
        <v>614</v>
      </c>
      <c r="C50" s="160">
        <f>C49+C43+C40+C32+C29</f>
        <v>17495</v>
      </c>
      <c r="D50" s="160">
        <f>D49+D43+D40+D32+D29</f>
        <v>0</v>
      </c>
      <c r="E50" s="160">
        <f>E49+E43+E40+E32+E29</f>
        <v>0</v>
      </c>
      <c r="F50" s="180">
        <f t="shared" si="0"/>
        <v>17495</v>
      </c>
    </row>
    <row r="51" spans="1:6">
      <c r="A51" s="16" t="s">
        <v>615</v>
      </c>
      <c r="B51" s="39" t="s">
        <v>616</v>
      </c>
      <c r="C51" s="160"/>
      <c r="D51" s="153"/>
      <c r="E51" s="153"/>
      <c r="F51" s="180">
        <f t="shared" si="0"/>
        <v>0</v>
      </c>
    </row>
    <row r="52" spans="1:6">
      <c r="A52" s="16" t="s">
        <v>931</v>
      </c>
      <c r="B52" s="39" t="s">
        <v>617</v>
      </c>
      <c r="C52" s="160"/>
      <c r="D52" s="153"/>
      <c r="E52" s="153"/>
      <c r="F52" s="180">
        <f t="shared" si="0"/>
        <v>0</v>
      </c>
    </row>
    <row r="53" spans="1:6">
      <c r="A53" s="21" t="s">
        <v>50</v>
      </c>
      <c r="B53" s="39" t="s">
        <v>618</v>
      </c>
      <c r="C53" s="160"/>
      <c r="D53" s="153"/>
      <c r="E53" s="153"/>
      <c r="F53" s="180">
        <f t="shared" si="0"/>
        <v>0</v>
      </c>
    </row>
    <row r="54" spans="1:6">
      <c r="A54" s="21" t="s">
        <v>51</v>
      </c>
      <c r="B54" s="39" t="s">
        <v>619</v>
      </c>
      <c r="C54" s="160"/>
      <c r="D54" s="153"/>
      <c r="E54" s="153"/>
      <c r="F54" s="180">
        <f t="shared" si="0"/>
        <v>0</v>
      </c>
    </row>
    <row r="55" spans="1:6">
      <c r="A55" s="21" t="s">
        <v>52</v>
      </c>
      <c r="B55" s="39" t="s">
        <v>620</v>
      </c>
      <c r="C55" s="160"/>
      <c r="D55" s="153"/>
      <c r="E55" s="153"/>
      <c r="F55" s="180">
        <f t="shared" si="0"/>
        <v>0</v>
      </c>
    </row>
    <row r="56" spans="1:6">
      <c r="A56" s="16" t="s">
        <v>53</v>
      </c>
      <c r="B56" s="39" t="s">
        <v>621</v>
      </c>
      <c r="C56" s="160"/>
      <c r="D56" s="153"/>
      <c r="E56" s="153"/>
      <c r="F56" s="180">
        <f t="shared" si="0"/>
        <v>0</v>
      </c>
    </row>
    <row r="57" spans="1:6">
      <c r="A57" s="16" t="s">
        <v>54</v>
      </c>
      <c r="B57" s="39" t="s">
        <v>622</v>
      </c>
      <c r="C57" s="160"/>
      <c r="D57" s="153"/>
      <c r="E57" s="153"/>
      <c r="F57" s="180">
        <f t="shared" si="0"/>
        <v>0</v>
      </c>
    </row>
    <row r="58" spans="1:6">
      <c r="A58" s="16" t="s">
        <v>55</v>
      </c>
      <c r="B58" s="39" t="s">
        <v>623</v>
      </c>
      <c r="C58" s="160"/>
      <c r="D58" s="153"/>
      <c r="E58" s="153"/>
      <c r="F58" s="180">
        <f t="shared" si="0"/>
        <v>0</v>
      </c>
    </row>
    <row r="59" spans="1:6">
      <c r="A59" s="62" t="s">
        <v>12</v>
      </c>
      <c r="B59" s="65" t="s">
        <v>624</v>
      </c>
      <c r="C59" s="160"/>
      <c r="D59" s="153"/>
      <c r="E59" s="153"/>
      <c r="F59" s="180">
        <f t="shared" si="0"/>
        <v>0</v>
      </c>
    </row>
    <row r="60" spans="1:6">
      <c r="A60" s="15" t="s">
        <v>56</v>
      </c>
      <c r="B60" s="39" t="s">
        <v>625</v>
      </c>
      <c r="C60" s="160"/>
      <c r="D60" s="153"/>
      <c r="E60" s="153"/>
      <c r="F60" s="180">
        <f t="shared" si="0"/>
        <v>0</v>
      </c>
    </row>
    <row r="61" spans="1:6">
      <c r="A61" s="15" t="s">
        <v>627</v>
      </c>
      <c r="B61" s="39" t="s">
        <v>628</v>
      </c>
      <c r="C61" s="160"/>
      <c r="D61" s="153"/>
      <c r="E61" s="153"/>
      <c r="F61" s="180">
        <f t="shared" si="0"/>
        <v>0</v>
      </c>
    </row>
    <row r="62" spans="1:6">
      <c r="A62" s="15" t="s">
        <v>629</v>
      </c>
      <c r="B62" s="39" t="s">
        <v>630</v>
      </c>
      <c r="C62" s="160"/>
      <c r="D62" s="153"/>
      <c r="E62" s="153"/>
      <c r="F62" s="180">
        <f t="shared" si="0"/>
        <v>0</v>
      </c>
    </row>
    <row r="63" spans="1:6">
      <c r="A63" s="15" t="s">
        <v>14</v>
      </c>
      <c r="B63" s="39" t="s">
        <v>631</v>
      </c>
      <c r="C63" s="160"/>
      <c r="D63" s="153"/>
      <c r="E63" s="153"/>
      <c r="F63" s="180">
        <f t="shared" si="0"/>
        <v>0</v>
      </c>
    </row>
    <row r="64" spans="1:6">
      <c r="A64" s="15" t="s">
        <v>57</v>
      </c>
      <c r="B64" s="39" t="s">
        <v>632</v>
      </c>
      <c r="C64" s="160"/>
      <c r="D64" s="153"/>
      <c r="E64" s="153"/>
      <c r="F64" s="180">
        <f t="shared" si="0"/>
        <v>0</v>
      </c>
    </row>
    <row r="65" spans="1:6">
      <c r="A65" s="15" t="s">
        <v>16</v>
      </c>
      <c r="B65" s="39" t="s">
        <v>633</v>
      </c>
      <c r="C65" s="160"/>
      <c r="D65" s="153"/>
      <c r="E65" s="153"/>
      <c r="F65" s="180">
        <f t="shared" si="0"/>
        <v>0</v>
      </c>
    </row>
    <row r="66" spans="1:6">
      <c r="A66" s="15" t="s">
        <v>58</v>
      </c>
      <c r="B66" s="39" t="s">
        <v>634</v>
      </c>
      <c r="C66" s="160"/>
      <c r="D66" s="153"/>
      <c r="E66" s="153"/>
      <c r="F66" s="180">
        <f t="shared" si="0"/>
        <v>0</v>
      </c>
    </row>
    <row r="67" spans="1:6">
      <c r="A67" s="15" t="s">
        <v>59</v>
      </c>
      <c r="B67" s="39" t="s">
        <v>649</v>
      </c>
      <c r="C67" s="160"/>
      <c r="D67" s="153"/>
      <c r="E67" s="153"/>
      <c r="F67" s="180">
        <f t="shared" si="0"/>
        <v>0</v>
      </c>
    </row>
    <row r="68" spans="1:6">
      <c r="A68" s="15" t="s">
        <v>650</v>
      </c>
      <c r="B68" s="39" t="s">
        <v>651</v>
      </c>
      <c r="C68" s="160"/>
      <c r="D68" s="153"/>
      <c r="E68" s="153"/>
      <c r="F68" s="180">
        <f t="shared" si="0"/>
        <v>0</v>
      </c>
    </row>
    <row r="69" spans="1:6">
      <c r="A69" s="28" t="s">
        <v>652</v>
      </c>
      <c r="B69" s="39" t="s">
        <v>653</v>
      </c>
      <c r="C69" s="160"/>
      <c r="D69" s="153"/>
      <c r="E69" s="153"/>
      <c r="F69" s="180">
        <f t="shared" si="0"/>
        <v>0</v>
      </c>
    </row>
    <row r="70" spans="1:6">
      <c r="A70" s="15" t="s">
        <v>60</v>
      </c>
      <c r="B70" s="39" t="s">
        <v>654</v>
      </c>
      <c r="C70" s="160"/>
      <c r="D70" s="153"/>
      <c r="E70" s="153"/>
      <c r="F70" s="180">
        <f t="shared" si="0"/>
        <v>0</v>
      </c>
    </row>
    <row r="71" spans="1:6">
      <c r="A71" s="28" t="s">
        <v>248</v>
      </c>
      <c r="B71" s="39" t="s">
        <v>655</v>
      </c>
      <c r="C71" s="160"/>
      <c r="D71" s="153"/>
      <c r="E71" s="153"/>
      <c r="F71" s="180">
        <f t="shared" ref="F71:F122" si="1">E71+D71+C71</f>
        <v>0</v>
      </c>
    </row>
    <row r="72" spans="1:6">
      <c r="A72" s="28" t="s">
        <v>249</v>
      </c>
      <c r="B72" s="39" t="s">
        <v>655</v>
      </c>
      <c r="C72" s="160"/>
      <c r="D72" s="153"/>
      <c r="E72" s="153"/>
      <c r="F72" s="180">
        <f t="shared" si="1"/>
        <v>0</v>
      </c>
    </row>
    <row r="73" spans="1:6">
      <c r="A73" s="62" t="s">
        <v>20</v>
      </c>
      <c r="B73" s="65" t="s">
        <v>656</v>
      </c>
      <c r="C73" s="160"/>
      <c r="D73" s="153"/>
      <c r="E73" s="153"/>
      <c r="F73" s="180">
        <f t="shared" si="1"/>
        <v>0</v>
      </c>
    </row>
    <row r="74" spans="1:6" ht="15.75">
      <c r="A74" s="77" t="s">
        <v>344</v>
      </c>
      <c r="B74" s="65"/>
      <c r="C74" s="160">
        <f>C73+C59+C50+C25+C24</f>
        <v>27450</v>
      </c>
      <c r="D74" s="160">
        <f>D73+D59+D50+D25+D24</f>
        <v>0</v>
      </c>
      <c r="E74" s="160">
        <f>E73+E59+E50+E25+E24</f>
        <v>0</v>
      </c>
      <c r="F74" s="180">
        <f t="shared" si="1"/>
        <v>27450</v>
      </c>
    </row>
    <row r="75" spans="1:6">
      <c r="A75" s="43" t="s">
        <v>657</v>
      </c>
      <c r="B75" s="39" t="s">
        <v>658</v>
      </c>
      <c r="C75" s="160"/>
      <c r="D75" s="153"/>
      <c r="E75" s="153"/>
      <c r="F75" s="180">
        <f t="shared" si="1"/>
        <v>0</v>
      </c>
    </row>
    <row r="76" spans="1:6">
      <c r="A76" s="43" t="s">
        <v>61</v>
      </c>
      <c r="B76" s="39" t="s">
        <v>659</v>
      </c>
      <c r="C76" s="160"/>
      <c r="D76" s="153"/>
      <c r="E76" s="153"/>
      <c r="F76" s="180">
        <f t="shared" si="1"/>
        <v>0</v>
      </c>
    </row>
    <row r="77" spans="1:6">
      <c r="A77" s="43" t="s">
        <v>661</v>
      </c>
      <c r="B77" s="39" t="s">
        <v>662</v>
      </c>
      <c r="C77" s="160"/>
      <c r="D77" s="153"/>
      <c r="E77" s="153"/>
      <c r="F77" s="180">
        <f t="shared" si="1"/>
        <v>0</v>
      </c>
    </row>
    <row r="78" spans="1:6">
      <c r="A78" s="43" t="s">
        <v>663</v>
      </c>
      <c r="B78" s="39" t="s">
        <v>664</v>
      </c>
      <c r="C78" s="160">
        <f>2915</f>
        <v>2915</v>
      </c>
      <c r="D78" s="153"/>
      <c r="E78" s="153"/>
      <c r="F78" s="180">
        <f t="shared" si="1"/>
        <v>2915</v>
      </c>
    </row>
    <row r="79" spans="1:6">
      <c r="A79" s="5" t="s">
        <v>665</v>
      </c>
      <c r="B79" s="39" t="s">
        <v>666</v>
      </c>
      <c r="C79" s="160"/>
      <c r="D79" s="153"/>
      <c r="E79" s="153"/>
      <c r="F79" s="180">
        <f t="shared" si="1"/>
        <v>0</v>
      </c>
    </row>
    <row r="80" spans="1:6">
      <c r="A80" s="5" t="s">
        <v>667</v>
      </c>
      <c r="B80" s="39" t="s">
        <v>668</v>
      </c>
      <c r="C80" s="160"/>
      <c r="D80" s="153"/>
      <c r="E80" s="153"/>
      <c r="F80" s="180">
        <f t="shared" si="1"/>
        <v>0</v>
      </c>
    </row>
    <row r="81" spans="1:6">
      <c r="A81" s="5" t="s">
        <v>669</v>
      </c>
      <c r="B81" s="39" t="s">
        <v>670</v>
      </c>
      <c r="C81" s="160">
        <v>787</v>
      </c>
      <c r="D81" s="153"/>
      <c r="E81" s="153"/>
      <c r="F81" s="180">
        <f t="shared" si="1"/>
        <v>787</v>
      </c>
    </row>
    <row r="82" spans="1:6">
      <c r="A82" s="63" t="s">
        <v>22</v>
      </c>
      <c r="B82" s="65" t="s">
        <v>671</v>
      </c>
      <c r="C82" s="160">
        <f>SUM(C75:C81)</f>
        <v>3702</v>
      </c>
      <c r="D82" s="153">
        <f>SUM(D75:D81)</f>
        <v>0</v>
      </c>
      <c r="E82" s="153">
        <f>SUM(E75:E81)</f>
        <v>0</v>
      </c>
      <c r="F82" s="180">
        <f t="shared" si="1"/>
        <v>3702</v>
      </c>
    </row>
    <row r="83" spans="1:6">
      <c r="A83" s="16" t="s">
        <v>672</v>
      </c>
      <c r="B83" s="39" t="s">
        <v>673</v>
      </c>
      <c r="C83" s="160">
        <v>4650</v>
      </c>
      <c r="D83" s="153"/>
      <c r="E83" s="153"/>
      <c r="F83" s="180">
        <f t="shared" si="1"/>
        <v>4650</v>
      </c>
    </row>
    <row r="84" spans="1:6">
      <c r="A84" s="16" t="s">
        <v>674</v>
      </c>
      <c r="B84" s="39" t="s">
        <v>675</v>
      </c>
      <c r="C84" s="160"/>
      <c r="D84" s="153"/>
      <c r="E84" s="153"/>
      <c r="F84" s="180">
        <f t="shared" si="1"/>
        <v>0</v>
      </c>
    </row>
    <row r="85" spans="1:6">
      <c r="A85" s="16" t="s">
        <v>676</v>
      </c>
      <c r="B85" s="39" t="s">
        <v>677</v>
      </c>
      <c r="C85" s="160"/>
      <c r="D85" s="153"/>
      <c r="E85" s="153"/>
      <c r="F85" s="180">
        <f t="shared" si="1"/>
        <v>0</v>
      </c>
    </row>
    <row r="86" spans="1:6">
      <c r="A86" s="16" t="s">
        <v>678</v>
      </c>
      <c r="B86" s="39" t="s">
        <v>679</v>
      </c>
      <c r="C86" s="160">
        <v>1256</v>
      </c>
      <c r="D86" s="153"/>
      <c r="E86" s="153"/>
      <c r="F86" s="180">
        <f t="shared" si="1"/>
        <v>1256</v>
      </c>
    </row>
    <row r="87" spans="1:6">
      <c r="A87" s="62" t="s">
        <v>23</v>
      </c>
      <c r="B87" s="65" t="s">
        <v>680</v>
      </c>
      <c r="C87" s="160">
        <f>SUM(C83:C86)</f>
        <v>5906</v>
      </c>
      <c r="D87" s="160">
        <f>SUM(D83:D86)</f>
        <v>0</v>
      </c>
      <c r="E87" s="160">
        <f>SUM(E83:E86)</f>
        <v>0</v>
      </c>
      <c r="F87" s="180">
        <f t="shared" si="1"/>
        <v>5906</v>
      </c>
    </row>
    <row r="88" spans="1:6">
      <c r="A88" s="16" t="s">
        <v>681</v>
      </c>
      <c r="B88" s="39" t="s">
        <v>682</v>
      </c>
      <c r="C88" s="160"/>
      <c r="D88" s="153"/>
      <c r="E88" s="153"/>
      <c r="F88" s="180">
        <f t="shared" si="1"/>
        <v>0</v>
      </c>
    </row>
    <row r="89" spans="1:6">
      <c r="A89" s="16" t="s">
        <v>62</v>
      </c>
      <c r="B89" s="39" t="s">
        <v>683</v>
      </c>
      <c r="C89" s="160"/>
      <c r="D89" s="153"/>
      <c r="E89" s="153"/>
      <c r="F89" s="180">
        <f t="shared" si="1"/>
        <v>0</v>
      </c>
    </row>
    <row r="90" spans="1:6">
      <c r="A90" s="16" t="s">
        <v>63</v>
      </c>
      <c r="B90" s="39" t="s">
        <v>684</v>
      </c>
      <c r="C90" s="160"/>
      <c r="D90" s="153"/>
      <c r="E90" s="153"/>
      <c r="F90" s="180">
        <f t="shared" si="1"/>
        <v>0</v>
      </c>
    </row>
    <row r="91" spans="1:6">
      <c r="A91" s="16" t="s">
        <v>64</v>
      </c>
      <c r="B91" s="39" t="s">
        <v>685</v>
      </c>
      <c r="C91" s="160"/>
      <c r="D91" s="153"/>
      <c r="E91" s="153"/>
      <c r="F91" s="180">
        <f t="shared" si="1"/>
        <v>0</v>
      </c>
    </row>
    <row r="92" spans="1:6">
      <c r="A92" s="16" t="s">
        <v>65</v>
      </c>
      <c r="B92" s="39" t="s">
        <v>686</v>
      </c>
      <c r="C92" s="160"/>
      <c r="D92" s="153"/>
      <c r="E92" s="153"/>
      <c r="F92" s="180">
        <f t="shared" si="1"/>
        <v>0</v>
      </c>
    </row>
    <row r="93" spans="1:6">
      <c r="A93" s="16" t="s">
        <v>66</v>
      </c>
      <c r="B93" s="39" t="s">
        <v>687</v>
      </c>
      <c r="C93" s="160"/>
      <c r="D93" s="153"/>
      <c r="E93" s="153"/>
      <c r="F93" s="180">
        <f t="shared" si="1"/>
        <v>0</v>
      </c>
    </row>
    <row r="94" spans="1:6">
      <c r="A94" s="16" t="s">
        <v>688</v>
      </c>
      <c r="B94" s="39" t="s">
        <v>689</v>
      </c>
      <c r="C94" s="160"/>
      <c r="D94" s="153"/>
      <c r="E94" s="153"/>
      <c r="F94" s="180">
        <f t="shared" si="1"/>
        <v>0</v>
      </c>
    </row>
    <row r="95" spans="1:6">
      <c r="A95" s="16" t="s">
        <v>67</v>
      </c>
      <c r="B95" s="39" t="s">
        <v>690</v>
      </c>
      <c r="C95" s="160"/>
      <c r="D95" s="153"/>
      <c r="E95" s="153"/>
      <c r="F95" s="180">
        <f t="shared" si="1"/>
        <v>0</v>
      </c>
    </row>
    <row r="96" spans="1:6">
      <c r="A96" s="62" t="s">
        <v>24</v>
      </c>
      <c r="B96" s="65" t="s">
        <v>691</v>
      </c>
      <c r="C96" s="160">
        <f>SUM(C88:C95)</f>
        <v>0</v>
      </c>
      <c r="D96" s="160">
        <f>SUM(D88:D95)</f>
        <v>0</v>
      </c>
      <c r="E96" s="160">
        <f>SUM(E88:E95)</f>
        <v>0</v>
      </c>
      <c r="F96" s="180">
        <f t="shared" si="1"/>
        <v>0</v>
      </c>
    </row>
    <row r="97" spans="1:25" ht="15.75">
      <c r="A97" s="77" t="s">
        <v>345</v>
      </c>
      <c r="B97" s="65"/>
      <c r="C97" s="160">
        <f>C96+C87+C82</f>
        <v>9608</v>
      </c>
      <c r="D97" s="160">
        <f>D96+D87+D82</f>
        <v>0</v>
      </c>
      <c r="E97" s="160">
        <f>E96+E87+E82</f>
        <v>0</v>
      </c>
      <c r="F97" s="180">
        <f t="shared" si="1"/>
        <v>9608</v>
      </c>
    </row>
    <row r="98" spans="1:25" ht="15.75">
      <c r="A98" s="44" t="s">
        <v>75</v>
      </c>
      <c r="B98" s="45" t="s">
        <v>692</v>
      </c>
      <c r="C98" s="160">
        <f>C97+C74</f>
        <v>37058</v>
      </c>
      <c r="D98" s="160">
        <f>D97+D74</f>
        <v>0</v>
      </c>
      <c r="E98" s="160">
        <f>E97+E74</f>
        <v>0</v>
      </c>
      <c r="F98" s="180">
        <f t="shared" si="1"/>
        <v>37058</v>
      </c>
    </row>
    <row r="99" spans="1:25">
      <c r="A99" s="16" t="s">
        <v>68</v>
      </c>
      <c r="B99" s="4" t="s">
        <v>693</v>
      </c>
      <c r="C99" s="161"/>
      <c r="D99" s="16"/>
      <c r="E99" s="16"/>
      <c r="F99" s="180">
        <f t="shared" si="1"/>
        <v>0</v>
      </c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2"/>
      <c r="Y99" s="32"/>
    </row>
    <row r="100" spans="1:25">
      <c r="A100" s="16" t="s">
        <v>696</v>
      </c>
      <c r="B100" s="4" t="s">
        <v>697</v>
      </c>
      <c r="C100" s="161"/>
      <c r="D100" s="16"/>
      <c r="E100" s="16"/>
      <c r="F100" s="180">
        <f t="shared" si="1"/>
        <v>0</v>
      </c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2"/>
      <c r="Y100" s="32"/>
    </row>
    <row r="101" spans="1:25">
      <c r="A101" s="16" t="s">
        <v>69</v>
      </c>
      <c r="B101" s="4" t="s">
        <v>698</v>
      </c>
      <c r="C101" s="161"/>
      <c r="D101" s="16"/>
      <c r="E101" s="16"/>
      <c r="F101" s="180">
        <f t="shared" si="1"/>
        <v>0</v>
      </c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2"/>
      <c r="Y101" s="32"/>
    </row>
    <row r="102" spans="1:25">
      <c r="A102" s="19" t="s">
        <v>31</v>
      </c>
      <c r="B102" s="8" t="s">
        <v>700</v>
      </c>
      <c r="C102" s="162"/>
      <c r="D102" s="19"/>
      <c r="E102" s="19"/>
      <c r="F102" s="180">
        <f t="shared" si="1"/>
        <v>0</v>
      </c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2"/>
      <c r="Y102" s="32"/>
    </row>
    <row r="103" spans="1:25">
      <c r="A103" s="46" t="s">
        <v>70</v>
      </c>
      <c r="B103" s="4" t="s">
        <v>701</v>
      </c>
      <c r="C103" s="163"/>
      <c r="D103" s="46"/>
      <c r="E103" s="46"/>
      <c r="F103" s="180">
        <f t="shared" si="1"/>
        <v>0</v>
      </c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2"/>
      <c r="Y103" s="32"/>
    </row>
    <row r="104" spans="1:25">
      <c r="A104" s="46" t="s">
        <v>37</v>
      </c>
      <c r="B104" s="4" t="s">
        <v>704</v>
      </c>
      <c r="C104" s="163"/>
      <c r="D104" s="46"/>
      <c r="E104" s="46"/>
      <c r="F104" s="180">
        <f t="shared" si="1"/>
        <v>0</v>
      </c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2"/>
      <c r="Y104" s="32"/>
    </row>
    <row r="105" spans="1:25">
      <c r="A105" s="16" t="s">
        <v>705</v>
      </c>
      <c r="B105" s="4" t="s">
        <v>706</v>
      </c>
      <c r="C105" s="161"/>
      <c r="D105" s="16"/>
      <c r="E105" s="16"/>
      <c r="F105" s="180">
        <f t="shared" si="1"/>
        <v>0</v>
      </c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2"/>
      <c r="Y105" s="32"/>
    </row>
    <row r="106" spans="1:25">
      <c r="A106" s="16" t="s">
        <v>71</v>
      </c>
      <c r="B106" s="4" t="s">
        <v>707</v>
      </c>
      <c r="C106" s="161"/>
      <c r="D106" s="16"/>
      <c r="E106" s="16"/>
      <c r="F106" s="180">
        <f t="shared" si="1"/>
        <v>0</v>
      </c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2"/>
      <c r="Y106" s="32"/>
    </row>
    <row r="107" spans="1:25">
      <c r="A107" s="17" t="s">
        <v>34</v>
      </c>
      <c r="B107" s="8" t="s">
        <v>708</v>
      </c>
      <c r="C107" s="164"/>
      <c r="D107" s="17"/>
      <c r="E107" s="17"/>
      <c r="F107" s="180">
        <f t="shared" si="1"/>
        <v>0</v>
      </c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2"/>
      <c r="Y107" s="32"/>
    </row>
    <row r="108" spans="1:25">
      <c r="A108" s="46" t="s">
        <v>709</v>
      </c>
      <c r="B108" s="4" t="s">
        <v>710</v>
      </c>
      <c r="C108" s="163"/>
      <c r="D108" s="46"/>
      <c r="E108" s="46"/>
      <c r="F108" s="180">
        <f t="shared" si="1"/>
        <v>0</v>
      </c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2"/>
      <c r="Y108" s="32"/>
    </row>
    <row r="109" spans="1:25">
      <c r="A109" s="46" t="s">
        <v>711</v>
      </c>
      <c r="B109" s="4" t="s">
        <v>712</v>
      </c>
      <c r="C109" s="163"/>
      <c r="D109" s="46"/>
      <c r="E109" s="46"/>
      <c r="F109" s="180">
        <f t="shared" si="1"/>
        <v>0</v>
      </c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2"/>
      <c r="Y109" s="32"/>
    </row>
    <row r="110" spans="1:25">
      <c r="A110" s="17" t="s">
        <v>713</v>
      </c>
      <c r="B110" s="8" t="s">
        <v>714</v>
      </c>
      <c r="C110" s="163"/>
      <c r="D110" s="46"/>
      <c r="E110" s="46"/>
      <c r="F110" s="180">
        <f t="shared" si="1"/>
        <v>0</v>
      </c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2"/>
      <c r="Y110" s="32"/>
    </row>
    <row r="111" spans="1:25">
      <c r="A111" s="46" t="s">
        <v>715</v>
      </c>
      <c r="B111" s="4" t="s">
        <v>716</v>
      </c>
      <c r="C111" s="163"/>
      <c r="D111" s="46"/>
      <c r="E111" s="46"/>
      <c r="F111" s="180">
        <f t="shared" si="1"/>
        <v>0</v>
      </c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2"/>
      <c r="Y111" s="32"/>
    </row>
    <row r="112" spans="1:25">
      <c r="A112" s="46" t="s">
        <v>717</v>
      </c>
      <c r="B112" s="4" t="s">
        <v>718</v>
      </c>
      <c r="C112" s="163"/>
      <c r="D112" s="46"/>
      <c r="E112" s="46"/>
      <c r="F112" s="180">
        <f t="shared" si="1"/>
        <v>0</v>
      </c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2"/>
      <c r="Y112" s="32"/>
    </row>
    <row r="113" spans="1:25">
      <c r="A113" s="46" t="s">
        <v>719</v>
      </c>
      <c r="B113" s="4" t="s">
        <v>720</v>
      </c>
      <c r="C113" s="163"/>
      <c r="D113" s="46"/>
      <c r="E113" s="46"/>
      <c r="F113" s="180">
        <f t="shared" si="1"/>
        <v>0</v>
      </c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2"/>
      <c r="Y113" s="32"/>
    </row>
    <row r="114" spans="1:25">
      <c r="A114" s="47" t="s">
        <v>35</v>
      </c>
      <c r="B114" s="48" t="s">
        <v>721</v>
      </c>
      <c r="C114" s="164"/>
      <c r="D114" s="17"/>
      <c r="E114" s="17"/>
      <c r="F114" s="180">
        <f t="shared" si="1"/>
        <v>0</v>
      </c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2"/>
      <c r="Y114" s="32"/>
    </row>
    <row r="115" spans="1:25">
      <c r="A115" s="46" t="s">
        <v>722</v>
      </c>
      <c r="B115" s="4" t="s">
        <v>723</v>
      </c>
      <c r="C115" s="163"/>
      <c r="D115" s="46"/>
      <c r="E115" s="46"/>
      <c r="F115" s="180">
        <f t="shared" si="1"/>
        <v>0</v>
      </c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2"/>
      <c r="Y115" s="32"/>
    </row>
    <row r="116" spans="1:25">
      <c r="A116" s="16" t="s">
        <v>724</v>
      </c>
      <c r="B116" s="4" t="s">
        <v>725</v>
      </c>
      <c r="C116" s="161"/>
      <c r="D116" s="16"/>
      <c r="E116" s="16"/>
      <c r="F116" s="180">
        <f t="shared" si="1"/>
        <v>0</v>
      </c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2"/>
      <c r="Y116" s="32"/>
    </row>
    <row r="117" spans="1:25">
      <c r="A117" s="46" t="s">
        <v>72</v>
      </c>
      <c r="B117" s="4" t="s">
        <v>726</v>
      </c>
      <c r="C117" s="163"/>
      <c r="D117" s="46"/>
      <c r="E117" s="46"/>
      <c r="F117" s="180">
        <f t="shared" si="1"/>
        <v>0</v>
      </c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2"/>
      <c r="Y117" s="32"/>
    </row>
    <row r="118" spans="1:25">
      <c r="A118" s="46" t="s">
        <v>40</v>
      </c>
      <c r="B118" s="4" t="s">
        <v>727</v>
      </c>
      <c r="C118" s="163"/>
      <c r="D118" s="46"/>
      <c r="E118" s="46"/>
      <c r="F118" s="180">
        <f t="shared" si="1"/>
        <v>0</v>
      </c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2"/>
      <c r="Y118" s="32"/>
    </row>
    <row r="119" spans="1:25">
      <c r="A119" s="47" t="s">
        <v>41</v>
      </c>
      <c r="B119" s="48" t="s">
        <v>731</v>
      </c>
      <c r="C119" s="164"/>
      <c r="D119" s="17"/>
      <c r="E119" s="17"/>
      <c r="F119" s="180">
        <f t="shared" si="1"/>
        <v>0</v>
      </c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2"/>
      <c r="Y119" s="32"/>
    </row>
    <row r="120" spans="1:25">
      <c r="A120" s="16" t="s">
        <v>732</v>
      </c>
      <c r="B120" s="4" t="s">
        <v>733</v>
      </c>
      <c r="C120" s="161"/>
      <c r="D120" s="16"/>
      <c r="E120" s="16"/>
      <c r="F120" s="180">
        <f t="shared" si="1"/>
        <v>0</v>
      </c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2"/>
      <c r="Y120" s="32"/>
    </row>
    <row r="121" spans="1:25" ht="15.75">
      <c r="A121" s="49" t="s">
        <v>84</v>
      </c>
      <c r="B121" s="50" t="s">
        <v>734</v>
      </c>
      <c r="C121" s="164">
        <f>C120+C119+C114</f>
        <v>0</v>
      </c>
      <c r="D121" s="164">
        <f>D120+D119+D114</f>
        <v>0</v>
      </c>
      <c r="E121" s="164">
        <f>E120+E119+E114</f>
        <v>0</v>
      </c>
      <c r="F121" s="180">
        <f t="shared" si="1"/>
        <v>0</v>
      </c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2"/>
      <c r="Y121" s="32"/>
    </row>
    <row r="122" spans="1:25" ht="15.75">
      <c r="A122" s="154" t="s">
        <v>121</v>
      </c>
      <c r="B122" s="55"/>
      <c r="C122" s="160">
        <f>C121+C98</f>
        <v>37058</v>
      </c>
      <c r="D122" s="160">
        <f>D121+D98</f>
        <v>0</v>
      </c>
      <c r="E122" s="160">
        <f>E121+E98</f>
        <v>0</v>
      </c>
      <c r="F122" s="180">
        <f t="shared" si="1"/>
        <v>37058</v>
      </c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</row>
    <row r="123" spans="1:25">
      <c r="B123" s="32"/>
      <c r="C123" s="165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</row>
    <row r="124" spans="1:25">
      <c r="B124" s="32"/>
      <c r="C124" s="165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</row>
    <row r="125" spans="1:25">
      <c r="B125" s="32"/>
      <c r="C125" s="165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</row>
    <row r="126" spans="1:25">
      <c r="B126" s="32"/>
      <c r="C126" s="165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</row>
    <row r="127" spans="1:25">
      <c r="B127" s="32"/>
      <c r="C127" s="165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</row>
    <row r="128" spans="1:25">
      <c r="B128" s="32"/>
      <c r="C128" s="165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</row>
    <row r="129" spans="2:25">
      <c r="B129" s="32"/>
      <c r="C129" s="165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</row>
    <row r="130" spans="2:25">
      <c r="B130" s="32"/>
      <c r="C130" s="165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</row>
    <row r="131" spans="2:25">
      <c r="B131" s="32"/>
      <c r="C131" s="165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</row>
    <row r="132" spans="2:25">
      <c r="B132" s="32"/>
      <c r="C132" s="165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</row>
    <row r="133" spans="2:25">
      <c r="B133" s="32"/>
      <c r="C133" s="165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</row>
    <row r="134" spans="2:25">
      <c r="B134" s="32"/>
      <c r="C134" s="165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</row>
    <row r="135" spans="2:25">
      <c r="B135" s="32"/>
      <c r="C135" s="165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</row>
    <row r="136" spans="2:25">
      <c r="B136" s="32"/>
      <c r="C136" s="165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</row>
    <row r="137" spans="2:25">
      <c r="B137" s="32"/>
      <c r="C137" s="165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</row>
    <row r="138" spans="2:25">
      <c r="B138" s="32"/>
      <c r="C138" s="165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</row>
    <row r="139" spans="2:25">
      <c r="B139" s="32"/>
      <c r="C139" s="165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</row>
    <row r="140" spans="2:25">
      <c r="B140" s="32"/>
      <c r="C140" s="165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</row>
    <row r="141" spans="2:25">
      <c r="B141" s="32"/>
      <c r="C141" s="165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</row>
    <row r="142" spans="2:25">
      <c r="B142" s="32"/>
      <c r="C142" s="165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</row>
    <row r="143" spans="2:25">
      <c r="B143" s="32"/>
      <c r="C143" s="165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</row>
    <row r="144" spans="2:25">
      <c r="B144" s="32"/>
      <c r="C144" s="165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</row>
    <row r="145" spans="2:25">
      <c r="B145" s="32"/>
      <c r="C145" s="165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</row>
    <row r="146" spans="2:25">
      <c r="B146" s="32"/>
      <c r="C146" s="165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</row>
    <row r="147" spans="2:25">
      <c r="B147" s="32"/>
      <c r="C147" s="165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</row>
    <row r="148" spans="2:25">
      <c r="B148" s="32"/>
      <c r="C148" s="165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</row>
    <row r="149" spans="2:25">
      <c r="B149" s="32"/>
      <c r="C149" s="165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</row>
    <row r="150" spans="2:25">
      <c r="B150" s="32"/>
      <c r="C150" s="165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</row>
    <row r="151" spans="2:25">
      <c r="B151" s="32"/>
      <c r="C151" s="165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</row>
    <row r="152" spans="2:25">
      <c r="B152" s="32"/>
      <c r="C152" s="165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</row>
    <row r="153" spans="2:25">
      <c r="B153" s="32"/>
      <c r="C153" s="165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</row>
    <row r="154" spans="2:25">
      <c r="B154" s="32"/>
      <c r="C154" s="165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</row>
    <row r="155" spans="2:25">
      <c r="B155" s="32"/>
      <c r="C155" s="165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</row>
    <row r="156" spans="2:25">
      <c r="B156" s="32"/>
      <c r="C156" s="165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</row>
    <row r="157" spans="2:25">
      <c r="B157" s="32"/>
      <c r="C157" s="165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</row>
    <row r="158" spans="2:25">
      <c r="B158" s="32"/>
      <c r="C158" s="165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</row>
    <row r="159" spans="2:25">
      <c r="B159" s="32"/>
      <c r="C159" s="165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</row>
    <row r="160" spans="2:25">
      <c r="B160" s="32"/>
      <c r="C160" s="165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</row>
    <row r="161" spans="2:25">
      <c r="B161" s="32"/>
      <c r="C161" s="165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</row>
    <row r="162" spans="2:25">
      <c r="B162" s="32"/>
      <c r="C162" s="165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</row>
    <row r="163" spans="2:25">
      <c r="B163" s="32"/>
      <c r="C163" s="165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</row>
    <row r="164" spans="2:25">
      <c r="B164" s="32"/>
      <c r="C164" s="165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</row>
    <row r="165" spans="2:25">
      <c r="B165" s="32"/>
      <c r="C165" s="165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</row>
    <row r="166" spans="2:25">
      <c r="B166" s="32"/>
      <c r="C166" s="165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</row>
    <row r="167" spans="2:25">
      <c r="B167" s="32"/>
      <c r="C167" s="165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</row>
    <row r="168" spans="2:25">
      <c r="B168" s="32"/>
      <c r="C168" s="165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</row>
    <row r="169" spans="2:25">
      <c r="B169" s="32"/>
      <c r="C169" s="165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</row>
    <row r="170" spans="2:25">
      <c r="B170" s="32"/>
      <c r="C170" s="165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</row>
    <row r="171" spans="2:25">
      <c r="B171" s="32"/>
      <c r="C171" s="165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</row>
  </sheetData>
  <mergeCells count="2">
    <mergeCell ref="A1:F1"/>
    <mergeCell ref="A2:F2"/>
  </mergeCells>
  <phoneticPr fontId="50" type="noConversion"/>
  <printOptions horizontalCentered="1"/>
  <pageMargins left="0.31496062992125984" right="0.27559055118110237" top="0.51181102362204722" bottom="0.35433070866141736" header="0.31496062992125984" footer="0.15748031496062992"/>
  <pageSetup paperSize="9" scale="42" orientation="portrait" horizontalDpi="300" verticalDpi="300" r:id="rId1"/>
  <headerFooter alignWithMargins="0">
    <oddHeader>&amp;R4.sz.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  <pageSetUpPr fitToPage="1"/>
  </sheetPr>
  <dimension ref="A1:Y171"/>
  <sheetViews>
    <sheetView zoomScale="80" workbookViewId="0">
      <pane xSplit="2" ySplit="5" topLeftCell="C6" activePane="bottomRight" state="frozenSplit"/>
      <selection activeCell="C11" sqref="C11"/>
      <selection pane="topRight" activeCell="C11" sqref="C11"/>
      <selection pane="bottomLeft" activeCell="C11" sqref="C11"/>
      <selection pane="bottomRight" activeCell="C6" sqref="C6"/>
    </sheetView>
  </sheetViews>
  <sheetFormatPr defaultRowHeight="15"/>
  <cols>
    <col min="1" max="1" width="98" bestFit="1" customWidth="1"/>
    <col min="3" max="3" width="17.140625" style="158" customWidth="1"/>
    <col min="4" max="4" width="20.140625" style="158" customWidth="1"/>
    <col min="5" max="5" width="18.85546875" style="158" customWidth="1"/>
    <col min="6" max="6" width="15.7109375" style="158" customWidth="1"/>
  </cols>
  <sheetData>
    <row r="1" spans="1:6" ht="20.25" customHeight="1">
      <c r="A1" s="265" t="s">
        <v>343</v>
      </c>
      <c r="B1" s="266"/>
      <c r="C1" s="266"/>
      <c r="D1" s="266"/>
      <c r="E1" s="266"/>
      <c r="F1" s="267"/>
    </row>
    <row r="2" spans="1:6" ht="19.5" customHeight="1">
      <c r="A2" s="269" t="s">
        <v>187</v>
      </c>
      <c r="B2" s="266"/>
      <c r="C2" s="266"/>
      <c r="D2" s="266"/>
      <c r="E2" s="266"/>
      <c r="F2" s="267"/>
    </row>
    <row r="3" spans="1:6" ht="18">
      <c r="A3" s="149"/>
    </row>
    <row r="4" spans="1:6">
      <c r="A4" s="150" t="s">
        <v>368</v>
      </c>
    </row>
    <row r="5" spans="1:6" ht="30">
      <c r="A5" s="1" t="s">
        <v>498</v>
      </c>
      <c r="B5" s="2" t="s">
        <v>499</v>
      </c>
      <c r="C5" s="159" t="s">
        <v>194</v>
      </c>
      <c r="D5" s="159" t="s">
        <v>195</v>
      </c>
      <c r="E5" s="159" t="s">
        <v>346</v>
      </c>
      <c r="F5" s="187" t="s">
        <v>302</v>
      </c>
    </row>
    <row r="6" spans="1:6">
      <c r="A6" s="37" t="s">
        <v>500</v>
      </c>
      <c r="B6" s="38" t="s">
        <v>501</v>
      </c>
      <c r="C6" s="160">
        <v>46590</v>
      </c>
      <c r="D6" s="160"/>
      <c r="E6" s="160"/>
      <c r="F6" s="156">
        <f>E6+D6+C6</f>
        <v>46590</v>
      </c>
    </row>
    <row r="7" spans="1:6">
      <c r="A7" s="37" t="s">
        <v>502</v>
      </c>
      <c r="B7" s="39" t="s">
        <v>503</v>
      </c>
      <c r="C7" s="160"/>
      <c r="D7" s="160"/>
      <c r="E7" s="160"/>
      <c r="F7" s="156">
        <f t="shared" ref="F7:F70" si="0">E7+D7+C7</f>
        <v>0</v>
      </c>
    </row>
    <row r="8" spans="1:6">
      <c r="A8" s="37" t="s">
        <v>504</v>
      </c>
      <c r="B8" s="39" t="s">
        <v>505</v>
      </c>
      <c r="C8" s="160"/>
      <c r="D8" s="160"/>
      <c r="E8" s="160"/>
      <c r="F8" s="156">
        <f t="shared" si="0"/>
        <v>0</v>
      </c>
    </row>
    <row r="9" spans="1:6">
      <c r="A9" s="40" t="s">
        <v>506</v>
      </c>
      <c r="B9" s="39" t="s">
        <v>507</v>
      </c>
      <c r="C9" s="160">
        <v>500</v>
      </c>
      <c r="D9" s="160"/>
      <c r="E9" s="160"/>
      <c r="F9" s="156">
        <f t="shared" si="0"/>
        <v>500</v>
      </c>
    </row>
    <row r="10" spans="1:6">
      <c r="A10" s="40" t="s">
        <v>508</v>
      </c>
      <c r="B10" s="39" t="s">
        <v>509</v>
      </c>
      <c r="C10" s="160">
        <v>200</v>
      </c>
      <c r="D10" s="160"/>
      <c r="E10" s="160"/>
      <c r="F10" s="156">
        <f t="shared" si="0"/>
        <v>200</v>
      </c>
    </row>
    <row r="11" spans="1:6">
      <c r="A11" s="40" t="s">
        <v>543</v>
      </c>
      <c r="B11" s="39" t="s">
        <v>544</v>
      </c>
      <c r="C11" s="160">
        <v>146</v>
      </c>
      <c r="D11" s="160"/>
      <c r="E11" s="160"/>
      <c r="F11" s="156">
        <f t="shared" si="0"/>
        <v>146</v>
      </c>
    </row>
    <row r="12" spans="1:6">
      <c r="A12" s="40" t="s">
        <v>545</v>
      </c>
      <c r="B12" s="39" t="s">
        <v>546</v>
      </c>
      <c r="C12" s="160">
        <v>2444</v>
      </c>
      <c r="D12" s="160"/>
      <c r="E12" s="160"/>
      <c r="F12" s="156">
        <f t="shared" si="0"/>
        <v>2444</v>
      </c>
    </row>
    <row r="13" spans="1:6">
      <c r="A13" s="40" t="s">
        <v>547</v>
      </c>
      <c r="B13" s="39" t="s">
        <v>548</v>
      </c>
      <c r="C13" s="160"/>
      <c r="D13" s="160"/>
      <c r="E13" s="160"/>
      <c r="F13" s="156">
        <f t="shared" si="0"/>
        <v>0</v>
      </c>
    </row>
    <row r="14" spans="1:6">
      <c r="A14" s="4" t="s">
        <v>549</v>
      </c>
      <c r="B14" s="39" t="s">
        <v>550</v>
      </c>
      <c r="C14" s="160">
        <v>165</v>
      </c>
      <c r="D14" s="160"/>
      <c r="E14" s="160"/>
      <c r="F14" s="156">
        <f t="shared" si="0"/>
        <v>165</v>
      </c>
    </row>
    <row r="15" spans="1:6">
      <c r="A15" s="4" t="s">
        <v>551</v>
      </c>
      <c r="B15" s="39" t="s">
        <v>552</v>
      </c>
      <c r="C15" s="160"/>
      <c r="D15" s="160"/>
      <c r="E15" s="160"/>
      <c r="F15" s="156">
        <f t="shared" si="0"/>
        <v>0</v>
      </c>
    </row>
    <row r="16" spans="1:6">
      <c r="A16" s="4" t="s">
        <v>553</v>
      </c>
      <c r="B16" s="39" t="s">
        <v>554</v>
      </c>
      <c r="C16" s="160"/>
      <c r="D16" s="160"/>
      <c r="E16" s="160"/>
      <c r="F16" s="156">
        <f t="shared" si="0"/>
        <v>0</v>
      </c>
    </row>
    <row r="17" spans="1:6">
      <c r="A17" s="4" t="s">
        <v>555</v>
      </c>
      <c r="B17" s="39" t="s">
        <v>556</v>
      </c>
      <c r="C17" s="160"/>
      <c r="D17" s="160"/>
      <c r="E17" s="160"/>
      <c r="F17" s="156">
        <f t="shared" si="0"/>
        <v>0</v>
      </c>
    </row>
    <row r="18" spans="1:6">
      <c r="A18" s="4" t="s">
        <v>43</v>
      </c>
      <c r="B18" s="39" t="s">
        <v>557</v>
      </c>
      <c r="C18" s="160"/>
      <c r="D18" s="160"/>
      <c r="E18" s="160"/>
      <c r="F18" s="156">
        <f t="shared" si="0"/>
        <v>0</v>
      </c>
    </row>
    <row r="19" spans="1:6">
      <c r="A19" s="41" t="s">
        <v>894</v>
      </c>
      <c r="B19" s="42" t="s">
        <v>559</v>
      </c>
      <c r="C19" s="160">
        <f>SUM(C6:C18)</f>
        <v>50045</v>
      </c>
      <c r="D19" s="160">
        <f>SUM(D6:D18)</f>
        <v>0</v>
      </c>
      <c r="E19" s="160">
        <f>SUM(E6:E18)</f>
        <v>0</v>
      </c>
      <c r="F19" s="156">
        <f t="shared" si="0"/>
        <v>50045</v>
      </c>
    </row>
    <row r="20" spans="1:6">
      <c r="A20" s="4" t="s">
        <v>560</v>
      </c>
      <c r="B20" s="39" t="s">
        <v>561</v>
      </c>
      <c r="C20" s="160"/>
      <c r="D20" s="160"/>
      <c r="E20" s="160"/>
      <c r="F20" s="156">
        <f t="shared" si="0"/>
        <v>0</v>
      </c>
    </row>
    <row r="21" spans="1:6">
      <c r="A21" s="4" t="s">
        <v>562</v>
      </c>
      <c r="B21" s="39" t="s">
        <v>563</v>
      </c>
      <c r="C21" s="160">
        <v>700</v>
      </c>
      <c r="D21" s="160"/>
      <c r="E21" s="160"/>
      <c r="F21" s="156">
        <f t="shared" si="0"/>
        <v>700</v>
      </c>
    </row>
    <row r="22" spans="1:6">
      <c r="A22" s="5" t="s">
        <v>564</v>
      </c>
      <c r="B22" s="39" t="s">
        <v>565</v>
      </c>
      <c r="C22" s="160"/>
      <c r="D22" s="160"/>
      <c r="E22" s="160"/>
      <c r="F22" s="156">
        <f t="shared" si="0"/>
        <v>0</v>
      </c>
    </row>
    <row r="23" spans="1:6">
      <c r="A23" s="8" t="s">
        <v>895</v>
      </c>
      <c r="B23" s="42" t="s">
        <v>566</v>
      </c>
      <c r="C23" s="160">
        <f>SUM(C20:C22)</f>
        <v>700</v>
      </c>
      <c r="D23" s="160">
        <f>SUM(D20:D22)</f>
        <v>0</v>
      </c>
      <c r="E23" s="160">
        <f>SUM(E20:E22)</f>
        <v>0</v>
      </c>
      <c r="F23" s="156">
        <f t="shared" si="0"/>
        <v>700</v>
      </c>
    </row>
    <row r="24" spans="1:6">
      <c r="A24" s="64" t="s">
        <v>73</v>
      </c>
      <c r="B24" s="65" t="s">
        <v>567</v>
      </c>
      <c r="C24" s="160">
        <f>C23+C19</f>
        <v>50745</v>
      </c>
      <c r="D24" s="160"/>
      <c r="E24" s="160"/>
      <c r="F24" s="156">
        <f t="shared" si="0"/>
        <v>50745</v>
      </c>
    </row>
    <row r="25" spans="1:6">
      <c r="A25" s="48" t="s">
        <v>44</v>
      </c>
      <c r="B25" s="65" t="s">
        <v>568</v>
      </c>
      <c r="C25" s="160">
        <v>13914</v>
      </c>
      <c r="D25" s="160"/>
      <c r="E25" s="160"/>
      <c r="F25" s="156">
        <f t="shared" si="0"/>
        <v>13914</v>
      </c>
    </row>
    <row r="26" spans="1:6">
      <c r="A26" s="4" t="s">
        <v>569</v>
      </c>
      <c r="B26" s="39" t="s">
        <v>570</v>
      </c>
      <c r="C26" s="160">
        <v>739</v>
      </c>
      <c r="D26" s="160"/>
      <c r="E26" s="160"/>
      <c r="F26" s="156">
        <f t="shared" si="0"/>
        <v>739</v>
      </c>
    </row>
    <row r="27" spans="1:6">
      <c r="A27" s="4" t="s">
        <v>571</v>
      </c>
      <c r="B27" s="39" t="s">
        <v>572</v>
      </c>
      <c r="C27" s="160">
        <v>1785</v>
      </c>
      <c r="D27" s="160"/>
      <c r="E27" s="160"/>
      <c r="F27" s="156">
        <f t="shared" si="0"/>
        <v>1785</v>
      </c>
    </row>
    <row r="28" spans="1:6">
      <c r="A28" s="4" t="s">
        <v>573</v>
      </c>
      <c r="B28" s="39" t="s">
        <v>574</v>
      </c>
      <c r="C28" s="160"/>
      <c r="D28" s="160"/>
      <c r="E28" s="160"/>
      <c r="F28" s="156">
        <f t="shared" si="0"/>
        <v>0</v>
      </c>
    </row>
    <row r="29" spans="1:6">
      <c r="A29" s="8" t="s">
        <v>905</v>
      </c>
      <c r="B29" s="42" t="s">
        <v>575</v>
      </c>
      <c r="C29" s="160">
        <f>SUM(C26:C28)</f>
        <v>2524</v>
      </c>
      <c r="D29" s="160">
        <f>SUM(D26:D28)</f>
        <v>0</v>
      </c>
      <c r="E29" s="160">
        <f>SUM(E26:E28)</f>
        <v>0</v>
      </c>
      <c r="F29" s="156">
        <f t="shared" si="0"/>
        <v>2524</v>
      </c>
    </row>
    <row r="30" spans="1:6">
      <c r="A30" s="4" t="s">
        <v>576</v>
      </c>
      <c r="B30" s="39" t="s">
        <v>577</v>
      </c>
      <c r="C30" s="160">
        <v>110</v>
      </c>
      <c r="D30" s="160"/>
      <c r="E30" s="160"/>
      <c r="F30" s="156">
        <f t="shared" si="0"/>
        <v>110</v>
      </c>
    </row>
    <row r="31" spans="1:6">
      <c r="A31" s="4" t="s">
        <v>578</v>
      </c>
      <c r="B31" s="39" t="s">
        <v>579</v>
      </c>
      <c r="C31" s="160">
        <v>200</v>
      </c>
      <c r="D31" s="160"/>
      <c r="E31" s="160"/>
      <c r="F31" s="156">
        <f t="shared" si="0"/>
        <v>200</v>
      </c>
    </row>
    <row r="32" spans="1:6" ht="15" customHeight="1">
      <c r="A32" s="8" t="s">
        <v>74</v>
      </c>
      <c r="B32" s="42" t="s">
        <v>580</v>
      </c>
      <c r="C32" s="160">
        <f>C31+C30</f>
        <v>310</v>
      </c>
      <c r="D32" s="160">
        <f>D31+D30</f>
        <v>0</v>
      </c>
      <c r="E32" s="160">
        <f>E31+E30</f>
        <v>0</v>
      </c>
      <c r="F32" s="156">
        <f t="shared" si="0"/>
        <v>310</v>
      </c>
    </row>
    <row r="33" spans="1:6">
      <c r="A33" s="4" t="s">
        <v>581</v>
      </c>
      <c r="B33" s="39" t="s">
        <v>582</v>
      </c>
      <c r="C33" s="160"/>
      <c r="D33" s="160"/>
      <c r="E33" s="160"/>
      <c r="F33" s="156">
        <f t="shared" si="0"/>
        <v>0</v>
      </c>
    </row>
    <row r="34" spans="1:6">
      <c r="A34" s="4" t="s">
        <v>583</v>
      </c>
      <c r="B34" s="39" t="s">
        <v>584</v>
      </c>
      <c r="C34" s="160"/>
      <c r="D34" s="160"/>
      <c r="E34" s="160"/>
      <c r="F34" s="156">
        <f t="shared" si="0"/>
        <v>0</v>
      </c>
    </row>
    <row r="35" spans="1:6">
      <c r="A35" s="4" t="s">
        <v>45</v>
      </c>
      <c r="B35" s="39" t="s">
        <v>585</v>
      </c>
      <c r="C35" s="160">
        <v>118</v>
      </c>
      <c r="D35" s="160"/>
      <c r="E35" s="160"/>
      <c r="F35" s="156">
        <f t="shared" si="0"/>
        <v>118</v>
      </c>
    </row>
    <row r="36" spans="1:6">
      <c r="A36" s="4" t="s">
        <v>587</v>
      </c>
      <c r="B36" s="39" t="s">
        <v>588</v>
      </c>
      <c r="C36" s="160">
        <v>1050</v>
      </c>
      <c r="D36" s="160"/>
      <c r="E36" s="160"/>
      <c r="F36" s="156">
        <f t="shared" si="0"/>
        <v>1050</v>
      </c>
    </row>
    <row r="37" spans="1:6">
      <c r="A37" s="13" t="s">
        <v>46</v>
      </c>
      <c r="B37" s="39" t="s">
        <v>589</v>
      </c>
      <c r="C37" s="160"/>
      <c r="D37" s="160"/>
      <c r="E37" s="160"/>
      <c r="F37" s="156">
        <f t="shared" si="0"/>
        <v>0</v>
      </c>
    </row>
    <row r="38" spans="1:6">
      <c r="A38" s="5" t="s">
        <v>591</v>
      </c>
      <c r="B38" s="39" t="s">
        <v>592</v>
      </c>
      <c r="C38" s="160"/>
      <c r="D38" s="160"/>
      <c r="E38" s="160"/>
      <c r="F38" s="156">
        <f t="shared" si="0"/>
        <v>0</v>
      </c>
    </row>
    <row r="39" spans="1:6">
      <c r="A39" s="4" t="s">
        <v>47</v>
      </c>
      <c r="B39" s="39" t="s">
        <v>593</v>
      </c>
      <c r="C39" s="160">
        <v>1406</v>
      </c>
      <c r="D39" s="160"/>
      <c r="E39" s="160"/>
      <c r="F39" s="156">
        <f t="shared" si="0"/>
        <v>1406</v>
      </c>
    </row>
    <row r="40" spans="1:6">
      <c r="A40" s="8" t="s">
        <v>909</v>
      </c>
      <c r="B40" s="42" t="s">
        <v>595</v>
      </c>
      <c r="C40" s="160">
        <f>SUM(C33:C39)</f>
        <v>2574</v>
      </c>
      <c r="D40" s="160">
        <f>SUM(D33:D39)</f>
        <v>0</v>
      </c>
      <c r="E40" s="160">
        <f>SUM(E33:E39)</f>
        <v>0</v>
      </c>
      <c r="F40" s="156">
        <f t="shared" si="0"/>
        <v>2574</v>
      </c>
    </row>
    <row r="41" spans="1:6">
      <c r="A41" s="4" t="s">
        <v>596</v>
      </c>
      <c r="B41" s="39" t="s">
        <v>597</v>
      </c>
      <c r="C41" s="160">
        <v>141</v>
      </c>
      <c r="D41" s="160"/>
      <c r="E41" s="160"/>
      <c r="F41" s="156">
        <f t="shared" si="0"/>
        <v>141</v>
      </c>
    </row>
    <row r="42" spans="1:6">
      <c r="A42" s="4" t="s">
        <v>598</v>
      </c>
      <c r="B42" s="39" t="s">
        <v>599</v>
      </c>
      <c r="C42" s="160"/>
      <c r="D42" s="160"/>
      <c r="E42" s="160"/>
      <c r="F42" s="156">
        <f t="shared" si="0"/>
        <v>0</v>
      </c>
    </row>
    <row r="43" spans="1:6">
      <c r="A43" s="8" t="s">
        <v>910</v>
      </c>
      <c r="B43" s="42" t="s">
        <v>600</v>
      </c>
      <c r="C43" s="160">
        <f>C42+C41</f>
        <v>141</v>
      </c>
      <c r="D43" s="160">
        <f>D42+D41</f>
        <v>0</v>
      </c>
      <c r="E43" s="160">
        <f>E42+E41</f>
        <v>0</v>
      </c>
      <c r="F43" s="156">
        <f t="shared" si="0"/>
        <v>141</v>
      </c>
    </row>
    <row r="44" spans="1:6">
      <c r="A44" s="4" t="s">
        <v>601</v>
      </c>
      <c r="B44" s="39" t="s">
        <v>602</v>
      </c>
      <c r="C44" s="160">
        <v>1447</v>
      </c>
      <c r="D44" s="160"/>
      <c r="E44" s="160"/>
      <c r="F44" s="156">
        <f t="shared" si="0"/>
        <v>1447</v>
      </c>
    </row>
    <row r="45" spans="1:6">
      <c r="A45" s="4" t="s">
        <v>603</v>
      </c>
      <c r="B45" s="39" t="s">
        <v>604</v>
      </c>
      <c r="C45" s="160"/>
      <c r="D45" s="160"/>
      <c r="E45" s="160"/>
      <c r="F45" s="156">
        <f t="shared" si="0"/>
        <v>0</v>
      </c>
    </row>
    <row r="46" spans="1:6">
      <c r="A46" s="4" t="s">
        <v>48</v>
      </c>
      <c r="B46" s="39" t="s">
        <v>605</v>
      </c>
      <c r="C46" s="160"/>
      <c r="D46" s="160"/>
      <c r="E46" s="160"/>
      <c r="F46" s="156">
        <f t="shared" si="0"/>
        <v>0</v>
      </c>
    </row>
    <row r="47" spans="1:6">
      <c r="A47" s="4" t="s">
        <v>49</v>
      </c>
      <c r="B47" s="39" t="s">
        <v>607</v>
      </c>
      <c r="C47" s="160"/>
      <c r="D47" s="160"/>
      <c r="E47" s="160"/>
      <c r="F47" s="156">
        <f t="shared" si="0"/>
        <v>0</v>
      </c>
    </row>
    <row r="48" spans="1:6">
      <c r="A48" s="4" t="s">
        <v>611</v>
      </c>
      <c r="B48" s="39" t="s">
        <v>612</v>
      </c>
      <c r="C48" s="160"/>
      <c r="D48" s="160"/>
      <c r="E48" s="160"/>
      <c r="F48" s="156">
        <f t="shared" si="0"/>
        <v>0</v>
      </c>
    </row>
    <row r="49" spans="1:6">
      <c r="A49" s="8" t="s">
        <v>913</v>
      </c>
      <c r="B49" s="42" t="s">
        <v>613</v>
      </c>
      <c r="C49" s="160">
        <f>SUM(C44:C48)</f>
        <v>1447</v>
      </c>
      <c r="D49" s="160">
        <f>SUM(D44:D48)</f>
        <v>0</v>
      </c>
      <c r="E49" s="160">
        <f>SUM(E44:E48)</f>
        <v>0</v>
      </c>
      <c r="F49" s="156">
        <f t="shared" si="0"/>
        <v>1447</v>
      </c>
    </row>
    <row r="50" spans="1:6">
      <c r="A50" s="48" t="s">
        <v>914</v>
      </c>
      <c r="B50" s="65" t="s">
        <v>614</v>
      </c>
      <c r="C50" s="160">
        <f>C49+C43+C40+C32+C29</f>
        <v>6996</v>
      </c>
      <c r="D50" s="160">
        <f>D49+D43+D40+D32+D29</f>
        <v>0</v>
      </c>
      <c r="E50" s="160">
        <f>E49+E43+E40+E32+E29</f>
        <v>0</v>
      </c>
      <c r="F50" s="156">
        <f t="shared" si="0"/>
        <v>6996</v>
      </c>
    </row>
    <row r="51" spans="1:6">
      <c r="A51" s="16" t="s">
        <v>615</v>
      </c>
      <c r="B51" s="39" t="s">
        <v>616</v>
      </c>
      <c r="C51" s="160"/>
      <c r="D51" s="160"/>
      <c r="E51" s="160"/>
      <c r="F51" s="156">
        <f t="shared" si="0"/>
        <v>0</v>
      </c>
    </row>
    <row r="52" spans="1:6">
      <c r="A52" s="16" t="s">
        <v>931</v>
      </c>
      <c r="B52" s="39" t="s">
        <v>617</v>
      </c>
      <c r="C52" s="160"/>
      <c r="D52" s="160"/>
      <c r="E52" s="160"/>
      <c r="F52" s="156">
        <f t="shared" si="0"/>
        <v>0</v>
      </c>
    </row>
    <row r="53" spans="1:6">
      <c r="A53" s="21" t="s">
        <v>50</v>
      </c>
      <c r="B53" s="39" t="s">
        <v>618</v>
      </c>
      <c r="C53" s="160"/>
      <c r="D53" s="160"/>
      <c r="E53" s="160"/>
      <c r="F53" s="156">
        <f t="shared" si="0"/>
        <v>0</v>
      </c>
    </row>
    <row r="54" spans="1:6">
      <c r="A54" s="21" t="s">
        <v>51</v>
      </c>
      <c r="B54" s="39" t="s">
        <v>619</v>
      </c>
      <c r="C54" s="160"/>
      <c r="D54" s="160"/>
      <c r="E54" s="160"/>
      <c r="F54" s="156">
        <f t="shared" si="0"/>
        <v>0</v>
      </c>
    </row>
    <row r="55" spans="1:6">
      <c r="A55" s="21" t="s">
        <v>52</v>
      </c>
      <c r="B55" s="39" t="s">
        <v>620</v>
      </c>
      <c r="C55" s="160"/>
      <c r="D55" s="160"/>
      <c r="E55" s="160"/>
      <c r="F55" s="156">
        <f t="shared" si="0"/>
        <v>0</v>
      </c>
    </row>
    <row r="56" spans="1:6">
      <c r="A56" s="16" t="s">
        <v>53</v>
      </c>
      <c r="B56" s="39" t="s">
        <v>621</v>
      </c>
      <c r="C56" s="160"/>
      <c r="D56" s="160"/>
      <c r="E56" s="160"/>
      <c r="F56" s="156">
        <f t="shared" si="0"/>
        <v>0</v>
      </c>
    </row>
    <row r="57" spans="1:6">
      <c r="A57" s="16" t="s">
        <v>54</v>
      </c>
      <c r="B57" s="39" t="s">
        <v>622</v>
      </c>
      <c r="C57" s="160"/>
      <c r="D57" s="160"/>
      <c r="E57" s="160"/>
      <c r="F57" s="156">
        <f t="shared" si="0"/>
        <v>0</v>
      </c>
    </row>
    <row r="58" spans="1:6">
      <c r="A58" s="16" t="s">
        <v>55</v>
      </c>
      <c r="B58" s="39" t="s">
        <v>623</v>
      </c>
      <c r="C58" s="160"/>
      <c r="D58" s="160"/>
      <c r="E58" s="160"/>
      <c r="F58" s="156">
        <f t="shared" si="0"/>
        <v>0</v>
      </c>
    </row>
    <row r="59" spans="1:6">
      <c r="A59" s="62" t="s">
        <v>12</v>
      </c>
      <c r="B59" s="65" t="s">
        <v>624</v>
      </c>
      <c r="C59" s="160"/>
      <c r="D59" s="160"/>
      <c r="E59" s="160"/>
      <c r="F59" s="156">
        <f t="shared" si="0"/>
        <v>0</v>
      </c>
    </row>
    <row r="60" spans="1:6">
      <c r="A60" s="15" t="s">
        <v>56</v>
      </c>
      <c r="B60" s="39" t="s">
        <v>625</v>
      </c>
      <c r="C60" s="160"/>
      <c r="D60" s="160"/>
      <c r="E60" s="160"/>
      <c r="F60" s="156">
        <f t="shared" si="0"/>
        <v>0</v>
      </c>
    </row>
    <row r="61" spans="1:6">
      <c r="A61" s="15" t="s">
        <v>627</v>
      </c>
      <c r="B61" s="39" t="s">
        <v>628</v>
      </c>
      <c r="C61" s="160"/>
      <c r="D61" s="160"/>
      <c r="E61" s="160"/>
      <c r="F61" s="156">
        <f t="shared" si="0"/>
        <v>0</v>
      </c>
    </row>
    <row r="62" spans="1:6">
      <c r="A62" s="15" t="s">
        <v>629</v>
      </c>
      <c r="B62" s="39" t="s">
        <v>630</v>
      </c>
      <c r="C62" s="160"/>
      <c r="D62" s="160"/>
      <c r="E62" s="160"/>
      <c r="F62" s="156">
        <f t="shared" si="0"/>
        <v>0</v>
      </c>
    </row>
    <row r="63" spans="1:6">
      <c r="A63" s="15" t="s">
        <v>14</v>
      </c>
      <c r="B63" s="39" t="s">
        <v>631</v>
      </c>
      <c r="C63" s="160"/>
      <c r="D63" s="160"/>
      <c r="E63" s="160"/>
      <c r="F63" s="156">
        <f t="shared" si="0"/>
        <v>0</v>
      </c>
    </row>
    <row r="64" spans="1:6">
      <c r="A64" s="15" t="s">
        <v>57</v>
      </c>
      <c r="B64" s="39" t="s">
        <v>632</v>
      </c>
      <c r="C64" s="160"/>
      <c r="D64" s="160"/>
      <c r="E64" s="160"/>
      <c r="F64" s="156">
        <f t="shared" si="0"/>
        <v>0</v>
      </c>
    </row>
    <row r="65" spans="1:6">
      <c r="A65" s="15" t="s">
        <v>16</v>
      </c>
      <c r="B65" s="39" t="s">
        <v>633</v>
      </c>
      <c r="C65" s="160"/>
      <c r="D65" s="160"/>
      <c r="E65" s="160"/>
      <c r="F65" s="156">
        <f t="shared" si="0"/>
        <v>0</v>
      </c>
    </row>
    <row r="66" spans="1:6">
      <c r="A66" s="15" t="s">
        <v>58</v>
      </c>
      <c r="B66" s="39" t="s">
        <v>634</v>
      </c>
      <c r="C66" s="160"/>
      <c r="D66" s="160"/>
      <c r="E66" s="160"/>
      <c r="F66" s="156">
        <f t="shared" si="0"/>
        <v>0</v>
      </c>
    </row>
    <row r="67" spans="1:6">
      <c r="A67" s="15" t="s">
        <v>59</v>
      </c>
      <c r="B67" s="39" t="s">
        <v>649</v>
      </c>
      <c r="C67" s="160"/>
      <c r="D67" s="160"/>
      <c r="E67" s="160"/>
      <c r="F67" s="156">
        <f t="shared" si="0"/>
        <v>0</v>
      </c>
    </row>
    <row r="68" spans="1:6">
      <c r="A68" s="15" t="s">
        <v>650</v>
      </c>
      <c r="B68" s="39" t="s">
        <v>651</v>
      </c>
      <c r="C68" s="160"/>
      <c r="D68" s="160"/>
      <c r="E68" s="160"/>
      <c r="F68" s="156">
        <f t="shared" si="0"/>
        <v>0</v>
      </c>
    </row>
    <row r="69" spans="1:6">
      <c r="A69" s="28" t="s">
        <v>652</v>
      </c>
      <c r="B69" s="39" t="s">
        <v>653</v>
      </c>
      <c r="C69" s="160"/>
      <c r="D69" s="160"/>
      <c r="E69" s="160"/>
      <c r="F69" s="156">
        <f t="shared" si="0"/>
        <v>0</v>
      </c>
    </row>
    <row r="70" spans="1:6">
      <c r="A70" s="15" t="s">
        <v>60</v>
      </c>
      <c r="B70" s="39" t="s">
        <v>654</v>
      </c>
      <c r="C70" s="160"/>
      <c r="D70" s="160"/>
      <c r="E70" s="160"/>
      <c r="F70" s="156">
        <f t="shared" si="0"/>
        <v>0</v>
      </c>
    </row>
    <row r="71" spans="1:6">
      <c r="A71" s="28" t="s">
        <v>248</v>
      </c>
      <c r="B71" s="39" t="s">
        <v>655</v>
      </c>
      <c r="C71" s="160"/>
      <c r="D71" s="160"/>
      <c r="E71" s="160"/>
      <c r="F71" s="156">
        <f t="shared" ref="F71:F122" si="1">E71+D71+C71</f>
        <v>0</v>
      </c>
    </row>
    <row r="72" spans="1:6">
      <c r="A72" s="28" t="s">
        <v>249</v>
      </c>
      <c r="B72" s="39" t="s">
        <v>655</v>
      </c>
      <c r="C72" s="160"/>
      <c r="D72" s="160"/>
      <c r="E72" s="160"/>
      <c r="F72" s="156">
        <f t="shared" si="1"/>
        <v>0</v>
      </c>
    </row>
    <row r="73" spans="1:6">
      <c r="A73" s="62" t="s">
        <v>20</v>
      </c>
      <c r="B73" s="65" t="s">
        <v>656</v>
      </c>
      <c r="C73" s="160"/>
      <c r="D73" s="160"/>
      <c r="E73" s="160"/>
      <c r="F73" s="156">
        <f t="shared" si="1"/>
        <v>0</v>
      </c>
    </row>
    <row r="74" spans="1:6" ht="15.75">
      <c r="A74" s="77" t="s">
        <v>344</v>
      </c>
      <c r="B74" s="65"/>
      <c r="C74" s="160">
        <f>C73+C59+C50+C25+C24</f>
        <v>71655</v>
      </c>
      <c r="D74" s="160">
        <f>D73+D59+D50+D25+D24</f>
        <v>0</v>
      </c>
      <c r="E74" s="160">
        <f>E73+E59+E50+E25+E24</f>
        <v>0</v>
      </c>
      <c r="F74" s="156">
        <f t="shared" si="1"/>
        <v>71655</v>
      </c>
    </row>
    <row r="75" spans="1:6">
      <c r="A75" s="43" t="s">
        <v>657</v>
      </c>
      <c r="B75" s="39" t="s">
        <v>658</v>
      </c>
      <c r="C75" s="160"/>
      <c r="D75" s="160"/>
      <c r="E75" s="160"/>
      <c r="F75" s="156">
        <f t="shared" si="1"/>
        <v>0</v>
      </c>
    </row>
    <row r="76" spans="1:6">
      <c r="A76" s="43" t="s">
        <v>61</v>
      </c>
      <c r="B76" s="39" t="s">
        <v>659</v>
      </c>
      <c r="C76" s="160"/>
      <c r="D76" s="160"/>
      <c r="E76" s="160"/>
      <c r="F76" s="156">
        <f t="shared" si="1"/>
        <v>0</v>
      </c>
    </row>
    <row r="77" spans="1:6">
      <c r="A77" s="43" t="s">
        <v>661</v>
      </c>
      <c r="B77" s="39" t="s">
        <v>662</v>
      </c>
      <c r="C77" s="160"/>
      <c r="D77" s="160"/>
      <c r="E77" s="160"/>
      <c r="F77" s="156">
        <f t="shared" si="1"/>
        <v>0</v>
      </c>
    </row>
    <row r="78" spans="1:6">
      <c r="A78" s="43" t="s">
        <v>663</v>
      </c>
      <c r="B78" s="39" t="s">
        <v>664</v>
      </c>
      <c r="C78" s="160"/>
      <c r="D78" s="160"/>
      <c r="E78" s="160"/>
      <c r="F78" s="156">
        <f t="shared" si="1"/>
        <v>0</v>
      </c>
    </row>
    <row r="79" spans="1:6">
      <c r="A79" s="5" t="s">
        <v>665</v>
      </c>
      <c r="B79" s="39" t="s">
        <v>666</v>
      </c>
      <c r="C79" s="160"/>
      <c r="D79" s="160"/>
      <c r="E79" s="160"/>
      <c r="F79" s="156">
        <f t="shared" si="1"/>
        <v>0</v>
      </c>
    </row>
    <row r="80" spans="1:6">
      <c r="A80" s="5" t="s">
        <v>667</v>
      </c>
      <c r="B80" s="39" t="s">
        <v>668</v>
      </c>
      <c r="C80" s="160"/>
      <c r="D80" s="160"/>
      <c r="E80" s="160"/>
      <c r="F80" s="156">
        <f t="shared" si="1"/>
        <v>0</v>
      </c>
    </row>
    <row r="81" spans="1:6">
      <c r="A81" s="5" t="s">
        <v>669</v>
      </c>
      <c r="B81" s="39" t="s">
        <v>670</v>
      </c>
      <c r="C81" s="160"/>
      <c r="D81" s="160"/>
      <c r="E81" s="160"/>
      <c r="F81" s="156">
        <f t="shared" si="1"/>
        <v>0</v>
      </c>
    </row>
    <row r="82" spans="1:6">
      <c r="A82" s="63" t="s">
        <v>22</v>
      </c>
      <c r="B82" s="65" t="s">
        <v>671</v>
      </c>
      <c r="C82" s="160"/>
      <c r="D82" s="160"/>
      <c r="E82" s="160"/>
      <c r="F82" s="156">
        <f t="shared" si="1"/>
        <v>0</v>
      </c>
    </row>
    <row r="83" spans="1:6">
      <c r="A83" s="16" t="s">
        <v>672</v>
      </c>
      <c r="B83" s="39" t="s">
        <v>673</v>
      </c>
      <c r="C83" s="160"/>
      <c r="D83" s="160"/>
      <c r="E83" s="160"/>
      <c r="F83" s="156">
        <f t="shared" si="1"/>
        <v>0</v>
      </c>
    </row>
    <row r="84" spans="1:6">
      <c r="A84" s="16" t="s">
        <v>674</v>
      </c>
      <c r="B84" s="39" t="s">
        <v>675</v>
      </c>
      <c r="C84" s="160"/>
      <c r="D84" s="160"/>
      <c r="E84" s="160"/>
      <c r="F84" s="156">
        <f t="shared" si="1"/>
        <v>0</v>
      </c>
    </row>
    <row r="85" spans="1:6">
      <c r="A85" s="16" t="s">
        <v>676</v>
      </c>
      <c r="B85" s="39" t="s">
        <v>677</v>
      </c>
      <c r="C85" s="160"/>
      <c r="D85" s="160"/>
      <c r="E85" s="160"/>
      <c r="F85" s="156">
        <f t="shared" si="1"/>
        <v>0</v>
      </c>
    </row>
    <row r="86" spans="1:6">
      <c r="A86" s="16" t="s">
        <v>678</v>
      </c>
      <c r="B86" s="39" t="s">
        <v>679</v>
      </c>
      <c r="C86" s="160"/>
      <c r="D86" s="160"/>
      <c r="E86" s="160"/>
      <c r="F86" s="156">
        <f t="shared" si="1"/>
        <v>0</v>
      </c>
    </row>
    <row r="87" spans="1:6">
      <c r="A87" s="62" t="s">
        <v>23</v>
      </c>
      <c r="B87" s="65" t="s">
        <v>680</v>
      </c>
      <c r="C87" s="160"/>
      <c r="D87" s="160"/>
      <c r="E87" s="160"/>
      <c r="F87" s="156">
        <f t="shared" si="1"/>
        <v>0</v>
      </c>
    </row>
    <row r="88" spans="1:6">
      <c r="A88" s="16" t="s">
        <v>681</v>
      </c>
      <c r="B88" s="39" t="s">
        <v>682</v>
      </c>
      <c r="C88" s="160"/>
      <c r="D88" s="160"/>
      <c r="E88" s="160"/>
      <c r="F88" s="156">
        <f t="shared" si="1"/>
        <v>0</v>
      </c>
    </row>
    <row r="89" spans="1:6">
      <c r="A89" s="16" t="s">
        <v>62</v>
      </c>
      <c r="B89" s="39" t="s">
        <v>683</v>
      </c>
      <c r="C89" s="160"/>
      <c r="D89" s="160"/>
      <c r="E89" s="160"/>
      <c r="F89" s="156">
        <f t="shared" si="1"/>
        <v>0</v>
      </c>
    </row>
    <row r="90" spans="1:6">
      <c r="A90" s="16" t="s">
        <v>63</v>
      </c>
      <c r="B90" s="39" t="s">
        <v>684</v>
      </c>
      <c r="C90" s="160"/>
      <c r="D90" s="160"/>
      <c r="E90" s="160"/>
      <c r="F90" s="156">
        <f t="shared" si="1"/>
        <v>0</v>
      </c>
    </row>
    <row r="91" spans="1:6">
      <c r="A91" s="16" t="s">
        <v>64</v>
      </c>
      <c r="B91" s="39" t="s">
        <v>685</v>
      </c>
      <c r="C91" s="160"/>
      <c r="D91" s="160"/>
      <c r="E91" s="160"/>
      <c r="F91" s="156">
        <f t="shared" si="1"/>
        <v>0</v>
      </c>
    </row>
    <row r="92" spans="1:6">
      <c r="A92" s="16" t="s">
        <v>65</v>
      </c>
      <c r="B92" s="39" t="s">
        <v>686</v>
      </c>
      <c r="C92" s="160"/>
      <c r="D92" s="160"/>
      <c r="E92" s="160"/>
      <c r="F92" s="156">
        <f t="shared" si="1"/>
        <v>0</v>
      </c>
    </row>
    <row r="93" spans="1:6">
      <c r="A93" s="16" t="s">
        <v>66</v>
      </c>
      <c r="B93" s="39" t="s">
        <v>687</v>
      </c>
      <c r="C93" s="160"/>
      <c r="D93" s="160"/>
      <c r="E93" s="160"/>
      <c r="F93" s="156">
        <f t="shared" si="1"/>
        <v>0</v>
      </c>
    </row>
    <row r="94" spans="1:6">
      <c r="A94" s="16" t="s">
        <v>688</v>
      </c>
      <c r="B94" s="39" t="s">
        <v>689</v>
      </c>
      <c r="C94" s="160"/>
      <c r="D94" s="160"/>
      <c r="E94" s="160"/>
      <c r="F94" s="156">
        <f t="shared" si="1"/>
        <v>0</v>
      </c>
    </row>
    <row r="95" spans="1:6">
      <c r="A95" s="16" t="s">
        <v>67</v>
      </c>
      <c r="B95" s="39" t="s">
        <v>690</v>
      </c>
      <c r="C95" s="160"/>
      <c r="D95" s="160"/>
      <c r="E95" s="160"/>
      <c r="F95" s="156">
        <f t="shared" si="1"/>
        <v>0</v>
      </c>
    </row>
    <row r="96" spans="1:6">
      <c r="A96" s="62" t="s">
        <v>24</v>
      </c>
      <c r="B96" s="65" t="s">
        <v>691</v>
      </c>
      <c r="C96" s="160"/>
      <c r="D96" s="160"/>
      <c r="E96" s="160"/>
      <c r="F96" s="156">
        <f t="shared" si="1"/>
        <v>0</v>
      </c>
    </row>
    <row r="97" spans="1:25" ht="15.75">
      <c r="A97" s="77" t="s">
        <v>345</v>
      </c>
      <c r="B97" s="65"/>
      <c r="C97" s="160">
        <f>C96+C87+C82</f>
        <v>0</v>
      </c>
      <c r="D97" s="160">
        <f>D96+D87+D82</f>
        <v>0</v>
      </c>
      <c r="E97" s="160">
        <f>E96+E87+E82</f>
        <v>0</v>
      </c>
      <c r="F97" s="156">
        <f t="shared" si="1"/>
        <v>0</v>
      </c>
    </row>
    <row r="98" spans="1:25" ht="15.75">
      <c r="A98" s="44" t="s">
        <v>75</v>
      </c>
      <c r="B98" s="45" t="s">
        <v>692</v>
      </c>
      <c r="C98" s="160">
        <f>C97+C74</f>
        <v>71655</v>
      </c>
      <c r="D98" s="160">
        <f>D97+D74</f>
        <v>0</v>
      </c>
      <c r="E98" s="160">
        <f>E97+E74</f>
        <v>0</v>
      </c>
      <c r="F98" s="156">
        <f t="shared" si="1"/>
        <v>71655</v>
      </c>
    </row>
    <row r="99" spans="1:25">
      <c r="A99" s="16" t="s">
        <v>68</v>
      </c>
      <c r="B99" s="4" t="s">
        <v>693</v>
      </c>
      <c r="C99" s="161"/>
      <c r="D99" s="161"/>
      <c r="E99" s="161"/>
      <c r="F99" s="156">
        <f t="shared" si="1"/>
        <v>0</v>
      </c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2"/>
      <c r="Y99" s="32"/>
    </row>
    <row r="100" spans="1:25">
      <c r="A100" s="16" t="s">
        <v>696</v>
      </c>
      <c r="B100" s="4" t="s">
        <v>697</v>
      </c>
      <c r="C100" s="161"/>
      <c r="D100" s="161"/>
      <c r="E100" s="161"/>
      <c r="F100" s="156">
        <f t="shared" si="1"/>
        <v>0</v>
      </c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2"/>
      <c r="Y100" s="32"/>
    </row>
    <row r="101" spans="1:25">
      <c r="A101" s="16" t="s">
        <v>69</v>
      </c>
      <c r="B101" s="4" t="s">
        <v>698</v>
      </c>
      <c r="C101" s="161"/>
      <c r="D101" s="161"/>
      <c r="E101" s="161"/>
      <c r="F101" s="156">
        <f t="shared" si="1"/>
        <v>0</v>
      </c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2"/>
      <c r="Y101" s="32"/>
    </row>
    <row r="102" spans="1:25">
      <c r="A102" s="19" t="s">
        <v>31</v>
      </c>
      <c r="B102" s="8" t="s">
        <v>700</v>
      </c>
      <c r="C102" s="162"/>
      <c r="D102" s="162"/>
      <c r="E102" s="162"/>
      <c r="F102" s="156">
        <f t="shared" si="1"/>
        <v>0</v>
      </c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2"/>
      <c r="Y102" s="32"/>
    </row>
    <row r="103" spans="1:25">
      <c r="A103" s="46" t="s">
        <v>70</v>
      </c>
      <c r="B103" s="4" t="s">
        <v>701</v>
      </c>
      <c r="C103" s="163"/>
      <c r="D103" s="163"/>
      <c r="E103" s="163"/>
      <c r="F103" s="156">
        <f t="shared" si="1"/>
        <v>0</v>
      </c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2"/>
      <c r="Y103" s="32"/>
    </row>
    <row r="104" spans="1:25">
      <c r="A104" s="46" t="s">
        <v>37</v>
      </c>
      <c r="B104" s="4" t="s">
        <v>704</v>
      </c>
      <c r="C104" s="163"/>
      <c r="D104" s="163"/>
      <c r="E104" s="163"/>
      <c r="F104" s="156">
        <f t="shared" si="1"/>
        <v>0</v>
      </c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2"/>
      <c r="Y104" s="32"/>
    </row>
    <row r="105" spans="1:25">
      <c r="A105" s="16" t="s">
        <v>705</v>
      </c>
      <c r="B105" s="4" t="s">
        <v>706</v>
      </c>
      <c r="C105" s="161"/>
      <c r="D105" s="161"/>
      <c r="E105" s="161"/>
      <c r="F105" s="156">
        <f t="shared" si="1"/>
        <v>0</v>
      </c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2"/>
      <c r="Y105" s="32"/>
    </row>
    <row r="106" spans="1:25">
      <c r="A106" s="16" t="s">
        <v>71</v>
      </c>
      <c r="B106" s="4" t="s">
        <v>707</v>
      </c>
      <c r="C106" s="161"/>
      <c r="D106" s="161"/>
      <c r="E106" s="161"/>
      <c r="F106" s="156">
        <f t="shared" si="1"/>
        <v>0</v>
      </c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2"/>
      <c r="Y106" s="32"/>
    </row>
    <row r="107" spans="1:25">
      <c r="A107" s="17" t="s">
        <v>34</v>
      </c>
      <c r="B107" s="8" t="s">
        <v>708</v>
      </c>
      <c r="C107" s="164"/>
      <c r="D107" s="164"/>
      <c r="E107" s="164"/>
      <c r="F107" s="156">
        <f t="shared" si="1"/>
        <v>0</v>
      </c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2"/>
      <c r="Y107" s="32"/>
    </row>
    <row r="108" spans="1:25">
      <c r="A108" s="46" t="s">
        <v>709</v>
      </c>
      <c r="B108" s="4" t="s">
        <v>710</v>
      </c>
      <c r="C108" s="163"/>
      <c r="D108" s="163"/>
      <c r="E108" s="163"/>
      <c r="F108" s="156">
        <f t="shared" si="1"/>
        <v>0</v>
      </c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2"/>
      <c r="Y108" s="32"/>
    </row>
    <row r="109" spans="1:25">
      <c r="A109" s="46" t="s">
        <v>711</v>
      </c>
      <c r="B109" s="4" t="s">
        <v>712</v>
      </c>
      <c r="C109" s="163"/>
      <c r="D109" s="163"/>
      <c r="E109" s="163"/>
      <c r="F109" s="156">
        <f t="shared" si="1"/>
        <v>0</v>
      </c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2"/>
      <c r="Y109" s="32"/>
    </row>
    <row r="110" spans="1:25">
      <c r="A110" s="17" t="s">
        <v>713</v>
      </c>
      <c r="B110" s="8" t="s">
        <v>714</v>
      </c>
      <c r="C110" s="163"/>
      <c r="D110" s="163"/>
      <c r="E110" s="163"/>
      <c r="F110" s="156">
        <f t="shared" si="1"/>
        <v>0</v>
      </c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2"/>
      <c r="Y110" s="32"/>
    </row>
    <row r="111" spans="1:25">
      <c r="A111" s="46" t="s">
        <v>715</v>
      </c>
      <c r="B111" s="4" t="s">
        <v>716</v>
      </c>
      <c r="C111" s="163"/>
      <c r="D111" s="163"/>
      <c r="E111" s="163"/>
      <c r="F111" s="156">
        <f t="shared" si="1"/>
        <v>0</v>
      </c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2"/>
      <c r="Y111" s="32"/>
    </row>
    <row r="112" spans="1:25">
      <c r="A112" s="46" t="s">
        <v>717</v>
      </c>
      <c r="B112" s="4" t="s">
        <v>718</v>
      </c>
      <c r="C112" s="163"/>
      <c r="D112" s="163"/>
      <c r="E112" s="163"/>
      <c r="F112" s="156">
        <f t="shared" si="1"/>
        <v>0</v>
      </c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2"/>
      <c r="Y112" s="32"/>
    </row>
    <row r="113" spans="1:25">
      <c r="A113" s="46" t="s">
        <v>719</v>
      </c>
      <c r="B113" s="4" t="s">
        <v>720</v>
      </c>
      <c r="C113" s="163"/>
      <c r="D113" s="163"/>
      <c r="E113" s="163"/>
      <c r="F113" s="156">
        <f t="shared" si="1"/>
        <v>0</v>
      </c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2"/>
      <c r="Y113" s="32"/>
    </row>
    <row r="114" spans="1:25">
      <c r="A114" s="47" t="s">
        <v>35</v>
      </c>
      <c r="B114" s="48" t="s">
        <v>721</v>
      </c>
      <c r="C114" s="164"/>
      <c r="D114" s="164"/>
      <c r="E114" s="164"/>
      <c r="F114" s="156">
        <f t="shared" si="1"/>
        <v>0</v>
      </c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2"/>
      <c r="Y114" s="32"/>
    </row>
    <row r="115" spans="1:25">
      <c r="A115" s="46" t="s">
        <v>722</v>
      </c>
      <c r="B115" s="4" t="s">
        <v>723</v>
      </c>
      <c r="C115" s="163"/>
      <c r="D115" s="163"/>
      <c r="E115" s="163"/>
      <c r="F115" s="156">
        <f t="shared" si="1"/>
        <v>0</v>
      </c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2"/>
      <c r="Y115" s="32"/>
    </row>
    <row r="116" spans="1:25">
      <c r="A116" s="16" t="s">
        <v>724</v>
      </c>
      <c r="B116" s="4" t="s">
        <v>725</v>
      </c>
      <c r="C116" s="161"/>
      <c r="D116" s="161"/>
      <c r="E116" s="161"/>
      <c r="F116" s="156">
        <f t="shared" si="1"/>
        <v>0</v>
      </c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2"/>
      <c r="Y116" s="32"/>
    </row>
    <row r="117" spans="1:25">
      <c r="A117" s="46" t="s">
        <v>72</v>
      </c>
      <c r="B117" s="4" t="s">
        <v>726</v>
      </c>
      <c r="C117" s="163"/>
      <c r="D117" s="163"/>
      <c r="E117" s="163"/>
      <c r="F117" s="156">
        <f t="shared" si="1"/>
        <v>0</v>
      </c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2"/>
      <c r="Y117" s="32"/>
    </row>
    <row r="118" spans="1:25">
      <c r="A118" s="46" t="s">
        <v>40</v>
      </c>
      <c r="B118" s="4" t="s">
        <v>727</v>
      </c>
      <c r="C118" s="163"/>
      <c r="D118" s="163"/>
      <c r="E118" s="163"/>
      <c r="F118" s="156">
        <f t="shared" si="1"/>
        <v>0</v>
      </c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2"/>
      <c r="Y118" s="32"/>
    </row>
    <row r="119" spans="1:25">
      <c r="A119" s="47" t="s">
        <v>41</v>
      </c>
      <c r="B119" s="48" t="s">
        <v>731</v>
      </c>
      <c r="C119" s="164"/>
      <c r="D119" s="164"/>
      <c r="E119" s="164"/>
      <c r="F119" s="156">
        <f t="shared" si="1"/>
        <v>0</v>
      </c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2"/>
      <c r="Y119" s="32"/>
    </row>
    <row r="120" spans="1:25">
      <c r="A120" s="16" t="s">
        <v>732</v>
      </c>
      <c r="B120" s="4" t="s">
        <v>733</v>
      </c>
      <c r="C120" s="161"/>
      <c r="D120" s="161"/>
      <c r="E120" s="161"/>
      <c r="F120" s="156">
        <f t="shared" si="1"/>
        <v>0</v>
      </c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2"/>
      <c r="Y120" s="32"/>
    </row>
    <row r="121" spans="1:25" ht="15.75">
      <c r="A121" s="49" t="s">
        <v>84</v>
      </c>
      <c r="B121" s="50" t="s">
        <v>734</v>
      </c>
      <c r="C121" s="164"/>
      <c r="D121" s="164"/>
      <c r="E121" s="164"/>
      <c r="F121" s="156">
        <f t="shared" si="1"/>
        <v>0</v>
      </c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2"/>
      <c r="Y121" s="32"/>
    </row>
    <row r="122" spans="1:25" ht="15.75">
      <c r="A122" s="154" t="s">
        <v>121</v>
      </c>
      <c r="B122" s="55"/>
      <c r="C122" s="160">
        <f>C121+C98</f>
        <v>71655</v>
      </c>
      <c r="D122" s="160">
        <f>D121+D98</f>
        <v>0</v>
      </c>
      <c r="E122" s="160">
        <f>E121+E98</f>
        <v>0</v>
      </c>
      <c r="F122" s="156">
        <f t="shared" si="1"/>
        <v>71655</v>
      </c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</row>
    <row r="123" spans="1:25">
      <c r="B123" s="32"/>
      <c r="C123" s="165"/>
      <c r="D123" s="165"/>
      <c r="E123" s="165"/>
      <c r="F123" s="165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</row>
    <row r="124" spans="1:25">
      <c r="B124" s="32"/>
      <c r="C124" s="165"/>
      <c r="D124" s="165"/>
      <c r="E124" s="165"/>
      <c r="F124" s="165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</row>
    <row r="125" spans="1:25">
      <c r="B125" s="32"/>
      <c r="C125" s="165"/>
      <c r="D125" s="165"/>
      <c r="E125" s="165"/>
      <c r="F125" s="165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</row>
    <row r="126" spans="1:25">
      <c r="B126" s="32"/>
      <c r="C126" s="165"/>
      <c r="D126" s="165"/>
      <c r="E126" s="165"/>
      <c r="F126" s="165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</row>
    <row r="127" spans="1:25">
      <c r="B127" s="32"/>
      <c r="C127" s="165"/>
      <c r="D127" s="165"/>
      <c r="E127" s="165"/>
      <c r="F127" s="165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</row>
    <row r="128" spans="1:25">
      <c r="B128" s="32"/>
      <c r="C128" s="165"/>
      <c r="D128" s="165"/>
      <c r="E128" s="165"/>
      <c r="F128" s="165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</row>
    <row r="129" spans="2:25">
      <c r="B129" s="32"/>
      <c r="C129" s="165"/>
      <c r="D129" s="165"/>
      <c r="E129" s="165"/>
      <c r="F129" s="165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</row>
    <row r="130" spans="2:25">
      <c r="B130" s="32"/>
      <c r="C130" s="165"/>
      <c r="D130" s="165"/>
      <c r="E130" s="165"/>
      <c r="F130" s="165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</row>
    <row r="131" spans="2:25">
      <c r="B131" s="32"/>
      <c r="C131" s="165"/>
      <c r="D131" s="165"/>
      <c r="E131" s="165"/>
      <c r="F131" s="165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</row>
    <row r="132" spans="2:25">
      <c r="B132" s="32"/>
      <c r="C132" s="165"/>
      <c r="D132" s="165"/>
      <c r="E132" s="165"/>
      <c r="F132" s="165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</row>
    <row r="133" spans="2:25">
      <c r="B133" s="32"/>
      <c r="C133" s="165"/>
      <c r="D133" s="165"/>
      <c r="E133" s="165"/>
      <c r="F133" s="165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</row>
    <row r="134" spans="2:25">
      <c r="B134" s="32"/>
      <c r="C134" s="165"/>
      <c r="D134" s="165"/>
      <c r="E134" s="165"/>
      <c r="F134" s="165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</row>
    <row r="135" spans="2:25">
      <c r="B135" s="32"/>
      <c r="C135" s="165"/>
      <c r="D135" s="165"/>
      <c r="E135" s="165"/>
      <c r="F135" s="165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</row>
    <row r="136" spans="2:25">
      <c r="B136" s="32"/>
      <c r="C136" s="165"/>
      <c r="D136" s="165"/>
      <c r="E136" s="165"/>
      <c r="F136" s="165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</row>
    <row r="137" spans="2:25">
      <c r="B137" s="32"/>
      <c r="C137" s="165"/>
      <c r="D137" s="165"/>
      <c r="E137" s="165"/>
      <c r="F137" s="165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</row>
    <row r="138" spans="2:25">
      <c r="B138" s="32"/>
      <c r="C138" s="165"/>
      <c r="D138" s="165"/>
      <c r="E138" s="165"/>
      <c r="F138" s="165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</row>
    <row r="139" spans="2:25">
      <c r="B139" s="32"/>
      <c r="C139" s="165"/>
      <c r="D139" s="165"/>
      <c r="E139" s="165"/>
      <c r="F139" s="165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</row>
    <row r="140" spans="2:25">
      <c r="B140" s="32"/>
      <c r="C140" s="165"/>
      <c r="D140" s="165"/>
      <c r="E140" s="165"/>
      <c r="F140" s="165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</row>
    <row r="141" spans="2:25">
      <c r="B141" s="32"/>
      <c r="C141" s="165"/>
      <c r="D141" s="165"/>
      <c r="E141" s="165"/>
      <c r="F141" s="165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</row>
    <row r="142" spans="2:25">
      <c r="B142" s="32"/>
      <c r="C142" s="165"/>
      <c r="D142" s="165"/>
      <c r="E142" s="165"/>
      <c r="F142" s="165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</row>
    <row r="143" spans="2:25">
      <c r="B143" s="32"/>
      <c r="C143" s="165"/>
      <c r="D143" s="165"/>
      <c r="E143" s="165"/>
      <c r="F143" s="165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</row>
    <row r="144" spans="2:25">
      <c r="B144" s="32"/>
      <c r="C144" s="165"/>
      <c r="D144" s="165"/>
      <c r="E144" s="165"/>
      <c r="F144" s="165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</row>
    <row r="145" spans="2:25">
      <c r="B145" s="32"/>
      <c r="C145" s="165"/>
      <c r="D145" s="165"/>
      <c r="E145" s="165"/>
      <c r="F145" s="165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</row>
    <row r="146" spans="2:25">
      <c r="B146" s="32"/>
      <c r="C146" s="165"/>
      <c r="D146" s="165"/>
      <c r="E146" s="165"/>
      <c r="F146" s="165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</row>
    <row r="147" spans="2:25">
      <c r="B147" s="32"/>
      <c r="C147" s="165"/>
      <c r="D147" s="165"/>
      <c r="E147" s="165"/>
      <c r="F147" s="165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</row>
    <row r="148" spans="2:25">
      <c r="B148" s="32"/>
      <c r="C148" s="165"/>
      <c r="D148" s="165"/>
      <c r="E148" s="165"/>
      <c r="F148" s="165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</row>
    <row r="149" spans="2:25">
      <c r="B149" s="32"/>
      <c r="C149" s="165"/>
      <c r="D149" s="165"/>
      <c r="E149" s="165"/>
      <c r="F149" s="165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</row>
    <row r="150" spans="2:25">
      <c r="B150" s="32"/>
      <c r="C150" s="165"/>
      <c r="D150" s="165"/>
      <c r="E150" s="165"/>
      <c r="F150" s="165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</row>
    <row r="151" spans="2:25">
      <c r="B151" s="32"/>
      <c r="C151" s="165"/>
      <c r="D151" s="165"/>
      <c r="E151" s="165"/>
      <c r="F151" s="165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</row>
    <row r="152" spans="2:25">
      <c r="B152" s="32"/>
      <c r="C152" s="165"/>
      <c r="D152" s="165"/>
      <c r="E152" s="165"/>
      <c r="F152" s="165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</row>
    <row r="153" spans="2:25">
      <c r="B153" s="32"/>
      <c r="C153" s="165"/>
      <c r="D153" s="165"/>
      <c r="E153" s="165"/>
      <c r="F153" s="165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</row>
    <row r="154" spans="2:25">
      <c r="B154" s="32"/>
      <c r="C154" s="165"/>
      <c r="D154" s="165"/>
      <c r="E154" s="165"/>
      <c r="F154" s="165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</row>
    <row r="155" spans="2:25">
      <c r="B155" s="32"/>
      <c r="C155" s="165"/>
      <c r="D155" s="165"/>
      <c r="E155" s="165"/>
      <c r="F155" s="165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</row>
    <row r="156" spans="2:25">
      <c r="B156" s="32"/>
      <c r="C156" s="165"/>
      <c r="D156" s="165"/>
      <c r="E156" s="165"/>
      <c r="F156" s="165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</row>
    <row r="157" spans="2:25">
      <c r="B157" s="32"/>
      <c r="C157" s="165"/>
      <c r="D157" s="165"/>
      <c r="E157" s="165"/>
      <c r="F157" s="165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</row>
    <row r="158" spans="2:25">
      <c r="B158" s="32"/>
      <c r="C158" s="165"/>
      <c r="D158" s="165"/>
      <c r="E158" s="165"/>
      <c r="F158" s="165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</row>
    <row r="159" spans="2:25">
      <c r="B159" s="32"/>
      <c r="C159" s="165"/>
      <c r="D159" s="165"/>
      <c r="E159" s="165"/>
      <c r="F159" s="165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</row>
    <row r="160" spans="2:25">
      <c r="B160" s="32"/>
      <c r="C160" s="165"/>
      <c r="D160" s="165"/>
      <c r="E160" s="165"/>
      <c r="F160" s="165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</row>
    <row r="161" spans="2:25">
      <c r="B161" s="32"/>
      <c r="C161" s="165"/>
      <c r="D161" s="165"/>
      <c r="E161" s="165"/>
      <c r="F161" s="165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</row>
    <row r="162" spans="2:25">
      <c r="B162" s="32"/>
      <c r="C162" s="165"/>
      <c r="D162" s="165"/>
      <c r="E162" s="165"/>
      <c r="F162" s="165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</row>
    <row r="163" spans="2:25">
      <c r="B163" s="32"/>
      <c r="C163" s="165"/>
      <c r="D163" s="165"/>
      <c r="E163" s="165"/>
      <c r="F163" s="165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</row>
    <row r="164" spans="2:25">
      <c r="B164" s="32"/>
      <c r="C164" s="165"/>
      <c r="D164" s="165"/>
      <c r="E164" s="165"/>
      <c r="F164" s="165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</row>
    <row r="165" spans="2:25">
      <c r="B165" s="32"/>
      <c r="C165" s="165"/>
      <c r="D165" s="165"/>
      <c r="E165" s="165"/>
      <c r="F165" s="165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</row>
    <row r="166" spans="2:25">
      <c r="B166" s="32"/>
      <c r="C166" s="165"/>
      <c r="D166" s="165"/>
      <c r="E166" s="165"/>
      <c r="F166" s="165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</row>
    <row r="167" spans="2:25">
      <c r="B167" s="32"/>
      <c r="C167" s="165"/>
      <c r="D167" s="165"/>
      <c r="E167" s="165"/>
      <c r="F167" s="165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</row>
    <row r="168" spans="2:25">
      <c r="B168" s="32"/>
      <c r="C168" s="165"/>
      <c r="D168" s="165"/>
      <c r="E168" s="165"/>
      <c r="F168" s="165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</row>
    <row r="169" spans="2:25">
      <c r="B169" s="32"/>
      <c r="C169" s="165"/>
      <c r="D169" s="165"/>
      <c r="E169" s="165"/>
      <c r="F169" s="165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</row>
    <row r="170" spans="2:25">
      <c r="B170" s="32"/>
      <c r="C170" s="165"/>
      <c r="D170" s="165"/>
      <c r="E170" s="165"/>
      <c r="F170" s="165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</row>
    <row r="171" spans="2:25">
      <c r="B171" s="32"/>
      <c r="C171" s="165"/>
      <c r="D171" s="165"/>
      <c r="E171" s="165"/>
      <c r="F171" s="165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</row>
  </sheetData>
  <mergeCells count="2">
    <mergeCell ref="A1:F1"/>
    <mergeCell ref="A2:F2"/>
  </mergeCells>
  <phoneticPr fontId="50" type="noConversion"/>
  <printOptions horizontalCentered="1"/>
  <pageMargins left="0.23622047244094491" right="0.31496062992125984" top="0.31496062992125984" bottom="0.39370078740157483" header="0.15748031496062992" footer="0.15748031496062992"/>
  <pageSetup paperSize="9" scale="43" orientation="portrait" horizontalDpi="300" verticalDpi="300" r:id="rId1"/>
  <headerFooter alignWithMargins="0">
    <oddHeader>&amp;R5.sz.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  <pageSetUpPr fitToPage="1"/>
  </sheetPr>
  <dimension ref="A1:Y171"/>
  <sheetViews>
    <sheetView zoomScale="80" workbookViewId="0">
      <pane xSplit="2" ySplit="5" topLeftCell="D54" activePane="bottomRight" state="frozenSplit"/>
      <selection activeCell="C11" sqref="C11"/>
      <selection pane="topRight" activeCell="C11" sqref="C11"/>
      <selection pane="bottomLeft" activeCell="C11" sqref="C11"/>
      <selection pane="bottomRight" activeCell="F71" sqref="F71"/>
    </sheetView>
  </sheetViews>
  <sheetFormatPr defaultRowHeight="15"/>
  <cols>
    <col min="1" max="1" width="98" bestFit="1" customWidth="1"/>
    <col min="3" max="3" width="17.140625" style="260" customWidth="1"/>
    <col min="4" max="4" width="20.140625" style="260" customWidth="1"/>
    <col min="5" max="5" width="18.85546875" style="260" customWidth="1"/>
    <col min="6" max="6" width="15.7109375" style="260" customWidth="1"/>
  </cols>
  <sheetData>
    <row r="1" spans="1:6" ht="20.25" customHeight="1">
      <c r="A1" s="265" t="s">
        <v>343</v>
      </c>
      <c r="B1" s="266"/>
      <c r="C1" s="266"/>
      <c r="D1" s="266"/>
      <c r="E1" s="266"/>
      <c r="F1" s="267"/>
    </row>
    <row r="2" spans="1:6" ht="19.5" customHeight="1">
      <c r="A2" s="269" t="s">
        <v>187</v>
      </c>
      <c r="B2" s="266"/>
      <c r="C2" s="266"/>
      <c r="D2" s="266"/>
      <c r="E2" s="266"/>
      <c r="F2" s="267"/>
    </row>
    <row r="3" spans="1:6" ht="18">
      <c r="A3" s="149"/>
    </row>
    <row r="4" spans="1:6">
      <c r="A4" s="150" t="s">
        <v>375</v>
      </c>
    </row>
    <row r="5" spans="1:6" ht="30">
      <c r="A5" s="1" t="s">
        <v>498</v>
      </c>
      <c r="B5" s="2" t="s">
        <v>499</v>
      </c>
      <c r="C5" s="159" t="s">
        <v>194</v>
      </c>
      <c r="D5" s="159" t="s">
        <v>195</v>
      </c>
      <c r="E5" s="159" t="s">
        <v>346</v>
      </c>
      <c r="F5" s="187" t="s">
        <v>302</v>
      </c>
    </row>
    <row r="6" spans="1:6">
      <c r="A6" s="37" t="s">
        <v>500</v>
      </c>
      <c r="B6" s="38" t="s">
        <v>501</v>
      </c>
      <c r="C6" s="160"/>
      <c r="D6" s="160">
        <v>7858</v>
      </c>
      <c r="E6" s="160"/>
      <c r="F6" s="261">
        <f t="shared" ref="F6:F37" si="0">E6+D6+C6</f>
        <v>7858</v>
      </c>
    </row>
    <row r="7" spans="1:6">
      <c r="A7" s="37" t="s">
        <v>502</v>
      </c>
      <c r="B7" s="39" t="s">
        <v>503</v>
      </c>
      <c r="C7" s="160"/>
      <c r="D7" s="160"/>
      <c r="E7" s="160"/>
      <c r="F7" s="261">
        <f t="shared" si="0"/>
        <v>0</v>
      </c>
    </row>
    <row r="8" spans="1:6">
      <c r="A8" s="37" t="s">
        <v>504</v>
      </c>
      <c r="B8" s="39" t="s">
        <v>505</v>
      </c>
      <c r="C8" s="160"/>
      <c r="D8" s="160"/>
      <c r="E8" s="160"/>
      <c r="F8" s="261">
        <f t="shared" si="0"/>
        <v>0</v>
      </c>
    </row>
    <row r="9" spans="1:6">
      <c r="A9" s="40" t="s">
        <v>506</v>
      </c>
      <c r="B9" s="39" t="s">
        <v>507</v>
      </c>
      <c r="C9" s="160"/>
      <c r="D9" s="160">
        <v>244</v>
      </c>
      <c r="E9" s="160"/>
      <c r="F9" s="261">
        <f t="shared" si="0"/>
        <v>244</v>
      </c>
    </row>
    <row r="10" spans="1:6">
      <c r="A10" s="40" t="s">
        <v>508</v>
      </c>
      <c r="B10" s="39" t="s">
        <v>509</v>
      </c>
      <c r="C10" s="160"/>
      <c r="D10" s="160"/>
      <c r="E10" s="160"/>
      <c r="F10" s="261">
        <f t="shared" si="0"/>
        <v>0</v>
      </c>
    </row>
    <row r="11" spans="1:6">
      <c r="A11" s="40" t="s">
        <v>543</v>
      </c>
      <c r="B11" s="39" t="s">
        <v>544</v>
      </c>
      <c r="C11" s="160"/>
      <c r="D11" s="160">
        <v>278</v>
      </c>
      <c r="E11" s="160"/>
      <c r="F11" s="261">
        <f t="shared" si="0"/>
        <v>278</v>
      </c>
    </row>
    <row r="12" spans="1:6">
      <c r="A12" s="40" t="s">
        <v>545</v>
      </c>
      <c r="B12" s="39" t="s">
        <v>546</v>
      </c>
      <c r="C12" s="160"/>
      <c r="D12" s="160">
        <v>657</v>
      </c>
      <c r="E12" s="160"/>
      <c r="F12" s="261">
        <f t="shared" si="0"/>
        <v>657</v>
      </c>
    </row>
    <row r="13" spans="1:6">
      <c r="A13" s="40" t="s">
        <v>547</v>
      </c>
      <c r="B13" s="39" t="s">
        <v>548</v>
      </c>
      <c r="C13" s="160"/>
      <c r="D13" s="160"/>
      <c r="E13" s="160"/>
      <c r="F13" s="261">
        <f t="shared" si="0"/>
        <v>0</v>
      </c>
    </row>
    <row r="14" spans="1:6">
      <c r="A14" s="4" t="s">
        <v>549</v>
      </c>
      <c r="B14" s="39" t="s">
        <v>550</v>
      </c>
      <c r="C14" s="160"/>
      <c r="D14" s="160">
        <v>130</v>
      </c>
      <c r="E14" s="160"/>
      <c r="F14" s="261">
        <f t="shared" si="0"/>
        <v>130</v>
      </c>
    </row>
    <row r="15" spans="1:6">
      <c r="A15" s="4" t="s">
        <v>551</v>
      </c>
      <c r="B15" s="39" t="s">
        <v>552</v>
      </c>
      <c r="C15" s="160"/>
      <c r="D15" s="160"/>
      <c r="E15" s="160"/>
      <c r="F15" s="261">
        <f t="shared" si="0"/>
        <v>0</v>
      </c>
    </row>
    <row r="16" spans="1:6">
      <c r="A16" s="4" t="s">
        <v>553</v>
      </c>
      <c r="B16" s="39" t="s">
        <v>554</v>
      </c>
      <c r="C16" s="160"/>
      <c r="D16" s="160"/>
      <c r="E16" s="160"/>
      <c r="F16" s="261">
        <f t="shared" si="0"/>
        <v>0</v>
      </c>
    </row>
    <row r="17" spans="1:6">
      <c r="A17" s="4" t="s">
        <v>555</v>
      </c>
      <c r="B17" s="39" t="s">
        <v>556</v>
      </c>
      <c r="C17" s="160"/>
      <c r="D17" s="160"/>
      <c r="E17" s="160"/>
      <c r="F17" s="261">
        <f t="shared" si="0"/>
        <v>0</v>
      </c>
    </row>
    <row r="18" spans="1:6">
      <c r="A18" s="4" t="s">
        <v>43</v>
      </c>
      <c r="B18" s="39" t="s">
        <v>557</v>
      </c>
      <c r="C18" s="160"/>
      <c r="D18" s="160"/>
      <c r="E18" s="160"/>
      <c r="F18" s="261">
        <f t="shared" si="0"/>
        <v>0</v>
      </c>
    </row>
    <row r="19" spans="1:6">
      <c r="A19" s="41" t="s">
        <v>894</v>
      </c>
      <c r="B19" s="42" t="s">
        <v>559</v>
      </c>
      <c r="C19" s="160">
        <f>SUM(C6:C18)</f>
        <v>0</v>
      </c>
      <c r="D19" s="160">
        <f>SUM(D6:D18)</f>
        <v>9167</v>
      </c>
      <c r="E19" s="160">
        <f>SUM(E6:E18)</f>
        <v>0</v>
      </c>
      <c r="F19" s="261">
        <f t="shared" si="0"/>
        <v>9167</v>
      </c>
    </row>
    <row r="20" spans="1:6">
      <c r="A20" s="4" t="s">
        <v>560</v>
      </c>
      <c r="B20" s="39" t="s">
        <v>561</v>
      </c>
      <c r="C20" s="160"/>
      <c r="D20" s="160"/>
      <c r="E20" s="160"/>
      <c r="F20" s="261">
        <f t="shared" si="0"/>
        <v>0</v>
      </c>
    </row>
    <row r="21" spans="1:6">
      <c r="A21" s="4" t="s">
        <v>562</v>
      </c>
      <c r="B21" s="39" t="s">
        <v>563</v>
      </c>
      <c r="C21" s="160"/>
      <c r="D21" s="160"/>
      <c r="E21" s="160"/>
      <c r="F21" s="261">
        <f t="shared" si="0"/>
        <v>0</v>
      </c>
    </row>
    <row r="22" spans="1:6">
      <c r="A22" s="5" t="s">
        <v>564</v>
      </c>
      <c r="B22" s="39" t="s">
        <v>565</v>
      </c>
      <c r="C22" s="160"/>
      <c r="D22" s="160">
        <v>50</v>
      </c>
      <c r="E22" s="160"/>
      <c r="F22" s="261">
        <f t="shared" si="0"/>
        <v>50</v>
      </c>
    </row>
    <row r="23" spans="1:6">
      <c r="A23" s="8" t="s">
        <v>895</v>
      </c>
      <c r="B23" s="42" t="s">
        <v>566</v>
      </c>
      <c r="C23" s="160">
        <f>SUM(C20:C22)</f>
        <v>0</v>
      </c>
      <c r="D23" s="160">
        <f>SUM(D20:D22)</f>
        <v>50</v>
      </c>
      <c r="E23" s="160">
        <f>SUM(E20:E22)</f>
        <v>0</v>
      </c>
      <c r="F23" s="261">
        <f t="shared" si="0"/>
        <v>50</v>
      </c>
    </row>
    <row r="24" spans="1:6">
      <c r="A24" s="64" t="s">
        <v>73</v>
      </c>
      <c r="B24" s="65" t="s">
        <v>567</v>
      </c>
      <c r="C24" s="160">
        <f>C23+C19</f>
        <v>0</v>
      </c>
      <c r="D24" s="160">
        <f>D23+D19</f>
        <v>9217</v>
      </c>
      <c r="E24" s="160"/>
      <c r="F24" s="261">
        <f t="shared" si="0"/>
        <v>9217</v>
      </c>
    </row>
    <row r="25" spans="1:6">
      <c r="A25" s="48" t="s">
        <v>44</v>
      </c>
      <c r="B25" s="65" t="s">
        <v>568</v>
      </c>
      <c r="C25" s="160"/>
      <c r="D25" s="160">
        <f>2311+109+125</f>
        <v>2545</v>
      </c>
      <c r="E25" s="160"/>
      <c r="F25" s="261">
        <f t="shared" si="0"/>
        <v>2545</v>
      </c>
    </row>
    <row r="26" spans="1:6">
      <c r="A26" s="4" t="s">
        <v>569</v>
      </c>
      <c r="B26" s="39" t="s">
        <v>570</v>
      </c>
      <c r="C26" s="160"/>
      <c r="D26" s="160">
        <f>50+220</f>
        <v>270</v>
      </c>
      <c r="E26" s="160"/>
      <c r="F26" s="261">
        <f t="shared" si="0"/>
        <v>270</v>
      </c>
    </row>
    <row r="27" spans="1:6">
      <c r="A27" s="4" t="s">
        <v>571</v>
      </c>
      <c r="B27" s="39" t="s">
        <v>572</v>
      </c>
      <c r="C27" s="160"/>
      <c r="D27" s="160">
        <f>1500+150+270+50+50+500</f>
        <v>2520</v>
      </c>
      <c r="E27" s="160"/>
      <c r="F27" s="261">
        <f t="shared" si="0"/>
        <v>2520</v>
      </c>
    </row>
    <row r="28" spans="1:6">
      <c r="A28" s="4" t="s">
        <v>573</v>
      </c>
      <c r="B28" s="39" t="s">
        <v>574</v>
      </c>
      <c r="C28" s="160"/>
      <c r="D28" s="160"/>
      <c r="E28" s="160"/>
      <c r="F28" s="261">
        <f t="shared" si="0"/>
        <v>0</v>
      </c>
    </row>
    <row r="29" spans="1:6">
      <c r="A29" s="8" t="s">
        <v>905</v>
      </c>
      <c r="B29" s="42" t="s">
        <v>575</v>
      </c>
      <c r="C29" s="160">
        <f>SUM(C26:C28)</f>
        <v>0</v>
      </c>
      <c r="D29" s="160">
        <f>SUM(D26:D28)</f>
        <v>2790</v>
      </c>
      <c r="E29" s="160">
        <f>SUM(E26:E28)</f>
        <v>0</v>
      </c>
      <c r="F29" s="261">
        <f t="shared" si="0"/>
        <v>2790</v>
      </c>
    </row>
    <row r="30" spans="1:6">
      <c r="A30" s="4" t="s">
        <v>576</v>
      </c>
      <c r="B30" s="39" t="s">
        <v>577</v>
      </c>
      <c r="C30" s="160"/>
      <c r="D30" s="160">
        <v>100</v>
      </c>
      <c r="E30" s="160"/>
      <c r="F30" s="261">
        <f t="shared" si="0"/>
        <v>100</v>
      </c>
    </row>
    <row r="31" spans="1:6">
      <c r="A31" s="4" t="s">
        <v>578</v>
      </c>
      <c r="B31" s="39" t="s">
        <v>579</v>
      </c>
      <c r="C31" s="160"/>
      <c r="D31" s="160">
        <v>100</v>
      </c>
      <c r="E31" s="160"/>
      <c r="F31" s="261">
        <f t="shared" si="0"/>
        <v>100</v>
      </c>
    </row>
    <row r="32" spans="1:6" ht="15" customHeight="1">
      <c r="A32" s="8" t="s">
        <v>74</v>
      </c>
      <c r="B32" s="42" t="s">
        <v>580</v>
      </c>
      <c r="C32" s="160">
        <f>C31+C30</f>
        <v>0</v>
      </c>
      <c r="D32" s="160">
        <f>D31+D30</f>
        <v>200</v>
      </c>
      <c r="E32" s="160">
        <f>E31+E30</f>
        <v>0</v>
      </c>
      <c r="F32" s="261">
        <f t="shared" si="0"/>
        <v>200</v>
      </c>
    </row>
    <row r="33" spans="1:6">
      <c r="A33" s="4" t="s">
        <v>581</v>
      </c>
      <c r="B33" s="39" t="s">
        <v>582</v>
      </c>
      <c r="C33" s="160"/>
      <c r="D33" s="160">
        <f>1000+638+113+250</f>
        <v>2001</v>
      </c>
      <c r="E33" s="160"/>
      <c r="F33" s="261">
        <f t="shared" si="0"/>
        <v>2001</v>
      </c>
    </row>
    <row r="34" spans="1:6">
      <c r="A34" s="4" t="s">
        <v>583</v>
      </c>
      <c r="B34" s="39" t="s">
        <v>584</v>
      </c>
      <c r="C34" s="160"/>
      <c r="D34" s="160"/>
      <c r="E34" s="160"/>
      <c r="F34" s="261">
        <f t="shared" si="0"/>
        <v>0</v>
      </c>
    </row>
    <row r="35" spans="1:6">
      <c r="A35" s="4" t="s">
        <v>45</v>
      </c>
      <c r="B35" s="39" t="s">
        <v>585</v>
      </c>
      <c r="C35" s="160"/>
      <c r="D35" s="160">
        <v>100</v>
      </c>
      <c r="E35" s="160"/>
      <c r="F35" s="261">
        <f t="shared" si="0"/>
        <v>100</v>
      </c>
    </row>
    <row r="36" spans="1:6">
      <c r="A36" s="4" t="s">
        <v>587</v>
      </c>
      <c r="B36" s="39" t="s">
        <v>588</v>
      </c>
      <c r="C36" s="160"/>
      <c r="D36" s="160"/>
      <c r="E36" s="160"/>
      <c r="F36" s="261">
        <f t="shared" si="0"/>
        <v>0</v>
      </c>
    </row>
    <row r="37" spans="1:6">
      <c r="A37" s="13" t="s">
        <v>46</v>
      </c>
      <c r="B37" s="39" t="s">
        <v>589</v>
      </c>
      <c r="C37" s="160"/>
      <c r="D37" s="160"/>
      <c r="E37" s="160"/>
      <c r="F37" s="261">
        <f t="shared" si="0"/>
        <v>0</v>
      </c>
    </row>
    <row r="38" spans="1:6">
      <c r="A38" s="5" t="s">
        <v>591</v>
      </c>
      <c r="B38" s="39" t="s">
        <v>592</v>
      </c>
      <c r="C38" s="160"/>
      <c r="D38" s="160"/>
      <c r="E38" s="160"/>
      <c r="F38" s="261">
        <f t="shared" ref="F38:F69" si="1">E38+D38+C38</f>
        <v>0</v>
      </c>
    </row>
    <row r="39" spans="1:6">
      <c r="A39" s="4" t="s">
        <v>47</v>
      </c>
      <c r="B39" s="39" t="s">
        <v>593</v>
      </c>
      <c r="C39" s="160"/>
      <c r="D39" s="160">
        <f>80+20+100+1000</f>
        <v>1200</v>
      </c>
      <c r="E39" s="160"/>
      <c r="F39" s="261">
        <f t="shared" si="1"/>
        <v>1200</v>
      </c>
    </row>
    <row r="40" spans="1:6">
      <c r="A40" s="8" t="s">
        <v>909</v>
      </c>
      <c r="B40" s="42" t="s">
        <v>595</v>
      </c>
      <c r="C40" s="160">
        <f>SUM(C33:C39)</f>
        <v>0</v>
      </c>
      <c r="D40" s="160">
        <f>SUM(D33:D39)</f>
        <v>3301</v>
      </c>
      <c r="E40" s="160">
        <f>SUM(E33:E39)</f>
        <v>0</v>
      </c>
      <c r="F40" s="261">
        <f t="shared" si="1"/>
        <v>3301</v>
      </c>
    </row>
    <row r="41" spans="1:6">
      <c r="A41" s="4" t="s">
        <v>596</v>
      </c>
      <c r="B41" s="39" t="s">
        <v>597</v>
      </c>
      <c r="C41" s="160"/>
      <c r="D41" s="160">
        <v>30</v>
      </c>
      <c r="E41" s="160"/>
      <c r="F41" s="261">
        <f t="shared" si="1"/>
        <v>30</v>
      </c>
    </row>
    <row r="42" spans="1:6">
      <c r="A42" s="4" t="s">
        <v>598</v>
      </c>
      <c r="B42" s="39" t="s">
        <v>599</v>
      </c>
      <c r="C42" s="160"/>
      <c r="D42" s="160"/>
      <c r="E42" s="160"/>
      <c r="F42" s="261">
        <f t="shared" si="1"/>
        <v>0</v>
      </c>
    </row>
    <row r="43" spans="1:6">
      <c r="A43" s="8" t="s">
        <v>910</v>
      </c>
      <c r="B43" s="42" t="s">
        <v>600</v>
      </c>
      <c r="C43" s="160">
        <f>C42+C41</f>
        <v>0</v>
      </c>
      <c r="D43" s="160">
        <f>D42+D41</f>
        <v>30</v>
      </c>
      <c r="E43" s="160">
        <f>E42+E41</f>
        <v>0</v>
      </c>
      <c r="F43" s="261">
        <f t="shared" si="1"/>
        <v>30</v>
      </c>
    </row>
    <row r="44" spans="1:6">
      <c r="A44" s="4" t="s">
        <v>601</v>
      </c>
      <c r="B44" s="39" t="s">
        <v>602</v>
      </c>
      <c r="C44" s="160"/>
      <c r="D44" s="160">
        <v>2032</v>
      </c>
      <c r="E44" s="160"/>
      <c r="F44" s="261">
        <f t="shared" si="1"/>
        <v>2032</v>
      </c>
    </row>
    <row r="45" spans="1:6">
      <c r="A45" s="4" t="s">
        <v>603</v>
      </c>
      <c r="B45" s="39" t="s">
        <v>604</v>
      </c>
      <c r="C45" s="160"/>
      <c r="D45" s="160"/>
      <c r="E45" s="160"/>
      <c r="F45" s="261">
        <f t="shared" si="1"/>
        <v>0</v>
      </c>
    </row>
    <row r="46" spans="1:6">
      <c r="A46" s="4" t="s">
        <v>48</v>
      </c>
      <c r="B46" s="39" t="s">
        <v>605</v>
      </c>
      <c r="C46" s="160"/>
      <c r="D46" s="160"/>
      <c r="E46" s="160"/>
      <c r="F46" s="261">
        <f t="shared" si="1"/>
        <v>0</v>
      </c>
    </row>
    <row r="47" spans="1:6">
      <c r="A47" s="4" t="s">
        <v>49</v>
      </c>
      <c r="B47" s="39" t="s">
        <v>607</v>
      </c>
      <c r="C47" s="160"/>
      <c r="D47" s="160"/>
      <c r="E47" s="160"/>
      <c r="F47" s="261">
        <f t="shared" si="1"/>
        <v>0</v>
      </c>
    </row>
    <row r="48" spans="1:6">
      <c r="A48" s="4" t="s">
        <v>611</v>
      </c>
      <c r="B48" s="39" t="s">
        <v>612</v>
      </c>
      <c r="C48" s="160"/>
      <c r="D48" s="160"/>
      <c r="E48" s="160"/>
      <c r="F48" s="261">
        <f t="shared" si="1"/>
        <v>0</v>
      </c>
    </row>
    <row r="49" spans="1:6">
      <c r="A49" s="8" t="s">
        <v>913</v>
      </c>
      <c r="B49" s="42" t="s">
        <v>613</v>
      </c>
      <c r="C49" s="160">
        <f>SUM(C44:C48)</f>
        <v>0</v>
      </c>
      <c r="D49" s="160">
        <f>SUM(D44:D48)</f>
        <v>2032</v>
      </c>
      <c r="E49" s="160">
        <f>SUM(E44:E48)</f>
        <v>0</v>
      </c>
      <c r="F49" s="261">
        <f t="shared" si="1"/>
        <v>2032</v>
      </c>
    </row>
    <row r="50" spans="1:6">
      <c r="A50" s="48" t="s">
        <v>914</v>
      </c>
      <c r="B50" s="65" t="s">
        <v>614</v>
      </c>
      <c r="C50" s="160">
        <f>C49+C43+C40+C32+C29</f>
        <v>0</v>
      </c>
      <c r="D50" s="160">
        <f>D49+D43+D40+D32+D29</f>
        <v>8353</v>
      </c>
      <c r="E50" s="160">
        <f>E49+E43+E40+E32+E29</f>
        <v>0</v>
      </c>
      <c r="F50" s="261">
        <f t="shared" si="1"/>
        <v>8353</v>
      </c>
    </row>
    <row r="51" spans="1:6">
      <c r="A51" s="16" t="s">
        <v>615</v>
      </c>
      <c r="B51" s="39" t="s">
        <v>616</v>
      </c>
      <c r="C51" s="160"/>
      <c r="D51" s="160"/>
      <c r="E51" s="160"/>
      <c r="F51" s="261">
        <f t="shared" si="1"/>
        <v>0</v>
      </c>
    </row>
    <row r="52" spans="1:6">
      <c r="A52" s="16" t="s">
        <v>931</v>
      </c>
      <c r="B52" s="39" t="s">
        <v>617</v>
      </c>
      <c r="C52" s="160"/>
      <c r="D52" s="160"/>
      <c r="E52" s="160"/>
      <c r="F52" s="261">
        <f t="shared" si="1"/>
        <v>0</v>
      </c>
    </row>
    <row r="53" spans="1:6">
      <c r="A53" s="21" t="s">
        <v>50</v>
      </c>
      <c r="B53" s="39" t="s">
        <v>618</v>
      </c>
      <c r="C53" s="160"/>
      <c r="D53" s="160"/>
      <c r="E53" s="160"/>
      <c r="F53" s="261">
        <f t="shared" si="1"/>
        <v>0</v>
      </c>
    </row>
    <row r="54" spans="1:6">
      <c r="A54" s="21" t="s">
        <v>51</v>
      </c>
      <c r="B54" s="39" t="s">
        <v>619</v>
      </c>
      <c r="C54" s="160"/>
      <c r="D54" s="160"/>
      <c r="E54" s="160"/>
      <c r="F54" s="261">
        <f t="shared" si="1"/>
        <v>0</v>
      </c>
    </row>
    <row r="55" spans="1:6">
      <c r="A55" s="21" t="s">
        <v>52</v>
      </c>
      <c r="B55" s="39" t="s">
        <v>620</v>
      </c>
      <c r="C55" s="160"/>
      <c r="D55" s="160"/>
      <c r="E55" s="160"/>
      <c r="F55" s="261">
        <f t="shared" si="1"/>
        <v>0</v>
      </c>
    </row>
    <row r="56" spans="1:6">
      <c r="A56" s="16" t="s">
        <v>53</v>
      </c>
      <c r="B56" s="39" t="s">
        <v>621</v>
      </c>
      <c r="C56" s="160"/>
      <c r="D56" s="160"/>
      <c r="E56" s="160"/>
      <c r="F56" s="261">
        <f t="shared" si="1"/>
        <v>0</v>
      </c>
    </row>
    <row r="57" spans="1:6">
      <c r="A57" s="16" t="s">
        <v>54</v>
      </c>
      <c r="B57" s="39" t="s">
        <v>622</v>
      </c>
      <c r="C57" s="160"/>
      <c r="D57" s="160"/>
      <c r="E57" s="160"/>
      <c r="F57" s="261">
        <f t="shared" si="1"/>
        <v>0</v>
      </c>
    </row>
    <row r="58" spans="1:6">
      <c r="A58" s="16" t="s">
        <v>55</v>
      </c>
      <c r="B58" s="39" t="s">
        <v>623</v>
      </c>
      <c r="C58" s="160"/>
      <c r="D58" s="160"/>
      <c r="E58" s="160"/>
      <c r="F58" s="261">
        <f t="shared" si="1"/>
        <v>0</v>
      </c>
    </row>
    <row r="59" spans="1:6">
      <c r="A59" s="62" t="s">
        <v>12</v>
      </c>
      <c r="B59" s="65" t="s">
        <v>624</v>
      </c>
      <c r="C59" s="160"/>
      <c r="D59" s="160"/>
      <c r="E59" s="160"/>
      <c r="F59" s="261">
        <f t="shared" si="1"/>
        <v>0</v>
      </c>
    </row>
    <row r="60" spans="1:6">
      <c r="A60" s="15" t="s">
        <v>56</v>
      </c>
      <c r="B60" s="39" t="s">
        <v>625</v>
      </c>
      <c r="C60" s="160"/>
      <c r="D60" s="160"/>
      <c r="E60" s="160"/>
      <c r="F60" s="261">
        <f t="shared" si="1"/>
        <v>0</v>
      </c>
    </row>
    <row r="61" spans="1:6">
      <c r="A61" s="15" t="s">
        <v>627</v>
      </c>
      <c r="B61" s="39" t="s">
        <v>628</v>
      </c>
      <c r="C61" s="160"/>
      <c r="D61" s="160"/>
      <c r="E61" s="160"/>
      <c r="F61" s="261">
        <f t="shared" si="1"/>
        <v>0</v>
      </c>
    </row>
    <row r="62" spans="1:6">
      <c r="A62" s="15" t="s">
        <v>629</v>
      </c>
      <c r="B62" s="39" t="s">
        <v>630</v>
      </c>
      <c r="C62" s="160"/>
      <c r="D62" s="160"/>
      <c r="E62" s="160"/>
      <c r="F62" s="261">
        <f t="shared" si="1"/>
        <v>0</v>
      </c>
    </row>
    <row r="63" spans="1:6">
      <c r="A63" s="15" t="s">
        <v>14</v>
      </c>
      <c r="B63" s="39" t="s">
        <v>631</v>
      </c>
      <c r="C63" s="160"/>
      <c r="D63" s="160"/>
      <c r="E63" s="160"/>
      <c r="F63" s="261">
        <f t="shared" si="1"/>
        <v>0</v>
      </c>
    </row>
    <row r="64" spans="1:6">
      <c r="A64" s="15" t="s">
        <v>57</v>
      </c>
      <c r="B64" s="39" t="s">
        <v>632</v>
      </c>
      <c r="C64" s="160"/>
      <c r="D64" s="160"/>
      <c r="E64" s="160"/>
      <c r="F64" s="261">
        <f t="shared" si="1"/>
        <v>0</v>
      </c>
    </row>
    <row r="65" spans="1:6">
      <c r="A65" s="15" t="s">
        <v>16</v>
      </c>
      <c r="B65" s="39" t="s">
        <v>633</v>
      </c>
      <c r="C65" s="160"/>
      <c r="D65" s="160"/>
      <c r="E65" s="160"/>
      <c r="F65" s="261">
        <f t="shared" si="1"/>
        <v>0</v>
      </c>
    </row>
    <row r="66" spans="1:6">
      <c r="A66" s="15" t="s">
        <v>58</v>
      </c>
      <c r="B66" s="39" t="s">
        <v>634</v>
      </c>
      <c r="C66" s="160"/>
      <c r="D66" s="160"/>
      <c r="E66" s="160"/>
      <c r="F66" s="261">
        <f t="shared" si="1"/>
        <v>0</v>
      </c>
    </row>
    <row r="67" spans="1:6">
      <c r="A67" s="15" t="s">
        <v>59</v>
      </c>
      <c r="B67" s="39" t="s">
        <v>649</v>
      </c>
      <c r="C67" s="160"/>
      <c r="D67" s="160"/>
      <c r="E67" s="160"/>
      <c r="F67" s="261">
        <f t="shared" si="1"/>
        <v>0</v>
      </c>
    </row>
    <row r="68" spans="1:6">
      <c r="A68" s="15" t="s">
        <v>650</v>
      </c>
      <c r="B68" s="39" t="s">
        <v>651</v>
      </c>
      <c r="C68" s="160"/>
      <c r="D68" s="160"/>
      <c r="E68" s="160"/>
      <c r="F68" s="261">
        <f t="shared" si="1"/>
        <v>0</v>
      </c>
    </row>
    <row r="69" spans="1:6">
      <c r="A69" s="28" t="s">
        <v>652</v>
      </c>
      <c r="B69" s="39" t="s">
        <v>653</v>
      </c>
      <c r="C69" s="160"/>
      <c r="D69" s="160"/>
      <c r="E69" s="160"/>
      <c r="F69" s="261">
        <f t="shared" si="1"/>
        <v>0</v>
      </c>
    </row>
    <row r="70" spans="1:6">
      <c r="A70" s="15" t="s">
        <v>60</v>
      </c>
      <c r="B70" s="39" t="s">
        <v>654</v>
      </c>
      <c r="C70" s="160"/>
      <c r="D70" s="160"/>
      <c r="E70" s="160"/>
      <c r="F70" s="261">
        <f t="shared" ref="F70:F101" si="2">E70+D70+C70</f>
        <v>0</v>
      </c>
    </row>
    <row r="71" spans="1:6">
      <c r="A71" s="28" t="s">
        <v>248</v>
      </c>
      <c r="B71" s="39" t="s">
        <v>655</v>
      </c>
      <c r="C71" s="160"/>
      <c r="D71" s="160">
        <v>1236</v>
      </c>
      <c r="E71" s="160"/>
      <c r="F71" s="261">
        <f t="shared" si="2"/>
        <v>1236</v>
      </c>
    </row>
    <row r="72" spans="1:6">
      <c r="A72" s="28" t="s">
        <v>249</v>
      </c>
      <c r="B72" s="39" t="s">
        <v>655</v>
      </c>
      <c r="C72" s="160"/>
      <c r="D72" s="160"/>
      <c r="E72" s="160"/>
      <c r="F72" s="261">
        <f t="shared" si="2"/>
        <v>0</v>
      </c>
    </row>
    <row r="73" spans="1:6">
      <c r="A73" s="62" t="s">
        <v>20</v>
      </c>
      <c r="B73" s="65" t="s">
        <v>656</v>
      </c>
      <c r="C73" s="160"/>
      <c r="D73" s="160">
        <f>D71</f>
        <v>1236</v>
      </c>
      <c r="E73" s="160"/>
      <c r="F73" s="261">
        <f t="shared" si="2"/>
        <v>1236</v>
      </c>
    </row>
    <row r="74" spans="1:6" ht="15.75">
      <c r="A74" s="77" t="s">
        <v>344</v>
      </c>
      <c r="B74" s="65"/>
      <c r="C74" s="160">
        <f>C73+C59+C50+C25+C24</f>
        <v>0</v>
      </c>
      <c r="D74" s="160">
        <f>D73+D59+D50+D25+D24</f>
        <v>21351</v>
      </c>
      <c r="E74" s="160">
        <f>E73+E59+E50+E25+E24</f>
        <v>0</v>
      </c>
      <c r="F74" s="261">
        <f t="shared" si="2"/>
        <v>21351</v>
      </c>
    </row>
    <row r="75" spans="1:6">
      <c r="A75" s="43" t="s">
        <v>657</v>
      </c>
      <c r="B75" s="39" t="s">
        <v>658</v>
      </c>
      <c r="C75" s="160"/>
      <c r="D75" s="160"/>
      <c r="E75" s="160"/>
      <c r="F75" s="261">
        <f t="shared" si="2"/>
        <v>0</v>
      </c>
    </row>
    <row r="76" spans="1:6">
      <c r="A76" s="43" t="s">
        <v>61</v>
      </c>
      <c r="B76" s="39" t="s">
        <v>659</v>
      </c>
      <c r="C76" s="160"/>
      <c r="D76" s="160"/>
      <c r="E76" s="160"/>
      <c r="F76" s="261">
        <f t="shared" si="2"/>
        <v>0</v>
      </c>
    </row>
    <row r="77" spans="1:6">
      <c r="A77" s="43" t="s">
        <v>661</v>
      </c>
      <c r="B77" s="39" t="s">
        <v>662</v>
      </c>
      <c r="C77" s="160"/>
      <c r="D77" s="160"/>
      <c r="E77" s="160"/>
      <c r="F77" s="261">
        <f t="shared" si="2"/>
        <v>0</v>
      </c>
    </row>
    <row r="78" spans="1:6">
      <c r="A78" s="43" t="s">
        <v>663</v>
      </c>
      <c r="B78" s="39" t="s">
        <v>664</v>
      </c>
      <c r="C78" s="160"/>
      <c r="D78" s="160"/>
      <c r="E78" s="160"/>
      <c r="F78" s="261">
        <f t="shared" si="2"/>
        <v>0</v>
      </c>
    </row>
    <row r="79" spans="1:6">
      <c r="A79" s="5" t="s">
        <v>665</v>
      </c>
      <c r="B79" s="39" t="s">
        <v>666</v>
      </c>
      <c r="C79" s="160"/>
      <c r="D79" s="160"/>
      <c r="E79" s="160"/>
      <c r="F79" s="261">
        <f t="shared" si="2"/>
        <v>0</v>
      </c>
    </row>
    <row r="80" spans="1:6">
      <c r="A80" s="5" t="s">
        <v>667</v>
      </c>
      <c r="B80" s="39" t="s">
        <v>668</v>
      </c>
      <c r="C80" s="160"/>
      <c r="D80" s="160"/>
      <c r="E80" s="160"/>
      <c r="F80" s="261">
        <f t="shared" si="2"/>
        <v>0</v>
      </c>
    </row>
    <row r="81" spans="1:6">
      <c r="A81" s="5" t="s">
        <v>669</v>
      </c>
      <c r="B81" s="39" t="s">
        <v>670</v>
      </c>
      <c r="C81" s="160"/>
      <c r="D81" s="160"/>
      <c r="E81" s="160"/>
      <c r="F81" s="261">
        <f t="shared" si="2"/>
        <v>0</v>
      </c>
    </row>
    <row r="82" spans="1:6">
      <c r="A82" s="63" t="s">
        <v>22</v>
      </c>
      <c r="B82" s="65" t="s">
        <v>671</v>
      </c>
      <c r="C82" s="160"/>
      <c r="D82" s="160"/>
      <c r="E82" s="160"/>
      <c r="F82" s="261">
        <f t="shared" si="2"/>
        <v>0</v>
      </c>
    </row>
    <row r="83" spans="1:6">
      <c r="A83" s="16" t="s">
        <v>672</v>
      </c>
      <c r="B83" s="39" t="s">
        <v>673</v>
      </c>
      <c r="C83" s="160"/>
      <c r="D83" s="160"/>
      <c r="E83" s="160"/>
      <c r="F83" s="261">
        <f t="shared" si="2"/>
        <v>0</v>
      </c>
    </row>
    <row r="84" spans="1:6">
      <c r="A84" s="16" t="s">
        <v>674</v>
      </c>
      <c r="B84" s="39" t="s">
        <v>675</v>
      </c>
      <c r="C84" s="160"/>
      <c r="D84" s="160"/>
      <c r="E84" s="160"/>
      <c r="F84" s="261">
        <f t="shared" si="2"/>
        <v>0</v>
      </c>
    </row>
    <row r="85" spans="1:6">
      <c r="A85" s="16" t="s">
        <v>676</v>
      </c>
      <c r="B85" s="39" t="s">
        <v>677</v>
      </c>
      <c r="C85" s="160"/>
      <c r="D85" s="160"/>
      <c r="E85" s="160"/>
      <c r="F85" s="261">
        <f t="shared" si="2"/>
        <v>0</v>
      </c>
    </row>
    <row r="86" spans="1:6">
      <c r="A86" s="16" t="s">
        <v>678</v>
      </c>
      <c r="B86" s="39" t="s">
        <v>679</v>
      </c>
      <c r="C86" s="160"/>
      <c r="D86" s="160"/>
      <c r="E86" s="160"/>
      <c r="F86" s="261">
        <f t="shared" si="2"/>
        <v>0</v>
      </c>
    </row>
    <row r="87" spans="1:6">
      <c r="A87" s="62" t="s">
        <v>23</v>
      </c>
      <c r="B87" s="65" t="s">
        <v>680</v>
      </c>
      <c r="C87" s="160"/>
      <c r="D87" s="160"/>
      <c r="E87" s="160"/>
      <c r="F87" s="261">
        <f t="shared" si="2"/>
        <v>0</v>
      </c>
    </row>
    <row r="88" spans="1:6">
      <c r="A88" s="16" t="s">
        <v>681</v>
      </c>
      <c r="B88" s="39" t="s">
        <v>682</v>
      </c>
      <c r="C88" s="160"/>
      <c r="D88" s="160"/>
      <c r="E88" s="160"/>
      <c r="F88" s="261">
        <f t="shared" si="2"/>
        <v>0</v>
      </c>
    </row>
    <row r="89" spans="1:6">
      <c r="A89" s="16" t="s">
        <v>62</v>
      </c>
      <c r="B89" s="39" t="s">
        <v>683</v>
      </c>
      <c r="C89" s="160"/>
      <c r="D89" s="160"/>
      <c r="E89" s="160"/>
      <c r="F89" s="261">
        <f t="shared" si="2"/>
        <v>0</v>
      </c>
    </row>
    <row r="90" spans="1:6">
      <c r="A90" s="16" t="s">
        <v>63</v>
      </c>
      <c r="B90" s="39" t="s">
        <v>684</v>
      </c>
      <c r="C90" s="160"/>
      <c r="D90" s="160"/>
      <c r="E90" s="160"/>
      <c r="F90" s="261">
        <f t="shared" si="2"/>
        <v>0</v>
      </c>
    </row>
    <row r="91" spans="1:6">
      <c r="A91" s="16" t="s">
        <v>64</v>
      </c>
      <c r="B91" s="39" t="s">
        <v>685</v>
      </c>
      <c r="C91" s="160"/>
      <c r="D91" s="160"/>
      <c r="E91" s="160"/>
      <c r="F91" s="261">
        <f t="shared" si="2"/>
        <v>0</v>
      </c>
    </row>
    <row r="92" spans="1:6">
      <c r="A92" s="16" t="s">
        <v>65</v>
      </c>
      <c r="B92" s="39" t="s">
        <v>686</v>
      </c>
      <c r="C92" s="160"/>
      <c r="D92" s="160"/>
      <c r="E92" s="160"/>
      <c r="F92" s="261">
        <f t="shared" si="2"/>
        <v>0</v>
      </c>
    </row>
    <row r="93" spans="1:6">
      <c r="A93" s="16" t="s">
        <v>66</v>
      </c>
      <c r="B93" s="39" t="s">
        <v>687</v>
      </c>
      <c r="C93" s="160"/>
      <c r="D93" s="160"/>
      <c r="E93" s="160"/>
      <c r="F93" s="261">
        <f t="shared" si="2"/>
        <v>0</v>
      </c>
    </row>
    <row r="94" spans="1:6">
      <c r="A94" s="16" t="s">
        <v>688</v>
      </c>
      <c r="B94" s="39" t="s">
        <v>689</v>
      </c>
      <c r="C94" s="160"/>
      <c r="D94" s="160"/>
      <c r="E94" s="160"/>
      <c r="F94" s="261">
        <f t="shared" si="2"/>
        <v>0</v>
      </c>
    </row>
    <row r="95" spans="1:6">
      <c r="A95" s="16" t="s">
        <v>67</v>
      </c>
      <c r="B95" s="39" t="s">
        <v>690</v>
      </c>
      <c r="C95" s="160"/>
      <c r="D95" s="160"/>
      <c r="E95" s="160"/>
      <c r="F95" s="261">
        <f t="shared" si="2"/>
        <v>0</v>
      </c>
    </row>
    <row r="96" spans="1:6">
      <c r="A96" s="62" t="s">
        <v>24</v>
      </c>
      <c r="B96" s="65" t="s">
        <v>691</v>
      </c>
      <c r="C96" s="160"/>
      <c r="D96" s="160"/>
      <c r="E96" s="160"/>
      <c r="F96" s="261">
        <f t="shared" si="2"/>
        <v>0</v>
      </c>
    </row>
    <row r="97" spans="1:25" ht="15.75">
      <c r="A97" s="77" t="s">
        <v>345</v>
      </c>
      <c r="B97" s="65"/>
      <c r="C97" s="160">
        <f>C96+C87+C82</f>
        <v>0</v>
      </c>
      <c r="D97" s="160">
        <f>D96+D87+D82</f>
        <v>0</v>
      </c>
      <c r="E97" s="160">
        <f>E96+E87+E82</f>
        <v>0</v>
      </c>
      <c r="F97" s="261">
        <f t="shared" si="2"/>
        <v>0</v>
      </c>
    </row>
    <row r="98" spans="1:25" ht="15.75">
      <c r="A98" s="44" t="s">
        <v>75</v>
      </c>
      <c r="B98" s="45" t="s">
        <v>692</v>
      </c>
      <c r="C98" s="160">
        <f>C97+C74</f>
        <v>0</v>
      </c>
      <c r="D98" s="160">
        <f>D97+D74</f>
        <v>21351</v>
      </c>
      <c r="E98" s="160">
        <f>E97+E74</f>
        <v>0</v>
      </c>
      <c r="F98" s="261">
        <f t="shared" si="2"/>
        <v>21351</v>
      </c>
    </row>
    <row r="99" spans="1:25">
      <c r="A99" s="16" t="s">
        <v>68</v>
      </c>
      <c r="B99" s="4" t="s">
        <v>693</v>
      </c>
      <c r="C99" s="161"/>
      <c r="D99" s="161"/>
      <c r="E99" s="161"/>
      <c r="F99" s="261">
        <f t="shared" si="2"/>
        <v>0</v>
      </c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2"/>
      <c r="Y99" s="32"/>
    </row>
    <row r="100" spans="1:25">
      <c r="A100" s="16" t="s">
        <v>696</v>
      </c>
      <c r="B100" s="4" t="s">
        <v>697</v>
      </c>
      <c r="C100" s="161"/>
      <c r="D100" s="161"/>
      <c r="E100" s="161"/>
      <c r="F100" s="261">
        <f t="shared" si="2"/>
        <v>0</v>
      </c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2"/>
      <c r="Y100" s="32"/>
    </row>
    <row r="101" spans="1:25">
      <c r="A101" s="16" t="s">
        <v>69</v>
      </c>
      <c r="B101" s="4" t="s">
        <v>698</v>
      </c>
      <c r="C101" s="161"/>
      <c r="D101" s="161"/>
      <c r="E101" s="161"/>
      <c r="F101" s="261">
        <f t="shared" si="2"/>
        <v>0</v>
      </c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2"/>
      <c r="Y101" s="32"/>
    </row>
    <row r="102" spans="1:25">
      <c r="A102" s="19" t="s">
        <v>31</v>
      </c>
      <c r="B102" s="8" t="s">
        <v>700</v>
      </c>
      <c r="C102" s="162"/>
      <c r="D102" s="162"/>
      <c r="E102" s="162"/>
      <c r="F102" s="261">
        <f t="shared" ref="F102:F122" si="3">E102+D102+C102</f>
        <v>0</v>
      </c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2"/>
      <c r="Y102" s="32"/>
    </row>
    <row r="103" spans="1:25">
      <c r="A103" s="46" t="s">
        <v>70</v>
      </c>
      <c r="B103" s="4" t="s">
        <v>701</v>
      </c>
      <c r="C103" s="163"/>
      <c r="D103" s="163"/>
      <c r="E103" s="163"/>
      <c r="F103" s="261">
        <f t="shared" si="3"/>
        <v>0</v>
      </c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2"/>
      <c r="Y103" s="32"/>
    </row>
    <row r="104" spans="1:25">
      <c r="A104" s="46" t="s">
        <v>37</v>
      </c>
      <c r="B104" s="4" t="s">
        <v>704</v>
      </c>
      <c r="C104" s="163"/>
      <c r="D104" s="163"/>
      <c r="E104" s="163"/>
      <c r="F104" s="261">
        <f t="shared" si="3"/>
        <v>0</v>
      </c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2"/>
      <c r="Y104" s="32"/>
    </row>
    <row r="105" spans="1:25">
      <c r="A105" s="16" t="s">
        <v>705</v>
      </c>
      <c r="B105" s="4" t="s">
        <v>706</v>
      </c>
      <c r="C105" s="161"/>
      <c r="D105" s="161"/>
      <c r="E105" s="161"/>
      <c r="F105" s="261">
        <f t="shared" si="3"/>
        <v>0</v>
      </c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2"/>
      <c r="Y105" s="32"/>
    </row>
    <row r="106" spans="1:25">
      <c r="A106" s="16" t="s">
        <v>71</v>
      </c>
      <c r="B106" s="4" t="s">
        <v>707</v>
      </c>
      <c r="C106" s="161"/>
      <c r="D106" s="161"/>
      <c r="E106" s="161"/>
      <c r="F106" s="261">
        <f t="shared" si="3"/>
        <v>0</v>
      </c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2"/>
      <c r="Y106" s="32"/>
    </row>
    <row r="107" spans="1:25">
      <c r="A107" s="17" t="s">
        <v>34</v>
      </c>
      <c r="B107" s="8" t="s">
        <v>708</v>
      </c>
      <c r="C107" s="164"/>
      <c r="D107" s="164"/>
      <c r="E107" s="164"/>
      <c r="F107" s="261">
        <f t="shared" si="3"/>
        <v>0</v>
      </c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2"/>
      <c r="Y107" s="32"/>
    </row>
    <row r="108" spans="1:25">
      <c r="A108" s="46" t="s">
        <v>709</v>
      </c>
      <c r="B108" s="4" t="s">
        <v>710</v>
      </c>
      <c r="C108" s="163"/>
      <c r="D108" s="163"/>
      <c r="E108" s="163"/>
      <c r="F108" s="261">
        <f t="shared" si="3"/>
        <v>0</v>
      </c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2"/>
      <c r="Y108" s="32"/>
    </row>
    <row r="109" spans="1:25">
      <c r="A109" s="46" t="s">
        <v>711</v>
      </c>
      <c r="B109" s="4" t="s">
        <v>712</v>
      </c>
      <c r="C109" s="163"/>
      <c r="D109" s="163"/>
      <c r="E109" s="163"/>
      <c r="F109" s="261">
        <f t="shared" si="3"/>
        <v>0</v>
      </c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2"/>
      <c r="Y109" s="32"/>
    </row>
    <row r="110" spans="1:25">
      <c r="A110" s="17" t="s">
        <v>713</v>
      </c>
      <c r="B110" s="8" t="s">
        <v>714</v>
      </c>
      <c r="C110" s="163"/>
      <c r="D110" s="163"/>
      <c r="E110" s="163"/>
      <c r="F110" s="261">
        <f t="shared" si="3"/>
        <v>0</v>
      </c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2"/>
      <c r="Y110" s="32"/>
    </row>
    <row r="111" spans="1:25">
      <c r="A111" s="46" t="s">
        <v>715</v>
      </c>
      <c r="B111" s="4" t="s">
        <v>716</v>
      </c>
      <c r="C111" s="163"/>
      <c r="D111" s="163"/>
      <c r="E111" s="163"/>
      <c r="F111" s="261">
        <f t="shared" si="3"/>
        <v>0</v>
      </c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2"/>
      <c r="Y111" s="32"/>
    </row>
    <row r="112" spans="1:25">
      <c r="A112" s="46" t="s">
        <v>717</v>
      </c>
      <c r="B112" s="4" t="s">
        <v>718</v>
      </c>
      <c r="C112" s="163"/>
      <c r="D112" s="163"/>
      <c r="E112" s="163"/>
      <c r="F112" s="261">
        <f t="shared" si="3"/>
        <v>0</v>
      </c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2"/>
      <c r="Y112" s="32"/>
    </row>
    <row r="113" spans="1:25">
      <c r="A113" s="46" t="s">
        <v>719</v>
      </c>
      <c r="B113" s="4" t="s">
        <v>720</v>
      </c>
      <c r="C113" s="163"/>
      <c r="D113" s="163"/>
      <c r="E113" s="163"/>
      <c r="F113" s="261">
        <f t="shared" si="3"/>
        <v>0</v>
      </c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2"/>
      <c r="Y113" s="32"/>
    </row>
    <row r="114" spans="1:25">
      <c r="A114" s="47" t="s">
        <v>35</v>
      </c>
      <c r="B114" s="48" t="s">
        <v>721</v>
      </c>
      <c r="C114" s="164"/>
      <c r="D114" s="164"/>
      <c r="E114" s="164"/>
      <c r="F114" s="261">
        <f t="shared" si="3"/>
        <v>0</v>
      </c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2"/>
      <c r="Y114" s="32"/>
    </row>
    <row r="115" spans="1:25">
      <c r="A115" s="46" t="s">
        <v>722</v>
      </c>
      <c r="B115" s="4" t="s">
        <v>723</v>
      </c>
      <c r="C115" s="163"/>
      <c r="D115" s="163"/>
      <c r="E115" s="163"/>
      <c r="F115" s="261">
        <f t="shared" si="3"/>
        <v>0</v>
      </c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2"/>
      <c r="Y115" s="32"/>
    </row>
    <row r="116" spans="1:25">
      <c r="A116" s="16" t="s">
        <v>724</v>
      </c>
      <c r="B116" s="4" t="s">
        <v>725</v>
      </c>
      <c r="C116" s="161"/>
      <c r="D116" s="161"/>
      <c r="E116" s="161"/>
      <c r="F116" s="261">
        <f t="shared" si="3"/>
        <v>0</v>
      </c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2"/>
      <c r="Y116" s="32"/>
    </row>
    <row r="117" spans="1:25">
      <c r="A117" s="46" t="s">
        <v>72</v>
      </c>
      <c r="B117" s="4" t="s">
        <v>726</v>
      </c>
      <c r="C117" s="163"/>
      <c r="D117" s="163"/>
      <c r="E117" s="163"/>
      <c r="F117" s="261">
        <f t="shared" si="3"/>
        <v>0</v>
      </c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2"/>
      <c r="Y117" s="32"/>
    </row>
    <row r="118" spans="1:25">
      <c r="A118" s="46" t="s">
        <v>40</v>
      </c>
      <c r="B118" s="4" t="s">
        <v>727</v>
      </c>
      <c r="C118" s="163"/>
      <c r="D118" s="163"/>
      <c r="E118" s="163"/>
      <c r="F118" s="261">
        <f t="shared" si="3"/>
        <v>0</v>
      </c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2"/>
      <c r="Y118" s="32"/>
    </row>
    <row r="119" spans="1:25">
      <c r="A119" s="47" t="s">
        <v>41</v>
      </c>
      <c r="B119" s="48" t="s">
        <v>731</v>
      </c>
      <c r="C119" s="164"/>
      <c r="D119" s="164"/>
      <c r="E119" s="164"/>
      <c r="F119" s="261">
        <f t="shared" si="3"/>
        <v>0</v>
      </c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2"/>
      <c r="Y119" s="32"/>
    </row>
    <row r="120" spans="1:25">
      <c r="A120" s="16" t="s">
        <v>732</v>
      </c>
      <c r="B120" s="4" t="s">
        <v>733</v>
      </c>
      <c r="C120" s="161"/>
      <c r="D120" s="161"/>
      <c r="E120" s="161"/>
      <c r="F120" s="261">
        <f t="shared" si="3"/>
        <v>0</v>
      </c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2"/>
      <c r="Y120" s="32"/>
    </row>
    <row r="121" spans="1:25" ht="15.75">
      <c r="A121" s="49" t="s">
        <v>84</v>
      </c>
      <c r="B121" s="50" t="s">
        <v>734</v>
      </c>
      <c r="C121" s="164"/>
      <c r="D121" s="164"/>
      <c r="E121" s="164"/>
      <c r="F121" s="261">
        <f t="shared" si="3"/>
        <v>0</v>
      </c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2"/>
      <c r="Y121" s="32"/>
    </row>
    <row r="122" spans="1:25" ht="15.75">
      <c r="A122" s="154" t="s">
        <v>121</v>
      </c>
      <c r="B122" s="55"/>
      <c r="C122" s="160">
        <f>C121+C98</f>
        <v>0</v>
      </c>
      <c r="D122" s="160">
        <f>D121+D98</f>
        <v>21351</v>
      </c>
      <c r="E122" s="160">
        <f>E121+E98</f>
        <v>0</v>
      </c>
      <c r="F122" s="261">
        <f t="shared" si="3"/>
        <v>21351</v>
      </c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</row>
    <row r="123" spans="1:25">
      <c r="B123" s="32"/>
      <c r="C123" s="262"/>
      <c r="D123" s="262"/>
      <c r="E123" s="262"/>
      <c r="F123" s="26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</row>
    <row r="124" spans="1:25">
      <c r="B124" s="32"/>
      <c r="C124" s="262"/>
      <c r="D124" s="262"/>
      <c r="E124" s="262"/>
      <c r="F124" s="26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</row>
    <row r="125" spans="1:25">
      <c r="B125" s="32"/>
      <c r="C125" s="262"/>
      <c r="D125" s="262"/>
      <c r="E125" s="262"/>
      <c r="F125" s="26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</row>
    <row r="126" spans="1:25">
      <c r="B126" s="32"/>
      <c r="C126" s="262"/>
      <c r="D126" s="262"/>
      <c r="E126" s="262"/>
      <c r="F126" s="26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</row>
    <row r="127" spans="1:25">
      <c r="B127" s="32"/>
      <c r="C127" s="262"/>
      <c r="D127" s="262"/>
      <c r="E127" s="262"/>
      <c r="F127" s="26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</row>
    <row r="128" spans="1:25">
      <c r="B128" s="32"/>
      <c r="C128" s="262"/>
      <c r="D128" s="262"/>
      <c r="E128" s="262"/>
      <c r="F128" s="26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</row>
    <row r="129" spans="2:25">
      <c r="B129" s="32"/>
      <c r="C129" s="262"/>
      <c r="D129" s="262"/>
      <c r="E129" s="262"/>
      <c r="F129" s="26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</row>
    <row r="130" spans="2:25">
      <c r="B130" s="32"/>
      <c r="C130" s="262"/>
      <c r="D130" s="262"/>
      <c r="E130" s="262"/>
      <c r="F130" s="26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</row>
    <row r="131" spans="2:25">
      <c r="B131" s="32"/>
      <c r="C131" s="262"/>
      <c r="D131" s="262"/>
      <c r="E131" s="262"/>
      <c r="F131" s="26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</row>
    <row r="132" spans="2:25">
      <c r="B132" s="32"/>
      <c r="C132" s="262"/>
      <c r="D132" s="262"/>
      <c r="E132" s="262"/>
      <c r="F132" s="26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</row>
    <row r="133" spans="2:25">
      <c r="B133" s="32"/>
      <c r="C133" s="262"/>
      <c r="D133" s="262"/>
      <c r="E133" s="262"/>
      <c r="F133" s="26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</row>
    <row r="134" spans="2:25">
      <c r="B134" s="32"/>
      <c r="C134" s="262"/>
      <c r="D134" s="262"/>
      <c r="E134" s="262"/>
      <c r="F134" s="26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</row>
    <row r="135" spans="2:25">
      <c r="B135" s="32"/>
      <c r="C135" s="262"/>
      <c r="D135" s="262"/>
      <c r="E135" s="262"/>
      <c r="F135" s="26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</row>
    <row r="136" spans="2:25">
      <c r="B136" s="32"/>
      <c r="C136" s="262"/>
      <c r="D136" s="262"/>
      <c r="E136" s="262"/>
      <c r="F136" s="26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</row>
    <row r="137" spans="2:25">
      <c r="B137" s="32"/>
      <c r="C137" s="262"/>
      <c r="D137" s="262"/>
      <c r="E137" s="262"/>
      <c r="F137" s="26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</row>
    <row r="138" spans="2:25">
      <c r="B138" s="32"/>
      <c r="C138" s="262"/>
      <c r="D138" s="262"/>
      <c r="E138" s="262"/>
      <c r="F138" s="26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</row>
    <row r="139" spans="2:25">
      <c r="B139" s="32"/>
      <c r="C139" s="262"/>
      <c r="D139" s="262"/>
      <c r="E139" s="262"/>
      <c r="F139" s="26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</row>
    <row r="140" spans="2:25">
      <c r="B140" s="32"/>
      <c r="C140" s="262"/>
      <c r="D140" s="262"/>
      <c r="E140" s="262"/>
      <c r="F140" s="26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</row>
    <row r="141" spans="2:25">
      <c r="B141" s="32"/>
      <c r="C141" s="262"/>
      <c r="D141" s="262"/>
      <c r="E141" s="262"/>
      <c r="F141" s="26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</row>
    <row r="142" spans="2:25">
      <c r="B142" s="32"/>
      <c r="C142" s="262"/>
      <c r="D142" s="262"/>
      <c r="E142" s="262"/>
      <c r="F142" s="26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</row>
    <row r="143" spans="2:25">
      <c r="B143" s="32"/>
      <c r="C143" s="262"/>
      <c r="D143" s="262"/>
      <c r="E143" s="262"/>
      <c r="F143" s="26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</row>
    <row r="144" spans="2:25">
      <c r="B144" s="32"/>
      <c r="C144" s="262"/>
      <c r="D144" s="262"/>
      <c r="E144" s="262"/>
      <c r="F144" s="26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</row>
    <row r="145" spans="2:25">
      <c r="B145" s="32"/>
      <c r="C145" s="262"/>
      <c r="D145" s="262"/>
      <c r="E145" s="262"/>
      <c r="F145" s="26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</row>
    <row r="146" spans="2:25">
      <c r="B146" s="32"/>
      <c r="C146" s="262"/>
      <c r="D146" s="262"/>
      <c r="E146" s="262"/>
      <c r="F146" s="26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</row>
    <row r="147" spans="2:25">
      <c r="B147" s="32"/>
      <c r="C147" s="262"/>
      <c r="D147" s="262"/>
      <c r="E147" s="262"/>
      <c r="F147" s="26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</row>
    <row r="148" spans="2:25">
      <c r="B148" s="32"/>
      <c r="C148" s="262"/>
      <c r="D148" s="262"/>
      <c r="E148" s="262"/>
      <c r="F148" s="26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</row>
    <row r="149" spans="2:25">
      <c r="B149" s="32"/>
      <c r="C149" s="262"/>
      <c r="D149" s="262"/>
      <c r="E149" s="262"/>
      <c r="F149" s="26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</row>
    <row r="150" spans="2:25">
      <c r="B150" s="32"/>
      <c r="C150" s="262"/>
      <c r="D150" s="262"/>
      <c r="E150" s="262"/>
      <c r="F150" s="26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</row>
    <row r="151" spans="2:25">
      <c r="B151" s="32"/>
      <c r="C151" s="262"/>
      <c r="D151" s="262"/>
      <c r="E151" s="262"/>
      <c r="F151" s="26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</row>
    <row r="152" spans="2:25">
      <c r="B152" s="32"/>
      <c r="C152" s="262"/>
      <c r="D152" s="262"/>
      <c r="E152" s="262"/>
      <c r="F152" s="26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</row>
    <row r="153" spans="2:25">
      <c r="B153" s="32"/>
      <c r="C153" s="262"/>
      <c r="D153" s="262"/>
      <c r="E153" s="262"/>
      <c r="F153" s="26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</row>
    <row r="154" spans="2:25">
      <c r="B154" s="32"/>
      <c r="C154" s="262"/>
      <c r="D154" s="262"/>
      <c r="E154" s="262"/>
      <c r="F154" s="26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</row>
    <row r="155" spans="2:25">
      <c r="B155" s="32"/>
      <c r="C155" s="262"/>
      <c r="D155" s="262"/>
      <c r="E155" s="262"/>
      <c r="F155" s="26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</row>
    <row r="156" spans="2:25">
      <c r="B156" s="32"/>
      <c r="C156" s="262"/>
      <c r="D156" s="262"/>
      <c r="E156" s="262"/>
      <c r="F156" s="26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</row>
    <row r="157" spans="2:25">
      <c r="B157" s="32"/>
      <c r="C157" s="262"/>
      <c r="D157" s="262"/>
      <c r="E157" s="262"/>
      <c r="F157" s="26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</row>
    <row r="158" spans="2:25">
      <c r="B158" s="32"/>
      <c r="C158" s="262"/>
      <c r="D158" s="262"/>
      <c r="E158" s="262"/>
      <c r="F158" s="26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</row>
    <row r="159" spans="2:25">
      <c r="B159" s="32"/>
      <c r="C159" s="262"/>
      <c r="D159" s="262"/>
      <c r="E159" s="262"/>
      <c r="F159" s="26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</row>
    <row r="160" spans="2:25">
      <c r="B160" s="32"/>
      <c r="C160" s="262"/>
      <c r="D160" s="262"/>
      <c r="E160" s="262"/>
      <c r="F160" s="26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</row>
    <row r="161" spans="2:25">
      <c r="B161" s="32"/>
      <c r="C161" s="262"/>
      <c r="D161" s="262"/>
      <c r="E161" s="262"/>
      <c r="F161" s="26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</row>
    <row r="162" spans="2:25">
      <c r="B162" s="32"/>
      <c r="C162" s="262"/>
      <c r="D162" s="262"/>
      <c r="E162" s="262"/>
      <c r="F162" s="26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</row>
    <row r="163" spans="2:25">
      <c r="B163" s="32"/>
      <c r="C163" s="262"/>
      <c r="D163" s="262"/>
      <c r="E163" s="262"/>
      <c r="F163" s="26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</row>
    <row r="164" spans="2:25">
      <c r="B164" s="32"/>
      <c r="C164" s="262"/>
      <c r="D164" s="262"/>
      <c r="E164" s="262"/>
      <c r="F164" s="26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</row>
    <row r="165" spans="2:25">
      <c r="B165" s="32"/>
      <c r="C165" s="262"/>
      <c r="D165" s="262"/>
      <c r="E165" s="262"/>
      <c r="F165" s="26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</row>
    <row r="166" spans="2:25">
      <c r="B166" s="32"/>
      <c r="C166" s="262"/>
      <c r="D166" s="262"/>
      <c r="E166" s="262"/>
      <c r="F166" s="26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</row>
    <row r="167" spans="2:25">
      <c r="B167" s="32"/>
      <c r="C167" s="262"/>
      <c r="D167" s="262"/>
      <c r="E167" s="262"/>
      <c r="F167" s="26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</row>
    <row r="168" spans="2:25">
      <c r="B168" s="32"/>
      <c r="C168" s="262"/>
      <c r="D168" s="262"/>
      <c r="E168" s="262"/>
      <c r="F168" s="26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</row>
    <row r="169" spans="2:25">
      <c r="B169" s="32"/>
      <c r="C169" s="262"/>
      <c r="D169" s="262"/>
      <c r="E169" s="262"/>
      <c r="F169" s="26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</row>
    <row r="170" spans="2:25">
      <c r="B170" s="32"/>
      <c r="C170" s="262"/>
      <c r="D170" s="262"/>
      <c r="E170" s="262"/>
      <c r="F170" s="26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</row>
    <row r="171" spans="2:25">
      <c r="B171" s="32"/>
      <c r="C171" s="262"/>
      <c r="D171" s="262"/>
      <c r="E171" s="262"/>
      <c r="F171" s="26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</row>
  </sheetData>
  <mergeCells count="2">
    <mergeCell ref="A1:F1"/>
    <mergeCell ref="A2:F2"/>
  </mergeCells>
  <phoneticPr fontId="50" type="noConversion"/>
  <printOptions horizontalCentered="1"/>
  <pageMargins left="0.23622047244094491" right="0.31496062992125984" top="0.31496062992125984" bottom="0.39370078740157483" header="0.15748031496062992" footer="0.15748031496062992"/>
  <pageSetup paperSize="9" scale="43" orientation="portrait" horizontalDpi="300" verticalDpi="300" r:id="rId1"/>
  <headerFooter alignWithMargins="0">
    <oddHeader>&amp;R35.sz.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  <pageSetUpPr fitToPage="1"/>
  </sheetPr>
  <dimension ref="A1:Y171"/>
  <sheetViews>
    <sheetView zoomScale="80" workbookViewId="0">
      <pane xSplit="2" ySplit="5" topLeftCell="E115" activePane="bottomRight" state="frozen"/>
      <selection activeCell="C11" sqref="C11"/>
      <selection pane="topRight" activeCell="C11" sqref="C11"/>
      <selection pane="bottomLeft" activeCell="C11" sqref="C11"/>
      <selection pane="bottomRight" activeCell="F6" sqref="F6"/>
    </sheetView>
  </sheetViews>
  <sheetFormatPr defaultRowHeight="15"/>
  <cols>
    <col min="1" max="1" width="98.7109375" customWidth="1"/>
    <col min="3" max="3" width="17.140625" style="158" customWidth="1"/>
    <col min="4" max="4" width="20.140625" style="158" customWidth="1"/>
    <col min="5" max="5" width="18.85546875" style="158" customWidth="1"/>
    <col min="6" max="6" width="15.7109375" style="158" customWidth="1"/>
  </cols>
  <sheetData>
    <row r="1" spans="1:6" ht="20.25" customHeight="1">
      <c r="A1" s="265" t="s">
        <v>343</v>
      </c>
      <c r="B1" s="266"/>
      <c r="C1" s="266"/>
      <c r="D1" s="266"/>
      <c r="E1" s="266"/>
      <c r="F1" s="267"/>
    </row>
    <row r="2" spans="1:6" ht="19.5" customHeight="1">
      <c r="A2" s="269" t="s">
        <v>187</v>
      </c>
      <c r="B2" s="266"/>
      <c r="C2" s="266"/>
      <c r="D2" s="266"/>
      <c r="E2" s="266"/>
      <c r="F2" s="267"/>
    </row>
    <row r="3" spans="1:6" ht="18">
      <c r="A3" s="149"/>
    </row>
    <row r="4" spans="1:6">
      <c r="A4" s="150" t="s">
        <v>367</v>
      </c>
    </row>
    <row r="5" spans="1:6" ht="30">
      <c r="A5" s="1" t="s">
        <v>498</v>
      </c>
      <c r="B5" s="2" t="s">
        <v>499</v>
      </c>
      <c r="C5" s="159" t="s">
        <v>194</v>
      </c>
      <c r="D5" s="159" t="s">
        <v>195</v>
      </c>
      <c r="E5" s="159" t="s">
        <v>346</v>
      </c>
      <c r="F5" s="187" t="s">
        <v>302</v>
      </c>
    </row>
    <row r="6" spans="1:6">
      <c r="A6" s="37" t="s">
        <v>500</v>
      </c>
      <c r="B6" s="38" t="s">
        <v>501</v>
      </c>
      <c r="C6" s="160">
        <v>26237</v>
      </c>
      <c r="D6" s="160"/>
      <c r="E6" s="160"/>
      <c r="F6" s="156">
        <f>E6+D6+C6</f>
        <v>26237</v>
      </c>
    </row>
    <row r="7" spans="1:6">
      <c r="A7" s="37" t="s">
        <v>502</v>
      </c>
      <c r="B7" s="39" t="s">
        <v>503</v>
      </c>
      <c r="C7" s="160"/>
      <c r="D7" s="160"/>
      <c r="E7" s="160"/>
      <c r="F7" s="156">
        <f t="shared" ref="F7:F70" si="0">E7+D7+C7</f>
        <v>0</v>
      </c>
    </row>
    <row r="8" spans="1:6">
      <c r="A8" s="37" t="s">
        <v>504</v>
      </c>
      <c r="B8" s="39" t="s">
        <v>505</v>
      </c>
      <c r="C8" s="160"/>
      <c r="D8" s="160"/>
      <c r="E8" s="160"/>
      <c r="F8" s="156">
        <f t="shared" si="0"/>
        <v>0</v>
      </c>
    </row>
    <row r="9" spans="1:6">
      <c r="A9" s="40" t="s">
        <v>506</v>
      </c>
      <c r="B9" s="39" t="s">
        <v>507</v>
      </c>
      <c r="C9" s="160">
        <v>2078</v>
      </c>
      <c r="D9" s="160"/>
      <c r="E9" s="160"/>
      <c r="F9" s="156">
        <f t="shared" si="0"/>
        <v>2078</v>
      </c>
    </row>
    <row r="10" spans="1:6">
      <c r="A10" s="40" t="s">
        <v>508</v>
      </c>
      <c r="B10" s="39" t="s">
        <v>509</v>
      </c>
      <c r="C10" s="160"/>
      <c r="D10" s="160"/>
      <c r="E10" s="160"/>
      <c r="F10" s="156">
        <f t="shared" si="0"/>
        <v>0</v>
      </c>
    </row>
    <row r="11" spans="1:6">
      <c r="A11" s="40" t="s">
        <v>543</v>
      </c>
      <c r="B11" s="39" t="s">
        <v>544</v>
      </c>
      <c r="C11" s="160"/>
      <c r="D11" s="160"/>
      <c r="E11" s="160"/>
      <c r="F11" s="156">
        <f t="shared" si="0"/>
        <v>0</v>
      </c>
    </row>
    <row r="12" spans="1:6">
      <c r="A12" s="40" t="s">
        <v>545</v>
      </c>
      <c r="B12" s="39" t="s">
        <v>546</v>
      </c>
      <c r="C12" s="160">
        <v>1412</v>
      </c>
      <c r="D12" s="160"/>
      <c r="E12" s="160"/>
      <c r="F12" s="156">
        <f t="shared" si="0"/>
        <v>1412</v>
      </c>
    </row>
    <row r="13" spans="1:6">
      <c r="A13" s="40" t="s">
        <v>547</v>
      </c>
      <c r="B13" s="39" t="s">
        <v>548</v>
      </c>
      <c r="C13" s="160"/>
      <c r="D13" s="160"/>
      <c r="E13" s="160"/>
      <c r="F13" s="156">
        <f t="shared" si="0"/>
        <v>0</v>
      </c>
    </row>
    <row r="14" spans="1:6">
      <c r="A14" s="4" t="s">
        <v>549</v>
      </c>
      <c r="B14" s="39" t="s">
        <v>550</v>
      </c>
      <c r="C14" s="160">
        <v>250</v>
      </c>
      <c r="D14" s="160"/>
      <c r="E14" s="160"/>
      <c r="F14" s="156">
        <f t="shared" si="0"/>
        <v>250</v>
      </c>
    </row>
    <row r="15" spans="1:6">
      <c r="A15" s="4" t="s">
        <v>551</v>
      </c>
      <c r="B15" s="39" t="s">
        <v>552</v>
      </c>
      <c r="C15" s="160"/>
      <c r="D15" s="160"/>
      <c r="E15" s="160"/>
      <c r="F15" s="156">
        <f t="shared" si="0"/>
        <v>0</v>
      </c>
    </row>
    <row r="16" spans="1:6">
      <c r="A16" s="4" t="s">
        <v>553</v>
      </c>
      <c r="B16" s="39" t="s">
        <v>554</v>
      </c>
      <c r="C16" s="160"/>
      <c r="D16" s="160"/>
      <c r="E16" s="160"/>
      <c r="F16" s="156">
        <f t="shared" si="0"/>
        <v>0</v>
      </c>
    </row>
    <row r="17" spans="1:6">
      <c r="A17" s="4" t="s">
        <v>555</v>
      </c>
      <c r="B17" s="39" t="s">
        <v>556</v>
      </c>
      <c r="C17" s="160"/>
      <c r="D17" s="160"/>
      <c r="E17" s="160"/>
      <c r="F17" s="156">
        <f t="shared" si="0"/>
        <v>0</v>
      </c>
    </row>
    <row r="18" spans="1:6">
      <c r="A18" s="4" t="s">
        <v>43</v>
      </c>
      <c r="B18" s="39" t="s">
        <v>557</v>
      </c>
      <c r="C18" s="160"/>
      <c r="D18" s="160"/>
      <c r="E18" s="160"/>
      <c r="F18" s="156">
        <f t="shared" si="0"/>
        <v>0</v>
      </c>
    </row>
    <row r="19" spans="1:6">
      <c r="A19" s="41" t="s">
        <v>894</v>
      </c>
      <c r="B19" s="42" t="s">
        <v>559</v>
      </c>
      <c r="C19" s="160">
        <f>SUM(C6:C18)</f>
        <v>29977</v>
      </c>
      <c r="D19" s="160">
        <f>SUM(D6:D18)</f>
        <v>0</v>
      </c>
      <c r="E19" s="160">
        <f>SUM(E6:E18)</f>
        <v>0</v>
      </c>
      <c r="F19" s="156">
        <f t="shared" si="0"/>
        <v>29977</v>
      </c>
    </row>
    <row r="20" spans="1:6">
      <c r="A20" s="4" t="s">
        <v>560</v>
      </c>
      <c r="B20" s="39" t="s">
        <v>561</v>
      </c>
      <c r="C20" s="160"/>
      <c r="D20" s="160"/>
      <c r="E20" s="160"/>
      <c r="F20" s="156">
        <f t="shared" si="0"/>
        <v>0</v>
      </c>
    </row>
    <row r="21" spans="1:6">
      <c r="A21" s="4" t="s">
        <v>562</v>
      </c>
      <c r="B21" s="39" t="s">
        <v>563</v>
      </c>
      <c r="C21" s="160">
        <v>500</v>
      </c>
      <c r="D21" s="160"/>
      <c r="E21" s="160"/>
      <c r="F21" s="156">
        <f t="shared" si="0"/>
        <v>500</v>
      </c>
    </row>
    <row r="22" spans="1:6">
      <c r="A22" s="5" t="s">
        <v>564</v>
      </c>
      <c r="B22" s="39" t="s">
        <v>565</v>
      </c>
      <c r="C22" s="160">
        <v>500</v>
      </c>
      <c r="D22" s="160"/>
      <c r="E22" s="160"/>
      <c r="F22" s="156">
        <f t="shared" si="0"/>
        <v>500</v>
      </c>
    </row>
    <row r="23" spans="1:6">
      <c r="A23" s="8" t="s">
        <v>895</v>
      </c>
      <c r="B23" s="42" t="s">
        <v>566</v>
      </c>
      <c r="C23" s="160">
        <f>SUM(C20:C22)</f>
        <v>1000</v>
      </c>
      <c r="D23" s="160">
        <f>SUM(D20:D22)</f>
        <v>0</v>
      </c>
      <c r="E23" s="160">
        <f>SUM(E20:E22)</f>
        <v>0</v>
      </c>
      <c r="F23" s="156">
        <f t="shared" si="0"/>
        <v>1000</v>
      </c>
    </row>
    <row r="24" spans="1:6">
      <c r="A24" s="64" t="s">
        <v>73</v>
      </c>
      <c r="B24" s="65" t="s">
        <v>567</v>
      </c>
      <c r="C24" s="160">
        <f>C23+C19</f>
        <v>30977</v>
      </c>
      <c r="D24" s="160">
        <f>D23+D19</f>
        <v>0</v>
      </c>
      <c r="E24" s="160">
        <f>E23+E19</f>
        <v>0</v>
      </c>
      <c r="F24" s="156">
        <f t="shared" si="0"/>
        <v>30977</v>
      </c>
    </row>
    <row r="25" spans="1:6">
      <c r="A25" s="48" t="s">
        <v>44</v>
      </c>
      <c r="B25" s="65" t="s">
        <v>568</v>
      </c>
      <c r="C25" s="160">
        <v>8487</v>
      </c>
      <c r="D25" s="160"/>
      <c r="E25" s="160"/>
      <c r="F25" s="156">
        <f t="shared" si="0"/>
        <v>8487</v>
      </c>
    </row>
    <row r="26" spans="1:6">
      <c r="A26" s="4" t="s">
        <v>569</v>
      </c>
      <c r="B26" s="39" t="s">
        <v>570</v>
      </c>
      <c r="C26" s="160">
        <v>323</v>
      </c>
      <c r="D26" s="160"/>
      <c r="E26" s="160"/>
      <c r="F26" s="156">
        <f t="shared" si="0"/>
        <v>323</v>
      </c>
    </row>
    <row r="27" spans="1:6">
      <c r="A27" s="4" t="s">
        <v>571</v>
      </c>
      <c r="B27" s="39" t="s">
        <v>572</v>
      </c>
      <c r="C27" s="160">
        <v>636</v>
      </c>
      <c r="D27" s="160"/>
      <c r="E27" s="160"/>
      <c r="F27" s="156">
        <f t="shared" si="0"/>
        <v>636</v>
      </c>
    </row>
    <row r="28" spans="1:6">
      <c r="A28" s="4" t="s">
        <v>573</v>
      </c>
      <c r="B28" s="39" t="s">
        <v>574</v>
      </c>
      <c r="C28" s="160"/>
      <c r="D28" s="160"/>
      <c r="E28" s="160"/>
      <c r="F28" s="156">
        <f t="shared" si="0"/>
        <v>0</v>
      </c>
    </row>
    <row r="29" spans="1:6">
      <c r="A29" s="8" t="s">
        <v>905</v>
      </c>
      <c r="B29" s="42" t="s">
        <v>575</v>
      </c>
      <c r="C29" s="160">
        <f>SUM(C26:C28)</f>
        <v>959</v>
      </c>
      <c r="D29" s="160">
        <f>SUM(D26:D28)</f>
        <v>0</v>
      </c>
      <c r="E29" s="160">
        <f>SUM(E26:E28)</f>
        <v>0</v>
      </c>
      <c r="F29" s="156">
        <f t="shared" si="0"/>
        <v>959</v>
      </c>
    </row>
    <row r="30" spans="1:6">
      <c r="A30" s="4" t="s">
        <v>576</v>
      </c>
      <c r="B30" s="39" t="s">
        <v>577</v>
      </c>
      <c r="C30" s="160">
        <v>141</v>
      </c>
      <c r="D30" s="160"/>
      <c r="E30" s="160"/>
      <c r="F30" s="156">
        <f t="shared" si="0"/>
        <v>141</v>
      </c>
    </row>
    <row r="31" spans="1:6">
      <c r="A31" s="4" t="s">
        <v>578</v>
      </c>
      <c r="B31" s="39" t="s">
        <v>579</v>
      </c>
      <c r="C31" s="160">
        <v>730</v>
      </c>
      <c r="D31" s="160"/>
      <c r="E31" s="160"/>
      <c r="F31" s="156">
        <f t="shared" si="0"/>
        <v>730</v>
      </c>
    </row>
    <row r="32" spans="1:6" ht="15" customHeight="1">
      <c r="A32" s="8" t="s">
        <v>74</v>
      </c>
      <c r="B32" s="42" t="s">
        <v>580</v>
      </c>
      <c r="C32" s="160">
        <f>SUM(C30:C31)</f>
        <v>871</v>
      </c>
      <c r="D32" s="160">
        <f>SUM(D30:D31)</f>
        <v>0</v>
      </c>
      <c r="E32" s="160">
        <f>SUM(E30:E31)</f>
        <v>0</v>
      </c>
      <c r="F32" s="156">
        <f t="shared" si="0"/>
        <v>871</v>
      </c>
    </row>
    <row r="33" spans="1:6">
      <c r="A33" s="4" t="s">
        <v>581</v>
      </c>
      <c r="B33" s="39" t="s">
        <v>582</v>
      </c>
      <c r="C33" s="160">
        <v>1460</v>
      </c>
      <c r="D33" s="160"/>
      <c r="E33" s="160"/>
      <c r="F33" s="156">
        <f t="shared" si="0"/>
        <v>1460</v>
      </c>
    </row>
    <row r="34" spans="1:6">
      <c r="A34" s="4" t="s">
        <v>583</v>
      </c>
      <c r="B34" s="39" t="s">
        <v>584</v>
      </c>
      <c r="C34" s="160"/>
      <c r="D34" s="160"/>
      <c r="E34" s="160"/>
      <c r="F34" s="156">
        <f t="shared" si="0"/>
        <v>0</v>
      </c>
    </row>
    <row r="35" spans="1:6">
      <c r="A35" s="4" t="s">
        <v>45</v>
      </c>
      <c r="B35" s="39" t="s">
        <v>585</v>
      </c>
      <c r="C35" s="160">
        <v>546</v>
      </c>
      <c r="D35" s="160"/>
      <c r="E35" s="160"/>
      <c r="F35" s="156">
        <f t="shared" si="0"/>
        <v>546</v>
      </c>
    </row>
    <row r="36" spans="1:6">
      <c r="A36" s="4" t="s">
        <v>587</v>
      </c>
      <c r="B36" s="39" t="s">
        <v>588</v>
      </c>
      <c r="C36" s="160">
        <v>105</v>
      </c>
      <c r="D36" s="160"/>
      <c r="E36" s="160"/>
      <c r="F36" s="156">
        <f t="shared" si="0"/>
        <v>105</v>
      </c>
    </row>
    <row r="37" spans="1:6">
      <c r="A37" s="13" t="s">
        <v>46</v>
      </c>
      <c r="B37" s="39" t="s">
        <v>589</v>
      </c>
      <c r="C37" s="160">
        <v>112</v>
      </c>
      <c r="D37" s="160"/>
      <c r="E37" s="160"/>
      <c r="F37" s="156">
        <f t="shared" si="0"/>
        <v>112</v>
      </c>
    </row>
    <row r="38" spans="1:6">
      <c r="A38" s="5" t="s">
        <v>591</v>
      </c>
      <c r="B38" s="39" t="s">
        <v>592</v>
      </c>
      <c r="C38" s="160"/>
      <c r="D38" s="160"/>
      <c r="E38" s="160"/>
      <c r="F38" s="156">
        <f t="shared" si="0"/>
        <v>0</v>
      </c>
    </row>
    <row r="39" spans="1:6">
      <c r="A39" s="4" t="s">
        <v>47</v>
      </c>
      <c r="B39" s="39" t="s">
        <v>593</v>
      </c>
      <c r="C39" s="160">
        <v>7184</v>
      </c>
      <c r="D39" s="160"/>
      <c r="E39" s="160"/>
      <c r="F39" s="156">
        <f t="shared" si="0"/>
        <v>7184</v>
      </c>
    </row>
    <row r="40" spans="1:6">
      <c r="A40" s="8" t="s">
        <v>909</v>
      </c>
      <c r="B40" s="42" t="s">
        <v>595</v>
      </c>
      <c r="C40" s="160">
        <f>SUM(C33:C39)</f>
        <v>9407</v>
      </c>
      <c r="D40" s="160">
        <f>SUM(D33:D39)</f>
        <v>0</v>
      </c>
      <c r="E40" s="160">
        <f>SUM(E33:E39)</f>
        <v>0</v>
      </c>
      <c r="F40" s="156">
        <f t="shared" si="0"/>
        <v>9407</v>
      </c>
    </row>
    <row r="41" spans="1:6">
      <c r="A41" s="4" t="s">
        <v>596</v>
      </c>
      <c r="B41" s="39" t="s">
        <v>597</v>
      </c>
      <c r="C41" s="160">
        <v>367</v>
      </c>
      <c r="D41" s="160"/>
      <c r="E41" s="160"/>
      <c r="F41" s="156">
        <f t="shared" si="0"/>
        <v>367</v>
      </c>
    </row>
    <row r="42" spans="1:6">
      <c r="A42" s="4" t="s">
        <v>598</v>
      </c>
      <c r="B42" s="39" t="s">
        <v>599</v>
      </c>
      <c r="C42" s="160"/>
      <c r="D42" s="160"/>
      <c r="E42" s="160"/>
      <c r="F42" s="156">
        <f t="shared" si="0"/>
        <v>0</v>
      </c>
    </row>
    <row r="43" spans="1:6">
      <c r="A43" s="8" t="s">
        <v>910</v>
      </c>
      <c r="B43" s="42" t="s">
        <v>600</v>
      </c>
      <c r="C43" s="160">
        <f>SUM(C41:C42)</f>
        <v>367</v>
      </c>
      <c r="D43" s="160">
        <f>SUM(D41:D42)</f>
        <v>0</v>
      </c>
      <c r="E43" s="160">
        <f>SUM(E41:E42)</f>
        <v>0</v>
      </c>
      <c r="F43" s="156">
        <f t="shared" si="0"/>
        <v>367</v>
      </c>
    </row>
    <row r="44" spans="1:6">
      <c r="A44" s="4" t="s">
        <v>601</v>
      </c>
      <c r="B44" s="39" t="s">
        <v>602</v>
      </c>
      <c r="C44" s="160">
        <v>1360</v>
      </c>
      <c r="D44" s="160"/>
      <c r="E44" s="160"/>
      <c r="F44" s="156">
        <f t="shared" si="0"/>
        <v>1360</v>
      </c>
    </row>
    <row r="45" spans="1:6">
      <c r="A45" s="4" t="s">
        <v>603</v>
      </c>
      <c r="B45" s="39" t="s">
        <v>604</v>
      </c>
      <c r="C45" s="160"/>
      <c r="D45" s="160"/>
      <c r="E45" s="160"/>
      <c r="F45" s="156">
        <f t="shared" si="0"/>
        <v>0</v>
      </c>
    </row>
    <row r="46" spans="1:6">
      <c r="A46" s="4" t="s">
        <v>48</v>
      </c>
      <c r="B46" s="39" t="s">
        <v>605</v>
      </c>
      <c r="C46" s="160"/>
      <c r="D46" s="160"/>
      <c r="E46" s="160"/>
      <c r="F46" s="156">
        <f t="shared" si="0"/>
        <v>0</v>
      </c>
    </row>
    <row r="47" spans="1:6">
      <c r="A47" s="4" t="s">
        <v>49</v>
      </c>
      <c r="B47" s="39" t="s">
        <v>607</v>
      </c>
      <c r="C47" s="160"/>
      <c r="D47" s="160"/>
      <c r="E47" s="160"/>
      <c r="F47" s="156">
        <f t="shared" si="0"/>
        <v>0</v>
      </c>
    </row>
    <row r="48" spans="1:6">
      <c r="A48" s="4" t="s">
        <v>611</v>
      </c>
      <c r="B48" s="39" t="s">
        <v>612</v>
      </c>
      <c r="C48" s="160"/>
      <c r="D48" s="160"/>
      <c r="E48" s="160"/>
      <c r="F48" s="156">
        <f t="shared" si="0"/>
        <v>0</v>
      </c>
    </row>
    <row r="49" spans="1:6">
      <c r="A49" s="8" t="s">
        <v>913</v>
      </c>
      <c r="B49" s="42" t="s">
        <v>613</v>
      </c>
      <c r="C49" s="160">
        <f>SUM(C44:C48)</f>
        <v>1360</v>
      </c>
      <c r="D49" s="160">
        <f>SUM(D44:D48)</f>
        <v>0</v>
      </c>
      <c r="E49" s="160">
        <f>SUM(E44:E48)</f>
        <v>0</v>
      </c>
      <c r="F49" s="156">
        <f t="shared" si="0"/>
        <v>1360</v>
      </c>
    </row>
    <row r="50" spans="1:6">
      <c r="A50" s="48" t="s">
        <v>914</v>
      </c>
      <c r="B50" s="65" t="s">
        <v>614</v>
      </c>
      <c r="C50" s="160">
        <f>C49+C43+C40+C32+C29</f>
        <v>12964</v>
      </c>
      <c r="D50" s="160">
        <f>D49+D43+D40+D32+D29</f>
        <v>0</v>
      </c>
      <c r="E50" s="160">
        <f>E49+E43+E40+E32+E29</f>
        <v>0</v>
      </c>
      <c r="F50" s="156">
        <f t="shared" si="0"/>
        <v>12964</v>
      </c>
    </row>
    <row r="51" spans="1:6">
      <c r="A51" s="16" t="s">
        <v>615</v>
      </c>
      <c r="B51" s="39" t="s">
        <v>616</v>
      </c>
      <c r="C51" s="160"/>
      <c r="D51" s="160"/>
      <c r="E51" s="160"/>
      <c r="F51" s="156">
        <f t="shared" si="0"/>
        <v>0</v>
      </c>
    </row>
    <row r="52" spans="1:6">
      <c r="A52" s="16" t="s">
        <v>931</v>
      </c>
      <c r="B52" s="39" t="s">
        <v>617</v>
      </c>
      <c r="C52" s="160"/>
      <c r="D52" s="160"/>
      <c r="E52" s="160"/>
      <c r="F52" s="156">
        <f t="shared" si="0"/>
        <v>0</v>
      </c>
    </row>
    <row r="53" spans="1:6">
      <c r="A53" s="21" t="s">
        <v>50</v>
      </c>
      <c r="B53" s="39" t="s">
        <v>618</v>
      </c>
      <c r="C53" s="160"/>
      <c r="D53" s="160"/>
      <c r="E53" s="160"/>
      <c r="F53" s="156">
        <f t="shared" si="0"/>
        <v>0</v>
      </c>
    </row>
    <row r="54" spans="1:6">
      <c r="A54" s="21" t="s">
        <v>51</v>
      </c>
      <c r="B54" s="39" t="s">
        <v>619</v>
      </c>
      <c r="C54" s="160"/>
      <c r="D54" s="160"/>
      <c r="E54" s="160"/>
      <c r="F54" s="156">
        <f t="shared" si="0"/>
        <v>0</v>
      </c>
    </row>
    <row r="55" spans="1:6">
      <c r="A55" s="21" t="s">
        <v>52</v>
      </c>
      <c r="B55" s="39" t="s">
        <v>620</v>
      </c>
      <c r="C55" s="160"/>
      <c r="D55" s="160"/>
      <c r="E55" s="160"/>
      <c r="F55" s="156">
        <f t="shared" si="0"/>
        <v>0</v>
      </c>
    </row>
    <row r="56" spans="1:6">
      <c r="A56" s="16" t="s">
        <v>53</v>
      </c>
      <c r="B56" s="39" t="s">
        <v>621</v>
      </c>
      <c r="C56" s="160"/>
      <c r="D56" s="160"/>
      <c r="E56" s="160"/>
      <c r="F56" s="156">
        <f t="shared" si="0"/>
        <v>0</v>
      </c>
    </row>
    <row r="57" spans="1:6">
      <c r="A57" s="16" t="s">
        <v>54</v>
      </c>
      <c r="B57" s="39" t="s">
        <v>622</v>
      </c>
      <c r="C57" s="160"/>
      <c r="D57" s="160"/>
      <c r="E57" s="160"/>
      <c r="F57" s="156">
        <f t="shared" si="0"/>
        <v>0</v>
      </c>
    </row>
    <row r="58" spans="1:6">
      <c r="A58" s="16" t="s">
        <v>55</v>
      </c>
      <c r="B58" s="39" t="s">
        <v>623</v>
      </c>
      <c r="C58" s="160"/>
      <c r="D58" s="160"/>
      <c r="E58" s="160"/>
      <c r="F58" s="156">
        <f t="shared" si="0"/>
        <v>0</v>
      </c>
    </row>
    <row r="59" spans="1:6">
      <c r="A59" s="62" t="s">
        <v>12</v>
      </c>
      <c r="B59" s="65" t="s">
        <v>624</v>
      </c>
      <c r="C59" s="160"/>
      <c r="D59" s="160"/>
      <c r="E59" s="160"/>
      <c r="F59" s="156">
        <f t="shared" si="0"/>
        <v>0</v>
      </c>
    </row>
    <row r="60" spans="1:6">
      <c r="A60" s="15" t="s">
        <v>56</v>
      </c>
      <c r="B60" s="39" t="s">
        <v>625</v>
      </c>
      <c r="C60" s="160"/>
      <c r="D60" s="160"/>
      <c r="E60" s="160"/>
      <c r="F60" s="156">
        <f t="shared" si="0"/>
        <v>0</v>
      </c>
    </row>
    <row r="61" spans="1:6">
      <c r="A61" s="15" t="s">
        <v>627</v>
      </c>
      <c r="B61" s="39" t="s">
        <v>628</v>
      </c>
      <c r="C61" s="160"/>
      <c r="D61" s="160"/>
      <c r="E61" s="160"/>
      <c r="F61" s="156">
        <f t="shared" si="0"/>
        <v>0</v>
      </c>
    </row>
    <row r="62" spans="1:6">
      <c r="A62" s="15" t="s">
        <v>629</v>
      </c>
      <c r="B62" s="39" t="s">
        <v>630</v>
      </c>
      <c r="C62" s="160"/>
      <c r="D62" s="160"/>
      <c r="E62" s="160"/>
      <c r="F62" s="156">
        <f t="shared" si="0"/>
        <v>0</v>
      </c>
    </row>
    <row r="63" spans="1:6">
      <c r="A63" s="15" t="s">
        <v>14</v>
      </c>
      <c r="B63" s="39" t="s">
        <v>631</v>
      </c>
      <c r="C63" s="160"/>
      <c r="D63" s="160"/>
      <c r="E63" s="160"/>
      <c r="F63" s="156">
        <f t="shared" si="0"/>
        <v>0</v>
      </c>
    </row>
    <row r="64" spans="1:6">
      <c r="A64" s="15" t="s">
        <v>57</v>
      </c>
      <c r="B64" s="39" t="s">
        <v>632</v>
      </c>
      <c r="C64" s="160"/>
      <c r="D64" s="160"/>
      <c r="E64" s="160"/>
      <c r="F64" s="156">
        <f t="shared" si="0"/>
        <v>0</v>
      </c>
    </row>
    <row r="65" spans="1:6">
      <c r="A65" s="15" t="s">
        <v>16</v>
      </c>
      <c r="B65" s="39" t="s">
        <v>633</v>
      </c>
      <c r="C65" s="160"/>
      <c r="D65" s="160"/>
      <c r="E65" s="160"/>
      <c r="F65" s="156">
        <f t="shared" si="0"/>
        <v>0</v>
      </c>
    </row>
    <row r="66" spans="1:6">
      <c r="A66" s="15" t="s">
        <v>58</v>
      </c>
      <c r="B66" s="39" t="s">
        <v>634</v>
      </c>
      <c r="C66" s="160"/>
      <c r="D66" s="160"/>
      <c r="E66" s="160"/>
      <c r="F66" s="156">
        <f t="shared" si="0"/>
        <v>0</v>
      </c>
    </row>
    <row r="67" spans="1:6">
      <c r="A67" s="15" t="s">
        <v>59</v>
      </c>
      <c r="B67" s="39" t="s">
        <v>649</v>
      </c>
      <c r="C67" s="160"/>
      <c r="D67" s="160"/>
      <c r="E67" s="160"/>
      <c r="F67" s="156">
        <f t="shared" si="0"/>
        <v>0</v>
      </c>
    </row>
    <row r="68" spans="1:6">
      <c r="A68" s="15" t="s">
        <v>650</v>
      </c>
      <c r="B68" s="39" t="s">
        <v>651</v>
      </c>
      <c r="C68" s="160"/>
      <c r="D68" s="160"/>
      <c r="E68" s="160"/>
      <c r="F68" s="156">
        <f t="shared" si="0"/>
        <v>0</v>
      </c>
    </row>
    <row r="69" spans="1:6">
      <c r="A69" s="28" t="s">
        <v>652</v>
      </c>
      <c r="B69" s="39" t="s">
        <v>653</v>
      </c>
      <c r="C69" s="160"/>
      <c r="D69" s="160"/>
      <c r="E69" s="160"/>
      <c r="F69" s="156">
        <f t="shared" si="0"/>
        <v>0</v>
      </c>
    </row>
    <row r="70" spans="1:6">
      <c r="A70" s="15" t="s">
        <v>60</v>
      </c>
      <c r="B70" s="39" t="s">
        <v>654</v>
      </c>
      <c r="C70" s="160"/>
      <c r="D70" s="160"/>
      <c r="E70" s="160"/>
      <c r="F70" s="156">
        <f t="shared" si="0"/>
        <v>0</v>
      </c>
    </row>
    <row r="71" spans="1:6">
      <c r="A71" s="28" t="s">
        <v>248</v>
      </c>
      <c r="B71" s="39" t="s">
        <v>655</v>
      </c>
      <c r="C71" s="160"/>
      <c r="D71" s="160"/>
      <c r="E71" s="160"/>
      <c r="F71" s="156">
        <f t="shared" ref="F71:F122" si="1">E71+D71+C71</f>
        <v>0</v>
      </c>
    </row>
    <row r="72" spans="1:6">
      <c r="A72" s="28" t="s">
        <v>249</v>
      </c>
      <c r="B72" s="39" t="s">
        <v>655</v>
      </c>
      <c r="C72" s="160"/>
      <c r="D72" s="160"/>
      <c r="E72" s="160"/>
      <c r="F72" s="156">
        <f t="shared" si="1"/>
        <v>0</v>
      </c>
    </row>
    <row r="73" spans="1:6">
      <c r="A73" s="62" t="s">
        <v>20</v>
      </c>
      <c r="B73" s="65" t="s">
        <v>656</v>
      </c>
      <c r="C73" s="160"/>
      <c r="D73" s="160"/>
      <c r="E73" s="160"/>
      <c r="F73" s="156">
        <f t="shared" si="1"/>
        <v>0</v>
      </c>
    </row>
    <row r="74" spans="1:6" ht="15.75">
      <c r="A74" s="77" t="s">
        <v>344</v>
      </c>
      <c r="B74" s="65"/>
      <c r="C74" s="160">
        <f>C73+C59+C50+C25+C24</f>
        <v>52428</v>
      </c>
      <c r="D74" s="160">
        <f>D73+D59+D50+D25+D24</f>
        <v>0</v>
      </c>
      <c r="E74" s="160">
        <f>E73+E59+E50+E25+E24</f>
        <v>0</v>
      </c>
      <c r="F74" s="156">
        <f t="shared" si="1"/>
        <v>52428</v>
      </c>
    </row>
    <row r="75" spans="1:6">
      <c r="A75" s="43" t="s">
        <v>657</v>
      </c>
      <c r="B75" s="39" t="s">
        <v>658</v>
      </c>
      <c r="C75" s="160"/>
      <c r="D75" s="160"/>
      <c r="E75" s="160"/>
      <c r="F75" s="156">
        <f t="shared" si="1"/>
        <v>0</v>
      </c>
    </row>
    <row r="76" spans="1:6">
      <c r="A76" s="43" t="s">
        <v>61</v>
      </c>
      <c r="B76" s="39" t="s">
        <v>659</v>
      </c>
      <c r="C76" s="160"/>
      <c r="D76" s="160"/>
      <c r="E76" s="160"/>
      <c r="F76" s="156">
        <f t="shared" si="1"/>
        <v>0</v>
      </c>
    </row>
    <row r="77" spans="1:6">
      <c r="A77" s="43" t="s">
        <v>661</v>
      </c>
      <c r="B77" s="39" t="s">
        <v>662</v>
      </c>
      <c r="C77" s="160"/>
      <c r="D77" s="160"/>
      <c r="E77" s="160"/>
      <c r="F77" s="156">
        <f t="shared" si="1"/>
        <v>0</v>
      </c>
    </row>
    <row r="78" spans="1:6">
      <c r="A78" s="43" t="s">
        <v>663</v>
      </c>
      <c r="B78" s="39" t="s">
        <v>664</v>
      </c>
      <c r="C78" s="160">
        <v>150</v>
      </c>
      <c r="D78" s="160"/>
      <c r="E78" s="160"/>
      <c r="F78" s="156">
        <f t="shared" si="1"/>
        <v>150</v>
      </c>
    </row>
    <row r="79" spans="1:6">
      <c r="A79" s="5" t="s">
        <v>665</v>
      </c>
      <c r="B79" s="39" t="s">
        <v>666</v>
      </c>
      <c r="C79" s="160"/>
      <c r="D79" s="160"/>
      <c r="E79" s="160"/>
      <c r="F79" s="156">
        <f t="shared" si="1"/>
        <v>0</v>
      </c>
    </row>
    <row r="80" spans="1:6">
      <c r="A80" s="5" t="s">
        <v>667</v>
      </c>
      <c r="B80" s="39" t="s">
        <v>668</v>
      </c>
      <c r="C80" s="160"/>
      <c r="D80" s="160"/>
      <c r="E80" s="160"/>
      <c r="F80" s="156">
        <f t="shared" si="1"/>
        <v>0</v>
      </c>
    </row>
    <row r="81" spans="1:6">
      <c r="A81" s="5" t="s">
        <v>669</v>
      </c>
      <c r="B81" s="39" t="s">
        <v>670</v>
      </c>
      <c r="C81" s="160">
        <v>41</v>
      </c>
      <c r="D81" s="160"/>
      <c r="E81" s="160"/>
      <c r="F81" s="156">
        <f t="shared" si="1"/>
        <v>41</v>
      </c>
    </row>
    <row r="82" spans="1:6">
      <c r="A82" s="63" t="s">
        <v>22</v>
      </c>
      <c r="B82" s="65" t="s">
        <v>671</v>
      </c>
      <c r="C82" s="160">
        <f>SUM(C75:C81)</f>
        <v>191</v>
      </c>
      <c r="D82" s="160">
        <f>SUM(D75:D81)</f>
        <v>0</v>
      </c>
      <c r="E82" s="160">
        <f>SUM(E75:E81)</f>
        <v>0</v>
      </c>
      <c r="F82" s="156">
        <f t="shared" si="1"/>
        <v>191</v>
      </c>
    </row>
    <row r="83" spans="1:6">
      <c r="A83" s="16" t="s">
        <v>672</v>
      </c>
      <c r="B83" s="39" t="s">
        <v>673</v>
      </c>
      <c r="C83" s="160"/>
      <c r="D83" s="160"/>
      <c r="E83" s="160"/>
      <c r="F83" s="156">
        <f t="shared" si="1"/>
        <v>0</v>
      </c>
    </row>
    <row r="84" spans="1:6">
      <c r="A84" s="16" t="s">
        <v>674</v>
      </c>
      <c r="B84" s="39" t="s">
        <v>675</v>
      </c>
      <c r="C84" s="160"/>
      <c r="D84" s="160"/>
      <c r="E84" s="160"/>
      <c r="F84" s="156">
        <f t="shared" si="1"/>
        <v>0</v>
      </c>
    </row>
    <row r="85" spans="1:6">
      <c r="A85" s="16" t="s">
        <v>676</v>
      </c>
      <c r="B85" s="39" t="s">
        <v>677</v>
      </c>
      <c r="C85" s="160"/>
      <c r="D85" s="160"/>
      <c r="E85" s="160"/>
      <c r="F85" s="156">
        <f t="shared" si="1"/>
        <v>0</v>
      </c>
    </row>
    <row r="86" spans="1:6">
      <c r="A86" s="16" t="s">
        <v>678</v>
      </c>
      <c r="B86" s="39" t="s">
        <v>679</v>
      </c>
      <c r="C86" s="160"/>
      <c r="D86" s="160"/>
      <c r="E86" s="160"/>
      <c r="F86" s="156">
        <f t="shared" si="1"/>
        <v>0</v>
      </c>
    </row>
    <row r="87" spans="1:6">
      <c r="A87" s="62" t="s">
        <v>23</v>
      </c>
      <c r="B87" s="65" t="s">
        <v>680</v>
      </c>
      <c r="C87" s="160"/>
      <c r="D87" s="160"/>
      <c r="E87" s="160"/>
      <c r="F87" s="156">
        <f t="shared" si="1"/>
        <v>0</v>
      </c>
    </row>
    <row r="88" spans="1:6">
      <c r="A88" s="16" t="s">
        <v>681</v>
      </c>
      <c r="B88" s="39" t="s">
        <v>682</v>
      </c>
      <c r="C88" s="160"/>
      <c r="D88" s="160"/>
      <c r="E88" s="160"/>
      <c r="F88" s="156">
        <f t="shared" si="1"/>
        <v>0</v>
      </c>
    </row>
    <row r="89" spans="1:6">
      <c r="A89" s="16" t="s">
        <v>62</v>
      </c>
      <c r="B89" s="39" t="s">
        <v>683</v>
      </c>
      <c r="C89" s="160"/>
      <c r="D89" s="160"/>
      <c r="E89" s="160"/>
      <c r="F89" s="156">
        <f t="shared" si="1"/>
        <v>0</v>
      </c>
    </row>
    <row r="90" spans="1:6">
      <c r="A90" s="16" t="s">
        <v>63</v>
      </c>
      <c r="B90" s="39" t="s">
        <v>684</v>
      </c>
      <c r="C90" s="160"/>
      <c r="D90" s="160"/>
      <c r="E90" s="160"/>
      <c r="F90" s="156">
        <f t="shared" si="1"/>
        <v>0</v>
      </c>
    </row>
    <row r="91" spans="1:6">
      <c r="A91" s="16" t="s">
        <v>64</v>
      </c>
      <c r="B91" s="39" t="s">
        <v>685</v>
      </c>
      <c r="C91" s="160"/>
      <c r="D91" s="160"/>
      <c r="E91" s="160"/>
      <c r="F91" s="156">
        <f t="shared" si="1"/>
        <v>0</v>
      </c>
    </row>
    <row r="92" spans="1:6">
      <c r="A92" s="16" t="s">
        <v>65</v>
      </c>
      <c r="B92" s="39" t="s">
        <v>686</v>
      </c>
      <c r="C92" s="160"/>
      <c r="D92" s="160"/>
      <c r="E92" s="160"/>
      <c r="F92" s="156">
        <f t="shared" si="1"/>
        <v>0</v>
      </c>
    </row>
    <row r="93" spans="1:6">
      <c r="A93" s="16" t="s">
        <v>66</v>
      </c>
      <c r="B93" s="39" t="s">
        <v>687</v>
      </c>
      <c r="C93" s="160"/>
      <c r="D93" s="160"/>
      <c r="E93" s="160"/>
      <c r="F93" s="156">
        <f t="shared" si="1"/>
        <v>0</v>
      </c>
    </row>
    <row r="94" spans="1:6">
      <c r="A94" s="16" t="s">
        <v>688</v>
      </c>
      <c r="B94" s="39" t="s">
        <v>689</v>
      </c>
      <c r="C94" s="160"/>
      <c r="D94" s="160"/>
      <c r="E94" s="160"/>
      <c r="F94" s="156">
        <f t="shared" si="1"/>
        <v>0</v>
      </c>
    </row>
    <row r="95" spans="1:6">
      <c r="A95" s="16" t="s">
        <v>67</v>
      </c>
      <c r="B95" s="39" t="s">
        <v>690</v>
      </c>
      <c r="C95" s="160"/>
      <c r="D95" s="160"/>
      <c r="E95" s="160"/>
      <c r="F95" s="156">
        <f t="shared" si="1"/>
        <v>0</v>
      </c>
    </row>
    <row r="96" spans="1:6">
      <c r="A96" s="62" t="s">
        <v>24</v>
      </c>
      <c r="B96" s="65" t="s">
        <v>691</v>
      </c>
      <c r="C96" s="160"/>
      <c r="D96" s="160"/>
      <c r="E96" s="160"/>
      <c r="F96" s="156">
        <f t="shared" si="1"/>
        <v>0</v>
      </c>
    </row>
    <row r="97" spans="1:25" ht="15.75">
      <c r="A97" s="77" t="s">
        <v>345</v>
      </c>
      <c r="B97" s="65"/>
      <c r="C97" s="160">
        <f>C96+C87+C82</f>
        <v>191</v>
      </c>
      <c r="D97" s="160">
        <f>D96+D87+D82</f>
        <v>0</v>
      </c>
      <c r="E97" s="160">
        <f>E96+E87+E82</f>
        <v>0</v>
      </c>
      <c r="F97" s="156">
        <f t="shared" si="1"/>
        <v>191</v>
      </c>
    </row>
    <row r="98" spans="1:25" ht="15.75">
      <c r="A98" s="44" t="s">
        <v>75</v>
      </c>
      <c r="B98" s="45" t="s">
        <v>692</v>
      </c>
      <c r="C98" s="160">
        <f>C97+C74</f>
        <v>52619</v>
      </c>
      <c r="D98" s="160">
        <f>D97+D74</f>
        <v>0</v>
      </c>
      <c r="E98" s="160">
        <f>E97+E74</f>
        <v>0</v>
      </c>
      <c r="F98" s="156">
        <f t="shared" si="1"/>
        <v>52619</v>
      </c>
    </row>
    <row r="99" spans="1:25">
      <c r="A99" s="16" t="s">
        <v>68</v>
      </c>
      <c r="B99" s="4" t="s">
        <v>693</v>
      </c>
      <c r="C99" s="161"/>
      <c r="D99" s="161"/>
      <c r="E99" s="161"/>
      <c r="F99" s="156">
        <f t="shared" si="1"/>
        <v>0</v>
      </c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2"/>
      <c r="Y99" s="32"/>
    </row>
    <row r="100" spans="1:25">
      <c r="A100" s="16" t="s">
        <v>696</v>
      </c>
      <c r="B100" s="4" t="s">
        <v>697</v>
      </c>
      <c r="C100" s="161"/>
      <c r="D100" s="161"/>
      <c r="E100" s="161"/>
      <c r="F100" s="156">
        <f t="shared" si="1"/>
        <v>0</v>
      </c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2"/>
      <c r="Y100" s="32"/>
    </row>
    <row r="101" spans="1:25">
      <c r="A101" s="16" t="s">
        <v>69</v>
      </c>
      <c r="B101" s="4" t="s">
        <v>698</v>
      </c>
      <c r="C101" s="161"/>
      <c r="D101" s="161"/>
      <c r="E101" s="161"/>
      <c r="F101" s="156">
        <f t="shared" si="1"/>
        <v>0</v>
      </c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2"/>
      <c r="Y101" s="32"/>
    </row>
    <row r="102" spans="1:25">
      <c r="A102" s="19" t="s">
        <v>31</v>
      </c>
      <c r="B102" s="8" t="s">
        <v>700</v>
      </c>
      <c r="C102" s="162"/>
      <c r="D102" s="162"/>
      <c r="E102" s="162"/>
      <c r="F102" s="156">
        <f t="shared" si="1"/>
        <v>0</v>
      </c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2"/>
      <c r="Y102" s="32"/>
    </row>
    <row r="103" spans="1:25">
      <c r="A103" s="46" t="s">
        <v>70</v>
      </c>
      <c r="B103" s="4" t="s">
        <v>701</v>
      </c>
      <c r="C103" s="163"/>
      <c r="D103" s="163"/>
      <c r="E103" s="163"/>
      <c r="F103" s="156">
        <f t="shared" si="1"/>
        <v>0</v>
      </c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2"/>
      <c r="Y103" s="32"/>
    </row>
    <row r="104" spans="1:25">
      <c r="A104" s="46" t="s">
        <v>37</v>
      </c>
      <c r="B104" s="4" t="s">
        <v>704</v>
      </c>
      <c r="C104" s="163"/>
      <c r="D104" s="163"/>
      <c r="E104" s="163"/>
      <c r="F104" s="156">
        <f t="shared" si="1"/>
        <v>0</v>
      </c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2"/>
      <c r="Y104" s="32"/>
    </row>
    <row r="105" spans="1:25">
      <c r="A105" s="16" t="s">
        <v>705</v>
      </c>
      <c r="B105" s="4" t="s">
        <v>706</v>
      </c>
      <c r="C105" s="161"/>
      <c r="D105" s="161"/>
      <c r="E105" s="161"/>
      <c r="F105" s="156">
        <f t="shared" si="1"/>
        <v>0</v>
      </c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2"/>
      <c r="Y105" s="32"/>
    </row>
    <row r="106" spans="1:25">
      <c r="A106" s="16" t="s">
        <v>71</v>
      </c>
      <c r="B106" s="4" t="s">
        <v>707</v>
      </c>
      <c r="C106" s="161"/>
      <c r="D106" s="161"/>
      <c r="E106" s="161"/>
      <c r="F106" s="156">
        <f t="shared" si="1"/>
        <v>0</v>
      </c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2"/>
      <c r="Y106" s="32"/>
    </row>
    <row r="107" spans="1:25">
      <c r="A107" s="17" t="s">
        <v>34</v>
      </c>
      <c r="B107" s="8" t="s">
        <v>708</v>
      </c>
      <c r="C107" s="164"/>
      <c r="D107" s="164"/>
      <c r="E107" s="164"/>
      <c r="F107" s="156">
        <f t="shared" si="1"/>
        <v>0</v>
      </c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2"/>
      <c r="Y107" s="32"/>
    </row>
    <row r="108" spans="1:25">
      <c r="A108" s="46" t="s">
        <v>709</v>
      </c>
      <c r="B108" s="4" t="s">
        <v>710</v>
      </c>
      <c r="C108" s="163"/>
      <c r="D108" s="163"/>
      <c r="E108" s="163"/>
      <c r="F108" s="156">
        <f t="shared" si="1"/>
        <v>0</v>
      </c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2"/>
      <c r="Y108" s="32"/>
    </row>
    <row r="109" spans="1:25">
      <c r="A109" s="46" t="s">
        <v>711</v>
      </c>
      <c r="B109" s="4" t="s">
        <v>712</v>
      </c>
      <c r="C109" s="163"/>
      <c r="D109" s="163"/>
      <c r="E109" s="163"/>
      <c r="F109" s="156">
        <f t="shared" si="1"/>
        <v>0</v>
      </c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2"/>
      <c r="Y109" s="32"/>
    </row>
    <row r="110" spans="1:25">
      <c r="A110" s="17" t="s">
        <v>713</v>
      </c>
      <c r="B110" s="8" t="s">
        <v>714</v>
      </c>
      <c r="C110" s="163"/>
      <c r="D110" s="163"/>
      <c r="E110" s="163"/>
      <c r="F110" s="156">
        <f t="shared" si="1"/>
        <v>0</v>
      </c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2"/>
      <c r="Y110" s="32"/>
    </row>
    <row r="111" spans="1:25">
      <c r="A111" s="46" t="s">
        <v>715</v>
      </c>
      <c r="B111" s="4" t="s">
        <v>716</v>
      </c>
      <c r="C111" s="163"/>
      <c r="D111" s="163"/>
      <c r="E111" s="163"/>
      <c r="F111" s="156">
        <f t="shared" si="1"/>
        <v>0</v>
      </c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2"/>
      <c r="Y111" s="32"/>
    </row>
    <row r="112" spans="1:25">
      <c r="A112" s="46" t="s">
        <v>717</v>
      </c>
      <c r="B112" s="4" t="s">
        <v>718</v>
      </c>
      <c r="C112" s="163"/>
      <c r="D112" s="163"/>
      <c r="E112" s="163"/>
      <c r="F112" s="156">
        <f t="shared" si="1"/>
        <v>0</v>
      </c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2"/>
      <c r="Y112" s="32"/>
    </row>
    <row r="113" spans="1:25">
      <c r="A113" s="46" t="s">
        <v>719</v>
      </c>
      <c r="B113" s="4" t="s">
        <v>720</v>
      </c>
      <c r="C113" s="163"/>
      <c r="D113" s="163"/>
      <c r="E113" s="163"/>
      <c r="F113" s="156">
        <f t="shared" si="1"/>
        <v>0</v>
      </c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2"/>
      <c r="Y113" s="32"/>
    </row>
    <row r="114" spans="1:25">
      <c r="A114" s="47" t="s">
        <v>35</v>
      </c>
      <c r="B114" s="48" t="s">
        <v>721</v>
      </c>
      <c r="C114" s="164"/>
      <c r="D114" s="164"/>
      <c r="E114" s="164"/>
      <c r="F114" s="156">
        <f t="shared" si="1"/>
        <v>0</v>
      </c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2"/>
      <c r="Y114" s="32"/>
    </row>
    <row r="115" spans="1:25">
      <c r="A115" s="46" t="s">
        <v>722</v>
      </c>
      <c r="B115" s="4" t="s">
        <v>723</v>
      </c>
      <c r="C115" s="163"/>
      <c r="D115" s="163"/>
      <c r="E115" s="163"/>
      <c r="F115" s="156">
        <f t="shared" si="1"/>
        <v>0</v>
      </c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2"/>
      <c r="Y115" s="32"/>
    </row>
    <row r="116" spans="1:25">
      <c r="A116" s="16" t="s">
        <v>724</v>
      </c>
      <c r="B116" s="4" t="s">
        <v>725</v>
      </c>
      <c r="C116" s="161"/>
      <c r="D116" s="161"/>
      <c r="E116" s="161"/>
      <c r="F116" s="156">
        <f t="shared" si="1"/>
        <v>0</v>
      </c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2"/>
      <c r="Y116" s="32"/>
    </row>
    <row r="117" spans="1:25">
      <c r="A117" s="46" t="s">
        <v>72</v>
      </c>
      <c r="B117" s="4" t="s">
        <v>726</v>
      </c>
      <c r="C117" s="163"/>
      <c r="D117" s="163"/>
      <c r="E117" s="163"/>
      <c r="F117" s="156">
        <f t="shared" si="1"/>
        <v>0</v>
      </c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2"/>
      <c r="Y117" s="32"/>
    </row>
    <row r="118" spans="1:25">
      <c r="A118" s="46" t="s">
        <v>40</v>
      </c>
      <c r="B118" s="4" t="s">
        <v>727</v>
      </c>
      <c r="C118" s="163"/>
      <c r="D118" s="163"/>
      <c r="E118" s="163"/>
      <c r="F118" s="156">
        <f t="shared" si="1"/>
        <v>0</v>
      </c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2"/>
      <c r="Y118" s="32"/>
    </row>
    <row r="119" spans="1:25">
      <c r="A119" s="47" t="s">
        <v>41</v>
      </c>
      <c r="B119" s="48" t="s">
        <v>731</v>
      </c>
      <c r="C119" s="164"/>
      <c r="D119" s="164"/>
      <c r="E119" s="164"/>
      <c r="F119" s="156">
        <f t="shared" si="1"/>
        <v>0</v>
      </c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2"/>
      <c r="Y119" s="32"/>
    </row>
    <row r="120" spans="1:25">
      <c r="A120" s="16" t="s">
        <v>732</v>
      </c>
      <c r="B120" s="4" t="s">
        <v>733</v>
      </c>
      <c r="C120" s="161"/>
      <c r="D120" s="161"/>
      <c r="E120" s="161"/>
      <c r="F120" s="156">
        <f t="shared" si="1"/>
        <v>0</v>
      </c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2"/>
      <c r="Y120" s="32"/>
    </row>
    <row r="121" spans="1:25" ht="15.75">
      <c r="A121" s="49" t="s">
        <v>84</v>
      </c>
      <c r="B121" s="50" t="s">
        <v>734</v>
      </c>
      <c r="C121" s="164"/>
      <c r="D121" s="164"/>
      <c r="E121" s="164"/>
      <c r="F121" s="156">
        <f t="shared" si="1"/>
        <v>0</v>
      </c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2"/>
      <c r="Y121" s="32"/>
    </row>
    <row r="122" spans="1:25" ht="15.75">
      <c r="A122" s="154" t="s">
        <v>121</v>
      </c>
      <c r="B122" s="55"/>
      <c r="C122" s="160">
        <f>C121+C98</f>
        <v>52619</v>
      </c>
      <c r="D122" s="160">
        <f>D121+D98</f>
        <v>0</v>
      </c>
      <c r="E122" s="160">
        <f>E121+E98</f>
        <v>0</v>
      </c>
      <c r="F122" s="156">
        <f t="shared" si="1"/>
        <v>52619</v>
      </c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</row>
    <row r="123" spans="1:25">
      <c r="B123" s="32"/>
      <c r="C123" s="165"/>
      <c r="D123" s="165"/>
      <c r="E123" s="165"/>
      <c r="F123" s="165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</row>
    <row r="124" spans="1:25">
      <c r="B124" s="32"/>
      <c r="C124" s="165"/>
      <c r="D124" s="165"/>
      <c r="E124" s="165"/>
      <c r="F124" s="165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</row>
    <row r="125" spans="1:25">
      <c r="B125" s="32"/>
      <c r="C125" s="165"/>
      <c r="D125" s="165"/>
      <c r="E125" s="165"/>
      <c r="F125" s="165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</row>
    <row r="126" spans="1:25">
      <c r="B126" s="32"/>
      <c r="C126" s="165"/>
      <c r="D126" s="165"/>
      <c r="E126" s="165"/>
      <c r="F126" s="165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</row>
    <row r="127" spans="1:25">
      <c r="B127" s="32"/>
      <c r="C127" s="165"/>
      <c r="D127" s="165"/>
      <c r="E127" s="165"/>
      <c r="F127" s="165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</row>
    <row r="128" spans="1:25">
      <c r="B128" s="32"/>
      <c r="C128" s="165"/>
      <c r="D128" s="165"/>
      <c r="E128" s="165"/>
      <c r="F128" s="165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</row>
    <row r="129" spans="2:25">
      <c r="B129" s="32"/>
      <c r="C129" s="165"/>
      <c r="D129" s="165"/>
      <c r="E129" s="165"/>
      <c r="F129" s="165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</row>
    <row r="130" spans="2:25">
      <c r="B130" s="32"/>
      <c r="C130" s="165"/>
      <c r="D130" s="165"/>
      <c r="E130" s="165"/>
      <c r="F130" s="165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</row>
    <row r="131" spans="2:25">
      <c r="B131" s="32"/>
      <c r="C131" s="165"/>
      <c r="D131" s="165"/>
      <c r="E131" s="165"/>
      <c r="F131" s="165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</row>
    <row r="132" spans="2:25">
      <c r="B132" s="32"/>
      <c r="C132" s="165"/>
      <c r="D132" s="165"/>
      <c r="E132" s="165"/>
      <c r="F132" s="165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</row>
    <row r="133" spans="2:25">
      <c r="B133" s="32"/>
      <c r="C133" s="165"/>
      <c r="D133" s="165"/>
      <c r="E133" s="165"/>
      <c r="F133" s="165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</row>
    <row r="134" spans="2:25">
      <c r="B134" s="32"/>
      <c r="C134" s="165"/>
      <c r="D134" s="165"/>
      <c r="E134" s="165"/>
      <c r="F134" s="165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</row>
    <row r="135" spans="2:25">
      <c r="B135" s="32"/>
      <c r="C135" s="165"/>
      <c r="D135" s="165"/>
      <c r="E135" s="165"/>
      <c r="F135" s="165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</row>
    <row r="136" spans="2:25">
      <c r="B136" s="32"/>
      <c r="C136" s="165"/>
      <c r="D136" s="165"/>
      <c r="E136" s="165"/>
      <c r="F136" s="165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</row>
    <row r="137" spans="2:25">
      <c r="B137" s="32"/>
      <c r="C137" s="165"/>
      <c r="D137" s="165"/>
      <c r="E137" s="165"/>
      <c r="F137" s="165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</row>
    <row r="138" spans="2:25">
      <c r="B138" s="32"/>
      <c r="C138" s="165"/>
      <c r="D138" s="165"/>
      <c r="E138" s="165"/>
      <c r="F138" s="165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</row>
    <row r="139" spans="2:25">
      <c r="B139" s="32"/>
      <c r="C139" s="165"/>
      <c r="D139" s="165"/>
      <c r="E139" s="165"/>
      <c r="F139" s="165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</row>
    <row r="140" spans="2:25">
      <c r="B140" s="32"/>
      <c r="C140" s="165"/>
      <c r="D140" s="165"/>
      <c r="E140" s="165"/>
      <c r="F140" s="165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</row>
    <row r="141" spans="2:25">
      <c r="B141" s="32"/>
      <c r="C141" s="165"/>
      <c r="D141" s="165"/>
      <c r="E141" s="165"/>
      <c r="F141" s="165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</row>
    <row r="142" spans="2:25">
      <c r="B142" s="32"/>
      <c r="C142" s="165"/>
      <c r="D142" s="165"/>
      <c r="E142" s="165"/>
      <c r="F142" s="165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</row>
    <row r="143" spans="2:25">
      <c r="B143" s="32"/>
      <c r="C143" s="165"/>
      <c r="D143" s="165"/>
      <c r="E143" s="165"/>
      <c r="F143" s="165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</row>
    <row r="144" spans="2:25">
      <c r="B144" s="32"/>
      <c r="C144" s="165"/>
      <c r="D144" s="165"/>
      <c r="E144" s="165"/>
      <c r="F144" s="165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</row>
    <row r="145" spans="2:25">
      <c r="B145" s="32"/>
      <c r="C145" s="165"/>
      <c r="D145" s="165"/>
      <c r="E145" s="165"/>
      <c r="F145" s="165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</row>
    <row r="146" spans="2:25">
      <c r="B146" s="32"/>
      <c r="C146" s="165"/>
      <c r="D146" s="165"/>
      <c r="E146" s="165"/>
      <c r="F146" s="165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</row>
    <row r="147" spans="2:25">
      <c r="B147" s="32"/>
      <c r="C147" s="165"/>
      <c r="D147" s="165"/>
      <c r="E147" s="165"/>
      <c r="F147" s="165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</row>
    <row r="148" spans="2:25">
      <c r="B148" s="32"/>
      <c r="C148" s="165"/>
      <c r="D148" s="165"/>
      <c r="E148" s="165"/>
      <c r="F148" s="165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</row>
    <row r="149" spans="2:25">
      <c r="B149" s="32"/>
      <c r="C149" s="165"/>
      <c r="D149" s="165"/>
      <c r="E149" s="165"/>
      <c r="F149" s="165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</row>
    <row r="150" spans="2:25">
      <c r="B150" s="32"/>
      <c r="C150" s="165"/>
      <c r="D150" s="165"/>
      <c r="E150" s="165"/>
      <c r="F150" s="165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</row>
    <row r="151" spans="2:25">
      <c r="B151" s="32"/>
      <c r="C151" s="165"/>
      <c r="D151" s="165"/>
      <c r="E151" s="165"/>
      <c r="F151" s="165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</row>
    <row r="152" spans="2:25">
      <c r="B152" s="32"/>
      <c r="C152" s="165"/>
      <c r="D152" s="165"/>
      <c r="E152" s="165"/>
      <c r="F152" s="165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</row>
    <row r="153" spans="2:25">
      <c r="B153" s="32"/>
      <c r="C153" s="165"/>
      <c r="D153" s="165"/>
      <c r="E153" s="165"/>
      <c r="F153" s="165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</row>
    <row r="154" spans="2:25">
      <c r="B154" s="32"/>
      <c r="C154" s="165"/>
      <c r="D154" s="165"/>
      <c r="E154" s="165"/>
      <c r="F154" s="165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</row>
    <row r="155" spans="2:25">
      <c r="B155" s="32"/>
      <c r="C155" s="165"/>
      <c r="D155" s="165"/>
      <c r="E155" s="165"/>
      <c r="F155" s="165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</row>
    <row r="156" spans="2:25">
      <c r="B156" s="32"/>
      <c r="C156" s="165"/>
      <c r="D156" s="165"/>
      <c r="E156" s="165"/>
      <c r="F156" s="165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</row>
    <row r="157" spans="2:25">
      <c r="B157" s="32"/>
      <c r="C157" s="165"/>
      <c r="D157" s="165"/>
      <c r="E157" s="165"/>
      <c r="F157" s="165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</row>
    <row r="158" spans="2:25">
      <c r="B158" s="32"/>
      <c r="C158" s="165"/>
      <c r="D158" s="165"/>
      <c r="E158" s="165"/>
      <c r="F158" s="165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</row>
    <row r="159" spans="2:25">
      <c r="B159" s="32"/>
      <c r="C159" s="165"/>
      <c r="D159" s="165"/>
      <c r="E159" s="165"/>
      <c r="F159" s="165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</row>
    <row r="160" spans="2:25">
      <c r="B160" s="32"/>
      <c r="C160" s="165"/>
      <c r="D160" s="165"/>
      <c r="E160" s="165"/>
      <c r="F160" s="165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</row>
    <row r="161" spans="2:25">
      <c r="B161" s="32"/>
      <c r="C161" s="165"/>
      <c r="D161" s="165"/>
      <c r="E161" s="165"/>
      <c r="F161" s="165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</row>
    <row r="162" spans="2:25">
      <c r="B162" s="32"/>
      <c r="C162" s="165"/>
      <c r="D162" s="165"/>
      <c r="E162" s="165"/>
      <c r="F162" s="165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</row>
    <row r="163" spans="2:25">
      <c r="B163" s="32"/>
      <c r="C163" s="165"/>
      <c r="D163" s="165"/>
      <c r="E163" s="165"/>
      <c r="F163" s="165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</row>
    <row r="164" spans="2:25">
      <c r="B164" s="32"/>
      <c r="C164" s="165"/>
      <c r="D164" s="165"/>
      <c r="E164" s="165"/>
      <c r="F164" s="165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</row>
    <row r="165" spans="2:25">
      <c r="B165" s="32"/>
      <c r="C165" s="165"/>
      <c r="D165" s="165"/>
      <c r="E165" s="165"/>
      <c r="F165" s="165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</row>
    <row r="166" spans="2:25">
      <c r="B166" s="32"/>
      <c r="C166" s="165"/>
      <c r="D166" s="165"/>
      <c r="E166" s="165"/>
      <c r="F166" s="165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</row>
    <row r="167" spans="2:25">
      <c r="B167" s="32"/>
      <c r="C167" s="165"/>
      <c r="D167" s="165"/>
      <c r="E167" s="165"/>
      <c r="F167" s="165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</row>
    <row r="168" spans="2:25">
      <c r="B168" s="32"/>
      <c r="C168" s="165"/>
      <c r="D168" s="165"/>
      <c r="E168" s="165"/>
      <c r="F168" s="165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</row>
    <row r="169" spans="2:25">
      <c r="B169" s="32"/>
      <c r="C169" s="165"/>
      <c r="D169" s="165"/>
      <c r="E169" s="165"/>
      <c r="F169" s="165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</row>
    <row r="170" spans="2:25">
      <c r="B170" s="32"/>
      <c r="C170" s="165"/>
      <c r="D170" s="165"/>
      <c r="E170" s="165"/>
      <c r="F170" s="165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</row>
    <row r="171" spans="2:25">
      <c r="B171" s="32"/>
      <c r="C171" s="165"/>
      <c r="D171" s="165"/>
      <c r="E171" s="165"/>
      <c r="F171" s="165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</row>
  </sheetData>
  <mergeCells count="2">
    <mergeCell ref="A1:F1"/>
    <mergeCell ref="A2:F2"/>
  </mergeCells>
  <phoneticPr fontId="50" type="noConversion"/>
  <printOptions horizontalCentered="1"/>
  <pageMargins left="0.23622047244094491" right="0.19685039370078741" top="0.35433070866141736" bottom="0.39370078740157483" header="0.15748031496062992" footer="0.15748031496062992"/>
  <pageSetup paperSize="9" scale="43" orientation="portrait" horizontalDpi="300" verticalDpi="300" r:id="rId1"/>
  <headerFooter alignWithMargins="0">
    <oddHeader>&amp;R6.sz.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  <pageSetUpPr fitToPage="1"/>
  </sheetPr>
  <dimension ref="A1:AA313"/>
  <sheetViews>
    <sheetView zoomScale="90" workbookViewId="0">
      <pane xSplit="2" ySplit="5" topLeftCell="U288" activePane="bottomRight" state="frozen"/>
      <selection pane="topRight" activeCell="C1" sqref="C1"/>
      <selection pane="bottomLeft" activeCell="A6" sqref="A6"/>
      <selection pane="bottomRight" activeCell="Z310" sqref="Z310"/>
    </sheetView>
  </sheetViews>
  <sheetFormatPr defaultRowHeight="15"/>
  <cols>
    <col min="1" max="1" width="54" style="32" customWidth="1"/>
    <col min="2" max="2" width="10.7109375" style="32" customWidth="1"/>
    <col min="3" max="3" width="27.7109375" style="176" customWidth="1"/>
    <col min="4" max="4" width="20.5703125" style="176" customWidth="1"/>
    <col min="5" max="5" width="16.7109375" style="176" customWidth="1"/>
    <col min="6" max="12" width="27.7109375" style="176" customWidth="1"/>
    <col min="13" max="13" width="21.5703125" style="176" customWidth="1"/>
    <col min="14" max="14" width="18" style="176" customWidth="1"/>
    <col min="15" max="15" width="17.140625" style="176" customWidth="1"/>
    <col min="16" max="16" width="15.85546875" style="176" customWidth="1"/>
    <col min="17" max="17" width="13.42578125" style="176" customWidth="1"/>
    <col min="18" max="18" width="14.5703125" style="176" customWidth="1"/>
    <col min="19" max="19" width="12.85546875" style="176" customWidth="1"/>
    <col min="20" max="20" width="13.28515625" style="176" customWidth="1"/>
    <col min="21" max="21" width="13.140625" style="176" customWidth="1"/>
    <col min="22" max="22" width="14.7109375" style="176" customWidth="1"/>
    <col min="23" max="23" width="16.5703125" style="176" bestFit="1" customWidth="1"/>
    <col min="24" max="24" width="14.28515625" style="176" customWidth="1"/>
    <col min="25" max="25" width="12" style="145" customWidth="1"/>
    <col min="26" max="26" width="13" style="193" customWidth="1"/>
    <col min="27" max="27" width="11.5703125" style="193" customWidth="1"/>
    <col min="28" max="16384" width="9.140625" style="32"/>
  </cols>
  <sheetData>
    <row r="1" spans="1:27" ht="18">
      <c r="A1" s="177" t="s">
        <v>343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27" ht="18">
      <c r="A2" s="179" t="s">
        <v>188</v>
      </c>
    </row>
    <row r="3" spans="1:27" ht="18">
      <c r="A3" s="179"/>
    </row>
    <row r="4" spans="1:27" ht="18">
      <c r="A4" s="179" t="s">
        <v>364</v>
      </c>
    </row>
    <row r="5" spans="1:27" ht="70.5" customHeight="1">
      <c r="A5" s="1" t="s">
        <v>498</v>
      </c>
      <c r="B5" s="2" t="s">
        <v>499</v>
      </c>
      <c r="C5" s="171" t="s">
        <v>83</v>
      </c>
      <c r="D5" s="171" t="s">
        <v>82</v>
      </c>
      <c r="E5" s="171" t="s">
        <v>81</v>
      </c>
      <c r="F5" s="171" t="s">
        <v>80</v>
      </c>
      <c r="G5" s="171" t="s">
        <v>79</v>
      </c>
      <c r="H5" s="171" t="s">
        <v>78</v>
      </c>
      <c r="I5" s="171" t="s">
        <v>77</v>
      </c>
      <c r="J5" s="171" t="s">
        <v>76</v>
      </c>
      <c r="K5" s="171" t="s">
        <v>191</v>
      </c>
      <c r="L5" s="171" t="s">
        <v>941</v>
      </c>
      <c r="M5" s="171" t="s">
        <v>635</v>
      </c>
      <c r="N5" s="171" t="s">
        <v>636</v>
      </c>
      <c r="O5" s="171" t="s">
        <v>637</v>
      </c>
      <c r="P5" s="172" t="s">
        <v>638</v>
      </c>
      <c r="Q5" s="171" t="s">
        <v>639</v>
      </c>
      <c r="R5" s="171" t="s">
        <v>640</v>
      </c>
      <c r="S5" s="171" t="s">
        <v>641</v>
      </c>
      <c r="T5" s="171" t="s">
        <v>642</v>
      </c>
      <c r="U5" s="171" t="s">
        <v>643</v>
      </c>
      <c r="V5" s="171" t="s">
        <v>644</v>
      </c>
      <c r="W5" s="171" t="s">
        <v>646</v>
      </c>
      <c r="X5" s="171" t="s">
        <v>647</v>
      </c>
      <c r="Y5" s="171" t="s">
        <v>321</v>
      </c>
      <c r="Z5" s="194" t="s">
        <v>369</v>
      </c>
      <c r="AA5" s="194" t="s">
        <v>370</v>
      </c>
    </row>
    <row r="6" spans="1:27">
      <c r="A6" s="4" t="s">
        <v>500</v>
      </c>
      <c r="B6" s="5" t="s">
        <v>501</v>
      </c>
      <c r="C6" s="169">
        <v>10783</v>
      </c>
      <c r="D6" s="169"/>
      <c r="E6" s="169">
        <v>9620</v>
      </c>
      <c r="F6" s="169"/>
      <c r="G6" s="169"/>
      <c r="H6" s="169"/>
      <c r="I6" s="169"/>
      <c r="J6" s="169"/>
      <c r="K6" s="169"/>
      <c r="L6" s="169"/>
      <c r="M6" s="167">
        <v>400</v>
      </c>
      <c r="N6" s="167">
        <v>12069</v>
      </c>
      <c r="O6" s="167"/>
      <c r="P6" s="170"/>
      <c r="Q6" s="167"/>
      <c r="R6" s="167"/>
      <c r="S6" s="167"/>
      <c r="T6" s="167"/>
      <c r="U6" s="167"/>
      <c r="V6" s="167"/>
      <c r="W6" s="167">
        <v>2962</v>
      </c>
      <c r="X6" s="167">
        <f>12800</f>
        <v>12800</v>
      </c>
      <c r="Y6" s="186">
        <f>SUM(C6:X6)</f>
        <v>48634</v>
      </c>
      <c r="Z6" s="195">
        <f>C6+D6+E6+F6+G6+H6+I6+J6+K6+L6+N6+O6+P6+Q6+R6+S6+T6+U6+W6+X6</f>
        <v>48234</v>
      </c>
      <c r="AA6" s="195">
        <f>V6+M6</f>
        <v>400</v>
      </c>
    </row>
    <row r="7" spans="1:27">
      <c r="A7" s="4" t="s">
        <v>502</v>
      </c>
      <c r="B7" s="5" t="s">
        <v>503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7"/>
      <c r="N7" s="167"/>
      <c r="O7" s="167"/>
      <c r="P7" s="170"/>
      <c r="Q7" s="167"/>
      <c r="R7" s="167"/>
      <c r="S7" s="167"/>
      <c r="T7" s="167"/>
      <c r="U7" s="167"/>
      <c r="V7" s="167"/>
      <c r="W7" s="167"/>
      <c r="X7" s="167"/>
      <c r="Y7" s="186">
        <f t="shared" ref="Y7:Y70" si="0">SUM(C7:X7)</f>
        <v>0</v>
      </c>
      <c r="Z7" s="195">
        <f t="shared" ref="Z7:Z70" si="1">C7+D7+E7+F7+G7+H7+I7+J7+K7+L7+N7+O7+P7+Q7+R7+S7+T7+U7+W7+X7</f>
        <v>0</v>
      </c>
      <c r="AA7" s="195">
        <f t="shared" ref="AA7:AA70" si="2">V7+M7</f>
        <v>0</v>
      </c>
    </row>
    <row r="8" spans="1:27">
      <c r="A8" s="4" t="s">
        <v>504</v>
      </c>
      <c r="B8" s="5" t="s">
        <v>505</v>
      </c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7"/>
      <c r="N8" s="167"/>
      <c r="O8" s="167"/>
      <c r="P8" s="170"/>
      <c r="Q8" s="167"/>
      <c r="R8" s="167"/>
      <c r="S8" s="167"/>
      <c r="T8" s="167"/>
      <c r="U8" s="167"/>
      <c r="V8" s="167"/>
      <c r="W8" s="167"/>
      <c r="X8" s="167"/>
      <c r="Y8" s="186">
        <f t="shared" si="0"/>
        <v>0</v>
      </c>
      <c r="Z8" s="195">
        <f t="shared" si="1"/>
        <v>0</v>
      </c>
      <c r="AA8" s="195">
        <f t="shared" si="2"/>
        <v>0</v>
      </c>
    </row>
    <row r="9" spans="1:27" ht="30">
      <c r="A9" s="4" t="s">
        <v>506</v>
      </c>
      <c r="B9" s="5" t="s">
        <v>507</v>
      </c>
      <c r="C9" s="169">
        <v>400</v>
      </c>
      <c r="D9" s="169"/>
      <c r="E9" s="169"/>
      <c r="F9" s="169"/>
      <c r="G9" s="169"/>
      <c r="H9" s="169"/>
      <c r="I9" s="169"/>
      <c r="J9" s="169"/>
      <c r="K9" s="169"/>
      <c r="L9" s="169"/>
      <c r="M9" s="167"/>
      <c r="N9" s="167"/>
      <c r="O9" s="167"/>
      <c r="P9" s="170"/>
      <c r="Q9" s="167"/>
      <c r="R9" s="167"/>
      <c r="S9" s="167"/>
      <c r="T9" s="167"/>
      <c r="U9" s="167"/>
      <c r="V9" s="167"/>
      <c r="W9" s="167"/>
      <c r="X9" s="167">
        <v>344</v>
      </c>
      <c r="Y9" s="186">
        <f t="shared" si="0"/>
        <v>744</v>
      </c>
      <c r="Z9" s="195">
        <f t="shared" si="1"/>
        <v>744</v>
      </c>
      <c r="AA9" s="195">
        <f t="shared" si="2"/>
        <v>0</v>
      </c>
    </row>
    <row r="10" spans="1:27">
      <c r="A10" s="4" t="s">
        <v>508</v>
      </c>
      <c r="B10" s="5" t="s">
        <v>509</v>
      </c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7"/>
      <c r="N10" s="167"/>
      <c r="O10" s="167"/>
      <c r="P10" s="170"/>
      <c r="Q10" s="167"/>
      <c r="R10" s="167"/>
      <c r="S10" s="167"/>
      <c r="T10" s="167"/>
      <c r="U10" s="167"/>
      <c r="V10" s="167"/>
      <c r="W10" s="167"/>
      <c r="X10" s="167"/>
      <c r="Y10" s="186">
        <f t="shared" si="0"/>
        <v>0</v>
      </c>
      <c r="Z10" s="195">
        <f t="shared" si="1"/>
        <v>0</v>
      </c>
      <c r="AA10" s="195">
        <f t="shared" si="2"/>
        <v>0</v>
      </c>
    </row>
    <row r="11" spans="1:27">
      <c r="A11" s="4" t="s">
        <v>543</v>
      </c>
      <c r="B11" s="5" t="s">
        <v>544</v>
      </c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7"/>
      <c r="N11" s="167"/>
      <c r="O11" s="167"/>
      <c r="P11" s="170"/>
      <c r="Q11" s="167"/>
      <c r="R11" s="167"/>
      <c r="S11" s="167"/>
      <c r="T11" s="167"/>
      <c r="U11" s="167"/>
      <c r="V11" s="167"/>
      <c r="W11" s="167"/>
      <c r="X11" s="167"/>
      <c r="Y11" s="186">
        <f t="shared" si="0"/>
        <v>0</v>
      </c>
      <c r="Z11" s="195">
        <f t="shared" si="1"/>
        <v>0</v>
      </c>
      <c r="AA11" s="195">
        <f t="shared" si="2"/>
        <v>0</v>
      </c>
    </row>
    <row r="12" spans="1:27">
      <c r="A12" s="4" t="s">
        <v>545</v>
      </c>
      <c r="B12" s="5" t="s">
        <v>546</v>
      </c>
      <c r="C12" s="169">
        <v>958</v>
      </c>
      <c r="D12" s="169"/>
      <c r="E12" s="169">
        <v>45</v>
      </c>
      <c r="F12" s="169"/>
      <c r="G12" s="169"/>
      <c r="H12" s="169"/>
      <c r="I12" s="169"/>
      <c r="J12" s="169"/>
      <c r="K12" s="169"/>
      <c r="L12" s="169"/>
      <c r="M12" s="167"/>
      <c r="N12" s="167">
        <v>147</v>
      </c>
      <c r="O12" s="167"/>
      <c r="P12" s="170"/>
      <c r="Q12" s="167"/>
      <c r="R12" s="167"/>
      <c r="S12" s="167"/>
      <c r="T12" s="167"/>
      <c r="U12" s="167"/>
      <c r="V12" s="167"/>
      <c r="W12" s="167">
        <v>172</v>
      </c>
      <c r="X12" s="167">
        <f>1105</f>
        <v>1105</v>
      </c>
      <c r="Y12" s="186">
        <f t="shared" si="0"/>
        <v>2427</v>
      </c>
      <c r="Z12" s="195">
        <f t="shared" si="1"/>
        <v>2427</v>
      </c>
      <c r="AA12" s="195">
        <f t="shared" si="2"/>
        <v>0</v>
      </c>
    </row>
    <row r="13" spans="1:27">
      <c r="A13" s="4" t="s">
        <v>547</v>
      </c>
      <c r="B13" s="5" t="s">
        <v>548</v>
      </c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7"/>
      <c r="N13" s="167"/>
      <c r="O13" s="167"/>
      <c r="P13" s="170"/>
      <c r="Q13" s="167"/>
      <c r="R13" s="167"/>
      <c r="S13" s="167"/>
      <c r="T13" s="167"/>
      <c r="U13" s="167"/>
      <c r="V13" s="167"/>
      <c r="W13" s="167"/>
      <c r="X13" s="167"/>
      <c r="Y13" s="186">
        <f t="shared" si="0"/>
        <v>0</v>
      </c>
      <c r="Z13" s="195">
        <f t="shared" si="1"/>
        <v>0</v>
      </c>
      <c r="AA13" s="195">
        <f t="shared" si="2"/>
        <v>0</v>
      </c>
    </row>
    <row r="14" spans="1:27">
      <c r="A14" s="4" t="s">
        <v>549</v>
      </c>
      <c r="B14" s="5" t="s">
        <v>550</v>
      </c>
      <c r="C14" s="169">
        <v>60</v>
      </c>
      <c r="D14" s="169"/>
      <c r="E14" s="169"/>
      <c r="F14" s="169"/>
      <c r="G14" s="169"/>
      <c r="H14" s="169"/>
      <c r="I14" s="169"/>
      <c r="J14" s="169"/>
      <c r="K14" s="169"/>
      <c r="L14" s="169"/>
      <c r="M14" s="167"/>
      <c r="N14" s="167">
        <v>820</v>
      </c>
      <c r="O14" s="167"/>
      <c r="P14" s="170"/>
      <c r="Q14" s="167"/>
      <c r="R14" s="167"/>
      <c r="S14" s="167"/>
      <c r="T14" s="167"/>
      <c r="U14" s="167"/>
      <c r="V14" s="167"/>
      <c r="W14" s="167">
        <v>12</v>
      </c>
      <c r="X14" s="167">
        <f>90</f>
        <v>90</v>
      </c>
      <c r="Y14" s="186">
        <f t="shared" si="0"/>
        <v>982</v>
      </c>
      <c r="Z14" s="195">
        <f t="shared" si="1"/>
        <v>982</v>
      </c>
      <c r="AA14" s="195">
        <f t="shared" si="2"/>
        <v>0</v>
      </c>
    </row>
    <row r="15" spans="1:27">
      <c r="A15" s="4" t="s">
        <v>551</v>
      </c>
      <c r="B15" s="5" t="s">
        <v>552</v>
      </c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7"/>
      <c r="N15" s="167"/>
      <c r="O15" s="167"/>
      <c r="P15" s="170"/>
      <c r="Q15" s="167"/>
      <c r="R15" s="167"/>
      <c r="S15" s="167"/>
      <c r="T15" s="167"/>
      <c r="U15" s="167"/>
      <c r="V15" s="167"/>
      <c r="W15" s="167"/>
      <c r="X15" s="167"/>
      <c r="Y15" s="186">
        <f t="shared" si="0"/>
        <v>0</v>
      </c>
      <c r="Z15" s="195">
        <f t="shared" si="1"/>
        <v>0</v>
      </c>
      <c r="AA15" s="195">
        <f t="shared" si="2"/>
        <v>0</v>
      </c>
    </row>
    <row r="16" spans="1:27">
      <c r="A16" s="4" t="s">
        <v>553</v>
      </c>
      <c r="B16" s="5" t="s">
        <v>554</v>
      </c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7"/>
      <c r="N16" s="167"/>
      <c r="O16" s="167"/>
      <c r="P16" s="170"/>
      <c r="Q16" s="167"/>
      <c r="R16" s="167"/>
      <c r="S16" s="167"/>
      <c r="T16" s="167"/>
      <c r="U16" s="167"/>
      <c r="V16" s="167"/>
      <c r="W16" s="167"/>
      <c r="X16" s="167"/>
      <c r="Y16" s="186">
        <f t="shared" si="0"/>
        <v>0</v>
      </c>
      <c r="Z16" s="195">
        <f t="shared" si="1"/>
        <v>0</v>
      </c>
      <c r="AA16" s="195">
        <f t="shared" si="2"/>
        <v>0</v>
      </c>
    </row>
    <row r="17" spans="1:27">
      <c r="A17" s="4" t="s">
        <v>555</v>
      </c>
      <c r="B17" s="5" t="s">
        <v>556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7"/>
      <c r="N17" s="167"/>
      <c r="O17" s="167"/>
      <c r="P17" s="170"/>
      <c r="Q17" s="167"/>
      <c r="R17" s="167"/>
      <c r="S17" s="167"/>
      <c r="T17" s="167"/>
      <c r="U17" s="167"/>
      <c r="V17" s="167"/>
      <c r="W17" s="167"/>
      <c r="X17" s="167"/>
      <c r="Y17" s="186">
        <f t="shared" si="0"/>
        <v>0</v>
      </c>
      <c r="Z17" s="195">
        <f t="shared" si="1"/>
        <v>0</v>
      </c>
      <c r="AA17" s="195">
        <f t="shared" si="2"/>
        <v>0</v>
      </c>
    </row>
    <row r="18" spans="1:27">
      <c r="A18" s="4" t="s">
        <v>893</v>
      </c>
      <c r="B18" s="5" t="s">
        <v>557</v>
      </c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7"/>
      <c r="N18" s="167"/>
      <c r="O18" s="167"/>
      <c r="P18" s="170"/>
      <c r="Q18" s="167"/>
      <c r="R18" s="167"/>
      <c r="S18" s="167"/>
      <c r="T18" s="167"/>
      <c r="U18" s="167"/>
      <c r="V18" s="167"/>
      <c r="W18" s="167"/>
      <c r="X18" s="167"/>
      <c r="Y18" s="186">
        <f t="shared" si="0"/>
        <v>0</v>
      </c>
      <c r="Z18" s="195">
        <f t="shared" si="1"/>
        <v>0</v>
      </c>
      <c r="AA18" s="195">
        <f t="shared" si="2"/>
        <v>0</v>
      </c>
    </row>
    <row r="19" spans="1:27">
      <c r="A19" s="6" t="s">
        <v>558</v>
      </c>
      <c r="B19" s="7" t="s">
        <v>557</v>
      </c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7"/>
      <c r="N19" s="167"/>
      <c r="O19" s="167"/>
      <c r="P19" s="170"/>
      <c r="Q19" s="167"/>
      <c r="R19" s="167"/>
      <c r="S19" s="167"/>
      <c r="T19" s="167"/>
      <c r="U19" s="167"/>
      <c r="V19" s="167"/>
      <c r="W19" s="167"/>
      <c r="X19" s="167"/>
      <c r="Y19" s="186">
        <f t="shared" si="0"/>
        <v>0</v>
      </c>
      <c r="Z19" s="195">
        <f t="shared" si="1"/>
        <v>0</v>
      </c>
      <c r="AA19" s="195">
        <f t="shared" si="2"/>
        <v>0</v>
      </c>
    </row>
    <row r="20" spans="1:27">
      <c r="A20" s="8" t="s">
        <v>894</v>
      </c>
      <c r="B20" s="181" t="s">
        <v>559</v>
      </c>
      <c r="C20" s="169">
        <f>SUM(C6:C19)</f>
        <v>12201</v>
      </c>
      <c r="D20" s="169">
        <f t="shared" ref="D20:X20" si="3">SUM(D6:D19)</f>
        <v>0</v>
      </c>
      <c r="E20" s="169">
        <f t="shared" si="3"/>
        <v>9665</v>
      </c>
      <c r="F20" s="169">
        <f t="shared" si="3"/>
        <v>0</v>
      </c>
      <c r="G20" s="169">
        <f t="shared" si="3"/>
        <v>0</v>
      </c>
      <c r="H20" s="169">
        <f t="shared" si="3"/>
        <v>0</v>
      </c>
      <c r="I20" s="169">
        <f t="shared" si="3"/>
        <v>0</v>
      </c>
      <c r="J20" s="169">
        <f t="shared" si="3"/>
        <v>0</v>
      </c>
      <c r="K20" s="169">
        <f t="shared" si="3"/>
        <v>0</v>
      </c>
      <c r="L20" s="169">
        <f t="shared" si="3"/>
        <v>0</v>
      </c>
      <c r="M20" s="169">
        <f t="shared" si="3"/>
        <v>400</v>
      </c>
      <c r="N20" s="169">
        <f>SUM(N6:N19)</f>
        <v>13036</v>
      </c>
      <c r="O20" s="169">
        <f t="shared" si="3"/>
        <v>0</v>
      </c>
      <c r="P20" s="169">
        <f t="shared" si="3"/>
        <v>0</v>
      </c>
      <c r="Q20" s="169">
        <f t="shared" si="3"/>
        <v>0</v>
      </c>
      <c r="R20" s="169">
        <f t="shared" si="3"/>
        <v>0</v>
      </c>
      <c r="S20" s="169">
        <f t="shared" si="3"/>
        <v>0</v>
      </c>
      <c r="T20" s="169">
        <f t="shared" si="3"/>
        <v>0</v>
      </c>
      <c r="U20" s="169">
        <f t="shared" si="3"/>
        <v>0</v>
      </c>
      <c r="V20" s="169">
        <f t="shared" si="3"/>
        <v>0</v>
      </c>
      <c r="W20" s="169">
        <f t="shared" si="3"/>
        <v>3146</v>
      </c>
      <c r="X20" s="169">
        <f t="shared" si="3"/>
        <v>14339</v>
      </c>
      <c r="Y20" s="186">
        <f t="shared" si="0"/>
        <v>52787</v>
      </c>
      <c r="Z20" s="197">
        <f t="shared" si="1"/>
        <v>52387</v>
      </c>
      <c r="AA20" s="197">
        <f t="shared" si="2"/>
        <v>400</v>
      </c>
    </row>
    <row r="21" spans="1:27">
      <c r="A21" s="4" t="s">
        <v>560</v>
      </c>
      <c r="B21" s="5" t="s">
        <v>561</v>
      </c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7"/>
      <c r="N21" s="167"/>
      <c r="O21" s="167"/>
      <c r="P21" s="170"/>
      <c r="Q21" s="167"/>
      <c r="R21" s="167"/>
      <c r="S21" s="167"/>
      <c r="T21" s="167"/>
      <c r="U21" s="167"/>
      <c r="V21" s="167"/>
      <c r="W21" s="167"/>
      <c r="X21" s="167"/>
      <c r="Y21" s="186">
        <f t="shared" si="0"/>
        <v>0</v>
      </c>
      <c r="Z21" s="195">
        <f t="shared" si="1"/>
        <v>0</v>
      </c>
      <c r="AA21" s="195">
        <f t="shared" si="2"/>
        <v>0</v>
      </c>
    </row>
    <row r="22" spans="1:27" ht="30">
      <c r="A22" s="4" t="s">
        <v>562</v>
      </c>
      <c r="B22" s="5" t="s">
        <v>563</v>
      </c>
      <c r="C22" s="169">
        <v>250</v>
      </c>
      <c r="D22" s="169"/>
      <c r="E22" s="169"/>
      <c r="F22" s="169"/>
      <c r="G22" s="169"/>
      <c r="H22" s="169"/>
      <c r="I22" s="169"/>
      <c r="J22" s="169"/>
      <c r="K22" s="169"/>
      <c r="L22" s="169"/>
      <c r="M22" s="167"/>
      <c r="N22" s="167">
        <v>500</v>
      </c>
      <c r="O22" s="167"/>
      <c r="P22" s="170"/>
      <c r="Q22" s="167"/>
      <c r="R22" s="167"/>
      <c r="S22" s="167"/>
      <c r="T22" s="167"/>
      <c r="U22" s="167"/>
      <c r="V22" s="167"/>
      <c r="W22" s="167">
        <v>321</v>
      </c>
      <c r="X22" s="167">
        <v>100</v>
      </c>
      <c r="Y22" s="186">
        <f t="shared" si="0"/>
        <v>1171</v>
      </c>
      <c r="Z22" s="196">
        <f t="shared" si="1"/>
        <v>1171</v>
      </c>
      <c r="AA22" s="196">
        <f t="shared" si="2"/>
        <v>0</v>
      </c>
    </row>
    <row r="23" spans="1:27">
      <c r="A23" s="4" t="s">
        <v>564</v>
      </c>
      <c r="B23" s="5" t="s">
        <v>565</v>
      </c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7"/>
      <c r="N23" s="167"/>
      <c r="O23" s="167"/>
      <c r="P23" s="170"/>
      <c r="Q23" s="167"/>
      <c r="R23" s="167"/>
      <c r="S23" s="167"/>
      <c r="T23" s="167"/>
      <c r="U23" s="167"/>
      <c r="V23" s="167"/>
      <c r="W23" s="167"/>
      <c r="X23" s="167"/>
      <c r="Y23" s="186">
        <f t="shared" si="0"/>
        <v>0</v>
      </c>
      <c r="Z23" s="195">
        <f t="shared" si="1"/>
        <v>0</v>
      </c>
      <c r="AA23" s="195">
        <f t="shared" si="2"/>
        <v>0</v>
      </c>
    </row>
    <row r="24" spans="1:27">
      <c r="A24" s="8" t="s">
        <v>895</v>
      </c>
      <c r="B24" s="181" t="s">
        <v>566</v>
      </c>
      <c r="C24" s="169">
        <f>SUM(C21:C23)</f>
        <v>250</v>
      </c>
      <c r="D24" s="169">
        <f t="shared" ref="D24:X24" si="4">SUM(D21:D23)</f>
        <v>0</v>
      </c>
      <c r="E24" s="169">
        <f t="shared" si="4"/>
        <v>0</v>
      </c>
      <c r="F24" s="169">
        <f t="shared" si="4"/>
        <v>0</v>
      </c>
      <c r="G24" s="169">
        <f t="shared" si="4"/>
        <v>0</v>
      </c>
      <c r="H24" s="169">
        <f t="shared" si="4"/>
        <v>0</v>
      </c>
      <c r="I24" s="169">
        <f t="shared" si="4"/>
        <v>0</v>
      </c>
      <c r="J24" s="169">
        <f t="shared" si="4"/>
        <v>0</v>
      </c>
      <c r="K24" s="169">
        <f t="shared" si="4"/>
        <v>0</v>
      </c>
      <c r="L24" s="169">
        <f t="shared" si="4"/>
        <v>0</v>
      </c>
      <c r="M24" s="169">
        <f t="shared" si="4"/>
        <v>0</v>
      </c>
      <c r="N24" s="169">
        <f>SUM(N21:N23)</f>
        <v>500</v>
      </c>
      <c r="O24" s="169">
        <f t="shared" si="4"/>
        <v>0</v>
      </c>
      <c r="P24" s="169">
        <f t="shared" si="4"/>
        <v>0</v>
      </c>
      <c r="Q24" s="169">
        <f t="shared" si="4"/>
        <v>0</v>
      </c>
      <c r="R24" s="169">
        <f t="shared" si="4"/>
        <v>0</v>
      </c>
      <c r="S24" s="169">
        <f t="shared" si="4"/>
        <v>0</v>
      </c>
      <c r="T24" s="169">
        <f t="shared" si="4"/>
        <v>0</v>
      </c>
      <c r="U24" s="169">
        <f t="shared" si="4"/>
        <v>0</v>
      </c>
      <c r="V24" s="169">
        <f t="shared" si="4"/>
        <v>0</v>
      </c>
      <c r="W24" s="169">
        <f t="shared" si="4"/>
        <v>321</v>
      </c>
      <c r="X24" s="169">
        <f t="shared" si="4"/>
        <v>100</v>
      </c>
      <c r="Y24" s="186">
        <f t="shared" si="0"/>
        <v>1171</v>
      </c>
      <c r="Z24" s="186">
        <f t="shared" si="1"/>
        <v>1171</v>
      </c>
      <c r="AA24" s="186">
        <f t="shared" si="2"/>
        <v>0</v>
      </c>
    </row>
    <row r="25" spans="1:27" ht="15.75">
      <c r="A25" s="10" t="s">
        <v>896</v>
      </c>
      <c r="B25" s="11" t="s">
        <v>567</v>
      </c>
      <c r="C25" s="169">
        <f>C24+C20</f>
        <v>12451</v>
      </c>
      <c r="D25" s="169">
        <f t="shared" ref="D25:X25" si="5">D24+D20</f>
        <v>0</v>
      </c>
      <c r="E25" s="169">
        <f t="shared" si="5"/>
        <v>9665</v>
      </c>
      <c r="F25" s="169">
        <f t="shared" si="5"/>
        <v>0</v>
      </c>
      <c r="G25" s="169">
        <f t="shared" si="5"/>
        <v>0</v>
      </c>
      <c r="H25" s="169">
        <f t="shared" si="5"/>
        <v>0</v>
      </c>
      <c r="I25" s="169">
        <f t="shared" si="5"/>
        <v>0</v>
      </c>
      <c r="J25" s="169">
        <f t="shared" si="5"/>
        <v>0</v>
      </c>
      <c r="K25" s="169">
        <f t="shared" si="5"/>
        <v>0</v>
      </c>
      <c r="L25" s="169">
        <f t="shared" si="5"/>
        <v>0</v>
      </c>
      <c r="M25" s="169">
        <f t="shared" si="5"/>
        <v>400</v>
      </c>
      <c r="N25" s="169">
        <f>N24+N20</f>
        <v>13536</v>
      </c>
      <c r="O25" s="169">
        <f t="shared" si="5"/>
        <v>0</v>
      </c>
      <c r="P25" s="169">
        <f t="shared" si="5"/>
        <v>0</v>
      </c>
      <c r="Q25" s="169">
        <f t="shared" si="5"/>
        <v>0</v>
      </c>
      <c r="R25" s="169">
        <f t="shared" si="5"/>
        <v>0</v>
      </c>
      <c r="S25" s="169">
        <f t="shared" si="5"/>
        <v>0</v>
      </c>
      <c r="T25" s="169">
        <f t="shared" si="5"/>
        <v>0</v>
      </c>
      <c r="U25" s="169">
        <f t="shared" si="5"/>
        <v>0</v>
      </c>
      <c r="V25" s="169">
        <f t="shared" si="5"/>
        <v>0</v>
      </c>
      <c r="W25" s="169">
        <f t="shared" si="5"/>
        <v>3467</v>
      </c>
      <c r="X25" s="169">
        <f t="shared" si="5"/>
        <v>14439</v>
      </c>
      <c r="Y25" s="186">
        <f t="shared" si="0"/>
        <v>53958</v>
      </c>
      <c r="Z25" s="197">
        <f t="shared" si="1"/>
        <v>53558</v>
      </c>
      <c r="AA25" s="197">
        <f t="shared" si="2"/>
        <v>400</v>
      </c>
    </row>
    <row r="26" spans="1:27">
      <c r="A26" s="12" t="s">
        <v>897</v>
      </c>
      <c r="B26" s="5" t="s">
        <v>568</v>
      </c>
      <c r="C26" s="169">
        <v>3087</v>
      </c>
      <c r="D26" s="169"/>
      <c r="E26" s="169">
        <v>1299</v>
      </c>
      <c r="F26" s="169"/>
      <c r="G26" s="169"/>
      <c r="H26" s="169"/>
      <c r="I26" s="169"/>
      <c r="J26" s="169"/>
      <c r="K26" s="169"/>
      <c r="L26" s="169"/>
      <c r="M26" s="167">
        <v>108</v>
      </c>
      <c r="N26" s="167">
        <v>3615</v>
      </c>
      <c r="O26" s="167"/>
      <c r="P26" s="170"/>
      <c r="Q26" s="167"/>
      <c r="R26" s="167"/>
      <c r="S26" s="167"/>
      <c r="T26" s="167"/>
      <c r="U26" s="167"/>
      <c r="V26" s="167"/>
      <c r="W26" s="167">
        <v>890</v>
      </c>
      <c r="X26" s="167">
        <v>3600</v>
      </c>
      <c r="Y26" s="186">
        <f t="shared" si="0"/>
        <v>12599</v>
      </c>
      <c r="Z26" s="195">
        <f t="shared" si="1"/>
        <v>12491</v>
      </c>
      <c r="AA26" s="195">
        <f t="shared" si="2"/>
        <v>108</v>
      </c>
    </row>
    <row r="27" spans="1:27">
      <c r="A27" s="12" t="s">
        <v>898</v>
      </c>
      <c r="B27" s="5" t="s">
        <v>568</v>
      </c>
      <c r="C27" s="169">
        <v>160</v>
      </c>
      <c r="D27" s="169"/>
      <c r="E27" s="169"/>
      <c r="F27" s="169"/>
      <c r="G27" s="169"/>
      <c r="H27" s="169"/>
      <c r="I27" s="169"/>
      <c r="J27" s="169"/>
      <c r="K27" s="169"/>
      <c r="L27" s="169"/>
      <c r="M27" s="167"/>
      <c r="N27" s="167"/>
      <c r="O27" s="167"/>
      <c r="P27" s="170"/>
      <c r="Q27" s="167"/>
      <c r="R27" s="167"/>
      <c r="S27" s="167"/>
      <c r="T27" s="167"/>
      <c r="U27" s="167"/>
      <c r="V27" s="167"/>
      <c r="W27" s="167"/>
      <c r="X27" s="167"/>
      <c r="Y27" s="186">
        <f t="shared" si="0"/>
        <v>160</v>
      </c>
      <c r="Z27" s="195">
        <f t="shared" si="1"/>
        <v>160</v>
      </c>
      <c r="AA27" s="195">
        <f t="shared" si="2"/>
        <v>0</v>
      </c>
    </row>
    <row r="28" spans="1:27">
      <c r="A28" s="12" t="s">
        <v>899</v>
      </c>
      <c r="B28" s="5" t="s">
        <v>568</v>
      </c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7"/>
      <c r="N28" s="167"/>
      <c r="O28" s="167"/>
      <c r="P28" s="170"/>
      <c r="Q28" s="167"/>
      <c r="R28" s="167"/>
      <c r="S28" s="167"/>
      <c r="T28" s="167"/>
      <c r="U28" s="167"/>
      <c r="V28" s="167"/>
      <c r="W28" s="167"/>
      <c r="X28" s="167"/>
      <c r="Y28" s="186">
        <f t="shared" si="0"/>
        <v>0</v>
      </c>
      <c r="Z28" s="195">
        <f t="shared" si="1"/>
        <v>0</v>
      </c>
      <c r="AA28" s="195">
        <f t="shared" si="2"/>
        <v>0</v>
      </c>
    </row>
    <row r="29" spans="1:27">
      <c r="A29" s="12" t="s">
        <v>900</v>
      </c>
      <c r="B29" s="5" t="s">
        <v>568</v>
      </c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7"/>
      <c r="N29" s="167">
        <v>25</v>
      </c>
      <c r="O29" s="167"/>
      <c r="P29" s="170"/>
      <c r="Q29" s="167"/>
      <c r="R29" s="167"/>
      <c r="S29" s="167"/>
      <c r="T29" s="167"/>
      <c r="U29" s="167"/>
      <c r="V29" s="167"/>
      <c r="W29" s="167">
        <v>29</v>
      </c>
      <c r="X29" s="167">
        <v>184</v>
      </c>
      <c r="Y29" s="186">
        <f t="shared" si="0"/>
        <v>238</v>
      </c>
      <c r="Z29" s="195">
        <f t="shared" si="1"/>
        <v>238</v>
      </c>
      <c r="AA29" s="195">
        <f t="shared" si="2"/>
        <v>0</v>
      </c>
    </row>
    <row r="30" spans="1:27">
      <c r="A30" s="12" t="s">
        <v>901</v>
      </c>
      <c r="B30" s="5" t="s">
        <v>568</v>
      </c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7"/>
      <c r="N30" s="167"/>
      <c r="O30" s="167"/>
      <c r="P30" s="170"/>
      <c r="Q30" s="167"/>
      <c r="R30" s="167"/>
      <c r="S30" s="167"/>
      <c r="T30" s="167"/>
      <c r="U30" s="167"/>
      <c r="V30" s="167"/>
      <c r="W30" s="167"/>
      <c r="X30" s="167"/>
      <c r="Y30" s="186">
        <f t="shared" si="0"/>
        <v>0</v>
      </c>
      <c r="Z30" s="195">
        <f t="shared" si="1"/>
        <v>0</v>
      </c>
      <c r="AA30" s="195">
        <f t="shared" si="2"/>
        <v>0</v>
      </c>
    </row>
    <row r="31" spans="1:27" ht="15" customHeight="1">
      <c r="A31" s="12" t="s">
        <v>902</v>
      </c>
      <c r="B31" s="5" t="s">
        <v>568</v>
      </c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7"/>
      <c r="N31" s="167"/>
      <c r="O31" s="167"/>
      <c r="P31" s="170"/>
      <c r="Q31" s="167"/>
      <c r="R31" s="167"/>
      <c r="S31" s="167"/>
      <c r="T31" s="167"/>
      <c r="U31" s="167"/>
      <c r="V31" s="167"/>
      <c r="W31" s="167"/>
      <c r="X31" s="167"/>
      <c r="Y31" s="186">
        <f t="shared" si="0"/>
        <v>0</v>
      </c>
      <c r="Z31" s="195">
        <f t="shared" si="1"/>
        <v>0</v>
      </c>
      <c r="AA31" s="195">
        <f t="shared" si="2"/>
        <v>0</v>
      </c>
    </row>
    <row r="32" spans="1:27">
      <c r="A32" s="12" t="s">
        <v>903</v>
      </c>
      <c r="B32" s="5" t="s">
        <v>568</v>
      </c>
      <c r="C32" s="169">
        <v>182</v>
      </c>
      <c r="D32" s="169"/>
      <c r="E32" s="169"/>
      <c r="F32" s="169"/>
      <c r="G32" s="169"/>
      <c r="H32" s="169"/>
      <c r="I32" s="169"/>
      <c r="J32" s="169"/>
      <c r="K32" s="169"/>
      <c r="L32" s="169"/>
      <c r="M32" s="167"/>
      <c r="N32" s="167">
        <v>28</v>
      </c>
      <c r="O32" s="167"/>
      <c r="P32" s="170"/>
      <c r="Q32" s="167"/>
      <c r="R32" s="167"/>
      <c r="S32" s="167"/>
      <c r="T32" s="167"/>
      <c r="U32" s="167"/>
      <c r="V32" s="167"/>
      <c r="W32" s="167">
        <v>33</v>
      </c>
      <c r="X32" s="167">
        <v>210</v>
      </c>
      <c r="Y32" s="186">
        <f t="shared" si="0"/>
        <v>453</v>
      </c>
      <c r="Z32" s="195">
        <f t="shared" si="1"/>
        <v>453</v>
      </c>
      <c r="AA32" s="195">
        <f t="shared" si="2"/>
        <v>0</v>
      </c>
    </row>
    <row r="33" spans="1:27" ht="31.5">
      <c r="A33" s="10" t="s">
        <v>904</v>
      </c>
      <c r="B33" s="11" t="s">
        <v>568</v>
      </c>
      <c r="C33" s="169">
        <f>SUM(C26:C32)</f>
        <v>3429</v>
      </c>
      <c r="D33" s="169">
        <f t="shared" ref="D33:X33" si="6">SUM(D26:D32)</f>
        <v>0</v>
      </c>
      <c r="E33" s="169">
        <f t="shared" si="6"/>
        <v>1299</v>
      </c>
      <c r="F33" s="169">
        <f t="shared" si="6"/>
        <v>0</v>
      </c>
      <c r="G33" s="169">
        <f t="shared" si="6"/>
        <v>0</v>
      </c>
      <c r="H33" s="169">
        <f t="shared" si="6"/>
        <v>0</v>
      </c>
      <c r="I33" s="169">
        <f t="shared" si="6"/>
        <v>0</v>
      </c>
      <c r="J33" s="169">
        <f t="shared" si="6"/>
        <v>0</v>
      </c>
      <c r="K33" s="169">
        <f t="shared" si="6"/>
        <v>0</v>
      </c>
      <c r="L33" s="169">
        <f t="shared" si="6"/>
        <v>0</v>
      </c>
      <c r="M33" s="169">
        <f t="shared" si="6"/>
        <v>108</v>
      </c>
      <c r="N33" s="169">
        <f>SUM(N26:N32)</f>
        <v>3668</v>
      </c>
      <c r="O33" s="169">
        <f t="shared" si="6"/>
        <v>0</v>
      </c>
      <c r="P33" s="169">
        <f t="shared" si="6"/>
        <v>0</v>
      </c>
      <c r="Q33" s="169">
        <f t="shared" si="6"/>
        <v>0</v>
      </c>
      <c r="R33" s="169">
        <f t="shared" si="6"/>
        <v>0</v>
      </c>
      <c r="S33" s="169">
        <f t="shared" si="6"/>
        <v>0</v>
      </c>
      <c r="T33" s="169">
        <f t="shared" si="6"/>
        <v>0</v>
      </c>
      <c r="U33" s="169">
        <f t="shared" si="6"/>
        <v>0</v>
      </c>
      <c r="V33" s="169">
        <f t="shared" si="6"/>
        <v>0</v>
      </c>
      <c r="W33" s="169">
        <f t="shared" si="6"/>
        <v>952</v>
      </c>
      <c r="X33" s="169">
        <f t="shared" si="6"/>
        <v>3994</v>
      </c>
      <c r="Y33" s="186">
        <f t="shared" si="0"/>
        <v>13450</v>
      </c>
      <c r="Z33" s="197">
        <f t="shared" si="1"/>
        <v>13342</v>
      </c>
      <c r="AA33" s="197">
        <f t="shared" si="2"/>
        <v>108</v>
      </c>
    </row>
    <row r="34" spans="1:27">
      <c r="A34" s="4" t="s">
        <v>569</v>
      </c>
      <c r="B34" s="5" t="s">
        <v>570</v>
      </c>
      <c r="C34" s="169">
        <v>50</v>
      </c>
      <c r="D34" s="169"/>
      <c r="E34" s="169"/>
      <c r="F34" s="169"/>
      <c r="G34" s="169"/>
      <c r="H34" s="169"/>
      <c r="I34" s="169"/>
      <c r="J34" s="169"/>
      <c r="K34" s="169"/>
      <c r="L34" s="169"/>
      <c r="M34" s="167"/>
      <c r="N34" s="167">
        <v>15</v>
      </c>
      <c r="O34" s="167"/>
      <c r="P34" s="170"/>
      <c r="Q34" s="167"/>
      <c r="R34" s="167"/>
      <c r="S34" s="167"/>
      <c r="T34" s="167"/>
      <c r="U34" s="167"/>
      <c r="V34" s="167"/>
      <c r="W34" s="167">
        <v>420</v>
      </c>
      <c r="X34" s="167">
        <f>20</f>
        <v>20</v>
      </c>
      <c r="Y34" s="186">
        <f t="shared" si="0"/>
        <v>505</v>
      </c>
      <c r="Z34" s="195">
        <f t="shared" si="1"/>
        <v>505</v>
      </c>
      <c r="AA34" s="195">
        <f t="shared" si="2"/>
        <v>0</v>
      </c>
    </row>
    <row r="35" spans="1:27">
      <c r="A35" s="4" t="s">
        <v>571</v>
      </c>
      <c r="B35" s="5" t="s">
        <v>572</v>
      </c>
      <c r="C35" s="169">
        <v>25616</v>
      </c>
      <c r="D35" s="169"/>
      <c r="E35" s="169"/>
      <c r="F35" s="169"/>
      <c r="G35" s="169"/>
      <c r="H35" s="169"/>
      <c r="I35" s="169"/>
      <c r="J35" s="169"/>
      <c r="K35" s="169"/>
      <c r="L35" s="169"/>
      <c r="M35" s="167"/>
      <c r="N35" s="167">
        <v>622</v>
      </c>
      <c r="O35" s="167"/>
      <c r="P35" s="170"/>
      <c r="Q35" s="167"/>
      <c r="R35" s="167"/>
      <c r="S35" s="167"/>
      <c r="T35" s="167"/>
      <c r="U35" s="167"/>
      <c r="V35" s="167"/>
      <c r="W35" s="167">
        <v>280</v>
      </c>
      <c r="X35" s="167">
        <f>(57+651+40+4000+428+364+600+57)</f>
        <v>6197</v>
      </c>
      <c r="Y35" s="186">
        <f t="shared" si="0"/>
        <v>32715</v>
      </c>
      <c r="Z35" s="195">
        <f t="shared" si="1"/>
        <v>32715</v>
      </c>
      <c r="AA35" s="195">
        <f t="shared" si="2"/>
        <v>0</v>
      </c>
    </row>
    <row r="36" spans="1:27">
      <c r="A36" s="4" t="s">
        <v>573</v>
      </c>
      <c r="B36" s="5" t="s">
        <v>574</v>
      </c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7"/>
      <c r="N36" s="167"/>
      <c r="O36" s="167"/>
      <c r="P36" s="170"/>
      <c r="Q36" s="167"/>
      <c r="R36" s="167"/>
      <c r="S36" s="167"/>
      <c r="T36" s="167"/>
      <c r="U36" s="167"/>
      <c r="V36" s="167"/>
      <c r="W36" s="167"/>
      <c r="X36" s="167"/>
      <c r="Y36" s="186">
        <f t="shared" si="0"/>
        <v>0</v>
      </c>
      <c r="Z36" s="195">
        <f t="shared" si="1"/>
        <v>0</v>
      </c>
      <c r="AA36" s="195">
        <f t="shared" si="2"/>
        <v>0</v>
      </c>
    </row>
    <row r="37" spans="1:27">
      <c r="A37" s="8" t="s">
        <v>905</v>
      </c>
      <c r="B37" s="181" t="s">
        <v>575</v>
      </c>
      <c r="C37" s="169">
        <f>SUM(C34:C36)</f>
        <v>25666</v>
      </c>
      <c r="D37" s="169">
        <f t="shared" ref="D37:X37" si="7">SUM(D34:D36)</f>
        <v>0</v>
      </c>
      <c r="E37" s="169">
        <f t="shared" si="7"/>
        <v>0</v>
      </c>
      <c r="F37" s="169">
        <f t="shared" si="7"/>
        <v>0</v>
      </c>
      <c r="G37" s="169">
        <f t="shared" si="7"/>
        <v>0</v>
      </c>
      <c r="H37" s="169">
        <f t="shared" si="7"/>
        <v>0</v>
      </c>
      <c r="I37" s="169">
        <f t="shared" si="7"/>
        <v>0</v>
      </c>
      <c r="J37" s="169">
        <f t="shared" si="7"/>
        <v>0</v>
      </c>
      <c r="K37" s="169">
        <f t="shared" si="7"/>
        <v>0</v>
      </c>
      <c r="L37" s="169">
        <f t="shared" si="7"/>
        <v>0</v>
      </c>
      <c r="M37" s="169">
        <f t="shared" si="7"/>
        <v>0</v>
      </c>
      <c r="N37" s="169">
        <f>SUM(N34:N36)</f>
        <v>637</v>
      </c>
      <c r="O37" s="169">
        <f t="shared" si="7"/>
        <v>0</v>
      </c>
      <c r="P37" s="169">
        <f t="shared" si="7"/>
        <v>0</v>
      </c>
      <c r="Q37" s="169">
        <f t="shared" si="7"/>
        <v>0</v>
      </c>
      <c r="R37" s="169">
        <f t="shared" si="7"/>
        <v>0</v>
      </c>
      <c r="S37" s="169">
        <f t="shared" si="7"/>
        <v>0</v>
      </c>
      <c r="T37" s="169">
        <f t="shared" si="7"/>
        <v>0</v>
      </c>
      <c r="U37" s="169">
        <f t="shared" si="7"/>
        <v>0</v>
      </c>
      <c r="V37" s="169">
        <f t="shared" si="7"/>
        <v>0</v>
      </c>
      <c r="W37" s="169">
        <f t="shared" si="7"/>
        <v>700</v>
      </c>
      <c r="X37" s="169">
        <f t="shared" si="7"/>
        <v>6217</v>
      </c>
      <c r="Y37" s="186">
        <f t="shared" si="0"/>
        <v>33220</v>
      </c>
      <c r="Z37" s="186">
        <f t="shared" si="1"/>
        <v>33220</v>
      </c>
      <c r="AA37" s="186">
        <f t="shared" si="2"/>
        <v>0</v>
      </c>
    </row>
    <row r="38" spans="1:27">
      <c r="A38" s="4" t="s">
        <v>576</v>
      </c>
      <c r="B38" s="5" t="s">
        <v>577</v>
      </c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7"/>
      <c r="N38" s="167">
        <v>125</v>
      </c>
      <c r="O38" s="167"/>
      <c r="P38" s="170"/>
      <c r="Q38" s="167"/>
      <c r="R38" s="167"/>
      <c r="S38" s="167"/>
      <c r="T38" s="167"/>
      <c r="U38" s="167"/>
      <c r="V38" s="167"/>
      <c r="W38" s="167">
        <v>120</v>
      </c>
      <c r="X38" s="167">
        <v>84</v>
      </c>
      <c r="Y38" s="186">
        <f t="shared" si="0"/>
        <v>329</v>
      </c>
      <c r="Z38" s="195">
        <f t="shared" si="1"/>
        <v>329</v>
      </c>
      <c r="AA38" s="195">
        <f t="shared" si="2"/>
        <v>0</v>
      </c>
    </row>
    <row r="39" spans="1:27">
      <c r="A39" s="4" t="s">
        <v>578</v>
      </c>
      <c r="B39" s="5" t="s">
        <v>579</v>
      </c>
      <c r="C39" s="169">
        <v>80</v>
      </c>
      <c r="D39" s="169"/>
      <c r="E39" s="169"/>
      <c r="F39" s="169"/>
      <c r="G39" s="169"/>
      <c r="H39" s="169"/>
      <c r="I39" s="169"/>
      <c r="J39" s="169"/>
      <c r="K39" s="169"/>
      <c r="L39" s="169"/>
      <c r="M39" s="167"/>
      <c r="N39" s="167">
        <v>156</v>
      </c>
      <c r="O39" s="167"/>
      <c r="P39" s="170"/>
      <c r="Q39" s="167"/>
      <c r="R39" s="167"/>
      <c r="S39" s="167"/>
      <c r="T39" s="167"/>
      <c r="U39" s="167"/>
      <c r="V39" s="167"/>
      <c r="W39" s="167">
        <v>150</v>
      </c>
      <c r="X39" s="167">
        <v>157</v>
      </c>
      <c r="Y39" s="186">
        <f t="shared" si="0"/>
        <v>543</v>
      </c>
      <c r="Z39" s="195">
        <f t="shared" si="1"/>
        <v>543</v>
      </c>
      <c r="AA39" s="195">
        <f t="shared" si="2"/>
        <v>0</v>
      </c>
    </row>
    <row r="40" spans="1:27">
      <c r="A40" s="8" t="s">
        <v>906</v>
      </c>
      <c r="B40" s="181" t="s">
        <v>580</v>
      </c>
      <c r="C40" s="169">
        <f>C39+C38</f>
        <v>80</v>
      </c>
      <c r="D40" s="169">
        <f t="shared" ref="D40:X40" si="8">D39+D38</f>
        <v>0</v>
      </c>
      <c r="E40" s="169">
        <f t="shared" si="8"/>
        <v>0</v>
      </c>
      <c r="F40" s="169">
        <f t="shared" si="8"/>
        <v>0</v>
      </c>
      <c r="G40" s="169">
        <f t="shared" si="8"/>
        <v>0</v>
      </c>
      <c r="H40" s="169">
        <f t="shared" si="8"/>
        <v>0</v>
      </c>
      <c r="I40" s="169">
        <f t="shared" si="8"/>
        <v>0</v>
      </c>
      <c r="J40" s="169">
        <f t="shared" si="8"/>
        <v>0</v>
      </c>
      <c r="K40" s="169">
        <f t="shared" si="8"/>
        <v>0</v>
      </c>
      <c r="L40" s="169">
        <f t="shared" si="8"/>
        <v>0</v>
      </c>
      <c r="M40" s="169">
        <f t="shared" si="8"/>
        <v>0</v>
      </c>
      <c r="N40" s="169">
        <f>N39+N38</f>
        <v>281</v>
      </c>
      <c r="O40" s="169">
        <f t="shared" si="8"/>
        <v>0</v>
      </c>
      <c r="P40" s="169">
        <f t="shared" si="8"/>
        <v>0</v>
      </c>
      <c r="Q40" s="169">
        <f t="shared" si="8"/>
        <v>0</v>
      </c>
      <c r="R40" s="169">
        <f t="shared" si="8"/>
        <v>0</v>
      </c>
      <c r="S40" s="169">
        <f t="shared" si="8"/>
        <v>0</v>
      </c>
      <c r="T40" s="169">
        <f t="shared" si="8"/>
        <v>0</v>
      </c>
      <c r="U40" s="169">
        <f t="shared" si="8"/>
        <v>0</v>
      </c>
      <c r="V40" s="169">
        <f t="shared" si="8"/>
        <v>0</v>
      </c>
      <c r="W40" s="169">
        <f t="shared" si="8"/>
        <v>270</v>
      </c>
      <c r="X40" s="169">
        <f t="shared" si="8"/>
        <v>241</v>
      </c>
      <c r="Y40" s="186">
        <f t="shared" si="0"/>
        <v>872</v>
      </c>
      <c r="Z40" s="186">
        <f t="shared" si="1"/>
        <v>872</v>
      </c>
      <c r="AA40" s="186">
        <f t="shared" si="2"/>
        <v>0</v>
      </c>
    </row>
    <row r="41" spans="1:27">
      <c r="A41" s="4" t="s">
        <v>581</v>
      </c>
      <c r="B41" s="5" t="s">
        <v>582</v>
      </c>
      <c r="C41" s="169">
        <v>3115</v>
      </c>
      <c r="D41" s="169">
        <v>7369</v>
      </c>
      <c r="E41" s="169"/>
      <c r="F41" s="169"/>
      <c r="G41" s="169"/>
      <c r="H41" s="169"/>
      <c r="I41" s="169"/>
      <c r="J41" s="169"/>
      <c r="K41" s="169"/>
      <c r="L41" s="169">
        <v>300</v>
      </c>
      <c r="M41" s="167"/>
      <c r="N41" s="167"/>
      <c r="O41" s="167"/>
      <c r="P41" s="170"/>
      <c r="Q41" s="167"/>
      <c r="R41" s="167"/>
      <c r="S41" s="167"/>
      <c r="T41" s="167"/>
      <c r="U41" s="167"/>
      <c r="V41" s="167"/>
      <c r="W41" s="167">
        <v>1050</v>
      </c>
      <c r="X41" s="167">
        <f>(870+400+573+502)</f>
        <v>2345</v>
      </c>
      <c r="Y41" s="186">
        <f t="shared" si="0"/>
        <v>14179</v>
      </c>
      <c r="Z41" s="195">
        <f t="shared" si="1"/>
        <v>14179</v>
      </c>
      <c r="AA41" s="195">
        <f t="shared" si="2"/>
        <v>0</v>
      </c>
    </row>
    <row r="42" spans="1:27">
      <c r="A42" s="4" t="s">
        <v>583</v>
      </c>
      <c r="B42" s="5" t="s">
        <v>584</v>
      </c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7"/>
      <c r="N42" s="167"/>
      <c r="O42" s="167"/>
      <c r="P42" s="170"/>
      <c r="Q42" s="167"/>
      <c r="R42" s="167"/>
      <c r="S42" s="167"/>
      <c r="T42" s="167"/>
      <c r="U42" s="167"/>
      <c r="V42" s="167"/>
      <c r="W42" s="167"/>
      <c r="X42" s="167"/>
      <c r="Y42" s="186">
        <f t="shared" si="0"/>
        <v>0</v>
      </c>
      <c r="Z42" s="195">
        <f t="shared" si="1"/>
        <v>0</v>
      </c>
      <c r="AA42" s="195">
        <f t="shared" si="2"/>
        <v>0</v>
      </c>
    </row>
    <row r="43" spans="1:27">
      <c r="A43" s="4" t="s">
        <v>907</v>
      </c>
      <c r="B43" s="5" t="s">
        <v>585</v>
      </c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7"/>
      <c r="N43" s="167">
        <v>100</v>
      </c>
      <c r="O43" s="167"/>
      <c r="P43" s="170"/>
      <c r="Q43" s="167"/>
      <c r="R43" s="167"/>
      <c r="S43" s="167"/>
      <c r="T43" s="167"/>
      <c r="U43" s="167"/>
      <c r="V43" s="167"/>
      <c r="W43" s="167"/>
      <c r="X43" s="167"/>
      <c r="Y43" s="186">
        <f t="shared" si="0"/>
        <v>100</v>
      </c>
      <c r="Z43" s="195">
        <f t="shared" si="1"/>
        <v>100</v>
      </c>
      <c r="AA43" s="195">
        <f t="shared" si="2"/>
        <v>0</v>
      </c>
    </row>
    <row r="44" spans="1:27" ht="27">
      <c r="A44" s="6" t="s">
        <v>586</v>
      </c>
      <c r="B44" s="7" t="s">
        <v>585</v>
      </c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7"/>
      <c r="N44" s="167"/>
      <c r="O44" s="167"/>
      <c r="P44" s="170"/>
      <c r="Q44" s="167"/>
      <c r="R44" s="167"/>
      <c r="S44" s="167"/>
      <c r="T44" s="167"/>
      <c r="U44" s="167"/>
      <c r="V44" s="167"/>
      <c r="W44" s="167"/>
      <c r="X44" s="167"/>
      <c r="Y44" s="186">
        <f t="shared" si="0"/>
        <v>0</v>
      </c>
      <c r="Z44" s="195">
        <f t="shared" si="1"/>
        <v>0</v>
      </c>
      <c r="AA44" s="195">
        <f t="shared" si="2"/>
        <v>0</v>
      </c>
    </row>
    <row r="45" spans="1:27">
      <c r="A45" s="4" t="s">
        <v>587</v>
      </c>
      <c r="B45" s="5" t="s">
        <v>588</v>
      </c>
      <c r="C45" s="169">
        <v>800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7"/>
      <c r="N45" s="167">
        <v>1980</v>
      </c>
      <c r="O45" s="167"/>
      <c r="P45" s="170"/>
      <c r="Q45" s="167"/>
      <c r="R45" s="167"/>
      <c r="S45" s="167"/>
      <c r="T45" s="167"/>
      <c r="U45" s="167"/>
      <c r="V45" s="167"/>
      <c r="W45" s="167">
        <v>116</v>
      </c>
      <c r="X45" s="167">
        <f>(173+3000+1000+5)</f>
        <v>4178</v>
      </c>
      <c r="Y45" s="186">
        <f t="shared" si="0"/>
        <v>7074</v>
      </c>
      <c r="Z45" s="195">
        <f t="shared" si="1"/>
        <v>7074</v>
      </c>
      <c r="AA45" s="195">
        <f t="shared" si="2"/>
        <v>0</v>
      </c>
    </row>
    <row r="46" spans="1:27">
      <c r="A46" s="13" t="s">
        <v>908</v>
      </c>
      <c r="B46" s="5" t="s">
        <v>589</v>
      </c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7"/>
      <c r="N46" s="167"/>
      <c r="O46" s="167"/>
      <c r="P46" s="170"/>
      <c r="Q46" s="167"/>
      <c r="R46" s="167"/>
      <c r="S46" s="167"/>
      <c r="T46" s="167"/>
      <c r="U46" s="167"/>
      <c r="V46" s="167"/>
      <c r="W46" s="167"/>
      <c r="X46" s="167">
        <f>(39)</f>
        <v>39</v>
      </c>
      <c r="Y46" s="186">
        <f t="shared" si="0"/>
        <v>39</v>
      </c>
      <c r="Z46" s="195">
        <f t="shared" si="1"/>
        <v>39</v>
      </c>
      <c r="AA46" s="195">
        <f t="shared" si="2"/>
        <v>0</v>
      </c>
    </row>
    <row r="47" spans="1:27">
      <c r="A47" s="6" t="s">
        <v>590</v>
      </c>
      <c r="B47" s="7" t="s">
        <v>589</v>
      </c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7"/>
      <c r="N47" s="167"/>
      <c r="O47" s="167"/>
      <c r="P47" s="170"/>
      <c r="Q47" s="167"/>
      <c r="R47" s="167"/>
      <c r="S47" s="167"/>
      <c r="T47" s="167"/>
      <c r="U47" s="167"/>
      <c r="V47" s="167"/>
      <c r="W47" s="167"/>
      <c r="X47" s="167"/>
      <c r="Y47" s="186">
        <f t="shared" si="0"/>
        <v>0</v>
      </c>
      <c r="Z47" s="195">
        <f t="shared" si="1"/>
        <v>0</v>
      </c>
      <c r="AA47" s="195">
        <f t="shared" si="2"/>
        <v>0</v>
      </c>
    </row>
    <row r="48" spans="1:27">
      <c r="A48" s="4" t="s">
        <v>591</v>
      </c>
      <c r="B48" s="5" t="s">
        <v>592</v>
      </c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7"/>
      <c r="N48" s="167"/>
      <c r="O48" s="167"/>
      <c r="P48" s="170"/>
      <c r="Q48" s="167"/>
      <c r="R48" s="167"/>
      <c r="S48" s="167"/>
      <c r="T48" s="167"/>
      <c r="U48" s="167"/>
      <c r="V48" s="167"/>
      <c r="W48" s="167"/>
      <c r="X48" s="167"/>
      <c r="Y48" s="186">
        <f t="shared" si="0"/>
        <v>0</v>
      </c>
      <c r="Z48" s="195">
        <f t="shared" si="1"/>
        <v>0</v>
      </c>
      <c r="AA48" s="195">
        <f t="shared" si="2"/>
        <v>0</v>
      </c>
    </row>
    <row r="49" spans="1:27">
      <c r="A49" s="4" t="s">
        <v>645</v>
      </c>
      <c r="B49" s="5" t="s">
        <v>593</v>
      </c>
      <c r="C49" s="169">
        <v>542</v>
      </c>
      <c r="D49" s="169"/>
      <c r="E49" s="169"/>
      <c r="F49" s="169"/>
      <c r="G49" s="169"/>
      <c r="H49" s="169"/>
      <c r="I49" s="169"/>
      <c r="J49" s="169"/>
      <c r="K49" s="169">
        <v>500</v>
      </c>
      <c r="L49" s="169"/>
      <c r="M49" s="167">
        <v>1000</v>
      </c>
      <c r="N49" s="167">
        <v>21503</v>
      </c>
      <c r="O49" s="167"/>
      <c r="P49" s="170"/>
      <c r="Q49" s="167"/>
      <c r="R49" s="167"/>
      <c r="S49" s="167"/>
      <c r="T49" s="167"/>
      <c r="U49" s="167"/>
      <c r="V49" s="167"/>
      <c r="W49" s="167">
        <v>4213</v>
      </c>
      <c r="X49" s="167">
        <f>(400+13+720+200+23+2800)</f>
        <v>4156</v>
      </c>
      <c r="Y49" s="186">
        <f t="shared" si="0"/>
        <v>31914</v>
      </c>
      <c r="Z49" s="195">
        <f t="shared" si="1"/>
        <v>30914</v>
      </c>
      <c r="AA49" s="195">
        <f t="shared" si="2"/>
        <v>1000</v>
      </c>
    </row>
    <row r="50" spans="1:27">
      <c r="A50" s="6" t="s">
        <v>594</v>
      </c>
      <c r="B50" s="7" t="s">
        <v>593</v>
      </c>
      <c r="C50" s="169"/>
      <c r="D50" s="169"/>
      <c r="E50" s="169"/>
      <c r="F50" s="169"/>
      <c r="G50" s="169"/>
      <c r="H50" s="169"/>
      <c r="I50" s="169"/>
      <c r="J50" s="169"/>
      <c r="K50" s="169">
        <v>500</v>
      </c>
      <c r="L50" s="169"/>
      <c r="M50" s="167"/>
      <c r="N50" s="167">
        <v>200</v>
      </c>
      <c r="O50" s="167"/>
      <c r="P50" s="170"/>
      <c r="Q50" s="167"/>
      <c r="R50" s="167"/>
      <c r="S50" s="167"/>
      <c r="T50" s="167"/>
      <c r="U50" s="167"/>
      <c r="V50" s="167"/>
      <c r="W50" s="167"/>
      <c r="X50" s="167"/>
      <c r="Y50" s="186">
        <f t="shared" si="0"/>
        <v>700</v>
      </c>
      <c r="Z50" s="195">
        <f t="shared" si="1"/>
        <v>700</v>
      </c>
      <c r="AA50" s="195">
        <f t="shared" si="2"/>
        <v>0</v>
      </c>
    </row>
    <row r="51" spans="1:27">
      <c r="A51" s="8" t="s">
        <v>909</v>
      </c>
      <c r="B51" s="181" t="s">
        <v>595</v>
      </c>
      <c r="C51" s="169">
        <f>C49+C48+C46+C45+C43+C42+C41</f>
        <v>4457</v>
      </c>
      <c r="D51" s="169">
        <f t="shared" ref="D51:X51" si="9">D49+D48+D46+D45+D43+D42+D41</f>
        <v>7369</v>
      </c>
      <c r="E51" s="169">
        <f t="shared" si="9"/>
        <v>0</v>
      </c>
      <c r="F51" s="169">
        <f t="shared" si="9"/>
        <v>0</v>
      </c>
      <c r="G51" s="169">
        <f t="shared" si="9"/>
        <v>0</v>
      </c>
      <c r="H51" s="169">
        <f t="shared" si="9"/>
        <v>0</v>
      </c>
      <c r="I51" s="169">
        <f t="shared" si="9"/>
        <v>0</v>
      </c>
      <c r="J51" s="169">
        <f t="shared" si="9"/>
        <v>0</v>
      </c>
      <c r="K51" s="169">
        <f t="shared" si="9"/>
        <v>500</v>
      </c>
      <c r="L51" s="169">
        <f t="shared" si="9"/>
        <v>300</v>
      </c>
      <c r="M51" s="169">
        <f t="shared" si="9"/>
        <v>1000</v>
      </c>
      <c r="N51" s="169">
        <f>N49+N48+N46+N45+N43+N42+N41</f>
        <v>23583</v>
      </c>
      <c r="O51" s="169">
        <f t="shared" si="9"/>
        <v>0</v>
      </c>
      <c r="P51" s="169">
        <f t="shared" si="9"/>
        <v>0</v>
      </c>
      <c r="Q51" s="169">
        <f t="shared" si="9"/>
        <v>0</v>
      </c>
      <c r="R51" s="169">
        <f t="shared" si="9"/>
        <v>0</v>
      </c>
      <c r="S51" s="169">
        <f t="shared" si="9"/>
        <v>0</v>
      </c>
      <c r="T51" s="169">
        <f t="shared" si="9"/>
        <v>0</v>
      </c>
      <c r="U51" s="169">
        <f t="shared" si="9"/>
        <v>0</v>
      </c>
      <c r="V51" s="169">
        <f t="shared" si="9"/>
        <v>0</v>
      </c>
      <c r="W51" s="169">
        <f t="shared" si="9"/>
        <v>5379</v>
      </c>
      <c r="X51" s="169">
        <f t="shared" si="9"/>
        <v>10718</v>
      </c>
      <c r="Y51" s="186">
        <f t="shared" si="0"/>
        <v>53306</v>
      </c>
      <c r="Z51" s="195">
        <f t="shared" si="1"/>
        <v>52306</v>
      </c>
      <c r="AA51" s="195">
        <f t="shared" si="2"/>
        <v>1000</v>
      </c>
    </row>
    <row r="52" spans="1:27">
      <c r="A52" s="4" t="s">
        <v>596</v>
      </c>
      <c r="B52" s="5" t="s">
        <v>597</v>
      </c>
      <c r="C52" s="169">
        <v>60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7"/>
      <c r="N52" s="167">
        <v>145</v>
      </c>
      <c r="O52" s="167"/>
      <c r="P52" s="170"/>
      <c r="Q52" s="167"/>
      <c r="R52" s="167"/>
      <c r="S52" s="167"/>
      <c r="T52" s="167"/>
      <c r="U52" s="167"/>
      <c r="V52" s="167"/>
      <c r="W52" s="167">
        <v>420</v>
      </c>
      <c r="X52" s="167">
        <v>50</v>
      </c>
      <c r="Y52" s="186">
        <f t="shared" si="0"/>
        <v>675</v>
      </c>
      <c r="Z52" s="195">
        <f t="shared" si="1"/>
        <v>675</v>
      </c>
      <c r="AA52" s="195">
        <f t="shared" si="2"/>
        <v>0</v>
      </c>
    </row>
    <row r="53" spans="1:27">
      <c r="A53" s="4" t="s">
        <v>598</v>
      </c>
      <c r="B53" s="5" t="s">
        <v>599</v>
      </c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7"/>
      <c r="N53" s="167">
        <v>200</v>
      </c>
      <c r="O53" s="167"/>
      <c r="P53" s="170"/>
      <c r="Q53" s="167"/>
      <c r="R53" s="167"/>
      <c r="S53" s="167"/>
      <c r="T53" s="167"/>
      <c r="U53" s="167"/>
      <c r="V53" s="167"/>
      <c r="W53" s="167"/>
      <c r="X53" s="167">
        <v>50</v>
      </c>
      <c r="Y53" s="186">
        <f t="shared" si="0"/>
        <v>250</v>
      </c>
      <c r="Z53" s="195">
        <f t="shared" si="1"/>
        <v>250</v>
      </c>
      <c r="AA53" s="195">
        <f t="shared" si="2"/>
        <v>0</v>
      </c>
    </row>
    <row r="54" spans="1:27">
      <c r="A54" s="8" t="s">
        <v>910</v>
      </c>
      <c r="B54" s="181" t="s">
        <v>600</v>
      </c>
      <c r="C54" s="169">
        <f>C53+C52</f>
        <v>60</v>
      </c>
      <c r="D54" s="169">
        <f t="shared" ref="D54:X54" si="10">D53+D52</f>
        <v>0</v>
      </c>
      <c r="E54" s="169">
        <f t="shared" si="10"/>
        <v>0</v>
      </c>
      <c r="F54" s="169">
        <f t="shared" si="10"/>
        <v>0</v>
      </c>
      <c r="G54" s="169">
        <f t="shared" si="10"/>
        <v>0</v>
      </c>
      <c r="H54" s="169">
        <f t="shared" si="10"/>
        <v>0</v>
      </c>
      <c r="I54" s="169">
        <f t="shared" si="10"/>
        <v>0</v>
      </c>
      <c r="J54" s="169">
        <f t="shared" si="10"/>
        <v>0</v>
      </c>
      <c r="K54" s="169">
        <f t="shared" si="10"/>
        <v>0</v>
      </c>
      <c r="L54" s="169">
        <f t="shared" si="10"/>
        <v>0</v>
      </c>
      <c r="M54" s="169">
        <f t="shared" si="10"/>
        <v>0</v>
      </c>
      <c r="N54" s="169">
        <f>N53+N52</f>
        <v>345</v>
      </c>
      <c r="O54" s="169">
        <f t="shared" si="10"/>
        <v>0</v>
      </c>
      <c r="P54" s="169">
        <f t="shared" si="10"/>
        <v>0</v>
      </c>
      <c r="Q54" s="169">
        <f t="shared" si="10"/>
        <v>0</v>
      </c>
      <c r="R54" s="169">
        <f t="shared" si="10"/>
        <v>0</v>
      </c>
      <c r="S54" s="169">
        <f t="shared" si="10"/>
        <v>0</v>
      </c>
      <c r="T54" s="169">
        <f t="shared" si="10"/>
        <v>0</v>
      </c>
      <c r="U54" s="169">
        <f t="shared" si="10"/>
        <v>0</v>
      </c>
      <c r="V54" s="169">
        <f t="shared" si="10"/>
        <v>0</v>
      </c>
      <c r="W54" s="169">
        <f t="shared" si="10"/>
        <v>420</v>
      </c>
      <c r="X54" s="169">
        <f t="shared" si="10"/>
        <v>100</v>
      </c>
      <c r="Y54" s="186">
        <f t="shared" si="0"/>
        <v>925</v>
      </c>
      <c r="Z54" s="195">
        <f t="shared" si="1"/>
        <v>925</v>
      </c>
      <c r="AA54" s="195">
        <f t="shared" si="2"/>
        <v>0</v>
      </c>
    </row>
    <row r="55" spans="1:27" ht="30">
      <c r="A55" s="4" t="s">
        <v>601</v>
      </c>
      <c r="B55" s="5" t="s">
        <v>602</v>
      </c>
      <c r="C55" s="169">
        <v>8090</v>
      </c>
      <c r="D55" s="169">
        <v>1726</v>
      </c>
      <c r="E55" s="169"/>
      <c r="F55" s="169"/>
      <c r="G55" s="169"/>
      <c r="H55" s="169"/>
      <c r="I55" s="169"/>
      <c r="J55" s="169"/>
      <c r="K55" s="169">
        <v>135</v>
      </c>
      <c r="L55" s="169">
        <v>81</v>
      </c>
      <c r="M55" s="167"/>
      <c r="N55" s="167">
        <v>5039</v>
      </c>
      <c r="O55" s="167"/>
      <c r="P55" s="170"/>
      <c r="Q55" s="167"/>
      <c r="R55" s="167"/>
      <c r="S55" s="167"/>
      <c r="T55" s="167"/>
      <c r="U55" s="167"/>
      <c r="V55" s="167"/>
      <c r="W55" s="168">
        <v>635</v>
      </c>
      <c r="X55" s="167">
        <v>4664</v>
      </c>
      <c r="Y55" s="186">
        <f t="shared" si="0"/>
        <v>20370</v>
      </c>
      <c r="Z55" s="195">
        <f t="shared" si="1"/>
        <v>20370</v>
      </c>
      <c r="AA55" s="195">
        <f t="shared" si="2"/>
        <v>0</v>
      </c>
    </row>
    <row r="56" spans="1:27">
      <c r="A56" s="4" t="s">
        <v>603</v>
      </c>
      <c r="B56" s="5" t="s">
        <v>604</v>
      </c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7"/>
      <c r="N56" s="167"/>
      <c r="O56" s="167"/>
      <c r="P56" s="170"/>
      <c r="Q56" s="167"/>
      <c r="R56" s="167"/>
      <c r="S56" s="167"/>
      <c r="T56" s="167"/>
      <c r="U56" s="167"/>
      <c r="V56" s="167"/>
      <c r="W56" s="167"/>
      <c r="X56" s="167"/>
      <c r="Y56" s="186">
        <f t="shared" si="0"/>
        <v>0</v>
      </c>
      <c r="Z56" s="195">
        <f t="shared" si="1"/>
        <v>0</v>
      </c>
      <c r="AA56" s="195">
        <f t="shared" si="2"/>
        <v>0</v>
      </c>
    </row>
    <row r="57" spans="1:27">
      <c r="A57" s="4" t="s">
        <v>911</v>
      </c>
      <c r="B57" s="5" t="s">
        <v>605</v>
      </c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7"/>
      <c r="N57" s="167">
        <v>54</v>
      </c>
      <c r="O57" s="167"/>
      <c r="P57" s="170"/>
      <c r="Q57" s="167"/>
      <c r="R57" s="167"/>
      <c r="S57" s="167"/>
      <c r="T57" s="167"/>
      <c r="U57" s="167"/>
      <c r="V57" s="167"/>
      <c r="W57" s="167"/>
      <c r="X57" s="167"/>
      <c r="Y57" s="186">
        <f t="shared" si="0"/>
        <v>54</v>
      </c>
      <c r="Z57" s="195">
        <f t="shared" si="1"/>
        <v>54</v>
      </c>
      <c r="AA57" s="195">
        <f t="shared" si="2"/>
        <v>0</v>
      </c>
    </row>
    <row r="58" spans="1:27">
      <c r="A58" s="6" t="s">
        <v>590</v>
      </c>
      <c r="B58" s="7" t="s">
        <v>605</v>
      </c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7"/>
      <c r="N58" s="167"/>
      <c r="O58" s="167"/>
      <c r="P58" s="170"/>
      <c r="Q58" s="167"/>
      <c r="R58" s="167"/>
      <c r="S58" s="167"/>
      <c r="T58" s="167"/>
      <c r="U58" s="167"/>
      <c r="V58" s="167"/>
      <c r="W58" s="167"/>
      <c r="X58" s="167"/>
      <c r="Y58" s="186">
        <f t="shared" si="0"/>
        <v>0</v>
      </c>
      <c r="Z58" s="195">
        <f t="shared" si="1"/>
        <v>0</v>
      </c>
      <c r="AA58" s="195">
        <f t="shared" si="2"/>
        <v>0</v>
      </c>
    </row>
    <row r="59" spans="1:27">
      <c r="A59" s="6" t="s">
        <v>606</v>
      </c>
      <c r="B59" s="7" t="s">
        <v>605</v>
      </c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7"/>
      <c r="N59" s="167"/>
      <c r="O59" s="167"/>
      <c r="P59" s="170"/>
      <c r="Q59" s="167"/>
      <c r="R59" s="167"/>
      <c r="S59" s="167"/>
      <c r="T59" s="167"/>
      <c r="U59" s="167"/>
      <c r="V59" s="167"/>
      <c r="W59" s="167"/>
      <c r="X59" s="167"/>
      <c r="Y59" s="186">
        <f t="shared" si="0"/>
        <v>0</v>
      </c>
      <c r="Z59" s="195">
        <f t="shared" si="1"/>
        <v>0</v>
      </c>
      <c r="AA59" s="195">
        <f t="shared" si="2"/>
        <v>0</v>
      </c>
    </row>
    <row r="60" spans="1:27">
      <c r="A60" s="4" t="s">
        <v>912</v>
      </c>
      <c r="B60" s="5" t="s">
        <v>607</v>
      </c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7"/>
      <c r="N60" s="167"/>
      <c r="O60" s="167"/>
      <c r="P60" s="170"/>
      <c r="Q60" s="167"/>
      <c r="R60" s="167"/>
      <c r="S60" s="167"/>
      <c r="T60" s="167"/>
      <c r="U60" s="167"/>
      <c r="V60" s="167"/>
      <c r="W60" s="167"/>
      <c r="X60" s="167"/>
      <c r="Y60" s="186">
        <f t="shared" si="0"/>
        <v>0</v>
      </c>
      <c r="Z60" s="195">
        <f t="shared" si="1"/>
        <v>0</v>
      </c>
      <c r="AA60" s="195">
        <f t="shared" si="2"/>
        <v>0</v>
      </c>
    </row>
    <row r="61" spans="1:27" ht="27">
      <c r="A61" s="6" t="s">
        <v>608</v>
      </c>
      <c r="B61" s="7" t="s">
        <v>607</v>
      </c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7"/>
      <c r="N61" s="167"/>
      <c r="O61" s="167"/>
      <c r="P61" s="170"/>
      <c r="Q61" s="167"/>
      <c r="R61" s="167"/>
      <c r="S61" s="167"/>
      <c r="T61" s="167"/>
      <c r="U61" s="167"/>
      <c r="V61" s="167"/>
      <c r="W61" s="167"/>
      <c r="X61" s="167"/>
      <c r="Y61" s="186">
        <f t="shared" si="0"/>
        <v>0</v>
      </c>
      <c r="Z61" s="195">
        <f t="shared" si="1"/>
        <v>0</v>
      </c>
      <c r="AA61" s="195">
        <f t="shared" si="2"/>
        <v>0</v>
      </c>
    </row>
    <row r="62" spans="1:27" ht="27">
      <c r="A62" s="6" t="s">
        <v>609</v>
      </c>
      <c r="B62" s="7" t="s">
        <v>607</v>
      </c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7"/>
      <c r="N62" s="167"/>
      <c r="O62" s="167"/>
      <c r="P62" s="170"/>
      <c r="Q62" s="167"/>
      <c r="R62" s="167"/>
      <c r="S62" s="167"/>
      <c r="T62" s="167"/>
      <c r="U62" s="167"/>
      <c r="V62" s="167"/>
      <c r="W62" s="167"/>
      <c r="X62" s="167"/>
      <c r="Y62" s="186">
        <f t="shared" si="0"/>
        <v>0</v>
      </c>
      <c r="Z62" s="195">
        <f t="shared" si="1"/>
        <v>0</v>
      </c>
      <c r="AA62" s="195">
        <f t="shared" si="2"/>
        <v>0</v>
      </c>
    </row>
    <row r="63" spans="1:27" ht="27">
      <c r="A63" s="6" t="s">
        <v>610</v>
      </c>
      <c r="B63" s="7" t="s">
        <v>607</v>
      </c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7"/>
      <c r="N63" s="167"/>
      <c r="O63" s="167"/>
      <c r="P63" s="170"/>
      <c r="Q63" s="167"/>
      <c r="R63" s="167"/>
      <c r="S63" s="167"/>
      <c r="T63" s="167"/>
      <c r="U63" s="167"/>
      <c r="V63" s="167"/>
      <c r="W63" s="167"/>
      <c r="X63" s="167"/>
      <c r="Y63" s="186">
        <f t="shared" si="0"/>
        <v>0</v>
      </c>
      <c r="Z63" s="195">
        <f t="shared" si="1"/>
        <v>0</v>
      </c>
      <c r="AA63" s="195">
        <f t="shared" si="2"/>
        <v>0</v>
      </c>
    </row>
    <row r="64" spans="1:27">
      <c r="A64" s="4" t="s">
        <v>611</v>
      </c>
      <c r="B64" s="5" t="s">
        <v>612</v>
      </c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7"/>
      <c r="N64" s="167">
        <v>5016</v>
      </c>
      <c r="O64" s="167"/>
      <c r="P64" s="170"/>
      <c r="Q64" s="167"/>
      <c r="R64" s="167"/>
      <c r="S64" s="167"/>
      <c r="T64" s="167"/>
      <c r="U64" s="167"/>
      <c r="V64" s="167"/>
      <c r="W64" s="167"/>
      <c r="X64" s="167"/>
      <c r="Y64" s="186">
        <f t="shared" si="0"/>
        <v>5016</v>
      </c>
      <c r="Z64" s="195">
        <f t="shared" si="1"/>
        <v>5016</v>
      </c>
      <c r="AA64" s="195">
        <f t="shared" si="2"/>
        <v>0</v>
      </c>
    </row>
    <row r="65" spans="1:27">
      <c r="A65" s="8" t="s">
        <v>913</v>
      </c>
      <c r="B65" s="181" t="s">
        <v>613</v>
      </c>
      <c r="C65" s="169">
        <f>+C60+C56+C55+C57</f>
        <v>8090</v>
      </c>
      <c r="D65" s="169">
        <f t="shared" ref="D65:X65" si="11">+D60+D56+D55+D57</f>
        <v>1726</v>
      </c>
      <c r="E65" s="169">
        <f t="shared" si="11"/>
        <v>0</v>
      </c>
      <c r="F65" s="169">
        <f t="shared" si="11"/>
        <v>0</v>
      </c>
      <c r="G65" s="169">
        <f t="shared" si="11"/>
        <v>0</v>
      </c>
      <c r="H65" s="169">
        <f t="shared" si="11"/>
        <v>0</v>
      </c>
      <c r="I65" s="169">
        <f t="shared" si="11"/>
        <v>0</v>
      </c>
      <c r="J65" s="169">
        <f t="shared" si="11"/>
        <v>0</v>
      </c>
      <c r="K65" s="169">
        <f t="shared" si="11"/>
        <v>135</v>
      </c>
      <c r="L65" s="169">
        <f t="shared" si="11"/>
        <v>81</v>
      </c>
      <c r="M65" s="169">
        <f t="shared" si="11"/>
        <v>0</v>
      </c>
      <c r="N65" s="169">
        <f>+N60+N56+N55+N57+N64</f>
        <v>10109</v>
      </c>
      <c r="O65" s="169">
        <f t="shared" si="11"/>
        <v>0</v>
      </c>
      <c r="P65" s="169">
        <f t="shared" si="11"/>
        <v>0</v>
      </c>
      <c r="Q65" s="169">
        <f t="shared" si="11"/>
        <v>0</v>
      </c>
      <c r="R65" s="169">
        <f t="shared" si="11"/>
        <v>0</v>
      </c>
      <c r="S65" s="169">
        <f t="shared" si="11"/>
        <v>0</v>
      </c>
      <c r="T65" s="169">
        <f t="shared" si="11"/>
        <v>0</v>
      </c>
      <c r="U65" s="169">
        <f t="shared" si="11"/>
        <v>0</v>
      </c>
      <c r="V65" s="169">
        <f t="shared" si="11"/>
        <v>0</v>
      </c>
      <c r="W65" s="169">
        <f t="shared" si="11"/>
        <v>635</v>
      </c>
      <c r="X65" s="169">
        <f t="shared" si="11"/>
        <v>4664</v>
      </c>
      <c r="Y65" s="186">
        <f t="shared" si="0"/>
        <v>25440</v>
      </c>
      <c r="Z65" s="195">
        <f t="shared" si="1"/>
        <v>25440</v>
      </c>
      <c r="AA65" s="195">
        <f t="shared" si="2"/>
        <v>0</v>
      </c>
    </row>
    <row r="66" spans="1:27" ht="15.75">
      <c r="A66" s="10" t="s">
        <v>914</v>
      </c>
      <c r="B66" s="11" t="s">
        <v>614</v>
      </c>
      <c r="C66" s="169">
        <f>C65+C54+C51+C40+C37</f>
        <v>38353</v>
      </c>
      <c r="D66" s="169">
        <f t="shared" ref="D66:X66" si="12">D65+D54+D51+D40+D37</f>
        <v>9095</v>
      </c>
      <c r="E66" s="169">
        <f t="shared" si="12"/>
        <v>0</v>
      </c>
      <c r="F66" s="169">
        <f t="shared" si="12"/>
        <v>0</v>
      </c>
      <c r="G66" s="169">
        <f t="shared" si="12"/>
        <v>0</v>
      </c>
      <c r="H66" s="169">
        <f t="shared" si="12"/>
        <v>0</v>
      </c>
      <c r="I66" s="169">
        <f t="shared" si="12"/>
        <v>0</v>
      </c>
      <c r="J66" s="169">
        <f t="shared" si="12"/>
        <v>0</v>
      </c>
      <c r="K66" s="169">
        <f t="shared" si="12"/>
        <v>635</v>
      </c>
      <c r="L66" s="169">
        <f t="shared" si="12"/>
        <v>381</v>
      </c>
      <c r="M66" s="169">
        <f t="shared" si="12"/>
        <v>1000</v>
      </c>
      <c r="N66" s="169">
        <f>N65+N54+N51+N40+N37</f>
        <v>34955</v>
      </c>
      <c r="O66" s="169">
        <f t="shared" si="12"/>
        <v>0</v>
      </c>
      <c r="P66" s="169">
        <f t="shared" si="12"/>
        <v>0</v>
      </c>
      <c r="Q66" s="169">
        <f t="shared" si="12"/>
        <v>0</v>
      </c>
      <c r="R66" s="169">
        <f t="shared" si="12"/>
        <v>0</v>
      </c>
      <c r="S66" s="169">
        <f t="shared" si="12"/>
        <v>0</v>
      </c>
      <c r="T66" s="169">
        <f t="shared" si="12"/>
        <v>0</v>
      </c>
      <c r="U66" s="169">
        <f t="shared" si="12"/>
        <v>0</v>
      </c>
      <c r="V66" s="169">
        <f t="shared" si="12"/>
        <v>0</v>
      </c>
      <c r="W66" s="169">
        <f t="shared" si="12"/>
        <v>7404</v>
      </c>
      <c r="X66" s="169">
        <f t="shared" si="12"/>
        <v>21940</v>
      </c>
      <c r="Y66" s="186">
        <f t="shared" si="0"/>
        <v>113763</v>
      </c>
      <c r="Z66" s="195">
        <f t="shared" si="1"/>
        <v>112763</v>
      </c>
      <c r="AA66" s="195">
        <f t="shared" si="2"/>
        <v>1000</v>
      </c>
    </row>
    <row r="67" spans="1:27">
      <c r="A67" s="14" t="s">
        <v>615</v>
      </c>
      <c r="B67" s="181" t="s">
        <v>616</v>
      </c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7"/>
      <c r="N67" s="167"/>
      <c r="O67" s="167"/>
      <c r="P67" s="170"/>
      <c r="Q67" s="167"/>
      <c r="R67" s="167"/>
      <c r="S67" s="167"/>
      <c r="T67" s="167"/>
      <c r="U67" s="167"/>
      <c r="V67" s="167"/>
      <c r="W67" s="167"/>
      <c r="X67" s="167"/>
      <c r="Y67" s="186">
        <f t="shared" si="0"/>
        <v>0</v>
      </c>
      <c r="Z67" s="195">
        <f t="shared" si="1"/>
        <v>0</v>
      </c>
      <c r="AA67" s="195">
        <f t="shared" si="2"/>
        <v>0</v>
      </c>
    </row>
    <row r="68" spans="1:27">
      <c r="A68" s="15" t="s">
        <v>915</v>
      </c>
      <c r="B68" s="5" t="s">
        <v>617</v>
      </c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7"/>
      <c r="N68" s="167"/>
      <c r="O68" s="167"/>
      <c r="P68" s="170"/>
      <c r="Q68" s="167"/>
      <c r="R68" s="167"/>
      <c r="S68" s="167"/>
      <c r="T68" s="167"/>
      <c r="U68" s="167"/>
      <c r="V68" s="167"/>
      <c r="W68" s="167"/>
      <c r="X68" s="167"/>
      <c r="Y68" s="186">
        <f t="shared" si="0"/>
        <v>0</v>
      </c>
      <c r="Z68" s="195">
        <f t="shared" si="1"/>
        <v>0</v>
      </c>
      <c r="AA68" s="195">
        <f t="shared" si="2"/>
        <v>0</v>
      </c>
    </row>
    <row r="69" spans="1:27">
      <c r="A69" s="15" t="s">
        <v>916</v>
      </c>
      <c r="B69" s="5" t="s">
        <v>617</v>
      </c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7"/>
      <c r="N69" s="167"/>
      <c r="O69" s="167"/>
      <c r="P69" s="170"/>
      <c r="Q69" s="167"/>
      <c r="R69" s="167"/>
      <c r="S69" s="167"/>
      <c r="T69" s="167"/>
      <c r="U69" s="167"/>
      <c r="V69" s="167"/>
      <c r="W69" s="167"/>
      <c r="X69" s="167"/>
      <c r="Y69" s="186">
        <f t="shared" si="0"/>
        <v>0</v>
      </c>
      <c r="Z69" s="195">
        <f t="shared" si="1"/>
        <v>0</v>
      </c>
      <c r="AA69" s="195">
        <f t="shared" si="2"/>
        <v>0</v>
      </c>
    </row>
    <row r="70" spans="1:27">
      <c r="A70" s="15" t="s">
        <v>917</v>
      </c>
      <c r="B70" s="5" t="s">
        <v>617</v>
      </c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7"/>
      <c r="N70" s="167"/>
      <c r="O70" s="167"/>
      <c r="P70" s="170"/>
      <c r="Q70" s="167"/>
      <c r="R70" s="167"/>
      <c r="S70" s="167"/>
      <c r="T70" s="167"/>
      <c r="U70" s="167"/>
      <c r="V70" s="167"/>
      <c r="W70" s="167"/>
      <c r="X70" s="167"/>
      <c r="Y70" s="186">
        <f t="shared" si="0"/>
        <v>0</v>
      </c>
      <c r="Z70" s="195">
        <f t="shared" si="1"/>
        <v>0</v>
      </c>
      <c r="AA70" s="195">
        <f t="shared" si="2"/>
        <v>0</v>
      </c>
    </row>
    <row r="71" spans="1:27">
      <c r="A71" s="15" t="s">
        <v>918</v>
      </c>
      <c r="B71" s="5" t="s">
        <v>617</v>
      </c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7"/>
      <c r="N71" s="167"/>
      <c r="O71" s="167"/>
      <c r="P71" s="170"/>
      <c r="Q71" s="167"/>
      <c r="R71" s="167"/>
      <c r="S71" s="167"/>
      <c r="T71" s="167"/>
      <c r="U71" s="167"/>
      <c r="V71" s="167"/>
      <c r="W71" s="167"/>
      <c r="X71" s="167"/>
      <c r="Y71" s="186">
        <f t="shared" ref="Y71:Y134" si="13">SUM(C71:X71)</f>
        <v>0</v>
      </c>
      <c r="Z71" s="195">
        <f t="shared" ref="Z71:Z134" si="14">C71+D71+E71+F71+G71+H71+I71+J71+K71+L71+N71+O71+P71+Q71+R71+S71+T71+U71+W71+X71</f>
        <v>0</v>
      </c>
      <c r="AA71" s="195">
        <f t="shared" ref="AA71:AA134" si="15">V71+M71</f>
        <v>0</v>
      </c>
    </row>
    <row r="72" spans="1:27" ht="30">
      <c r="A72" s="15" t="s">
        <v>919</v>
      </c>
      <c r="B72" s="5" t="s">
        <v>617</v>
      </c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7"/>
      <c r="N72" s="167"/>
      <c r="O72" s="167"/>
      <c r="P72" s="170"/>
      <c r="Q72" s="167"/>
      <c r="R72" s="167"/>
      <c r="S72" s="167"/>
      <c r="T72" s="167"/>
      <c r="U72" s="167"/>
      <c r="V72" s="167"/>
      <c r="W72" s="167"/>
      <c r="X72" s="167"/>
      <c r="Y72" s="186">
        <f t="shared" si="13"/>
        <v>0</v>
      </c>
      <c r="Z72" s="195">
        <f t="shared" si="14"/>
        <v>0</v>
      </c>
      <c r="AA72" s="195">
        <f t="shared" si="15"/>
        <v>0</v>
      </c>
    </row>
    <row r="73" spans="1:27">
      <c r="A73" s="15" t="s">
        <v>920</v>
      </c>
      <c r="B73" s="5" t="s">
        <v>617</v>
      </c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7"/>
      <c r="N73" s="167"/>
      <c r="O73" s="167"/>
      <c r="P73" s="170"/>
      <c r="Q73" s="167"/>
      <c r="R73" s="167"/>
      <c r="S73" s="167"/>
      <c r="T73" s="167"/>
      <c r="U73" s="167"/>
      <c r="V73" s="167"/>
      <c r="W73" s="167"/>
      <c r="X73" s="167"/>
      <c r="Y73" s="186">
        <f t="shared" si="13"/>
        <v>0</v>
      </c>
      <c r="Z73" s="195">
        <f t="shared" si="14"/>
        <v>0</v>
      </c>
      <c r="AA73" s="195">
        <f t="shared" si="15"/>
        <v>0</v>
      </c>
    </row>
    <row r="74" spans="1:27">
      <c r="A74" s="15" t="s">
        <v>921</v>
      </c>
      <c r="B74" s="5" t="s">
        <v>617</v>
      </c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7"/>
      <c r="N74" s="167"/>
      <c r="O74" s="167"/>
      <c r="P74" s="170"/>
      <c r="Q74" s="167"/>
      <c r="R74" s="167"/>
      <c r="S74" s="167"/>
      <c r="T74" s="167"/>
      <c r="U74" s="167"/>
      <c r="V74" s="167"/>
      <c r="W74" s="167"/>
      <c r="X74" s="167"/>
      <c r="Y74" s="186">
        <f t="shared" si="13"/>
        <v>0</v>
      </c>
      <c r="Z74" s="195">
        <f t="shared" si="14"/>
        <v>0</v>
      </c>
      <c r="AA74" s="195">
        <f t="shared" si="15"/>
        <v>0</v>
      </c>
    </row>
    <row r="75" spans="1:27" ht="30">
      <c r="A75" s="15" t="s">
        <v>922</v>
      </c>
      <c r="B75" s="5" t="s">
        <v>617</v>
      </c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7"/>
      <c r="N75" s="167"/>
      <c r="O75" s="167"/>
      <c r="P75" s="170"/>
      <c r="Q75" s="167"/>
      <c r="R75" s="167"/>
      <c r="S75" s="167"/>
      <c r="T75" s="167"/>
      <c r="U75" s="167"/>
      <c r="V75" s="167"/>
      <c r="W75" s="167"/>
      <c r="X75" s="167"/>
      <c r="Y75" s="186">
        <f t="shared" si="13"/>
        <v>0</v>
      </c>
      <c r="Z75" s="195">
        <f t="shared" si="14"/>
        <v>0</v>
      </c>
      <c r="AA75" s="195">
        <f t="shared" si="15"/>
        <v>0</v>
      </c>
    </row>
    <row r="76" spans="1:27">
      <c r="A76" s="15" t="s">
        <v>923</v>
      </c>
      <c r="B76" s="5" t="s">
        <v>617</v>
      </c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7"/>
      <c r="N76" s="167"/>
      <c r="O76" s="167"/>
      <c r="P76" s="170"/>
      <c r="Q76" s="167"/>
      <c r="R76" s="167"/>
      <c r="S76" s="167"/>
      <c r="T76" s="167"/>
      <c r="U76" s="167"/>
      <c r="V76" s="167"/>
      <c r="W76" s="167"/>
      <c r="X76" s="167"/>
      <c r="Y76" s="186">
        <f t="shared" si="13"/>
        <v>0</v>
      </c>
      <c r="Z76" s="195">
        <f t="shared" si="14"/>
        <v>0</v>
      </c>
      <c r="AA76" s="195">
        <f t="shared" si="15"/>
        <v>0</v>
      </c>
    </row>
    <row r="77" spans="1:27" ht="30">
      <c r="A77" s="15" t="s">
        <v>924</v>
      </c>
      <c r="B77" s="5" t="s">
        <v>617</v>
      </c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7"/>
      <c r="N77" s="167"/>
      <c r="O77" s="167"/>
      <c r="P77" s="170"/>
      <c r="Q77" s="167"/>
      <c r="R77" s="167"/>
      <c r="S77" s="167"/>
      <c r="T77" s="167"/>
      <c r="U77" s="167"/>
      <c r="V77" s="167"/>
      <c r="W77" s="167"/>
      <c r="X77" s="167"/>
      <c r="Y77" s="186">
        <f t="shared" si="13"/>
        <v>0</v>
      </c>
      <c r="Z77" s="195">
        <f t="shared" si="14"/>
        <v>0</v>
      </c>
      <c r="AA77" s="195">
        <f t="shared" si="15"/>
        <v>0</v>
      </c>
    </row>
    <row r="78" spans="1:27" ht="30">
      <c r="A78" s="16" t="s">
        <v>925</v>
      </c>
      <c r="B78" s="5" t="s">
        <v>617</v>
      </c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7"/>
      <c r="N78" s="167"/>
      <c r="O78" s="167"/>
      <c r="P78" s="170"/>
      <c r="Q78" s="167"/>
      <c r="R78" s="167"/>
      <c r="S78" s="167"/>
      <c r="T78" s="167"/>
      <c r="U78" s="167"/>
      <c r="V78" s="167"/>
      <c r="W78" s="167"/>
      <c r="X78" s="167"/>
      <c r="Y78" s="186">
        <f t="shared" si="13"/>
        <v>0</v>
      </c>
      <c r="Z78" s="195">
        <f t="shared" si="14"/>
        <v>0</v>
      </c>
      <c r="AA78" s="195">
        <f t="shared" si="15"/>
        <v>0</v>
      </c>
    </row>
    <row r="79" spans="1:27" ht="30">
      <c r="A79" s="16" t="s">
        <v>926</v>
      </c>
      <c r="B79" s="5" t="s">
        <v>617</v>
      </c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7"/>
      <c r="N79" s="167"/>
      <c r="O79" s="167"/>
      <c r="P79" s="170"/>
      <c r="Q79" s="167"/>
      <c r="R79" s="167"/>
      <c r="S79" s="167"/>
      <c r="T79" s="167"/>
      <c r="U79" s="167"/>
      <c r="V79" s="167"/>
      <c r="W79" s="167"/>
      <c r="X79" s="167"/>
      <c r="Y79" s="186">
        <f t="shared" si="13"/>
        <v>0</v>
      </c>
      <c r="Z79" s="195">
        <f t="shared" si="14"/>
        <v>0</v>
      </c>
      <c r="AA79" s="195">
        <f t="shared" si="15"/>
        <v>0</v>
      </c>
    </row>
    <row r="80" spans="1:27">
      <c r="A80" s="16" t="s">
        <v>927</v>
      </c>
      <c r="B80" s="5" t="s">
        <v>617</v>
      </c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7"/>
      <c r="N80" s="167"/>
      <c r="O80" s="167"/>
      <c r="P80" s="170"/>
      <c r="Q80" s="167"/>
      <c r="R80" s="167"/>
      <c r="S80" s="167"/>
      <c r="T80" s="167"/>
      <c r="U80" s="167"/>
      <c r="V80" s="167"/>
      <c r="W80" s="167"/>
      <c r="X80" s="167"/>
      <c r="Y80" s="186">
        <f t="shared" si="13"/>
        <v>0</v>
      </c>
      <c r="Z80" s="195">
        <f t="shared" si="14"/>
        <v>0</v>
      </c>
      <c r="AA80" s="195">
        <f t="shared" si="15"/>
        <v>0</v>
      </c>
    </row>
    <row r="81" spans="1:27" ht="30">
      <c r="A81" s="16" t="s">
        <v>928</v>
      </c>
      <c r="B81" s="5" t="s">
        <v>617</v>
      </c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7"/>
      <c r="N81" s="167"/>
      <c r="O81" s="167"/>
      <c r="P81" s="170"/>
      <c r="Q81" s="167"/>
      <c r="R81" s="167"/>
      <c r="S81" s="167"/>
      <c r="T81" s="167"/>
      <c r="U81" s="167"/>
      <c r="V81" s="167"/>
      <c r="W81" s="167"/>
      <c r="X81" s="167"/>
      <c r="Y81" s="186">
        <f t="shared" si="13"/>
        <v>0</v>
      </c>
      <c r="Z81" s="195">
        <f t="shared" si="14"/>
        <v>0</v>
      </c>
      <c r="AA81" s="195">
        <f t="shared" si="15"/>
        <v>0</v>
      </c>
    </row>
    <row r="82" spans="1:27" ht="30">
      <c r="A82" s="16" t="s">
        <v>929</v>
      </c>
      <c r="B82" s="5" t="s">
        <v>617</v>
      </c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7"/>
      <c r="N82" s="167"/>
      <c r="O82" s="167"/>
      <c r="P82" s="170"/>
      <c r="Q82" s="167"/>
      <c r="R82" s="167"/>
      <c r="S82" s="167"/>
      <c r="T82" s="167"/>
      <c r="U82" s="167"/>
      <c r="V82" s="167"/>
      <c r="W82" s="167"/>
      <c r="X82" s="167"/>
      <c r="Y82" s="186">
        <f t="shared" si="13"/>
        <v>0</v>
      </c>
      <c r="Z82" s="195">
        <f t="shared" si="14"/>
        <v>0</v>
      </c>
      <c r="AA82" s="195">
        <f t="shared" si="15"/>
        <v>0</v>
      </c>
    </row>
    <row r="83" spans="1:27" ht="30">
      <c r="A83" s="16" t="s">
        <v>930</v>
      </c>
      <c r="B83" s="5" t="s">
        <v>617</v>
      </c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7"/>
      <c r="N83" s="167"/>
      <c r="O83" s="167"/>
      <c r="P83" s="170"/>
      <c r="Q83" s="167"/>
      <c r="R83" s="167"/>
      <c r="S83" s="167"/>
      <c r="T83" s="167"/>
      <c r="U83" s="167"/>
      <c r="V83" s="167"/>
      <c r="W83" s="167"/>
      <c r="X83" s="167"/>
      <c r="Y83" s="186">
        <f t="shared" si="13"/>
        <v>0</v>
      </c>
      <c r="Z83" s="195">
        <f t="shared" si="14"/>
        <v>0</v>
      </c>
      <c r="AA83" s="195">
        <f t="shared" si="15"/>
        <v>0</v>
      </c>
    </row>
    <row r="84" spans="1:27">
      <c r="A84" s="14" t="s">
        <v>931</v>
      </c>
      <c r="B84" s="182" t="s">
        <v>617</v>
      </c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7"/>
      <c r="N84" s="167"/>
      <c r="O84" s="167"/>
      <c r="P84" s="170"/>
      <c r="Q84" s="167"/>
      <c r="R84" s="167"/>
      <c r="S84" s="167"/>
      <c r="T84" s="167"/>
      <c r="U84" s="167"/>
      <c r="V84" s="167"/>
      <c r="W84" s="167"/>
      <c r="X84" s="167"/>
      <c r="Y84" s="186">
        <f t="shared" si="13"/>
        <v>0</v>
      </c>
      <c r="Z84" s="195">
        <f t="shared" si="14"/>
        <v>0</v>
      </c>
      <c r="AA84" s="195">
        <f t="shared" si="15"/>
        <v>0</v>
      </c>
    </row>
    <row r="85" spans="1:27" ht="30">
      <c r="A85" s="15" t="s">
        <v>932</v>
      </c>
      <c r="B85" s="5" t="s">
        <v>618</v>
      </c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7"/>
      <c r="N85" s="167"/>
      <c r="O85" s="167"/>
      <c r="P85" s="170"/>
      <c r="Q85" s="167"/>
      <c r="R85" s="167"/>
      <c r="S85" s="167"/>
      <c r="T85" s="167"/>
      <c r="U85" s="167"/>
      <c r="V85" s="167"/>
      <c r="W85" s="167"/>
      <c r="X85" s="167"/>
      <c r="Y85" s="186">
        <f t="shared" si="13"/>
        <v>0</v>
      </c>
      <c r="Z85" s="195">
        <f t="shared" si="14"/>
        <v>0</v>
      </c>
      <c r="AA85" s="195">
        <f t="shared" si="15"/>
        <v>0</v>
      </c>
    </row>
    <row r="86" spans="1:27">
      <c r="A86" s="15" t="s">
        <v>933</v>
      </c>
      <c r="B86" s="5" t="s">
        <v>618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7"/>
      <c r="N86" s="167"/>
      <c r="O86" s="167"/>
      <c r="P86" s="170"/>
      <c r="Q86" s="167"/>
      <c r="R86" s="167"/>
      <c r="S86" s="167"/>
      <c r="T86" s="167"/>
      <c r="U86" s="167"/>
      <c r="V86" s="167"/>
      <c r="W86" s="167"/>
      <c r="X86" s="167"/>
      <c r="Y86" s="186">
        <f t="shared" si="13"/>
        <v>0</v>
      </c>
      <c r="Z86" s="195">
        <f t="shared" si="14"/>
        <v>0</v>
      </c>
      <c r="AA86" s="195">
        <f t="shared" si="15"/>
        <v>0</v>
      </c>
    </row>
    <row r="87" spans="1:27">
      <c r="A87" s="15" t="s">
        <v>934</v>
      </c>
      <c r="B87" s="5" t="s">
        <v>618</v>
      </c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7"/>
      <c r="N87" s="167"/>
      <c r="O87" s="167"/>
      <c r="P87" s="170"/>
      <c r="Q87" s="167"/>
      <c r="R87" s="167"/>
      <c r="S87" s="167"/>
      <c r="T87" s="167"/>
      <c r="U87" s="167"/>
      <c r="V87" s="167"/>
      <c r="W87" s="167"/>
      <c r="X87" s="167"/>
      <c r="Y87" s="186">
        <f t="shared" si="13"/>
        <v>0</v>
      </c>
      <c r="Z87" s="195">
        <f t="shared" si="14"/>
        <v>0</v>
      </c>
      <c r="AA87" s="195">
        <f t="shared" si="15"/>
        <v>0</v>
      </c>
    </row>
    <row r="88" spans="1:27">
      <c r="A88" s="18" t="s">
        <v>935</v>
      </c>
      <c r="B88" s="181" t="s">
        <v>618</v>
      </c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7"/>
      <c r="N88" s="167"/>
      <c r="O88" s="167"/>
      <c r="P88" s="170"/>
      <c r="Q88" s="167"/>
      <c r="R88" s="167"/>
      <c r="S88" s="167"/>
      <c r="T88" s="167"/>
      <c r="U88" s="167"/>
      <c r="V88" s="167"/>
      <c r="W88" s="167"/>
      <c r="X88" s="167"/>
      <c r="Y88" s="186">
        <f t="shared" si="13"/>
        <v>0</v>
      </c>
      <c r="Z88" s="195">
        <f t="shared" si="14"/>
        <v>0</v>
      </c>
      <c r="AA88" s="195">
        <f t="shared" si="15"/>
        <v>0</v>
      </c>
    </row>
    <row r="89" spans="1:27">
      <c r="A89" s="15" t="s">
        <v>936</v>
      </c>
      <c r="B89" s="5" t="s">
        <v>619</v>
      </c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7"/>
      <c r="N89" s="167"/>
      <c r="O89" s="167"/>
      <c r="P89" s="170"/>
      <c r="Q89" s="167"/>
      <c r="R89" s="167"/>
      <c r="S89" s="167"/>
      <c r="T89" s="167"/>
      <c r="U89" s="167"/>
      <c r="V89" s="167"/>
      <c r="W89" s="167"/>
      <c r="X89" s="167"/>
      <c r="Y89" s="186">
        <f t="shared" si="13"/>
        <v>0</v>
      </c>
      <c r="Z89" s="195">
        <f t="shared" si="14"/>
        <v>0</v>
      </c>
      <c r="AA89" s="195">
        <f t="shared" si="15"/>
        <v>0</v>
      </c>
    </row>
    <row r="90" spans="1:27" ht="30">
      <c r="A90" s="15" t="s">
        <v>937</v>
      </c>
      <c r="B90" s="5" t="s">
        <v>619</v>
      </c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7"/>
      <c r="N90" s="167"/>
      <c r="O90" s="167"/>
      <c r="P90" s="170"/>
      <c r="Q90" s="167"/>
      <c r="R90" s="167"/>
      <c r="S90" s="167"/>
      <c r="T90" s="167"/>
      <c r="U90" s="167"/>
      <c r="V90" s="167"/>
      <c r="W90" s="167"/>
      <c r="X90" s="167"/>
      <c r="Y90" s="186">
        <f t="shared" si="13"/>
        <v>0</v>
      </c>
      <c r="Z90" s="195">
        <f t="shared" si="14"/>
        <v>0</v>
      </c>
      <c r="AA90" s="195">
        <f t="shared" si="15"/>
        <v>0</v>
      </c>
    </row>
    <row r="91" spans="1:27" ht="30">
      <c r="A91" s="15" t="s">
        <v>938</v>
      </c>
      <c r="B91" s="5" t="s">
        <v>619</v>
      </c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7"/>
      <c r="N91" s="167"/>
      <c r="O91" s="167"/>
      <c r="P91" s="170"/>
      <c r="Q91" s="167"/>
      <c r="R91" s="167"/>
      <c r="S91" s="167"/>
      <c r="T91" s="167"/>
      <c r="U91" s="167"/>
      <c r="V91" s="167"/>
      <c r="W91" s="167"/>
      <c r="X91" s="167"/>
      <c r="Y91" s="186">
        <f t="shared" si="13"/>
        <v>0</v>
      </c>
      <c r="Z91" s="195">
        <f t="shared" si="14"/>
        <v>0</v>
      </c>
      <c r="AA91" s="195">
        <f t="shared" si="15"/>
        <v>0</v>
      </c>
    </row>
    <row r="92" spans="1:27">
      <c r="A92" s="15" t="s">
        <v>939</v>
      </c>
      <c r="B92" s="5" t="s">
        <v>619</v>
      </c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7"/>
      <c r="N92" s="167"/>
      <c r="O92" s="167"/>
      <c r="P92" s="170"/>
      <c r="Q92" s="167"/>
      <c r="R92" s="167"/>
      <c r="S92" s="167"/>
      <c r="T92" s="167"/>
      <c r="U92" s="167"/>
      <c r="V92" s="167"/>
      <c r="W92" s="167"/>
      <c r="X92" s="167"/>
      <c r="Y92" s="186">
        <f t="shared" si="13"/>
        <v>0</v>
      </c>
      <c r="Z92" s="195">
        <f t="shared" si="14"/>
        <v>0</v>
      </c>
      <c r="AA92" s="195">
        <f t="shared" si="15"/>
        <v>0</v>
      </c>
    </row>
    <row r="93" spans="1:27">
      <c r="A93" s="16" t="s">
        <v>940</v>
      </c>
      <c r="B93" s="5" t="s">
        <v>619</v>
      </c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7"/>
      <c r="N93" s="167"/>
      <c r="O93" s="167"/>
      <c r="P93" s="170"/>
      <c r="Q93" s="167"/>
      <c r="R93" s="167"/>
      <c r="S93" s="167">
        <v>87</v>
      </c>
      <c r="T93" s="167"/>
      <c r="U93" s="167"/>
      <c r="V93" s="167"/>
      <c r="W93" s="167"/>
      <c r="X93" s="167"/>
      <c r="Y93" s="186">
        <f t="shared" si="13"/>
        <v>87</v>
      </c>
      <c r="Z93" s="195">
        <f t="shared" si="14"/>
        <v>87</v>
      </c>
      <c r="AA93" s="195">
        <f t="shared" si="15"/>
        <v>0</v>
      </c>
    </row>
    <row r="94" spans="1:27" ht="30">
      <c r="A94" s="16" t="s">
        <v>942</v>
      </c>
      <c r="B94" s="5" t="s">
        <v>619</v>
      </c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7"/>
      <c r="N94" s="167"/>
      <c r="O94" s="167"/>
      <c r="P94" s="170"/>
      <c r="Q94" s="167"/>
      <c r="R94" s="167"/>
      <c r="S94" s="167"/>
      <c r="T94" s="167"/>
      <c r="U94" s="167"/>
      <c r="V94" s="167"/>
      <c r="W94" s="167"/>
      <c r="X94" s="167"/>
      <c r="Y94" s="186">
        <f t="shared" si="13"/>
        <v>0</v>
      </c>
      <c r="Z94" s="195">
        <f t="shared" si="14"/>
        <v>0</v>
      </c>
      <c r="AA94" s="195">
        <f t="shared" si="15"/>
        <v>0</v>
      </c>
    </row>
    <row r="95" spans="1:27" ht="25.5">
      <c r="A95" s="19" t="s">
        <v>311</v>
      </c>
      <c r="B95" s="182" t="s">
        <v>619</v>
      </c>
      <c r="C95" s="167">
        <f t="shared" ref="C95:W95" si="16">SUM(C89:C94)</f>
        <v>0</v>
      </c>
      <c r="D95" s="167">
        <f t="shared" si="16"/>
        <v>0</v>
      </c>
      <c r="E95" s="167">
        <f t="shared" si="16"/>
        <v>0</v>
      </c>
      <c r="F95" s="167">
        <f t="shared" si="16"/>
        <v>0</v>
      </c>
      <c r="G95" s="167">
        <f t="shared" si="16"/>
        <v>0</v>
      </c>
      <c r="H95" s="167">
        <f t="shared" si="16"/>
        <v>0</v>
      </c>
      <c r="I95" s="167">
        <f t="shared" si="16"/>
        <v>0</v>
      </c>
      <c r="J95" s="167">
        <f t="shared" si="16"/>
        <v>0</v>
      </c>
      <c r="K95" s="167">
        <f t="shared" si="16"/>
        <v>0</v>
      </c>
      <c r="L95" s="167">
        <f t="shared" si="16"/>
        <v>0</v>
      </c>
      <c r="M95" s="167">
        <f t="shared" si="16"/>
        <v>0</v>
      </c>
      <c r="N95" s="167">
        <f t="shared" si="16"/>
        <v>0</v>
      </c>
      <c r="O95" s="167">
        <f t="shared" si="16"/>
        <v>0</v>
      </c>
      <c r="P95" s="167">
        <f t="shared" si="16"/>
        <v>0</v>
      </c>
      <c r="Q95" s="167">
        <f t="shared" si="16"/>
        <v>0</v>
      </c>
      <c r="R95" s="167">
        <f t="shared" si="16"/>
        <v>0</v>
      </c>
      <c r="S95" s="167">
        <f t="shared" si="16"/>
        <v>87</v>
      </c>
      <c r="T95" s="167">
        <f t="shared" si="16"/>
        <v>0</v>
      </c>
      <c r="U95" s="167">
        <f t="shared" si="16"/>
        <v>0</v>
      </c>
      <c r="V95" s="167">
        <f t="shared" si="16"/>
        <v>0</v>
      </c>
      <c r="W95" s="167">
        <f t="shared" si="16"/>
        <v>0</v>
      </c>
      <c r="X95" s="167">
        <f>SUM(X89:X94)</f>
        <v>0</v>
      </c>
      <c r="Y95" s="186">
        <f t="shared" si="13"/>
        <v>87</v>
      </c>
      <c r="Z95" s="195">
        <f t="shared" si="14"/>
        <v>87</v>
      </c>
      <c r="AA95" s="195">
        <f t="shared" si="15"/>
        <v>0</v>
      </c>
    </row>
    <row r="96" spans="1:27" ht="30">
      <c r="A96" s="15" t="s">
        <v>943</v>
      </c>
      <c r="B96" s="5" t="s">
        <v>620</v>
      </c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7"/>
      <c r="N96" s="167"/>
      <c r="O96" s="167"/>
      <c r="P96" s="170"/>
      <c r="Q96" s="167"/>
      <c r="R96" s="167">
        <v>600</v>
      </c>
      <c r="S96" s="167"/>
      <c r="T96" s="167"/>
      <c r="U96" s="167"/>
      <c r="V96" s="167"/>
      <c r="W96" s="167"/>
      <c r="X96" s="167"/>
      <c r="Y96" s="186">
        <f t="shared" si="13"/>
        <v>600</v>
      </c>
      <c r="Z96" s="195">
        <f t="shared" si="14"/>
        <v>600</v>
      </c>
      <c r="AA96" s="195">
        <f t="shared" si="15"/>
        <v>0</v>
      </c>
    </row>
    <row r="97" spans="1:27" ht="25.5">
      <c r="A97" s="20" t="s">
        <v>310</v>
      </c>
      <c r="B97" s="182" t="s">
        <v>620</v>
      </c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7"/>
      <c r="N97" s="167"/>
      <c r="O97" s="167"/>
      <c r="P97" s="170"/>
      <c r="Q97" s="167"/>
      <c r="R97" s="167">
        <v>600</v>
      </c>
      <c r="S97" s="167"/>
      <c r="T97" s="167"/>
      <c r="U97" s="167"/>
      <c r="V97" s="167"/>
      <c r="W97" s="167"/>
      <c r="X97" s="167"/>
      <c r="Y97" s="186">
        <f t="shared" si="13"/>
        <v>600</v>
      </c>
      <c r="Z97" s="195">
        <f t="shared" si="14"/>
        <v>600</v>
      </c>
      <c r="AA97" s="195">
        <f t="shared" si="15"/>
        <v>0</v>
      </c>
    </row>
    <row r="98" spans="1:27">
      <c r="A98" s="15" t="s">
        <v>944</v>
      </c>
      <c r="B98" s="5" t="s">
        <v>621</v>
      </c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7"/>
      <c r="N98" s="167"/>
      <c r="O98" s="167"/>
      <c r="P98" s="170"/>
      <c r="Q98" s="167"/>
      <c r="R98" s="167"/>
      <c r="S98" s="167"/>
      <c r="T98" s="167"/>
      <c r="U98" s="167"/>
      <c r="V98" s="167"/>
      <c r="W98" s="167"/>
      <c r="X98" s="167"/>
      <c r="Y98" s="186">
        <f t="shared" si="13"/>
        <v>0</v>
      </c>
      <c r="Z98" s="195">
        <f t="shared" si="14"/>
        <v>0</v>
      </c>
      <c r="AA98" s="195">
        <f t="shared" si="15"/>
        <v>0</v>
      </c>
    </row>
    <row r="99" spans="1:27">
      <c r="A99" s="15" t="s">
        <v>945</v>
      </c>
      <c r="B99" s="5" t="s">
        <v>621</v>
      </c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7"/>
      <c r="N99" s="167"/>
      <c r="O99" s="167"/>
      <c r="P99" s="170"/>
      <c r="Q99" s="167"/>
      <c r="R99" s="167"/>
      <c r="S99" s="167"/>
      <c r="T99" s="167"/>
      <c r="U99" s="167"/>
      <c r="V99" s="167"/>
      <c r="W99" s="167"/>
      <c r="X99" s="167"/>
      <c r="Y99" s="186">
        <f t="shared" si="13"/>
        <v>0</v>
      </c>
      <c r="Z99" s="195">
        <f t="shared" si="14"/>
        <v>0</v>
      </c>
      <c r="AA99" s="195">
        <f t="shared" si="15"/>
        <v>0</v>
      </c>
    </row>
    <row r="100" spans="1:27" ht="30">
      <c r="A100" s="16" t="s">
        <v>946</v>
      </c>
      <c r="B100" s="5" t="s">
        <v>621</v>
      </c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7"/>
      <c r="N100" s="167"/>
      <c r="O100" s="167"/>
      <c r="P100" s="170"/>
      <c r="Q100" s="167"/>
      <c r="R100" s="167"/>
      <c r="S100" s="167"/>
      <c r="T100" s="167">
        <v>500</v>
      </c>
      <c r="U100" s="167"/>
      <c r="V100" s="167"/>
      <c r="W100" s="167"/>
      <c r="X100" s="167"/>
      <c r="Y100" s="186">
        <f t="shared" si="13"/>
        <v>500</v>
      </c>
      <c r="Z100" s="195">
        <f t="shared" si="14"/>
        <v>500</v>
      </c>
      <c r="AA100" s="195">
        <f t="shared" si="15"/>
        <v>0</v>
      </c>
    </row>
    <row r="101" spans="1:27" ht="30">
      <c r="A101" s="16" t="s">
        <v>947</v>
      </c>
      <c r="B101" s="5" t="s">
        <v>621</v>
      </c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7"/>
      <c r="N101" s="167"/>
      <c r="O101" s="167"/>
      <c r="P101" s="170"/>
      <c r="Q101" s="167"/>
      <c r="R101" s="167"/>
      <c r="S101" s="167"/>
      <c r="T101" s="167"/>
      <c r="U101" s="167"/>
      <c r="V101" s="167"/>
      <c r="W101" s="167"/>
      <c r="X101" s="167"/>
      <c r="Y101" s="186">
        <f t="shared" si="13"/>
        <v>0</v>
      </c>
      <c r="Z101" s="195">
        <f t="shared" si="14"/>
        <v>0</v>
      </c>
      <c r="AA101" s="195">
        <f t="shared" si="15"/>
        <v>0</v>
      </c>
    </row>
    <row r="102" spans="1:27" ht="30">
      <c r="A102" s="16" t="s">
        <v>948</v>
      </c>
      <c r="B102" s="5" t="s">
        <v>621</v>
      </c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7"/>
      <c r="N102" s="167"/>
      <c r="O102" s="167"/>
      <c r="P102" s="170"/>
      <c r="Q102" s="167"/>
      <c r="R102" s="167"/>
      <c r="S102" s="167"/>
      <c r="T102" s="167"/>
      <c r="U102" s="167"/>
      <c r="V102" s="167"/>
      <c r="W102" s="167"/>
      <c r="X102" s="167"/>
      <c r="Y102" s="186">
        <f t="shared" si="13"/>
        <v>0</v>
      </c>
      <c r="Z102" s="195">
        <f t="shared" si="14"/>
        <v>0</v>
      </c>
      <c r="AA102" s="195">
        <f t="shared" si="15"/>
        <v>0</v>
      </c>
    </row>
    <row r="103" spans="1:27" ht="15" customHeight="1">
      <c r="A103" s="21" t="s">
        <v>949</v>
      </c>
      <c r="B103" s="5" t="s">
        <v>621</v>
      </c>
      <c r="C103" s="169"/>
      <c r="D103" s="169"/>
      <c r="E103" s="169"/>
      <c r="F103" s="169"/>
      <c r="G103" s="169"/>
      <c r="H103" s="169"/>
      <c r="I103" s="169"/>
      <c r="J103" s="169"/>
      <c r="K103" s="169"/>
      <c r="L103" s="169"/>
      <c r="M103" s="167"/>
      <c r="N103" s="167"/>
      <c r="O103" s="167"/>
      <c r="P103" s="170"/>
      <c r="Q103" s="167"/>
      <c r="R103" s="167"/>
      <c r="S103" s="167"/>
      <c r="T103" s="167"/>
      <c r="U103" s="167"/>
      <c r="V103" s="167"/>
      <c r="W103" s="167"/>
      <c r="X103" s="167"/>
      <c r="Y103" s="186">
        <f t="shared" si="13"/>
        <v>0</v>
      </c>
      <c r="Z103" s="195">
        <f t="shared" si="14"/>
        <v>0</v>
      </c>
      <c r="AA103" s="195">
        <f t="shared" si="15"/>
        <v>0</v>
      </c>
    </row>
    <row r="104" spans="1:27" ht="15" customHeight="1">
      <c r="A104" s="14" t="s">
        <v>309</v>
      </c>
      <c r="B104" s="182" t="s">
        <v>621</v>
      </c>
      <c r="C104" s="167">
        <f t="shared" ref="C104:X104" si="17">SUM(C98:C103)</f>
        <v>0</v>
      </c>
      <c r="D104" s="167">
        <f t="shared" si="17"/>
        <v>0</v>
      </c>
      <c r="E104" s="167">
        <f t="shared" si="17"/>
        <v>0</v>
      </c>
      <c r="F104" s="167">
        <f t="shared" si="17"/>
        <v>0</v>
      </c>
      <c r="G104" s="167">
        <f t="shared" si="17"/>
        <v>0</v>
      </c>
      <c r="H104" s="167">
        <f t="shared" si="17"/>
        <v>0</v>
      </c>
      <c r="I104" s="167">
        <f t="shared" si="17"/>
        <v>0</v>
      </c>
      <c r="J104" s="167">
        <f t="shared" si="17"/>
        <v>0</v>
      </c>
      <c r="K104" s="167">
        <f t="shared" si="17"/>
        <v>0</v>
      </c>
      <c r="L104" s="167">
        <f t="shared" si="17"/>
        <v>0</v>
      </c>
      <c r="M104" s="167">
        <f t="shared" si="17"/>
        <v>0</v>
      </c>
      <c r="N104" s="167">
        <f t="shared" si="17"/>
        <v>0</v>
      </c>
      <c r="O104" s="167">
        <f t="shared" si="17"/>
        <v>0</v>
      </c>
      <c r="P104" s="167">
        <f t="shared" si="17"/>
        <v>0</v>
      </c>
      <c r="Q104" s="167">
        <f t="shared" si="17"/>
        <v>0</v>
      </c>
      <c r="R104" s="167">
        <f t="shared" si="17"/>
        <v>0</v>
      </c>
      <c r="S104" s="167">
        <f t="shared" si="17"/>
        <v>0</v>
      </c>
      <c r="T104" s="167">
        <f t="shared" si="17"/>
        <v>500</v>
      </c>
      <c r="U104" s="167">
        <f t="shared" si="17"/>
        <v>0</v>
      </c>
      <c r="V104" s="167">
        <f t="shared" si="17"/>
        <v>0</v>
      </c>
      <c r="W104" s="167">
        <f t="shared" si="17"/>
        <v>0</v>
      </c>
      <c r="X104" s="167">
        <f t="shared" si="17"/>
        <v>0</v>
      </c>
      <c r="Y104" s="186">
        <f t="shared" si="13"/>
        <v>500</v>
      </c>
      <c r="Z104" s="195">
        <f t="shared" si="14"/>
        <v>500</v>
      </c>
      <c r="AA104" s="195">
        <f t="shared" si="15"/>
        <v>0</v>
      </c>
    </row>
    <row r="105" spans="1:27">
      <c r="A105" s="15" t="s">
        <v>950</v>
      </c>
      <c r="B105" s="5" t="s">
        <v>622</v>
      </c>
      <c r="C105" s="169"/>
      <c r="D105" s="169"/>
      <c r="E105" s="169"/>
      <c r="F105" s="169"/>
      <c r="G105" s="169"/>
      <c r="H105" s="169"/>
      <c r="I105" s="169"/>
      <c r="J105" s="169"/>
      <c r="K105" s="169"/>
      <c r="L105" s="169"/>
      <c r="M105" s="167"/>
      <c r="N105" s="167"/>
      <c r="O105" s="167"/>
      <c r="P105" s="170"/>
      <c r="Q105" s="167"/>
      <c r="R105" s="167"/>
      <c r="S105" s="167"/>
      <c r="T105" s="167"/>
      <c r="U105" s="167"/>
      <c r="V105" s="167"/>
      <c r="W105" s="167"/>
      <c r="X105" s="167"/>
      <c r="Y105" s="186">
        <f t="shared" si="13"/>
        <v>0</v>
      </c>
      <c r="Z105" s="195">
        <f t="shared" si="14"/>
        <v>0</v>
      </c>
      <c r="AA105" s="195">
        <f t="shared" si="15"/>
        <v>0</v>
      </c>
    </row>
    <row r="106" spans="1:27">
      <c r="A106" s="15" t="s">
        <v>951</v>
      </c>
      <c r="B106" s="5" t="s">
        <v>622</v>
      </c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7"/>
      <c r="N106" s="167">
        <v>730</v>
      </c>
      <c r="O106" s="167"/>
      <c r="P106" s="170"/>
      <c r="Q106" s="167"/>
      <c r="R106" s="167"/>
      <c r="S106" s="167"/>
      <c r="T106" s="167"/>
      <c r="U106" s="167"/>
      <c r="V106" s="167"/>
      <c r="W106" s="167"/>
      <c r="X106" s="167"/>
      <c r="Y106" s="186">
        <f t="shared" si="13"/>
        <v>730</v>
      </c>
      <c r="Z106" s="195">
        <f t="shared" si="14"/>
        <v>730</v>
      </c>
      <c r="AA106" s="195">
        <f t="shared" si="15"/>
        <v>0</v>
      </c>
    </row>
    <row r="107" spans="1:27">
      <c r="A107" s="14" t="s">
        <v>308</v>
      </c>
      <c r="B107" s="181" t="s">
        <v>622</v>
      </c>
      <c r="C107" s="167">
        <f t="shared" ref="C107:W107" si="18">SUM(C105:C106)</f>
        <v>0</v>
      </c>
      <c r="D107" s="167">
        <f t="shared" si="18"/>
        <v>0</v>
      </c>
      <c r="E107" s="167">
        <f t="shared" si="18"/>
        <v>0</v>
      </c>
      <c r="F107" s="167">
        <f t="shared" si="18"/>
        <v>0</v>
      </c>
      <c r="G107" s="167">
        <f t="shared" si="18"/>
        <v>0</v>
      </c>
      <c r="H107" s="167">
        <f t="shared" si="18"/>
        <v>0</v>
      </c>
      <c r="I107" s="167">
        <f t="shared" si="18"/>
        <v>0</v>
      </c>
      <c r="J107" s="167">
        <f t="shared" si="18"/>
        <v>0</v>
      </c>
      <c r="K107" s="167">
        <f t="shared" si="18"/>
        <v>0</v>
      </c>
      <c r="L107" s="167">
        <f t="shared" si="18"/>
        <v>0</v>
      </c>
      <c r="M107" s="167">
        <f t="shared" si="18"/>
        <v>0</v>
      </c>
      <c r="N107" s="167">
        <f t="shared" si="18"/>
        <v>730</v>
      </c>
      <c r="O107" s="167">
        <f t="shared" si="18"/>
        <v>0</v>
      </c>
      <c r="P107" s="167">
        <f t="shared" si="18"/>
        <v>0</v>
      </c>
      <c r="Q107" s="167">
        <f t="shared" si="18"/>
        <v>0</v>
      </c>
      <c r="R107" s="167">
        <f t="shared" si="18"/>
        <v>0</v>
      </c>
      <c r="S107" s="167">
        <f t="shared" si="18"/>
        <v>0</v>
      </c>
      <c r="T107" s="167">
        <f t="shared" si="18"/>
        <v>0</v>
      </c>
      <c r="U107" s="167">
        <f t="shared" si="18"/>
        <v>0</v>
      </c>
      <c r="V107" s="167">
        <f t="shared" si="18"/>
        <v>0</v>
      </c>
      <c r="W107" s="167">
        <f t="shared" si="18"/>
        <v>0</v>
      </c>
      <c r="X107" s="167">
        <f>SUM(X105:X106)</f>
        <v>0</v>
      </c>
      <c r="Y107" s="186">
        <f t="shared" si="13"/>
        <v>730</v>
      </c>
      <c r="Z107" s="195">
        <f t="shared" si="14"/>
        <v>730</v>
      </c>
      <c r="AA107" s="195">
        <f t="shared" si="15"/>
        <v>0</v>
      </c>
    </row>
    <row r="108" spans="1:27">
      <c r="A108" s="15" t="s">
        <v>952</v>
      </c>
      <c r="B108" s="5" t="s">
        <v>623</v>
      </c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7"/>
      <c r="N108" s="167"/>
      <c r="O108" s="167"/>
      <c r="P108" s="170"/>
      <c r="Q108" s="167"/>
      <c r="R108" s="167"/>
      <c r="S108" s="167"/>
      <c r="T108" s="167"/>
      <c r="U108" s="167"/>
      <c r="V108" s="167"/>
      <c r="W108" s="167"/>
      <c r="X108" s="167"/>
      <c r="Y108" s="186">
        <f t="shared" si="13"/>
        <v>0</v>
      </c>
      <c r="Z108" s="195">
        <f t="shared" si="14"/>
        <v>0</v>
      </c>
      <c r="AA108" s="195">
        <f t="shared" si="15"/>
        <v>0</v>
      </c>
    </row>
    <row r="109" spans="1:27" ht="30">
      <c r="A109" s="15" t="s">
        <v>0</v>
      </c>
      <c r="B109" s="5" t="s">
        <v>623</v>
      </c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7"/>
      <c r="N109" s="167"/>
      <c r="O109" s="167"/>
      <c r="P109" s="170"/>
      <c r="Q109" s="167"/>
      <c r="R109" s="167"/>
      <c r="S109" s="167"/>
      <c r="T109" s="167"/>
      <c r="U109" s="167"/>
      <c r="V109" s="167"/>
      <c r="W109" s="167"/>
      <c r="X109" s="167"/>
      <c r="Y109" s="186">
        <f t="shared" si="13"/>
        <v>0</v>
      </c>
      <c r="Z109" s="195">
        <f t="shared" si="14"/>
        <v>0</v>
      </c>
      <c r="AA109" s="195">
        <f t="shared" si="15"/>
        <v>0</v>
      </c>
    </row>
    <row r="110" spans="1:27">
      <c r="A110" s="16" t="s">
        <v>1</v>
      </c>
      <c r="B110" s="5" t="s">
        <v>623</v>
      </c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7"/>
      <c r="N110" s="167"/>
      <c r="O110" s="167"/>
      <c r="P110" s="170"/>
      <c r="Q110" s="167"/>
      <c r="R110" s="167"/>
      <c r="S110" s="167"/>
      <c r="T110" s="167"/>
      <c r="U110" s="167">
        <v>480</v>
      </c>
      <c r="V110" s="167"/>
      <c r="W110" s="167"/>
      <c r="X110" s="167"/>
      <c r="Y110" s="186">
        <f t="shared" si="13"/>
        <v>480</v>
      </c>
      <c r="Z110" s="195">
        <f t="shared" si="14"/>
        <v>480</v>
      </c>
      <c r="AA110" s="195">
        <f t="shared" si="15"/>
        <v>0</v>
      </c>
    </row>
    <row r="111" spans="1:27">
      <c r="A111" s="16" t="s">
        <v>2</v>
      </c>
      <c r="B111" s="5" t="s">
        <v>623</v>
      </c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7"/>
      <c r="N111" s="167"/>
      <c r="O111" s="167"/>
      <c r="P111" s="170">
        <v>50</v>
      </c>
      <c r="Q111" s="167"/>
      <c r="R111" s="167"/>
      <c r="S111" s="167"/>
      <c r="T111" s="167"/>
      <c r="U111" s="167"/>
      <c r="V111" s="167"/>
      <c r="W111" s="167"/>
      <c r="X111" s="167"/>
      <c r="Y111" s="186">
        <f t="shared" si="13"/>
        <v>50</v>
      </c>
      <c r="Z111" s="195">
        <f t="shared" si="14"/>
        <v>50</v>
      </c>
      <c r="AA111" s="195">
        <f t="shared" si="15"/>
        <v>0</v>
      </c>
    </row>
    <row r="112" spans="1:27" ht="30">
      <c r="A112" s="16" t="s">
        <v>3</v>
      </c>
      <c r="B112" s="5" t="s">
        <v>623</v>
      </c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7"/>
      <c r="N112" s="167"/>
      <c r="O112" s="167"/>
      <c r="P112" s="170"/>
      <c r="Q112" s="167"/>
      <c r="R112" s="167"/>
      <c r="S112" s="167"/>
      <c r="T112" s="167"/>
      <c r="U112" s="167"/>
      <c r="V112" s="167"/>
      <c r="W112" s="167"/>
      <c r="X112" s="167"/>
      <c r="Y112" s="186">
        <f t="shared" si="13"/>
        <v>0</v>
      </c>
      <c r="Z112" s="195">
        <f t="shared" si="14"/>
        <v>0</v>
      </c>
      <c r="AA112" s="195">
        <f t="shared" si="15"/>
        <v>0</v>
      </c>
    </row>
    <row r="113" spans="1:27" ht="30">
      <c r="A113" s="16" t="s">
        <v>4</v>
      </c>
      <c r="B113" s="5" t="s">
        <v>623</v>
      </c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7"/>
      <c r="N113" s="167"/>
      <c r="O113" s="167"/>
      <c r="P113" s="170"/>
      <c r="Q113" s="167"/>
      <c r="R113" s="167"/>
      <c r="S113" s="167"/>
      <c r="T113" s="167"/>
      <c r="U113" s="167"/>
      <c r="V113" s="167"/>
      <c r="W113" s="167"/>
      <c r="X113" s="167"/>
      <c r="Y113" s="186">
        <f t="shared" si="13"/>
        <v>0</v>
      </c>
      <c r="Z113" s="195">
        <f t="shared" si="14"/>
        <v>0</v>
      </c>
      <c r="AA113" s="195">
        <f t="shared" si="15"/>
        <v>0</v>
      </c>
    </row>
    <row r="114" spans="1:27">
      <c r="A114" s="16" t="s">
        <v>5</v>
      </c>
      <c r="B114" s="5" t="s">
        <v>623</v>
      </c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7"/>
      <c r="N114" s="167"/>
      <c r="O114" s="167"/>
      <c r="P114" s="170"/>
      <c r="Q114" s="167"/>
      <c r="R114" s="167"/>
      <c r="S114" s="167"/>
      <c r="T114" s="167"/>
      <c r="U114" s="167"/>
      <c r="V114" s="167"/>
      <c r="W114" s="167"/>
      <c r="X114" s="167"/>
      <c r="Y114" s="186">
        <f t="shared" si="13"/>
        <v>0</v>
      </c>
      <c r="Z114" s="195">
        <f t="shared" si="14"/>
        <v>0</v>
      </c>
      <c r="AA114" s="195">
        <f t="shared" si="15"/>
        <v>0</v>
      </c>
    </row>
    <row r="115" spans="1:27">
      <c r="A115" s="16" t="s">
        <v>6</v>
      </c>
      <c r="B115" s="5" t="s">
        <v>623</v>
      </c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7"/>
      <c r="N115" s="167"/>
      <c r="O115" s="167"/>
      <c r="P115" s="170"/>
      <c r="Q115" s="167"/>
      <c r="R115" s="167"/>
      <c r="S115" s="167"/>
      <c r="T115" s="167"/>
      <c r="U115" s="167"/>
      <c r="V115" s="167"/>
      <c r="W115" s="167"/>
      <c r="X115" s="167"/>
      <c r="Y115" s="186">
        <f t="shared" si="13"/>
        <v>0</v>
      </c>
      <c r="Z115" s="195">
        <f t="shared" si="14"/>
        <v>0</v>
      </c>
      <c r="AA115" s="195">
        <f t="shared" si="15"/>
        <v>0</v>
      </c>
    </row>
    <row r="116" spans="1:27">
      <c r="A116" s="16" t="s">
        <v>7</v>
      </c>
      <c r="B116" s="5" t="s">
        <v>623</v>
      </c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7"/>
      <c r="N116" s="167"/>
      <c r="O116" s="167"/>
      <c r="P116" s="170"/>
      <c r="Q116" s="167"/>
      <c r="R116" s="167"/>
      <c r="S116" s="167"/>
      <c r="T116" s="167"/>
      <c r="U116" s="167">
        <v>150</v>
      </c>
      <c r="V116" s="167"/>
      <c r="W116" s="167"/>
      <c r="X116" s="167"/>
      <c r="Y116" s="186">
        <f t="shared" si="13"/>
        <v>150</v>
      </c>
      <c r="Z116" s="195">
        <f t="shared" si="14"/>
        <v>150</v>
      </c>
      <c r="AA116" s="195">
        <f t="shared" si="15"/>
        <v>0</v>
      </c>
    </row>
    <row r="117" spans="1:27" ht="30">
      <c r="A117" s="16" t="s">
        <v>8</v>
      </c>
      <c r="B117" s="5" t="s">
        <v>623</v>
      </c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7"/>
      <c r="N117" s="167"/>
      <c r="O117" s="167"/>
      <c r="P117" s="170"/>
      <c r="Q117" s="167"/>
      <c r="R117" s="167"/>
      <c r="S117" s="167"/>
      <c r="T117" s="167"/>
      <c r="U117" s="167"/>
      <c r="V117" s="167"/>
      <c r="W117" s="167"/>
      <c r="X117" s="167"/>
      <c r="Y117" s="186">
        <f t="shared" si="13"/>
        <v>0</v>
      </c>
      <c r="Z117" s="195">
        <f t="shared" si="14"/>
        <v>0</v>
      </c>
      <c r="AA117" s="195">
        <f t="shared" si="15"/>
        <v>0</v>
      </c>
    </row>
    <row r="118" spans="1:27" ht="45">
      <c r="A118" s="16" t="s">
        <v>9</v>
      </c>
      <c r="B118" s="5" t="s">
        <v>623</v>
      </c>
      <c r="C118" s="169"/>
      <c r="D118" s="169"/>
      <c r="E118" s="169"/>
      <c r="F118" s="169">
        <v>1000</v>
      </c>
      <c r="G118" s="169"/>
      <c r="H118" s="169"/>
      <c r="I118" s="169"/>
      <c r="J118" s="169"/>
      <c r="K118" s="169"/>
      <c r="L118" s="169"/>
      <c r="M118" s="167"/>
      <c r="N118" s="167">
        <v>1000</v>
      </c>
      <c r="O118" s="167"/>
      <c r="P118" s="170"/>
      <c r="Q118" s="167"/>
      <c r="R118" s="167"/>
      <c r="S118" s="167">
        <v>20</v>
      </c>
      <c r="T118" s="167"/>
      <c r="U118" s="167">
        <v>6113</v>
      </c>
      <c r="V118" s="167"/>
      <c r="W118" s="167"/>
      <c r="X118" s="167"/>
      <c r="Y118" s="186">
        <f t="shared" si="13"/>
        <v>8133</v>
      </c>
      <c r="Z118" s="195">
        <f t="shared" si="14"/>
        <v>8133</v>
      </c>
      <c r="AA118" s="195">
        <f t="shared" si="15"/>
        <v>0</v>
      </c>
    </row>
    <row r="119" spans="1:27" ht="15" customHeight="1">
      <c r="A119" s="16" t="s">
        <v>10</v>
      </c>
      <c r="B119" s="5" t="s">
        <v>623</v>
      </c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7"/>
      <c r="N119" s="167"/>
      <c r="O119" s="167"/>
      <c r="P119" s="170"/>
      <c r="Q119" s="167"/>
      <c r="R119" s="167"/>
      <c r="S119" s="167"/>
      <c r="T119" s="167"/>
      <c r="U119" s="167"/>
      <c r="V119" s="167"/>
      <c r="W119" s="167"/>
      <c r="X119" s="167"/>
      <c r="Y119" s="186">
        <f t="shared" si="13"/>
        <v>0</v>
      </c>
      <c r="Z119" s="195">
        <f t="shared" si="14"/>
        <v>0</v>
      </c>
      <c r="AA119" s="195">
        <f t="shared" si="15"/>
        <v>0</v>
      </c>
    </row>
    <row r="120" spans="1:27" ht="15" customHeight="1">
      <c r="A120" s="14" t="s">
        <v>11</v>
      </c>
      <c r="B120" s="182" t="s">
        <v>623</v>
      </c>
      <c r="C120" s="167">
        <f t="shared" ref="C120:W120" si="19">SUM(C108:C119)</f>
        <v>0</v>
      </c>
      <c r="D120" s="167">
        <f t="shared" si="19"/>
        <v>0</v>
      </c>
      <c r="E120" s="167">
        <f t="shared" si="19"/>
        <v>0</v>
      </c>
      <c r="F120" s="167">
        <f t="shared" si="19"/>
        <v>1000</v>
      </c>
      <c r="G120" s="167">
        <f t="shared" si="19"/>
        <v>0</v>
      </c>
      <c r="H120" s="167">
        <f t="shared" si="19"/>
        <v>0</v>
      </c>
      <c r="I120" s="167">
        <f t="shared" si="19"/>
        <v>0</v>
      </c>
      <c r="J120" s="167">
        <f t="shared" si="19"/>
        <v>0</v>
      </c>
      <c r="K120" s="167">
        <f t="shared" si="19"/>
        <v>0</v>
      </c>
      <c r="L120" s="167">
        <f t="shared" si="19"/>
        <v>0</v>
      </c>
      <c r="M120" s="167">
        <f t="shared" si="19"/>
        <v>0</v>
      </c>
      <c r="N120" s="167">
        <f t="shared" si="19"/>
        <v>1000</v>
      </c>
      <c r="O120" s="167">
        <f t="shared" si="19"/>
        <v>0</v>
      </c>
      <c r="P120" s="167">
        <f t="shared" si="19"/>
        <v>50</v>
      </c>
      <c r="Q120" s="167">
        <f t="shared" si="19"/>
        <v>0</v>
      </c>
      <c r="R120" s="167">
        <f t="shared" si="19"/>
        <v>0</v>
      </c>
      <c r="S120" s="167">
        <f t="shared" si="19"/>
        <v>20</v>
      </c>
      <c r="T120" s="167">
        <f t="shared" si="19"/>
        <v>0</v>
      </c>
      <c r="U120" s="167">
        <f t="shared" si="19"/>
        <v>6743</v>
      </c>
      <c r="V120" s="167">
        <f t="shared" si="19"/>
        <v>0</v>
      </c>
      <c r="W120" s="167">
        <f t="shared" si="19"/>
        <v>0</v>
      </c>
      <c r="X120" s="167">
        <f>SUM(X108:X119)</f>
        <v>0</v>
      </c>
      <c r="Y120" s="186">
        <f t="shared" si="13"/>
        <v>8813</v>
      </c>
      <c r="Z120" s="195">
        <f t="shared" si="14"/>
        <v>8813</v>
      </c>
      <c r="AA120" s="195">
        <f t="shared" si="15"/>
        <v>0</v>
      </c>
    </row>
    <row r="121" spans="1:27" ht="15.75">
      <c r="A121" s="22" t="s">
        <v>12</v>
      </c>
      <c r="B121" s="11" t="s">
        <v>624</v>
      </c>
      <c r="C121" s="169">
        <f>C120+C107+C104+C97+C95+C84+C67</f>
        <v>0</v>
      </c>
      <c r="D121" s="169">
        <f t="shared" ref="D121:X121" si="20">D120+D107+D104+D97+D95+D84+D67</f>
        <v>0</v>
      </c>
      <c r="E121" s="169">
        <f t="shared" si="20"/>
        <v>0</v>
      </c>
      <c r="F121" s="169">
        <f t="shared" si="20"/>
        <v>1000</v>
      </c>
      <c r="G121" s="169">
        <f t="shared" si="20"/>
        <v>0</v>
      </c>
      <c r="H121" s="169">
        <f t="shared" si="20"/>
        <v>0</v>
      </c>
      <c r="I121" s="169">
        <f t="shared" si="20"/>
        <v>0</v>
      </c>
      <c r="J121" s="169">
        <f t="shared" si="20"/>
        <v>0</v>
      </c>
      <c r="K121" s="169">
        <f t="shared" si="20"/>
        <v>0</v>
      </c>
      <c r="L121" s="169">
        <f t="shared" si="20"/>
        <v>0</v>
      </c>
      <c r="M121" s="169">
        <f t="shared" si="20"/>
        <v>0</v>
      </c>
      <c r="N121" s="169">
        <f>N120+N107+N104+N97+N95+N84+N67</f>
        <v>1730</v>
      </c>
      <c r="O121" s="169">
        <f t="shared" si="20"/>
        <v>0</v>
      </c>
      <c r="P121" s="169">
        <f t="shared" si="20"/>
        <v>50</v>
      </c>
      <c r="Q121" s="169">
        <f t="shared" si="20"/>
        <v>0</v>
      </c>
      <c r="R121" s="169">
        <f t="shared" si="20"/>
        <v>600</v>
      </c>
      <c r="S121" s="169">
        <f t="shared" si="20"/>
        <v>107</v>
      </c>
      <c r="T121" s="169">
        <f t="shared" si="20"/>
        <v>500</v>
      </c>
      <c r="U121" s="169">
        <f t="shared" si="20"/>
        <v>6743</v>
      </c>
      <c r="V121" s="169">
        <f t="shared" si="20"/>
        <v>0</v>
      </c>
      <c r="W121" s="169">
        <f t="shared" si="20"/>
        <v>0</v>
      </c>
      <c r="X121" s="169">
        <f t="shared" si="20"/>
        <v>0</v>
      </c>
      <c r="Y121" s="186">
        <f t="shared" si="13"/>
        <v>10730</v>
      </c>
      <c r="Z121" s="195">
        <f t="shared" si="14"/>
        <v>10730</v>
      </c>
      <c r="AA121" s="195">
        <f t="shared" si="15"/>
        <v>0</v>
      </c>
    </row>
    <row r="122" spans="1:27">
      <c r="A122" s="14" t="s">
        <v>13</v>
      </c>
      <c r="B122" s="9" t="s">
        <v>625</v>
      </c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7"/>
      <c r="N122" s="167"/>
      <c r="O122" s="167"/>
      <c r="P122" s="170"/>
      <c r="Q122" s="167"/>
      <c r="R122" s="167"/>
      <c r="S122" s="167"/>
      <c r="T122" s="167"/>
      <c r="U122" s="167"/>
      <c r="V122" s="167"/>
      <c r="W122" s="167"/>
      <c r="X122" s="167"/>
      <c r="Y122" s="186">
        <f t="shared" si="13"/>
        <v>0</v>
      </c>
      <c r="Z122" s="195">
        <f t="shared" si="14"/>
        <v>0</v>
      </c>
      <c r="AA122" s="195">
        <f t="shared" si="15"/>
        <v>0</v>
      </c>
    </row>
    <row r="123" spans="1:27">
      <c r="A123" s="23" t="s">
        <v>626</v>
      </c>
      <c r="B123" s="7" t="s">
        <v>625</v>
      </c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7"/>
      <c r="N123" s="167"/>
      <c r="O123" s="167"/>
      <c r="P123" s="170"/>
      <c r="Q123" s="167"/>
      <c r="R123" s="167"/>
      <c r="S123" s="167"/>
      <c r="T123" s="167"/>
      <c r="U123" s="167"/>
      <c r="V123" s="167"/>
      <c r="W123" s="167"/>
      <c r="X123" s="167"/>
      <c r="Y123" s="186">
        <f t="shared" si="13"/>
        <v>0</v>
      </c>
      <c r="Z123" s="195">
        <f t="shared" si="14"/>
        <v>0</v>
      </c>
      <c r="AA123" s="195">
        <f t="shared" si="15"/>
        <v>0</v>
      </c>
    </row>
    <row r="124" spans="1:27">
      <c r="A124" s="14" t="s">
        <v>627</v>
      </c>
      <c r="B124" s="9" t="s">
        <v>628</v>
      </c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7"/>
      <c r="N124" s="167"/>
      <c r="O124" s="167"/>
      <c r="P124" s="170"/>
      <c r="Q124" s="167"/>
      <c r="R124" s="167"/>
      <c r="S124" s="167"/>
      <c r="T124" s="167"/>
      <c r="U124" s="167"/>
      <c r="V124" s="167"/>
      <c r="W124" s="167"/>
      <c r="X124" s="167"/>
      <c r="Y124" s="186">
        <f t="shared" si="13"/>
        <v>0</v>
      </c>
      <c r="Z124" s="195">
        <f t="shared" si="14"/>
        <v>0</v>
      </c>
      <c r="AA124" s="195">
        <f t="shared" si="15"/>
        <v>0</v>
      </c>
    </row>
    <row r="125" spans="1:27" ht="25.5">
      <c r="A125" s="14" t="s">
        <v>629</v>
      </c>
      <c r="B125" s="9" t="s">
        <v>630</v>
      </c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7"/>
      <c r="N125" s="167"/>
      <c r="O125" s="167"/>
      <c r="P125" s="170"/>
      <c r="Q125" s="167"/>
      <c r="R125" s="167"/>
      <c r="S125" s="167"/>
      <c r="T125" s="167"/>
      <c r="U125" s="167"/>
      <c r="V125" s="167"/>
      <c r="W125" s="167"/>
      <c r="X125" s="167"/>
      <c r="Y125" s="186">
        <f t="shared" si="13"/>
        <v>0</v>
      </c>
      <c r="Z125" s="195">
        <f t="shared" si="14"/>
        <v>0</v>
      </c>
      <c r="AA125" s="195">
        <f t="shared" si="15"/>
        <v>0</v>
      </c>
    </row>
    <row r="126" spans="1:27">
      <c r="A126" s="16" t="s">
        <v>199</v>
      </c>
      <c r="B126" s="5" t="s">
        <v>631</v>
      </c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7"/>
      <c r="N126" s="167"/>
      <c r="O126" s="167"/>
      <c r="P126" s="170"/>
      <c r="Q126" s="167"/>
      <c r="R126" s="167"/>
      <c r="S126" s="167"/>
      <c r="T126" s="167"/>
      <c r="U126" s="167"/>
      <c r="V126" s="167"/>
      <c r="W126" s="167"/>
      <c r="X126" s="167"/>
      <c r="Y126" s="186">
        <f t="shared" si="13"/>
        <v>0</v>
      </c>
      <c r="Z126" s="195">
        <f t="shared" si="14"/>
        <v>0</v>
      </c>
      <c r="AA126" s="195">
        <f t="shared" si="15"/>
        <v>0</v>
      </c>
    </row>
    <row r="127" spans="1:27">
      <c r="A127" s="16" t="s">
        <v>200</v>
      </c>
      <c r="B127" s="5" t="s">
        <v>631</v>
      </c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7"/>
      <c r="N127" s="167"/>
      <c r="O127" s="167"/>
      <c r="P127" s="170"/>
      <c r="Q127" s="167"/>
      <c r="R127" s="167"/>
      <c r="S127" s="167"/>
      <c r="T127" s="167"/>
      <c r="U127" s="167"/>
      <c r="V127" s="167"/>
      <c r="W127" s="167"/>
      <c r="X127" s="167"/>
      <c r="Y127" s="186">
        <f t="shared" si="13"/>
        <v>0</v>
      </c>
      <c r="Z127" s="195">
        <f t="shared" si="14"/>
        <v>0</v>
      </c>
      <c r="AA127" s="195">
        <f t="shared" si="15"/>
        <v>0</v>
      </c>
    </row>
    <row r="128" spans="1:27" ht="30">
      <c r="A128" s="16" t="s">
        <v>201</v>
      </c>
      <c r="B128" s="5" t="s">
        <v>631</v>
      </c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7"/>
      <c r="N128" s="167"/>
      <c r="O128" s="167"/>
      <c r="P128" s="170"/>
      <c r="Q128" s="167"/>
      <c r="R128" s="167"/>
      <c r="S128" s="167"/>
      <c r="T128" s="167"/>
      <c r="U128" s="167"/>
      <c r="V128" s="167"/>
      <c r="W128" s="167"/>
      <c r="X128" s="167"/>
      <c r="Y128" s="186">
        <f t="shared" si="13"/>
        <v>0</v>
      </c>
      <c r="Z128" s="195">
        <f t="shared" si="14"/>
        <v>0</v>
      </c>
      <c r="AA128" s="195">
        <f t="shared" si="15"/>
        <v>0</v>
      </c>
    </row>
    <row r="129" spans="1:27">
      <c r="A129" s="16" t="s">
        <v>202</v>
      </c>
      <c r="B129" s="5" t="s">
        <v>631</v>
      </c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7"/>
      <c r="N129" s="167"/>
      <c r="O129" s="167"/>
      <c r="P129" s="170"/>
      <c r="Q129" s="167"/>
      <c r="R129" s="167"/>
      <c r="S129" s="167"/>
      <c r="T129" s="167"/>
      <c r="U129" s="167"/>
      <c r="V129" s="167"/>
      <c r="W129" s="167"/>
      <c r="X129" s="167"/>
      <c r="Y129" s="186">
        <f t="shared" si="13"/>
        <v>0</v>
      </c>
      <c r="Z129" s="195">
        <f t="shared" si="14"/>
        <v>0</v>
      </c>
      <c r="AA129" s="195">
        <f t="shared" si="15"/>
        <v>0</v>
      </c>
    </row>
    <row r="130" spans="1:27">
      <c r="A130" s="16" t="s">
        <v>203</v>
      </c>
      <c r="B130" s="5" t="s">
        <v>631</v>
      </c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7"/>
      <c r="N130" s="167"/>
      <c r="O130" s="167"/>
      <c r="P130" s="170"/>
      <c r="Q130" s="167"/>
      <c r="R130" s="167"/>
      <c r="S130" s="167"/>
      <c r="T130" s="167"/>
      <c r="U130" s="167"/>
      <c r="V130" s="167"/>
      <c r="W130" s="167"/>
      <c r="X130" s="167"/>
      <c r="Y130" s="186">
        <f t="shared" si="13"/>
        <v>0</v>
      </c>
      <c r="Z130" s="195">
        <f t="shared" si="14"/>
        <v>0</v>
      </c>
      <c r="AA130" s="195">
        <f t="shared" si="15"/>
        <v>0</v>
      </c>
    </row>
    <row r="131" spans="1:27">
      <c r="A131" s="16" t="s">
        <v>204</v>
      </c>
      <c r="B131" s="5" t="s">
        <v>631</v>
      </c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7"/>
      <c r="N131" s="167"/>
      <c r="O131" s="167"/>
      <c r="P131" s="170"/>
      <c r="Q131" s="167"/>
      <c r="R131" s="167"/>
      <c r="S131" s="167"/>
      <c r="T131" s="167"/>
      <c r="U131" s="167"/>
      <c r="V131" s="167"/>
      <c r="W131" s="167"/>
      <c r="X131" s="167"/>
      <c r="Y131" s="186">
        <f t="shared" si="13"/>
        <v>0</v>
      </c>
      <c r="Z131" s="195">
        <f t="shared" si="14"/>
        <v>0</v>
      </c>
      <c r="AA131" s="195">
        <f t="shared" si="15"/>
        <v>0</v>
      </c>
    </row>
    <row r="132" spans="1:27" ht="30">
      <c r="A132" s="16" t="s">
        <v>205</v>
      </c>
      <c r="B132" s="5" t="s">
        <v>631</v>
      </c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7"/>
      <c r="N132" s="167"/>
      <c r="O132" s="167"/>
      <c r="P132" s="170"/>
      <c r="Q132" s="167"/>
      <c r="R132" s="167"/>
      <c r="S132" s="167"/>
      <c r="T132" s="167"/>
      <c r="U132" s="167"/>
      <c r="V132" s="167"/>
      <c r="W132" s="167"/>
      <c r="X132" s="167"/>
      <c r="Y132" s="186">
        <f t="shared" si="13"/>
        <v>0</v>
      </c>
      <c r="Z132" s="195">
        <f t="shared" si="14"/>
        <v>0</v>
      </c>
      <c r="AA132" s="195">
        <f t="shared" si="15"/>
        <v>0</v>
      </c>
    </row>
    <row r="133" spans="1:27">
      <c r="A133" s="16" t="s">
        <v>206</v>
      </c>
      <c r="B133" s="5" t="s">
        <v>631</v>
      </c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7"/>
      <c r="N133" s="167"/>
      <c r="O133" s="167"/>
      <c r="P133" s="170"/>
      <c r="Q133" s="167"/>
      <c r="R133" s="167"/>
      <c r="S133" s="167"/>
      <c r="T133" s="167"/>
      <c r="U133" s="167"/>
      <c r="V133" s="167"/>
      <c r="W133" s="167"/>
      <c r="X133" s="167"/>
      <c r="Y133" s="186">
        <f t="shared" si="13"/>
        <v>0</v>
      </c>
      <c r="Z133" s="195">
        <f t="shared" si="14"/>
        <v>0</v>
      </c>
      <c r="AA133" s="195">
        <f t="shared" si="15"/>
        <v>0</v>
      </c>
    </row>
    <row r="134" spans="1:27" ht="30">
      <c r="A134" s="16" t="s">
        <v>207</v>
      </c>
      <c r="B134" s="5" t="s">
        <v>631</v>
      </c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7"/>
      <c r="N134" s="167"/>
      <c r="O134" s="167"/>
      <c r="P134" s="170"/>
      <c r="Q134" s="167"/>
      <c r="R134" s="167"/>
      <c r="S134" s="167"/>
      <c r="T134" s="167"/>
      <c r="U134" s="167"/>
      <c r="V134" s="167"/>
      <c r="W134" s="167"/>
      <c r="X134" s="167"/>
      <c r="Y134" s="186">
        <f t="shared" si="13"/>
        <v>0</v>
      </c>
      <c r="Z134" s="195">
        <f t="shared" si="14"/>
        <v>0</v>
      </c>
      <c r="AA134" s="195">
        <f t="shared" si="15"/>
        <v>0</v>
      </c>
    </row>
    <row r="135" spans="1:27" ht="30">
      <c r="A135" s="16" t="s">
        <v>208</v>
      </c>
      <c r="B135" s="5" t="s">
        <v>631</v>
      </c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7"/>
      <c r="N135" s="167"/>
      <c r="O135" s="167"/>
      <c r="P135" s="170"/>
      <c r="Q135" s="167"/>
      <c r="R135" s="167"/>
      <c r="S135" s="167"/>
      <c r="T135" s="167"/>
      <c r="U135" s="167"/>
      <c r="V135" s="167"/>
      <c r="W135" s="167"/>
      <c r="X135" s="167"/>
      <c r="Y135" s="186">
        <f t="shared" ref="Y135:Y198" si="21">SUM(C135:X135)</f>
        <v>0</v>
      </c>
      <c r="Z135" s="195">
        <f t="shared" ref="Z135:Z198" si="22">C135+D135+E135+F135+G135+H135+I135+J135+K135+L135+N135+O135+P135+Q135+R135+S135+T135+U135+W135+X135</f>
        <v>0</v>
      </c>
      <c r="AA135" s="195">
        <f t="shared" ref="AA135:AA198" si="23">V135+M135</f>
        <v>0</v>
      </c>
    </row>
    <row r="136" spans="1:27" ht="25.5">
      <c r="A136" s="14" t="s">
        <v>14</v>
      </c>
      <c r="B136" s="9" t="s">
        <v>631</v>
      </c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7"/>
      <c r="N136" s="167"/>
      <c r="O136" s="167"/>
      <c r="P136" s="170"/>
      <c r="Q136" s="167"/>
      <c r="R136" s="167"/>
      <c r="S136" s="167"/>
      <c r="T136" s="167"/>
      <c r="U136" s="167"/>
      <c r="V136" s="167"/>
      <c r="W136" s="167"/>
      <c r="X136" s="167"/>
      <c r="Y136" s="186">
        <f t="shared" si="21"/>
        <v>0</v>
      </c>
      <c r="Z136" s="195">
        <f t="shared" si="22"/>
        <v>0</v>
      </c>
      <c r="AA136" s="195">
        <f t="shared" si="23"/>
        <v>0</v>
      </c>
    </row>
    <row r="137" spans="1:27">
      <c r="A137" s="16" t="s">
        <v>199</v>
      </c>
      <c r="B137" s="5" t="s">
        <v>632</v>
      </c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7"/>
      <c r="N137" s="167"/>
      <c r="O137" s="167"/>
      <c r="P137" s="170"/>
      <c r="Q137" s="167"/>
      <c r="R137" s="167"/>
      <c r="S137" s="167"/>
      <c r="T137" s="167"/>
      <c r="U137" s="167"/>
      <c r="V137" s="167"/>
      <c r="W137" s="167"/>
      <c r="X137" s="167"/>
      <c r="Y137" s="186">
        <f t="shared" si="21"/>
        <v>0</v>
      </c>
      <c r="Z137" s="195">
        <f t="shared" si="22"/>
        <v>0</v>
      </c>
      <c r="AA137" s="195">
        <f t="shared" si="23"/>
        <v>0</v>
      </c>
    </row>
    <row r="138" spans="1:27">
      <c r="A138" s="16" t="s">
        <v>200</v>
      </c>
      <c r="B138" s="5" t="s">
        <v>632</v>
      </c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7"/>
      <c r="N138" s="167"/>
      <c r="O138" s="167"/>
      <c r="P138" s="170"/>
      <c r="Q138" s="167"/>
      <c r="R138" s="167"/>
      <c r="S138" s="167"/>
      <c r="T138" s="167"/>
      <c r="U138" s="167"/>
      <c r="V138" s="167"/>
      <c r="W138" s="167"/>
      <c r="X138" s="167"/>
      <c r="Y138" s="186">
        <f t="shared" si="21"/>
        <v>0</v>
      </c>
      <c r="Z138" s="195">
        <f t="shared" si="22"/>
        <v>0</v>
      </c>
      <c r="AA138" s="195">
        <f t="shared" si="23"/>
        <v>0</v>
      </c>
    </row>
    <row r="139" spans="1:27" ht="30">
      <c r="A139" s="16" t="s">
        <v>201</v>
      </c>
      <c r="B139" s="5" t="s">
        <v>632</v>
      </c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7"/>
      <c r="N139" s="167"/>
      <c r="O139" s="167"/>
      <c r="P139" s="170"/>
      <c r="Q139" s="167"/>
      <c r="R139" s="167"/>
      <c r="S139" s="167"/>
      <c r="T139" s="167"/>
      <c r="U139" s="167"/>
      <c r="V139" s="167"/>
      <c r="W139" s="167"/>
      <c r="X139" s="167"/>
      <c r="Y139" s="186">
        <f t="shared" si="21"/>
        <v>0</v>
      </c>
      <c r="Z139" s="195">
        <f t="shared" si="22"/>
        <v>0</v>
      </c>
      <c r="AA139" s="195">
        <f t="shared" si="23"/>
        <v>0</v>
      </c>
    </row>
    <row r="140" spans="1:27">
      <c r="A140" s="16" t="s">
        <v>202</v>
      </c>
      <c r="B140" s="5" t="s">
        <v>632</v>
      </c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7"/>
      <c r="N140" s="167"/>
      <c r="O140" s="167"/>
      <c r="P140" s="170"/>
      <c r="Q140" s="167"/>
      <c r="R140" s="167"/>
      <c r="S140" s="167"/>
      <c r="T140" s="167"/>
      <c r="U140" s="167"/>
      <c r="V140" s="167"/>
      <c r="W140" s="167"/>
      <c r="X140" s="167"/>
      <c r="Y140" s="186">
        <f t="shared" si="21"/>
        <v>0</v>
      </c>
      <c r="Z140" s="195">
        <f t="shared" si="22"/>
        <v>0</v>
      </c>
      <c r="AA140" s="195">
        <f t="shared" si="23"/>
        <v>0</v>
      </c>
    </row>
    <row r="141" spans="1:27">
      <c r="A141" s="16" t="s">
        <v>203</v>
      </c>
      <c r="B141" s="5" t="s">
        <v>632</v>
      </c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7"/>
      <c r="N141" s="167"/>
      <c r="O141" s="167"/>
      <c r="P141" s="170"/>
      <c r="Q141" s="167"/>
      <c r="R141" s="167"/>
      <c r="S141" s="167"/>
      <c r="T141" s="167"/>
      <c r="U141" s="167"/>
      <c r="V141" s="167"/>
      <c r="W141" s="167"/>
      <c r="X141" s="167"/>
      <c r="Y141" s="186">
        <f t="shared" si="21"/>
        <v>0</v>
      </c>
      <c r="Z141" s="195">
        <f t="shared" si="22"/>
        <v>0</v>
      </c>
      <c r="AA141" s="195">
        <f t="shared" si="23"/>
        <v>0</v>
      </c>
    </row>
    <row r="142" spans="1:27">
      <c r="A142" s="16" t="s">
        <v>204</v>
      </c>
      <c r="B142" s="5" t="s">
        <v>632</v>
      </c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7"/>
      <c r="N142" s="167"/>
      <c r="O142" s="167"/>
      <c r="P142" s="170"/>
      <c r="Q142" s="167"/>
      <c r="R142" s="167"/>
      <c r="S142" s="167"/>
      <c r="T142" s="167"/>
      <c r="U142" s="167"/>
      <c r="V142" s="167"/>
      <c r="W142" s="167"/>
      <c r="X142" s="167"/>
      <c r="Y142" s="186">
        <f t="shared" si="21"/>
        <v>0</v>
      </c>
      <c r="Z142" s="195">
        <f t="shared" si="22"/>
        <v>0</v>
      </c>
      <c r="AA142" s="195">
        <f t="shared" si="23"/>
        <v>0</v>
      </c>
    </row>
    <row r="143" spans="1:27" ht="30">
      <c r="A143" s="16" t="s">
        <v>205</v>
      </c>
      <c r="B143" s="5" t="s">
        <v>632</v>
      </c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7"/>
      <c r="N143" s="167"/>
      <c r="O143" s="167"/>
      <c r="P143" s="170"/>
      <c r="Q143" s="167"/>
      <c r="R143" s="167"/>
      <c r="S143" s="167"/>
      <c r="T143" s="167"/>
      <c r="U143" s="167"/>
      <c r="V143" s="167"/>
      <c r="W143" s="167"/>
      <c r="X143" s="167"/>
      <c r="Y143" s="186">
        <f t="shared" si="21"/>
        <v>0</v>
      </c>
      <c r="Z143" s="195">
        <f t="shared" si="22"/>
        <v>0</v>
      </c>
      <c r="AA143" s="195">
        <f t="shared" si="23"/>
        <v>0</v>
      </c>
    </row>
    <row r="144" spans="1:27">
      <c r="A144" s="16" t="s">
        <v>206</v>
      </c>
      <c r="B144" s="5" t="s">
        <v>632</v>
      </c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7"/>
      <c r="N144" s="167"/>
      <c r="O144" s="167"/>
      <c r="P144" s="170"/>
      <c r="Q144" s="167"/>
      <c r="R144" s="167"/>
      <c r="S144" s="167"/>
      <c r="T144" s="167"/>
      <c r="U144" s="167"/>
      <c r="V144" s="167"/>
      <c r="W144" s="167"/>
      <c r="X144" s="167"/>
      <c r="Y144" s="186">
        <f t="shared" si="21"/>
        <v>0</v>
      </c>
      <c r="Z144" s="195">
        <f t="shared" si="22"/>
        <v>0</v>
      </c>
      <c r="AA144" s="195">
        <f t="shared" si="23"/>
        <v>0</v>
      </c>
    </row>
    <row r="145" spans="1:27" ht="30">
      <c r="A145" s="16" t="s">
        <v>207</v>
      </c>
      <c r="B145" s="5" t="s">
        <v>632</v>
      </c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7"/>
      <c r="N145" s="167"/>
      <c r="O145" s="167"/>
      <c r="P145" s="170"/>
      <c r="Q145" s="167"/>
      <c r="R145" s="167"/>
      <c r="S145" s="167"/>
      <c r="T145" s="167"/>
      <c r="U145" s="167"/>
      <c r="V145" s="167"/>
      <c r="W145" s="167"/>
      <c r="X145" s="167"/>
      <c r="Y145" s="186">
        <f t="shared" si="21"/>
        <v>0</v>
      </c>
      <c r="Z145" s="195">
        <f t="shared" si="22"/>
        <v>0</v>
      </c>
      <c r="AA145" s="195">
        <f t="shared" si="23"/>
        <v>0</v>
      </c>
    </row>
    <row r="146" spans="1:27" ht="30">
      <c r="A146" s="16" t="s">
        <v>208</v>
      </c>
      <c r="B146" s="5" t="s">
        <v>632</v>
      </c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7"/>
      <c r="N146" s="167"/>
      <c r="O146" s="167"/>
      <c r="P146" s="170"/>
      <c r="Q146" s="167"/>
      <c r="R146" s="167"/>
      <c r="S146" s="167"/>
      <c r="T146" s="167"/>
      <c r="U146" s="167"/>
      <c r="V146" s="167"/>
      <c r="W146" s="167"/>
      <c r="X146" s="167"/>
      <c r="Y146" s="186">
        <f t="shared" si="21"/>
        <v>0</v>
      </c>
      <c r="Z146" s="195">
        <f t="shared" si="22"/>
        <v>0</v>
      </c>
      <c r="AA146" s="195">
        <f t="shared" si="23"/>
        <v>0</v>
      </c>
    </row>
    <row r="147" spans="1:27" ht="25.5">
      <c r="A147" s="14" t="s">
        <v>15</v>
      </c>
      <c r="B147" s="9" t="s">
        <v>632</v>
      </c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7"/>
      <c r="N147" s="167"/>
      <c r="O147" s="167"/>
      <c r="P147" s="170"/>
      <c r="Q147" s="167"/>
      <c r="R147" s="167"/>
      <c r="S147" s="167"/>
      <c r="T147" s="167"/>
      <c r="U147" s="167"/>
      <c r="V147" s="167"/>
      <c r="W147" s="167"/>
      <c r="X147" s="167"/>
      <c r="Y147" s="186">
        <f t="shared" si="21"/>
        <v>0</v>
      </c>
      <c r="Z147" s="195">
        <f t="shared" si="22"/>
        <v>0</v>
      </c>
      <c r="AA147" s="195">
        <f t="shared" si="23"/>
        <v>0</v>
      </c>
    </row>
    <row r="148" spans="1:27">
      <c r="A148" s="16" t="s">
        <v>199</v>
      </c>
      <c r="B148" s="5" t="s">
        <v>633</v>
      </c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7"/>
      <c r="N148" s="167"/>
      <c r="O148" s="167"/>
      <c r="P148" s="170"/>
      <c r="Q148" s="167"/>
      <c r="R148" s="167"/>
      <c r="S148" s="167"/>
      <c r="T148" s="167"/>
      <c r="U148" s="167"/>
      <c r="V148" s="167"/>
      <c r="W148" s="167"/>
      <c r="X148" s="167"/>
      <c r="Y148" s="186">
        <f t="shared" si="21"/>
        <v>0</v>
      </c>
      <c r="Z148" s="195">
        <f t="shared" si="22"/>
        <v>0</v>
      </c>
      <c r="AA148" s="195">
        <f t="shared" si="23"/>
        <v>0</v>
      </c>
    </row>
    <row r="149" spans="1:27">
      <c r="A149" s="16" t="s">
        <v>200</v>
      </c>
      <c r="B149" s="5" t="s">
        <v>633</v>
      </c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7"/>
      <c r="N149" s="167"/>
      <c r="O149" s="167"/>
      <c r="P149" s="170"/>
      <c r="Q149" s="167"/>
      <c r="R149" s="167"/>
      <c r="S149" s="167"/>
      <c r="T149" s="167"/>
      <c r="U149" s="167"/>
      <c r="V149" s="167"/>
      <c r="W149" s="167"/>
      <c r="X149" s="167"/>
      <c r="Y149" s="186">
        <f t="shared" si="21"/>
        <v>0</v>
      </c>
      <c r="Z149" s="195">
        <f t="shared" si="22"/>
        <v>0</v>
      </c>
      <c r="AA149" s="195">
        <f t="shared" si="23"/>
        <v>0</v>
      </c>
    </row>
    <row r="150" spans="1:27" ht="30">
      <c r="A150" s="16" t="s">
        <v>201</v>
      </c>
      <c r="B150" s="5" t="s">
        <v>633</v>
      </c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7"/>
      <c r="N150" s="167"/>
      <c r="O150" s="167"/>
      <c r="P150" s="170"/>
      <c r="Q150" s="167"/>
      <c r="R150" s="167"/>
      <c r="S150" s="167"/>
      <c r="T150" s="167"/>
      <c r="U150" s="167"/>
      <c r="V150" s="167"/>
      <c r="W150" s="167"/>
      <c r="X150" s="167"/>
      <c r="Y150" s="186">
        <f t="shared" si="21"/>
        <v>0</v>
      </c>
      <c r="Z150" s="195">
        <f t="shared" si="22"/>
        <v>0</v>
      </c>
      <c r="AA150" s="195">
        <f t="shared" si="23"/>
        <v>0</v>
      </c>
    </row>
    <row r="151" spans="1:27">
      <c r="A151" s="16" t="s">
        <v>202</v>
      </c>
      <c r="B151" s="5" t="s">
        <v>633</v>
      </c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7"/>
      <c r="N151" s="167"/>
      <c r="O151" s="167"/>
      <c r="P151" s="170"/>
      <c r="Q151" s="167"/>
      <c r="R151" s="167"/>
      <c r="S151" s="167"/>
      <c r="T151" s="167"/>
      <c r="U151" s="167"/>
      <c r="V151" s="167"/>
      <c r="W151" s="167"/>
      <c r="X151" s="167"/>
      <c r="Y151" s="186">
        <f t="shared" si="21"/>
        <v>0</v>
      </c>
      <c r="Z151" s="195">
        <f t="shared" si="22"/>
        <v>0</v>
      </c>
      <c r="AA151" s="195">
        <f t="shared" si="23"/>
        <v>0</v>
      </c>
    </row>
    <row r="152" spans="1:27">
      <c r="A152" s="16" t="s">
        <v>203</v>
      </c>
      <c r="B152" s="5" t="s">
        <v>633</v>
      </c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7"/>
      <c r="N152" s="167"/>
      <c r="O152" s="167"/>
      <c r="P152" s="170"/>
      <c r="Q152" s="167"/>
      <c r="R152" s="167"/>
      <c r="S152" s="167"/>
      <c r="T152" s="167"/>
      <c r="U152" s="167"/>
      <c r="V152" s="167"/>
      <c r="W152" s="167"/>
      <c r="X152" s="167"/>
      <c r="Y152" s="186">
        <f t="shared" si="21"/>
        <v>0</v>
      </c>
      <c r="Z152" s="195">
        <f t="shared" si="22"/>
        <v>0</v>
      </c>
      <c r="AA152" s="195">
        <f t="shared" si="23"/>
        <v>0</v>
      </c>
    </row>
    <row r="153" spans="1:27">
      <c r="A153" s="16" t="s">
        <v>204</v>
      </c>
      <c r="B153" s="5" t="s">
        <v>633</v>
      </c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7"/>
      <c r="N153" s="167"/>
      <c r="O153" s="167"/>
      <c r="P153" s="170"/>
      <c r="Q153" s="167"/>
      <c r="R153" s="167"/>
      <c r="S153" s="167"/>
      <c r="T153" s="167"/>
      <c r="U153" s="167"/>
      <c r="V153" s="167"/>
      <c r="W153" s="167"/>
      <c r="X153" s="167"/>
      <c r="Y153" s="186">
        <f t="shared" si="21"/>
        <v>0</v>
      </c>
      <c r="Z153" s="195">
        <f t="shared" si="22"/>
        <v>0</v>
      </c>
      <c r="AA153" s="195">
        <f t="shared" si="23"/>
        <v>0</v>
      </c>
    </row>
    <row r="154" spans="1:27" ht="30">
      <c r="A154" s="16" t="s">
        <v>205</v>
      </c>
      <c r="B154" s="5" t="s">
        <v>633</v>
      </c>
      <c r="C154" s="169"/>
      <c r="D154" s="169"/>
      <c r="E154" s="169"/>
      <c r="F154" s="169"/>
      <c r="G154" s="169"/>
      <c r="H154" s="169"/>
      <c r="I154" s="169"/>
      <c r="J154" s="169"/>
      <c r="K154" s="169"/>
      <c r="L154" s="169">
        <v>0</v>
      </c>
      <c r="M154" s="167"/>
      <c r="N154" s="167"/>
      <c r="O154" s="167"/>
      <c r="P154" s="170"/>
      <c r="Q154" s="167"/>
      <c r="R154" s="167"/>
      <c r="S154" s="167"/>
      <c r="T154" s="167"/>
      <c r="U154" s="167"/>
      <c r="V154" s="167"/>
      <c r="W154" s="167"/>
      <c r="X154" s="167"/>
      <c r="Y154" s="186">
        <f t="shared" si="21"/>
        <v>0</v>
      </c>
      <c r="Z154" s="195">
        <f t="shared" si="22"/>
        <v>0</v>
      </c>
      <c r="AA154" s="195">
        <f t="shared" si="23"/>
        <v>0</v>
      </c>
    </row>
    <row r="155" spans="1:27">
      <c r="A155" s="16" t="s">
        <v>206</v>
      </c>
      <c r="B155" s="5" t="s">
        <v>633</v>
      </c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7"/>
      <c r="N155" s="167"/>
      <c r="O155" s="167"/>
      <c r="P155" s="170"/>
      <c r="Q155" s="167"/>
      <c r="R155" s="167"/>
      <c r="S155" s="167"/>
      <c r="T155" s="167"/>
      <c r="U155" s="167"/>
      <c r="V155" s="167"/>
      <c r="W155" s="167"/>
      <c r="X155" s="167"/>
      <c r="Y155" s="186">
        <f t="shared" si="21"/>
        <v>0</v>
      </c>
      <c r="Z155" s="195">
        <f t="shared" si="22"/>
        <v>0</v>
      </c>
      <c r="AA155" s="195">
        <f t="shared" si="23"/>
        <v>0</v>
      </c>
    </row>
    <row r="156" spans="1:27" ht="30">
      <c r="A156" s="16" t="s">
        <v>207</v>
      </c>
      <c r="B156" s="5" t="s">
        <v>633</v>
      </c>
      <c r="C156" s="169"/>
      <c r="D156" s="169"/>
      <c r="E156" s="169"/>
      <c r="F156" s="169"/>
      <c r="G156" s="169"/>
      <c r="H156" s="169"/>
      <c r="I156" s="169"/>
      <c r="J156" s="169"/>
      <c r="K156" s="169"/>
      <c r="L156" s="169"/>
      <c r="M156" s="167"/>
      <c r="N156" s="167"/>
      <c r="O156" s="167"/>
      <c r="P156" s="170"/>
      <c r="Q156" s="167"/>
      <c r="R156" s="167"/>
      <c r="S156" s="167"/>
      <c r="T156" s="167"/>
      <c r="U156" s="167"/>
      <c r="V156" s="167"/>
      <c r="W156" s="167"/>
      <c r="X156" s="167"/>
      <c r="Y156" s="186">
        <f t="shared" si="21"/>
        <v>0</v>
      </c>
      <c r="Z156" s="195">
        <f t="shared" si="22"/>
        <v>0</v>
      </c>
      <c r="AA156" s="195">
        <f t="shared" si="23"/>
        <v>0</v>
      </c>
    </row>
    <row r="157" spans="1:27" ht="30">
      <c r="A157" s="16" t="s">
        <v>208</v>
      </c>
      <c r="B157" s="5" t="s">
        <v>633</v>
      </c>
      <c r="C157" s="169"/>
      <c r="D157" s="169"/>
      <c r="E157" s="169"/>
      <c r="F157" s="169"/>
      <c r="G157" s="169"/>
      <c r="H157" s="169"/>
      <c r="I157" s="169"/>
      <c r="J157" s="169"/>
      <c r="K157" s="169"/>
      <c r="L157" s="169"/>
      <c r="M157" s="167"/>
      <c r="N157" s="167"/>
      <c r="O157" s="167"/>
      <c r="P157" s="170"/>
      <c r="Q157" s="167"/>
      <c r="R157" s="167"/>
      <c r="S157" s="167"/>
      <c r="T157" s="167"/>
      <c r="U157" s="167"/>
      <c r="V157" s="167"/>
      <c r="W157" s="167"/>
      <c r="X157" s="167"/>
      <c r="Y157" s="186">
        <f t="shared" si="21"/>
        <v>0</v>
      </c>
      <c r="Z157" s="195">
        <f t="shared" si="22"/>
        <v>0</v>
      </c>
      <c r="AA157" s="195">
        <f t="shared" si="23"/>
        <v>0</v>
      </c>
    </row>
    <row r="158" spans="1:27" ht="24.75" customHeight="1">
      <c r="A158" s="14" t="s">
        <v>16</v>
      </c>
      <c r="B158" s="9" t="s">
        <v>633</v>
      </c>
      <c r="C158" s="167">
        <f t="shared" ref="C158:W158" si="24">SUM(C148:C157)</f>
        <v>0</v>
      </c>
      <c r="D158" s="167">
        <f t="shared" si="24"/>
        <v>0</v>
      </c>
      <c r="E158" s="167">
        <f t="shared" si="24"/>
        <v>0</v>
      </c>
      <c r="F158" s="167">
        <f t="shared" si="24"/>
        <v>0</v>
      </c>
      <c r="G158" s="167">
        <f t="shared" si="24"/>
        <v>0</v>
      </c>
      <c r="H158" s="167">
        <f t="shared" si="24"/>
        <v>0</v>
      </c>
      <c r="I158" s="167">
        <f t="shared" si="24"/>
        <v>0</v>
      </c>
      <c r="J158" s="167">
        <f t="shared" si="24"/>
        <v>0</v>
      </c>
      <c r="K158" s="167">
        <f t="shared" si="24"/>
        <v>0</v>
      </c>
      <c r="L158" s="167">
        <f t="shared" si="24"/>
        <v>0</v>
      </c>
      <c r="M158" s="167">
        <f t="shared" si="24"/>
        <v>0</v>
      </c>
      <c r="N158" s="167">
        <f t="shared" si="24"/>
        <v>0</v>
      </c>
      <c r="O158" s="167">
        <f t="shared" si="24"/>
        <v>0</v>
      </c>
      <c r="P158" s="167">
        <f t="shared" si="24"/>
        <v>0</v>
      </c>
      <c r="Q158" s="167">
        <f t="shared" si="24"/>
        <v>0</v>
      </c>
      <c r="R158" s="167">
        <f t="shared" si="24"/>
        <v>0</v>
      </c>
      <c r="S158" s="167">
        <f t="shared" si="24"/>
        <v>0</v>
      </c>
      <c r="T158" s="167">
        <f t="shared" si="24"/>
        <v>0</v>
      </c>
      <c r="U158" s="167">
        <f t="shared" si="24"/>
        <v>0</v>
      </c>
      <c r="V158" s="167">
        <f t="shared" si="24"/>
        <v>0</v>
      </c>
      <c r="W158" s="167">
        <f t="shared" si="24"/>
        <v>0</v>
      </c>
      <c r="X158" s="167">
        <f>SUM(X148:X157)</f>
        <v>0</v>
      </c>
      <c r="Y158" s="186">
        <f t="shared" si="21"/>
        <v>0</v>
      </c>
      <c r="Z158" s="195">
        <f t="shared" si="22"/>
        <v>0</v>
      </c>
      <c r="AA158" s="195">
        <f t="shared" si="23"/>
        <v>0</v>
      </c>
    </row>
    <row r="159" spans="1:27" ht="36.75" customHeight="1">
      <c r="A159" s="14" t="s">
        <v>17</v>
      </c>
      <c r="B159" s="9" t="s">
        <v>634</v>
      </c>
      <c r="C159" s="169"/>
      <c r="D159" s="169"/>
      <c r="E159" s="169"/>
      <c r="F159" s="169"/>
      <c r="G159" s="169"/>
      <c r="H159" s="169"/>
      <c r="I159" s="169"/>
      <c r="J159" s="169"/>
      <c r="K159" s="169"/>
      <c r="L159" s="169"/>
      <c r="M159" s="167"/>
      <c r="N159" s="167"/>
      <c r="O159" s="167"/>
      <c r="P159" s="170"/>
      <c r="Q159" s="167"/>
      <c r="R159" s="167"/>
      <c r="S159" s="167"/>
      <c r="T159" s="167"/>
      <c r="U159" s="167"/>
      <c r="V159" s="167"/>
      <c r="W159" s="167"/>
      <c r="X159" s="167"/>
      <c r="Y159" s="186">
        <f t="shared" si="21"/>
        <v>0</v>
      </c>
      <c r="Z159" s="195">
        <f t="shared" si="22"/>
        <v>0</v>
      </c>
      <c r="AA159" s="195">
        <f t="shared" si="23"/>
        <v>0</v>
      </c>
    </row>
    <row r="160" spans="1:27" ht="27">
      <c r="A160" s="23" t="s">
        <v>648</v>
      </c>
      <c r="B160" s="7" t="s">
        <v>634</v>
      </c>
      <c r="C160" s="169"/>
      <c r="D160" s="169"/>
      <c r="E160" s="169"/>
      <c r="F160" s="169"/>
      <c r="G160" s="169"/>
      <c r="H160" s="169"/>
      <c r="I160" s="169"/>
      <c r="J160" s="169"/>
      <c r="K160" s="169"/>
      <c r="L160" s="169"/>
      <c r="M160" s="167"/>
      <c r="N160" s="167"/>
      <c r="O160" s="167"/>
      <c r="P160" s="170"/>
      <c r="Q160" s="167"/>
      <c r="R160" s="167"/>
      <c r="S160" s="167"/>
      <c r="T160" s="167"/>
      <c r="U160" s="167"/>
      <c r="V160" s="167"/>
      <c r="W160" s="167"/>
      <c r="X160" s="167"/>
      <c r="Y160" s="186">
        <f t="shared" si="21"/>
        <v>0</v>
      </c>
      <c r="Z160" s="195">
        <f t="shared" si="22"/>
        <v>0</v>
      </c>
      <c r="AA160" s="195">
        <f t="shared" si="23"/>
        <v>0</v>
      </c>
    </row>
    <row r="161" spans="1:27">
      <c r="A161" s="16" t="s">
        <v>209</v>
      </c>
      <c r="B161" s="4" t="s">
        <v>649</v>
      </c>
      <c r="C161" s="169"/>
      <c r="D161" s="169"/>
      <c r="E161" s="169"/>
      <c r="F161" s="169"/>
      <c r="G161" s="169"/>
      <c r="H161" s="169"/>
      <c r="I161" s="169"/>
      <c r="J161" s="169"/>
      <c r="K161" s="169"/>
      <c r="L161" s="169"/>
      <c r="M161" s="167"/>
      <c r="N161" s="167"/>
      <c r="O161" s="167"/>
      <c r="P161" s="170"/>
      <c r="Q161" s="167"/>
      <c r="R161" s="167"/>
      <c r="S161" s="167"/>
      <c r="T161" s="167"/>
      <c r="U161" s="167"/>
      <c r="V161" s="167"/>
      <c r="W161" s="167"/>
      <c r="X161" s="167"/>
      <c r="Y161" s="186">
        <f t="shared" si="21"/>
        <v>0</v>
      </c>
      <c r="Z161" s="195">
        <f t="shared" si="22"/>
        <v>0</v>
      </c>
      <c r="AA161" s="195">
        <f t="shared" si="23"/>
        <v>0</v>
      </c>
    </row>
    <row r="162" spans="1:27">
      <c r="A162" s="16" t="s">
        <v>210</v>
      </c>
      <c r="B162" s="4" t="s">
        <v>649</v>
      </c>
      <c r="C162" s="169"/>
      <c r="D162" s="169"/>
      <c r="E162" s="169"/>
      <c r="F162" s="169"/>
      <c r="G162" s="169"/>
      <c r="H162" s="169"/>
      <c r="I162" s="169"/>
      <c r="J162" s="169"/>
      <c r="K162" s="169"/>
      <c r="L162" s="169"/>
      <c r="M162" s="167"/>
      <c r="N162" s="167"/>
      <c r="O162" s="167"/>
      <c r="P162" s="170"/>
      <c r="Q162" s="167"/>
      <c r="R162" s="167"/>
      <c r="S162" s="167"/>
      <c r="T162" s="167"/>
      <c r="U162" s="167"/>
      <c r="V162" s="167"/>
      <c r="W162" s="167"/>
      <c r="X162" s="167"/>
      <c r="Y162" s="186">
        <f t="shared" si="21"/>
        <v>0</v>
      </c>
      <c r="Z162" s="195">
        <f t="shared" si="22"/>
        <v>0</v>
      </c>
      <c r="AA162" s="195">
        <f t="shared" si="23"/>
        <v>0</v>
      </c>
    </row>
    <row r="163" spans="1:27">
      <c r="A163" s="16" t="s">
        <v>211</v>
      </c>
      <c r="B163" s="4" t="s">
        <v>649</v>
      </c>
      <c r="C163" s="169"/>
      <c r="D163" s="169"/>
      <c r="E163" s="169"/>
      <c r="F163" s="169"/>
      <c r="G163" s="169"/>
      <c r="H163" s="169"/>
      <c r="I163" s="169"/>
      <c r="J163" s="169"/>
      <c r="K163" s="169"/>
      <c r="L163" s="169"/>
      <c r="M163" s="167"/>
      <c r="N163" s="167">
        <v>1000</v>
      </c>
      <c r="O163" s="167"/>
      <c r="P163" s="170"/>
      <c r="Q163" s="167"/>
      <c r="R163" s="167"/>
      <c r="S163" s="167"/>
      <c r="T163" s="167"/>
      <c r="U163" s="167"/>
      <c r="V163" s="167"/>
      <c r="W163" s="167"/>
      <c r="X163" s="167"/>
      <c r="Y163" s="186">
        <f t="shared" si="21"/>
        <v>1000</v>
      </c>
      <c r="Z163" s="195">
        <f t="shared" si="22"/>
        <v>1000</v>
      </c>
      <c r="AA163" s="195">
        <f t="shared" si="23"/>
        <v>0</v>
      </c>
    </row>
    <row r="164" spans="1:27">
      <c r="A164" s="4" t="s">
        <v>212</v>
      </c>
      <c r="B164" s="4" t="s">
        <v>649</v>
      </c>
      <c r="C164" s="169"/>
      <c r="D164" s="169"/>
      <c r="E164" s="169"/>
      <c r="F164" s="169"/>
      <c r="G164" s="169"/>
      <c r="H164" s="169"/>
      <c r="I164" s="169"/>
      <c r="J164" s="169"/>
      <c r="K164" s="169"/>
      <c r="L164" s="169"/>
      <c r="M164" s="167"/>
      <c r="N164" s="167"/>
      <c r="O164" s="167"/>
      <c r="P164" s="170"/>
      <c r="Q164" s="167"/>
      <c r="R164" s="167"/>
      <c r="S164" s="167"/>
      <c r="T164" s="167"/>
      <c r="U164" s="167"/>
      <c r="V164" s="167"/>
      <c r="W164" s="167"/>
      <c r="X164" s="167"/>
      <c r="Y164" s="186">
        <f t="shared" si="21"/>
        <v>0</v>
      </c>
      <c r="Z164" s="195">
        <f t="shared" si="22"/>
        <v>0</v>
      </c>
      <c r="AA164" s="195">
        <f t="shared" si="23"/>
        <v>0</v>
      </c>
    </row>
    <row r="165" spans="1:27" ht="30">
      <c r="A165" s="4" t="s">
        <v>213</v>
      </c>
      <c r="B165" s="4" t="s">
        <v>649</v>
      </c>
      <c r="C165" s="169"/>
      <c r="D165" s="169"/>
      <c r="E165" s="169"/>
      <c r="F165" s="169"/>
      <c r="G165" s="169"/>
      <c r="H165" s="169"/>
      <c r="I165" s="169"/>
      <c r="J165" s="169"/>
      <c r="K165" s="169"/>
      <c r="L165" s="169"/>
      <c r="M165" s="167"/>
      <c r="N165" s="167"/>
      <c r="O165" s="167"/>
      <c r="P165" s="170"/>
      <c r="Q165" s="167"/>
      <c r="R165" s="167"/>
      <c r="S165" s="167"/>
      <c r="T165" s="167"/>
      <c r="U165" s="167"/>
      <c r="V165" s="167"/>
      <c r="W165" s="167"/>
      <c r="X165" s="167"/>
      <c r="Y165" s="186">
        <f t="shared" si="21"/>
        <v>0</v>
      </c>
      <c r="Z165" s="195">
        <f t="shared" si="22"/>
        <v>0</v>
      </c>
      <c r="AA165" s="195">
        <f t="shared" si="23"/>
        <v>0</v>
      </c>
    </row>
    <row r="166" spans="1:27" ht="30">
      <c r="A166" s="4" t="s">
        <v>214</v>
      </c>
      <c r="B166" s="4" t="s">
        <v>649</v>
      </c>
      <c r="C166" s="169"/>
      <c r="D166" s="169"/>
      <c r="E166" s="169"/>
      <c r="F166" s="169"/>
      <c r="G166" s="169"/>
      <c r="H166" s="169"/>
      <c r="I166" s="169"/>
      <c r="J166" s="169"/>
      <c r="K166" s="169"/>
      <c r="L166" s="169"/>
      <c r="M166" s="167"/>
      <c r="N166" s="167"/>
      <c r="O166" s="167"/>
      <c r="P166" s="170"/>
      <c r="Q166" s="167"/>
      <c r="R166" s="167"/>
      <c r="S166" s="167"/>
      <c r="T166" s="167"/>
      <c r="U166" s="167"/>
      <c r="V166" s="167"/>
      <c r="W166" s="167"/>
      <c r="X166" s="167"/>
      <c r="Y166" s="186">
        <f t="shared" si="21"/>
        <v>0</v>
      </c>
      <c r="Z166" s="195">
        <f t="shared" si="22"/>
        <v>0</v>
      </c>
      <c r="AA166" s="195">
        <f t="shared" si="23"/>
        <v>0</v>
      </c>
    </row>
    <row r="167" spans="1:27">
      <c r="A167" s="16" t="s">
        <v>215</v>
      </c>
      <c r="B167" s="4" t="s">
        <v>649</v>
      </c>
      <c r="C167" s="169"/>
      <c r="D167" s="169"/>
      <c r="E167" s="169"/>
      <c r="F167" s="169"/>
      <c r="G167" s="169"/>
      <c r="H167" s="169"/>
      <c r="I167" s="169"/>
      <c r="J167" s="169"/>
      <c r="K167" s="169"/>
      <c r="L167" s="169"/>
      <c r="M167" s="167"/>
      <c r="N167" s="167"/>
      <c r="O167" s="167"/>
      <c r="P167" s="170"/>
      <c r="Q167" s="167"/>
      <c r="R167" s="167"/>
      <c r="S167" s="167"/>
      <c r="T167" s="167"/>
      <c r="U167" s="167"/>
      <c r="V167" s="167"/>
      <c r="W167" s="167"/>
      <c r="X167" s="167"/>
      <c r="Y167" s="186">
        <f t="shared" si="21"/>
        <v>0</v>
      </c>
      <c r="Z167" s="195">
        <f t="shared" si="22"/>
        <v>0</v>
      </c>
      <c r="AA167" s="195">
        <f t="shared" si="23"/>
        <v>0</v>
      </c>
    </row>
    <row r="168" spans="1:27">
      <c r="A168" s="16" t="s">
        <v>216</v>
      </c>
      <c r="B168" s="4" t="s">
        <v>649</v>
      </c>
      <c r="C168" s="169"/>
      <c r="D168" s="169"/>
      <c r="E168" s="169"/>
      <c r="F168" s="169"/>
      <c r="G168" s="169"/>
      <c r="H168" s="169"/>
      <c r="I168" s="169"/>
      <c r="J168" s="169"/>
      <c r="K168" s="169"/>
      <c r="L168" s="169"/>
      <c r="M168" s="167"/>
      <c r="N168" s="167"/>
      <c r="O168" s="167"/>
      <c r="P168" s="170"/>
      <c r="Q168" s="167"/>
      <c r="R168" s="167"/>
      <c r="S168" s="167"/>
      <c r="T168" s="167"/>
      <c r="U168" s="167"/>
      <c r="V168" s="167"/>
      <c r="W168" s="167"/>
      <c r="X168" s="167"/>
      <c r="Y168" s="186">
        <f t="shared" si="21"/>
        <v>0</v>
      </c>
      <c r="Z168" s="195">
        <f t="shared" si="22"/>
        <v>0</v>
      </c>
      <c r="AA168" s="195">
        <f t="shared" si="23"/>
        <v>0</v>
      </c>
    </row>
    <row r="169" spans="1:27">
      <c r="A169" s="16" t="s">
        <v>217</v>
      </c>
      <c r="B169" s="4" t="s">
        <v>649</v>
      </c>
      <c r="C169" s="169"/>
      <c r="D169" s="169"/>
      <c r="E169" s="169"/>
      <c r="F169" s="169"/>
      <c r="G169" s="169"/>
      <c r="H169" s="169"/>
      <c r="I169" s="169"/>
      <c r="J169" s="169"/>
      <c r="K169" s="169"/>
      <c r="L169" s="169"/>
      <c r="M169" s="167"/>
      <c r="N169" s="167"/>
      <c r="O169" s="167"/>
      <c r="P169" s="170"/>
      <c r="Q169" s="167"/>
      <c r="R169" s="167"/>
      <c r="S169" s="167"/>
      <c r="T169" s="167"/>
      <c r="U169" s="167"/>
      <c r="V169" s="167"/>
      <c r="W169" s="167"/>
      <c r="X169" s="167"/>
      <c r="Y169" s="186">
        <f t="shared" si="21"/>
        <v>0</v>
      </c>
      <c r="Z169" s="195">
        <f t="shared" si="22"/>
        <v>0</v>
      </c>
      <c r="AA169" s="195">
        <f t="shared" si="23"/>
        <v>0</v>
      </c>
    </row>
    <row r="170" spans="1:27">
      <c r="A170" s="16" t="s">
        <v>218</v>
      </c>
      <c r="B170" s="4" t="s">
        <v>649</v>
      </c>
      <c r="C170" s="169"/>
      <c r="D170" s="169"/>
      <c r="E170" s="169"/>
      <c r="F170" s="169"/>
      <c r="G170" s="169"/>
      <c r="H170" s="169"/>
      <c r="I170" s="169"/>
      <c r="J170" s="169"/>
      <c r="K170" s="169"/>
      <c r="L170" s="169"/>
      <c r="M170" s="167"/>
      <c r="N170" s="167"/>
      <c r="O170" s="167"/>
      <c r="P170" s="170"/>
      <c r="Q170" s="167"/>
      <c r="R170" s="167"/>
      <c r="S170" s="167"/>
      <c r="T170" s="167"/>
      <c r="U170" s="167"/>
      <c r="V170" s="167"/>
      <c r="W170" s="167"/>
      <c r="X170" s="167"/>
      <c r="Y170" s="186">
        <f t="shared" si="21"/>
        <v>0</v>
      </c>
      <c r="Z170" s="195">
        <f t="shared" si="22"/>
        <v>0</v>
      </c>
      <c r="AA170" s="195">
        <f t="shared" si="23"/>
        <v>0</v>
      </c>
    </row>
    <row r="171" spans="1:27" ht="25.5">
      <c r="A171" s="14" t="s">
        <v>18</v>
      </c>
      <c r="B171" s="9" t="s">
        <v>649</v>
      </c>
      <c r="C171" s="169">
        <f>SUM(C161:C170)</f>
        <v>0</v>
      </c>
      <c r="D171" s="169">
        <f t="shared" ref="D171:X171" si="25">SUM(D161:D170)</f>
        <v>0</v>
      </c>
      <c r="E171" s="169">
        <f t="shared" si="25"/>
        <v>0</v>
      </c>
      <c r="F171" s="169">
        <f t="shared" si="25"/>
        <v>0</v>
      </c>
      <c r="G171" s="169">
        <f t="shared" si="25"/>
        <v>0</v>
      </c>
      <c r="H171" s="169">
        <f t="shared" si="25"/>
        <v>0</v>
      </c>
      <c r="I171" s="169">
        <f t="shared" si="25"/>
        <v>0</v>
      </c>
      <c r="J171" s="169">
        <f t="shared" si="25"/>
        <v>0</v>
      </c>
      <c r="K171" s="169">
        <f t="shared" si="25"/>
        <v>0</v>
      </c>
      <c r="L171" s="169">
        <f t="shared" si="25"/>
        <v>0</v>
      </c>
      <c r="M171" s="169">
        <f t="shared" si="25"/>
        <v>0</v>
      </c>
      <c r="N171" s="169">
        <f t="shared" si="25"/>
        <v>1000</v>
      </c>
      <c r="O171" s="169">
        <f t="shared" si="25"/>
        <v>0</v>
      </c>
      <c r="P171" s="169">
        <f t="shared" si="25"/>
        <v>0</v>
      </c>
      <c r="Q171" s="169">
        <f t="shared" si="25"/>
        <v>0</v>
      </c>
      <c r="R171" s="169">
        <f t="shared" si="25"/>
        <v>0</v>
      </c>
      <c r="S171" s="169">
        <f t="shared" si="25"/>
        <v>0</v>
      </c>
      <c r="T171" s="169">
        <f t="shared" si="25"/>
        <v>0</v>
      </c>
      <c r="U171" s="169">
        <f t="shared" si="25"/>
        <v>0</v>
      </c>
      <c r="V171" s="169">
        <f t="shared" si="25"/>
        <v>0</v>
      </c>
      <c r="W171" s="169">
        <f t="shared" si="25"/>
        <v>0</v>
      </c>
      <c r="X171" s="169">
        <f t="shared" si="25"/>
        <v>0</v>
      </c>
      <c r="Y171" s="186">
        <f t="shared" si="21"/>
        <v>1000</v>
      </c>
      <c r="Z171" s="195">
        <f t="shared" si="22"/>
        <v>1000</v>
      </c>
      <c r="AA171" s="195">
        <f t="shared" si="23"/>
        <v>0</v>
      </c>
    </row>
    <row r="172" spans="1:27">
      <c r="A172" s="14" t="s">
        <v>650</v>
      </c>
      <c r="B172" s="9" t="s">
        <v>651</v>
      </c>
      <c r="C172" s="169"/>
      <c r="D172" s="169"/>
      <c r="E172" s="169"/>
      <c r="F172" s="169"/>
      <c r="G172" s="169"/>
      <c r="H172" s="169"/>
      <c r="I172" s="169"/>
      <c r="J172" s="169"/>
      <c r="K172" s="169"/>
      <c r="L172" s="169"/>
      <c r="M172" s="167"/>
      <c r="N172" s="167"/>
      <c r="O172" s="167"/>
      <c r="P172" s="170"/>
      <c r="Q172" s="167"/>
      <c r="R172" s="167"/>
      <c r="S172" s="167"/>
      <c r="T172" s="167"/>
      <c r="U172" s="167"/>
      <c r="V172" s="167"/>
      <c r="W172" s="167"/>
      <c r="X172" s="167"/>
      <c r="Y172" s="186">
        <f t="shared" si="21"/>
        <v>0</v>
      </c>
      <c r="Z172" s="195">
        <f t="shared" si="22"/>
        <v>0</v>
      </c>
      <c r="AA172" s="195">
        <f t="shared" si="23"/>
        <v>0</v>
      </c>
    </row>
    <row r="173" spans="1:27">
      <c r="A173" s="14" t="s">
        <v>652</v>
      </c>
      <c r="B173" s="9" t="s">
        <v>653</v>
      </c>
      <c r="C173" s="169"/>
      <c r="D173" s="169"/>
      <c r="E173" s="169"/>
      <c r="F173" s="169"/>
      <c r="G173" s="169"/>
      <c r="H173" s="169"/>
      <c r="I173" s="169"/>
      <c r="J173" s="169"/>
      <c r="K173" s="169"/>
      <c r="L173" s="169"/>
      <c r="M173" s="167"/>
      <c r="N173" s="167"/>
      <c r="O173" s="167"/>
      <c r="P173" s="170"/>
      <c r="Q173" s="167"/>
      <c r="R173" s="167"/>
      <c r="S173" s="167"/>
      <c r="T173" s="167"/>
      <c r="U173" s="167"/>
      <c r="V173" s="167"/>
      <c r="W173" s="167"/>
      <c r="X173" s="167"/>
      <c r="Y173" s="186">
        <f t="shared" si="21"/>
        <v>0</v>
      </c>
      <c r="Z173" s="195">
        <f t="shared" si="22"/>
        <v>0</v>
      </c>
      <c r="AA173" s="195">
        <f t="shared" si="23"/>
        <v>0</v>
      </c>
    </row>
    <row r="174" spans="1:27">
      <c r="A174" s="16" t="s">
        <v>209</v>
      </c>
      <c r="B174" s="4" t="s">
        <v>654</v>
      </c>
      <c r="C174" s="169"/>
      <c r="D174" s="169"/>
      <c r="E174" s="169"/>
      <c r="F174" s="169"/>
      <c r="G174" s="169"/>
      <c r="H174" s="169"/>
      <c r="I174" s="169"/>
      <c r="J174" s="169"/>
      <c r="K174" s="169"/>
      <c r="L174" s="169"/>
      <c r="M174" s="167"/>
      <c r="N174" s="167"/>
      <c r="O174" s="167"/>
      <c r="P174" s="170"/>
      <c r="Q174" s="167"/>
      <c r="R174" s="167"/>
      <c r="S174" s="167"/>
      <c r="T174" s="167"/>
      <c r="U174" s="167"/>
      <c r="V174" s="167"/>
      <c r="W174" s="167"/>
      <c r="X174" s="167"/>
      <c r="Y174" s="186">
        <f t="shared" si="21"/>
        <v>0</v>
      </c>
      <c r="Z174" s="195">
        <f t="shared" si="22"/>
        <v>0</v>
      </c>
      <c r="AA174" s="195">
        <f t="shared" si="23"/>
        <v>0</v>
      </c>
    </row>
    <row r="175" spans="1:27">
      <c r="A175" s="16" t="s">
        <v>210</v>
      </c>
      <c r="B175" s="4" t="s">
        <v>654</v>
      </c>
      <c r="C175" s="169"/>
      <c r="D175" s="169"/>
      <c r="E175" s="169"/>
      <c r="F175" s="169"/>
      <c r="G175" s="169"/>
      <c r="H175" s="169"/>
      <c r="I175" s="169"/>
      <c r="J175" s="169"/>
      <c r="K175" s="169"/>
      <c r="L175" s="169"/>
      <c r="M175" s="167"/>
      <c r="N175" s="167">
        <v>6447</v>
      </c>
      <c r="O175" s="167"/>
      <c r="P175" s="170"/>
      <c r="Q175" s="167"/>
      <c r="R175" s="167"/>
      <c r="S175" s="167"/>
      <c r="T175" s="167"/>
      <c r="U175" s="167"/>
      <c r="V175" s="167"/>
      <c r="W175" s="167"/>
      <c r="X175" s="167"/>
      <c r="Y175" s="186">
        <f t="shared" si="21"/>
        <v>6447</v>
      </c>
      <c r="Z175" s="195">
        <f t="shared" si="22"/>
        <v>6447</v>
      </c>
      <c r="AA175" s="195">
        <f t="shared" si="23"/>
        <v>0</v>
      </c>
    </row>
    <row r="176" spans="1:27">
      <c r="A176" s="16" t="s">
        <v>211</v>
      </c>
      <c r="B176" s="4" t="s">
        <v>654</v>
      </c>
      <c r="C176" s="169"/>
      <c r="D176" s="169"/>
      <c r="E176" s="169"/>
      <c r="F176" s="169"/>
      <c r="G176" s="169"/>
      <c r="H176" s="169"/>
      <c r="I176" s="169"/>
      <c r="J176" s="169"/>
      <c r="K176" s="169"/>
      <c r="L176" s="169"/>
      <c r="M176" s="167"/>
      <c r="N176" s="167"/>
      <c r="O176" s="167"/>
      <c r="P176" s="170"/>
      <c r="Q176" s="167"/>
      <c r="R176" s="167"/>
      <c r="S176" s="167"/>
      <c r="T176" s="167"/>
      <c r="U176" s="167"/>
      <c r="V176" s="167"/>
      <c r="W176" s="167"/>
      <c r="X176" s="167"/>
      <c r="Y176" s="186">
        <f t="shared" si="21"/>
        <v>0</v>
      </c>
      <c r="Z176" s="195">
        <f t="shared" si="22"/>
        <v>0</v>
      </c>
      <c r="AA176" s="195">
        <f t="shared" si="23"/>
        <v>0</v>
      </c>
    </row>
    <row r="177" spans="1:27">
      <c r="A177" s="4" t="s">
        <v>212</v>
      </c>
      <c r="B177" s="4" t="s">
        <v>654</v>
      </c>
      <c r="C177" s="169"/>
      <c r="D177" s="169"/>
      <c r="E177" s="169"/>
      <c r="F177" s="169"/>
      <c r="G177" s="169"/>
      <c r="H177" s="169"/>
      <c r="I177" s="169"/>
      <c r="J177" s="169"/>
      <c r="K177" s="169"/>
      <c r="L177" s="169"/>
      <c r="M177" s="167"/>
      <c r="N177" s="167"/>
      <c r="O177" s="167"/>
      <c r="P177" s="170"/>
      <c r="Q177" s="167"/>
      <c r="R177" s="167"/>
      <c r="S177" s="167"/>
      <c r="T177" s="167"/>
      <c r="U177" s="167"/>
      <c r="V177" s="167"/>
      <c r="W177" s="167"/>
      <c r="X177" s="167"/>
      <c r="Y177" s="186">
        <f t="shared" si="21"/>
        <v>0</v>
      </c>
      <c r="Z177" s="195">
        <f t="shared" si="22"/>
        <v>0</v>
      </c>
      <c r="AA177" s="195">
        <f t="shared" si="23"/>
        <v>0</v>
      </c>
    </row>
    <row r="178" spans="1:27" ht="30">
      <c r="A178" s="4" t="s">
        <v>213</v>
      </c>
      <c r="B178" s="4" t="s">
        <v>654</v>
      </c>
      <c r="C178" s="169"/>
      <c r="D178" s="169"/>
      <c r="E178" s="169"/>
      <c r="F178" s="169"/>
      <c r="G178" s="169"/>
      <c r="H178" s="169"/>
      <c r="I178" s="169"/>
      <c r="J178" s="169"/>
      <c r="K178" s="169"/>
      <c r="L178" s="169"/>
      <c r="M178" s="167"/>
      <c r="N178" s="167"/>
      <c r="O178" s="167"/>
      <c r="P178" s="170"/>
      <c r="Q178" s="167"/>
      <c r="R178" s="167"/>
      <c r="S178" s="167"/>
      <c r="T178" s="167"/>
      <c r="U178" s="167"/>
      <c r="V178" s="167"/>
      <c r="W178" s="167"/>
      <c r="X178" s="167"/>
      <c r="Y178" s="186">
        <f t="shared" si="21"/>
        <v>0</v>
      </c>
      <c r="Z178" s="195">
        <f t="shared" si="22"/>
        <v>0</v>
      </c>
      <c r="AA178" s="195">
        <f t="shared" si="23"/>
        <v>0</v>
      </c>
    </row>
    <row r="179" spans="1:27" ht="30">
      <c r="A179" s="4" t="s">
        <v>214</v>
      </c>
      <c r="B179" s="4" t="s">
        <v>654</v>
      </c>
      <c r="C179" s="169"/>
      <c r="D179" s="169"/>
      <c r="E179" s="169"/>
      <c r="F179" s="169"/>
      <c r="G179" s="169"/>
      <c r="H179" s="169"/>
      <c r="I179" s="169"/>
      <c r="J179" s="169"/>
      <c r="K179" s="169"/>
      <c r="L179" s="169"/>
      <c r="M179" s="167"/>
      <c r="N179" s="167"/>
      <c r="O179" s="167"/>
      <c r="P179" s="170"/>
      <c r="Q179" s="167"/>
      <c r="R179" s="167"/>
      <c r="S179" s="167"/>
      <c r="T179" s="167"/>
      <c r="U179" s="167"/>
      <c r="V179" s="167"/>
      <c r="W179" s="167"/>
      <c r="X179" s="167"/>
      <c r="Y179" s="186">
        <f t="shared" si="21"/>
        <v>0</v>
      </c>
      <c r="Z179" s="195">
        <f t="shared" si="22"/>
        <v>0</v>
      </c>
      <c r="AA179" s="195">
        <f t="shared" si="23"/>
        <v>0</v>
      </c>
    </row>
    <row r="180" spans="1:27">
      <c r="A180" s="16" t="s">
        <v>215</v>
      </c>
      <c r="B180" s="4" t="s">
        <v>654</v>
      </c>
      <c r="C180" s="169"/>
      <c r="D180" s="169"/>
      <c r="E180" s="169"/>
      <c r="F180" s="169"/>
      <c r="G180" s="169"/>
      <c r="H180" s="169"/>
      <c r="I180" s="169"/>
      <c r="J180" s="169"/>
      <c r="K180" s="169"/>
      <c r="L180" s="169"/>
      <c r="M180" s="167"/>
      <c r="N180" s="167">
        <v>594</v>
      </c>
      <c r="O180" s="167"/>
      <c r="P180" s="170"/>
      <c r="Q180" s="167"/>
      <c r="R180" s="167"/>
      <c r="S180" s="167"/>
      <c r="T180" s="167"/>
      <c r="U180" s="167"/>
      <c r="V180" s="167"/>
      <c r="W180" s="167"/>
      <c r="X180" s="167"/>
      <c r="Y180" s="186">
        <f t="shared" si="21"/>
        <v>594</v>
      </c>
      <c r="Z180" s="195">
        <f t="shared" si="22"/>
        <v>594</v>
      </c>
      <c r="AA180" s="195">
        <f t="shared" si="23"/>
        <v>0</v>
      </c>
    </row>
    <row r="181" spans="1:27">
      <c r="A181" s="16" t="s">
        <v>219</v>
      </c>
      <c r="B181" s="4" t="s">
        <v>654</v>
      </c>
      <c r="C181" s="169"/>
      <c r="D181" s="169"/>
      <c r="E181" s="169"/>
      <c r="F181" s="169"/>
      <c r="G181" s="169"/>
      <c r="H181" s="169"/>
      <c r="I181" s="169"/>
      <c r="J181" s="169"/>
      <c r="K181" s="169"/>
      <c r="L181" s="169"/>
      <c r="M181" s="167"/>
      <c r="N181" s="167"/>
      <c r="O181" s="167"/>
      <c r="P181" s="170"/>
      <c r="Q181" s="167"/>
      <c r="R181" s="167"/>
      <c r="S181" s="167"/>
      <c r="T181" s="167"/>
      <c r="U181" s="167"/>
      <c r="V181" s="167"/>
      <c r="W181" s="167"/>
      <c r="X181" s="167"/>
      <c r="Y181" s="186">
        <f t="shared" si="21"/>
        <v>0</v>
      </c>
      <c r="Z181" s="195">
        <f t="shared" si="22"/>
        <v>0</v>
      </c>
      <c r="AA181" s="195">
        <f t="shared" si="23"/>
        <v>0</v>
      </c>
    </row>
    <row r="182" spans="1:27">
      <c r="A182" s="16" t="s">
        <v>217</v>
      </c>
      <c r="B182" s="4" t="s">
        <v>654</v>
      </c>
      <c r="C182" s="169"/>
      <c r="D182" s="169"/>
      <c r="E182" s="169"/>
      <c r="F182" s="169"/>
      <c r="G182" s="169"/>
      <c r="H182" s="169"/>
      <c r="I182" s="169"/>
      <c r="J182" s="169"/>
      <c r="K182" s="169"/>
      <c r="L182" s="169"/>
      <c r="M182" s="167"/>
      <c r="N182" s="167"/>
      <c r="O182" s="167"/>
      <c r="P182" s="170"/>
      <c r="Q182" s="167"/>
      <c r="R182" s="167"/>
      <c r="S182" s="167"/>
      <c r="T182" s="167"/>
      <c r="U182" s="167"/>
      <c r="V182" s="167"/>
      <c r="W182" s="167"/>
      <c r="X182" s="167"/>
      <c r="Y182" s="186">
        <f t="shared" si="21"/>
        <v>0</v>
      </c>
      <c r="Z182" s="195">
        <f t="shared" si="22"/>
        <v>0</v>
      </c>
      <c r="AA182" s="195">
        <f t="shared" si="23"/>
        <v>0</v>
      </c>
    </row>
    <row r="183" spans="1:27">
      <c r="A183" s="16" t="s">
        <v>218</v>
      </c>
      <c r="B183" s="4" t="s">
        <v>654</v>
      </c>
      <c r="C183" s="169"/>
      <c r="D183" s="169"/>
      <c r="E183" s="169"/>
      <c r="F183" s="169"/>
      <c r="G183" s="169"/>
      <c r="H183" s="169"/>
      <c r="I183" s="169"/>
      <c r="J183" s="169"/>
      <c r="K183" s="169"/>
      <c r="L183" s="169"/>
      <c r="M183" s="167"/>
      <c r="N183" s="167"/>
      <c r="O183" s="167"/>
      <c r="P183" s="170"/>
      <c r="Q183" s="167"/>
      <c r="R183" s="167"/>
      <c r="S183" s="167"/>
      <c r="T183" s="167"/>
      <c r="U183" s="167"/>
      <c r="V183" s="167"/>
      <c r="W183" s="167"/>
      <c r="X183" s="167"/>
      <c r="Y183" s="186">
        <f t="shared" si="21"/>
        <v>0</v>
      </c>
      <c r="Z183" s="195">
        <f t="shared" si="22"/>
        <v>0</v>
      </c>
      <c r="AA183" s="195">
        <f t="shared" si="23"/>
        <v>0</v>
      </c>
    </row>
    <row r="184" spans="1:27" ht="25.5">
      <c r="A184" s="19" t="s">
        <v>19</v>
      </c>
      <c r="B184" s="9" t="s">
        <v>654</v>
      </c>
      <c r="C184" s="167">
        <f t="shared" ref="C184:W184" si="26">SUM(C174:C183)</f>
        <v>0</v>
      </c>
      <c r="D184" s="167">
        <f t="shared" si="26"/>
        <v>0</v>
      </c>
      <c r="E184" s="167">
        <f t="shared" si="26"/>
        <v>0</v>
      </c>
      <c r="F184" s="167">
        <f t="shared" si="26"/>
        <v>0</v>
      </c>
      <c r="G184" s="167">
        <f t="shared" si="26"/>
        <v>0</v>
      </c>
      <c r="H184" s="167">
        <f t="shared" si="26"/>
        <v>0</v>
      </c>
      <c r="I184" s="167">
        <f t="shared" si="26"/>
        <v>0</v>
      </c>
      <c r="J184" s="167">
        <f t="shared" si="26"/>
        <v>0</v>
      </c>
      <c r="K184" s="167">
        <f t="shared" si="26"/>
        <v>0</v>
      </c>
      <c r="L184" s="167">
        <f t="shared" si="26"/>
        <v>0</v>
      </c>
      <c r="M184" s="167">
        <f t="shared" si="26"/>
        <v>0</v>
      </c>
      <c r="N184" s="167">
        <f t="shared" si="26"/>
        <v>7041</v>
      </c>
      <c r="O184" s="167">
        <f t="shared" si="26"/>
        <v>0</v>
      </c>
      <c r="P184" s="167">
        <f t="shared" si="26"/>
        <v>0</v>
      </c>
      <c r="Q184" s="167">
        <f t="shared" si="26"/>
        <v>0</v>
      </c>
      <c r="R184" s="167">
        <f t="shared" si="26"/>
        <v>0</v>
      </c>
      <c r="S184" s="167">
        <f t="shared" si="26"/>
        <v>0</v>
      </c>
      <c r="T184" s="167">
        <f t="shared" si="26"/>
        <v>0</v>
      </c>
      <c r="U184" s="167">
        <f t="shared" si="26"/>
        <v>0</v>
      </c>
      <c r="V184" s="167">
        <f t="shared" si="26"/>
        <v>0</v>
      </c>
      <c r="W184" s="167">
        <f t="shared" si="26"/>
        <v>0</v>
      </c>
      <c r="X184" s="167">
        <f>SUM(X174:X183)</f>
        <v>0</v>
      </c>
      <c r="Y184" s="186">
        <f t="shared" si="21"/>
        <v>7041</v>
      </c>
      <c r="Z184" s="195">
        <f t="shared" si="22"/>
        <v>7041</v>
      </c>
      <c r="AA184" s="195">
        <f t="shared" si="23"/>
        <v>0</v>
      </c>
    </row>
    <row r="185" spans="1:27">
      <c r="A185" s="19" t="s">
        <v>248</v>
      </c>
      <c r="B185" s="9" t="s">
        <v>655</v>
      </c>
      <c r="C185" s="169"/>
      <c r="D185" s="169"/>
      <c r="E185" s="169"/>
      <c r="F185" s="169"/>
      <c r="G185" s="169"/>
      <c r="H185" s="169"/>
      <c r="I185" s="169"/>
      <c r="J185" s="169"/>
      <c r="K185" s="169"/>
      <c r="L185" s="169"/>
      <c r="M185" s="167"/>
      <c r="N185" s="167">
        <v>34998</v>
      </c>
      <c r="O185" s="167"/>
      <c r="P185" s="170"/>
      <c r="Q185" s="167"/>
      <c r="R185" s="167"/>
      <c r="S185" s="167"/>
      <c r="T185" s="167"/>
      <c r="U185" s="167"/>
      <c r="V185" s="167">
        <v>5000</v>
      </c>
      <c r="W185" s="167"/>
      <c r="X185" s="167"/>
      <c r="Y185" s="186">
        <f t="shared" si="21"/>
        <v>39998</v>
      </c>
      <c r="Z185" s="195">
        <f t="shared" si="22"/>
        <v>34998</v>
      </c>
      <c r="AA185" s="195">
        <f t="shared" si="23"/>
        <v>5000</v>
      </c>
    </row>
    <row r="186" spans="1:27">
      <c r="A186" s="19" t="s">
        <v>249</v>
      </c>
      <c r="B186" s="9" t="s">
        <v>655</v>
      </c>
      <c r="C186" s="169"/>
      <c r="D186" s="169"/>
      <c r="E186" s="169"/>
      <c r="F186" s="169"/>
      <c r="G186" s="169"/>
      <c r="H186" s="169"/>
      <c r="I186" s="169"/>
      <c r="J186" s="169"/>
      <c r="K186" s="169"/>
      <c r="L186" s="169"/>
      <c r="M186" s="167"/>
      <c r="N186" s="167">
        <v>30000</v>
      </c>
      <c r="O186" s="167"/>
      <c r="P186" s="170"/>
      <c r="Q186" s="167"/>
      <c r="R186" s="167"/>
      <c r="S186" s="167"/>
      <c r="T186" s="167"/>
      <c r="U186" s="167"/>
      <c r="V186" s="167"/>
      <c r="W186" s="167"/>
      <c r="X186" s="167"/>
      <c r="Y186" s="186">
        <f t="shared" si="21"/>
        <v>30000</v>
      </c>
      <c r="Z186" s="195">
        <f t="shared" si="22"/>
        <v>30000</v>
      </c>
      <c r="AA186" s="195">
        <f t="shared" si="23"/>
        <v>0</v>
      </c>
    </row>
    <row r="187" spans="1:27" ht="15.75">
      <c r="A187" s="22" t="s">
        <v>20</v>
      </c>
      <c r="B187" s="11" t="s">
        <v>656</v>
      </c>
      <c r="C187" s="169">
        <f>C186+C185+C184+C173+C172+C171+C159+C158+C147+C136+C125+C124+C122</f>
        <v>0</v>
      </c>
      <c r="D187" s="169">
        <f t="shared" ref="D187:X187" si="27">D186+D185+D184+D173+D172+D171+D159+D158+D147+D136+D125+D124+D122</f>
        <v>0</v>
      </c>
      <c r="E187" s="169">
        <f t="shared" si="27"/>
        <v>0</v>
      </c>
      <c r="F187" s="169">
        <f t="shared" si="27"/>
        <v>0</v>
      </c>
      <c r="G187" s="169">
        <f t="shared" si="27"/>
        <v>0</v>
      </c>
      <c r="H187" s="169">
        <f t="shared" si="27"/>
        <v>0</v>
      </c>
      <c r="I187" s="169">
        <f t="shared" si="27"/>
        <v>0</v>
      </c>
      <c r="J187" s="169">
        <f t="shared" si="27"/>
        <v>0</v>
      </c>
      <c r="K187" s="169">
        <f t="shared" si="27"/>
        <v>0</v>
      </c>
      <c r="L187" s="169">
        <f t="shared" si="27"/>
        <v>0</v>
      </c>
      <c r="M187" s="169">
        <f t="shared" si="27"/>
        <v>0</v>
      </c>
      <c r="N187" s="169">
        <f>N186+N185+N184+N173+N172+N171+N159+N158+N147+N136+N125+N124+N122</f>
        <v>73039</v>
      </c>
      <c r="O187" s="169">
        <f t="shared" si="27"/>
        <v>0</v>
      </c>
      <c r="P187" s="169">
        <f t="shared" si="27"/>
        <v>0</v>
      </c>
      <c r="Q187" s="169">
        <f t="shared" si="27"/>
        <v>0</v>
      </c>
      <c r="R187" s="169">
        <f t="shared" si="27"/>
        <v>0</v>
      </c>
      <c r="S187" s="169">
        <f t="shared" si="27"/>
        <v>0</v>
      </c>
      <c r="T187" s="169">
        <f t="shared" si="27"/>
        <v>0</v>
      </c>
      <c r="U187" s="169">
        <f t="shared" si="27"/>
        <v>0</v>
      </c>
      <c r="V187" s="169">
        <f t="shared" si="27"/>
        <v>5000</v>
      </c>
      <c r="W187" s="169">
        <f t="shared" si="27"/>
        <v>0</v>
      </c>
      <c r="X187" s="169">
        <f t="shared" si="27"/>
        <v>0</v>
      </c>
      <c r="Y187" s="186">
        <f t="shared" si="21"/>
        <v>78039</v>
      </c>
      <c r="Z187" s="195">
        <f t="shared" si="22"/>
        <v>73039</v>
      </c>
      <c r="AA187" s="195">
        <f t="shared" si="23"/>
        <v>5000</v>
      </c>
    </row>
    <row r="188" spans="1:27">
      <c r="A188" s="16" t="s">
        <v>657</v>
      </c>
      <c r="B188" s="5" t="s">
        <v>658</v>
      </c>
      <c r="C188" s="169"/>
      <c r="D188" s="169"/>
      <c r="E188" s="169"/>
      <c r="F188" s="169"/>
      <c r="G188" s="169"/>
      <c r="H188" s="169"/>
      <c r="I188" s="169"/>
      <c r="J188" s="169"/>
      <c r="K188" s="169"/>
      <c r="L188" s="169"/>
      <c r="M188" s="167"/>
      <c r="N188" s="167">
        <v>6650</v>
      </c>
      <c r="O188" s="167"/>
      <c r="P188" s="170"/>
      <c r="Q188" s="167"/>
      <c r="R188" s="167"/>
      <c r="S188" s="167"/>
      <c r="T188" s="167"/>
      <c r="U188" s="167"/>
      <c r="V188" s="167"/>
      <c r="W188" s="167"/>
      <c r="X188" s="167"/>
      <c r="Y188" s="186">
        <f t="shared" si="21"/>
        <v>6650</v>
      </c>
      <c r="Z188" s="195">
        <f t="shared" si="22"/>
        <v>6650</v>
      </c>
      <c r="AA188" s="195">
        <f t="shared" si="23"/>
        <v>0</v>
      </c>
    </row>
    <row r="189" spans="1:27">
      <c r="A189" s="16" t="s">
        <v>21</v>
      </c>
      <c r="B189" s="5" t="s">
        <v>659</v>
      </c>
      <c r="C189" s="169"/>
      <c r="D189" s="169"/>
      <c r="E189" s="169"/>
      <c r="F189" s="169"/>
      <c r="G189" s="169"/>
      <c r="H189" s="169"/>
      <c r="I189" s="169"/>
      <c r="J189" s="169"/>
      <c r="K189" s="169"/>
      <c r="L189" s="169"/>
      <c r="M189" s="167">
        <v>108588</v>
      </c>
      <c r="N189" s="167"/>
      <c r="O189" s="167"/>
      <c r="P189" s="170"/>
      <c r="Q189" s="167"/>
      <c r="R189" s="167"/>
      <c r="S189" s="167"/>
      <c r="T189" s="167"/>
      <c r="U189" s="167"/>
      <c r="V189" s="167">
        <v>127332</v>
      </c>
      <c r="W189" s="167"/>
      <c r="X189" s="167">
        <v>31437</v>
      </c>
      <c r="Y189" s="186">
        <f t="shared" si="21"/>
        <v>267357</v>
      </c>
      <c r="Z189" s="195">
        <f t="shared" si="22"/>
        <v>31437</v>
      </c>
      <c r="AA189" s="195">
        <f t="shared" si="23"/>
        <v>235920</v>
      </c>
    </row>
    <row r="190" spans="1:27">
      <c r="A190" s="24" t="s">
        <v>660</v>
      </c>
      <c r="B190" s="7" t="s">
        <v>659</v>
      </c>
      <c r="C190" s="169"/>
      <c r="D190" s="169"/>
      <c r="E190" s="169"/>
      <c r="F190" s="169"/>
      <c r="G190" s="169"/>
      <c r="H190" s="169"/>
      <c r="I190" s="169"/>
      <c r="J190" s="169"/>
      <c r="K190" s="169"/>
      <c r="L190" s="169"/>
      <c r="M190" s="167"/>
      <c r="N190" s="167"/>
      <c r="O190" s="167"/>
      <c r="P190" s="170"/>
      <c r="Q190" s="167"/>
      <c r="R190" s="167"/>
      <c r="S190" s="167"/>
      <c r="T190" s="167"/>
      <c r="U190" s="167"/>
      <c r="V190" s="167"/>
      <c r="W190" s="167"/>
      <c r="X190" s="167"/>
      <c r="Y190" s="186">
        <f t="shared" si="21"/>
        <v>0</v>
      </c>
      <c r="Z190" s="195">
        <f t="shared" si="22"/>
        <v>0</v>
      </c>
      <c r="AA190" s="195">
        <f t="shared" si="23"/>
        <v>0</v>
      </c>
    </row>
    <row r="191" spans="1:27">
      <c r="A191" s="4" t="s">
        <v>661</v>
      </c>
      <c r="B191" s="5" t="s">
        <v>662</v>
      </c>
      <c r="C191" s="169">
        <v>200</v>
      </c>
      <c r="D191" s="169"/>
      <c r="E191" s="169"/>
      <c r="F191" s="169"/>
      <c r="G191" s="169"/>
      <c r="H191" s="169"/>
      <c r="I191" s="169"/>
      <c r="J191" s="169"/>
      <c r="K191" s="169"/>
      <c r="L191" s="169"/>
      <c r="M191" s="167"/>
      <c r="N191" s="167"/>
      <c r="O191" s="167"/>
      <c r="P191" s="170"/>
      <c r="Q191" s="167"/>
      <c r="R191" s="167"/>
      <c r="S191" s="167"/>
      <c r="T191" s="167"/>
      <c r="U191" s="167"/>
      <c r="V191" s="167"/>
      <c r="W191" s="167"/>
      <c r="X191" s="167"/>
      <c r="Y191" s="186">
        <f t="shared" si="21"/>
        <v>200</v>
      </c>
      <c r="Z191" s="195">
        <f t="shared" si="22"/>
        <v>200</v>
      </c>
      <c r="AA191" s="195">
        <f t="shared" si="23"/>
        <v>0</v>
      </c>
    </row>
    <row r="192" spans="1:27">
      <c r="A192" s="16" t="s">
        <v>663</v>
      </c>
      <c r="B192" s="5" t="s">
        <v>664</v>
      </c>
      <c r="C192" s="169">
        <v>400</v>
      </c>
      <c r="D192" s="169"/>
      <c r="E192" s="169"/>
      <c r="F192" s="169"/>
      <c r="G192" s="169"/>
      <c r="H192" s="169"/>
      <c r="I192" s="169"/>
      <c r="J192" s="169"/>
      <c r="K192" s="169"/>
      <c r="L192" s="169"/>
      <c r="M192" s="167"/>
      <c r="N192" s="167">
        <v>400</v>
      </c>
      <c r="O192" s="167"/>
      <c r="P192" s="170"/>
      <c r="Q192" s="167"/>
      <c r="R192" s="167"/>
      <c r="S192" s="167"/>
      <c r="T192" s="167"/>
      <c r="U192" s="167"/>
      <c r="V192" s="167">
        <v>7570</v>
      </c>
      <c r="W192" s="168">
        <v>320</v>
      </c>
      <c r="X192" s="167"/>
      <c r="Y192" s="186">
        <f t="shared" si="21"/>
        <v>8690</v>
      </c>
      <c r="Z192" s="195">
        <f t="shared" si="22"/>
        <v>1120</v>
      </c>
      <c r="AA192" s="195">
        <f t="shared" si="23"/>
        <v>7570</v>
      </c>
    </row>
    <row r="193" spans="1:27">
      <c r="A193" s="16" t="s">
        <v>665</v>
      </c>
      <c r="B193" s="5" t="s">
        <v>666</v>
      </c>
      <c r="C193" s="169"/>
      <c r="D193" s="169"/>
      <c r="E193" s="169"/>
      <c r="F193" s="169"/>
      <c r="G193" s="169"/>
      <c r="H193" s="169"/>
      <c r="I193" s="169"/>
      <c r="J193" s="169"/>
      <c r="K193" s="169"/>
      <c r="L193" s="169"/>
      <c r="M193" s="167"/>
      <c r="N193" s="167"/>
      <c r="O193" s="167"/>
      <c r="P193" s="170"/>
      <c r="Q193" s="167"/>
      <c r="R193" s="167"/>
      <c r="S193" s="167"/>
      <c r="T193" s="167"/>
      <c r="U193" s="167"/>
      <c r="V193" s="167"/>
      <c r="W193" s="168"/>
      <c r="X193" s="167"/>
      <c r="Y193" s="186">
        <f t="shared" si="21"/>
        <v>0</v>
      </c>
      <c r="Z193" s="195">
        <f t="shared" si="22"/>
        <v>0</v>
      </c>
      <c r="AA193" s="195">
        <f t="shared" si="23"/>
        <v>0</v>
      </c>
    </row>
    <row r="194" spans="1:27" ht="30">
      <c r="A194" s="4" t="s">
        <v>667</v>
      </c>
      <c r="B194" s="5" t="s">
        <v>668</v>
      </c>
      <c r="C194" s="169"/>
      <c r="D194" s="169"/>
      <c r="E194" s="169"/>
      <c r="F194" s="169"/>
      <c r="G194" s="169"/>
      <c r="H194" s="169"/>
      <c r="I194" s="169"/>
      <c r="J194" s="169"/>
      <c r="K194" s="169"/>
      <c r="L194" s="169"/>
      <c r="M194" s="167"/>
      <c r="N194" s="167"/>
      <c r="O194" s="167"/>
      <c r="P194" s="170"/>
      <c r="Q194" s="167"/>
      <c r="R194" s="167"/>
      <c r="S194" s="167"/>
      <c r="T194" s="167"/>
      <c r="U194" s="167"/>
      <c r="V194" s="167"/>
      <c r="W194" s="168"/>
      <c r="X194" s="167"/>
      <c r="Y194" s="186">
        <f t="shared" si="21"/>
        <v>0</v>
      </c>
      <c r="Z194" s="195">
        <f t="shared" si="22"/>
        <v>0</v>
      </c>
      <c r="AA194" s="195">
        <f t="shared" si="23"/>
        <v>0</v>
      </c>
    </row>
    <row r="195" spans="1:27" ht="30">
      <c r="A195" s="4" t="s">
        <v>669</v>
      </c>
      <c r="B195" s="5" t="s">
        <v>670</v>
      </c>
      <c r="C195" s="169">
        <v>152</v>
      </c>
      <c r="D195" s="169"/>
      <c r="E195" s="169"/>
      <c r="F195" s="169"/>
      <c r="G195" s="169"/>
      <c r="H195" s="169"/>
      <c r="I195" s="169"/>
      <c r="J195" s="169"/>
      <c r="K195" s="169"/>
      <c r="L195" s="169"/>
      <c r="M195" s="167"/>
      <c r="N195" s="167">
        <v>1904</v>
      </c>
      <c r="O195" s="167"/>
      <c r="P195" s="170"/>
      <c r="Q195" s="167"/>
      <c r="R195" s="167"/>
      <c r="S195" s="167"/>
      <c r="T195" s="167"/>
      <c r="U195" s="167"/>
      <c r="V195" s="167">
        <v>36154</v>
      </c>
      <c r="W195" s="168">
        <v>87</v>
      </c>
      <c r="X195" s="167">
        <v>1063</v>
      </c>
      <c r="Y195" s="186">
        <f t="shared" si="21"/>
        <v>39360</v>
      </c>
      <c r="Z195" s="195">
        <f t="shared" si="22"/>
        <v>3206</v>
      </c>
      <c r="AA195" s="195">
        <f t="shared" si="23"/>
        <v>36154</v>
      </c>
    </row>
    <row r="196" spans="1:27" ht="15.75">
      <c r="A196" s="25" t="s">
        <v>22</v>
      </c>
      <c r="B196" s="11" t="s">
        <v>671</v>
      </c>
      <c r="C196" s="169">
        <f>C195+C194+C193+C192+C191+C189+C188</f>
        <v>752</v>
      </c>
      <c r="D196" s="169">
        <f t="shared" ref="D196:X196" si="28">D195+D194+D193+D192+D191+D189+D188</f>
        <v>0</v>
      </c>
      <c r="E196" s="169">
        <f t="shared" si="28"/>
        <v>0</v>
      </c>
      <c r="F196" s="169">
        <f t="shared" si="28"/>
        <v>0</v>
      </c>
      <c r="G196" s="169">
        <f t="shared" si="28"/>
        <v>0</v>
      </c>
      <c r="H196" s="169">
        <f t="shared" si="28"/>
        <v>0</v>
      </c>
      <c r="I196" s="169">
        <f t="shared" si="28"/>
        <v>0</v>
      </c>
      <c r="J196" s="169">
        <f t="shared" si="28"/>
        <v>0</v>
      </c>
      <c r="K196" s="169">
        <f t="shared" si="28"/>
        <v>0</v>
      </c>
      <c r="L196" s="169">
        <f t="shared" si="28"/>
        <v>0</v>
      </c>
      <c r="M196" s="169">
        <f t="shared" si="28"/>
        <v>108588</v>
      </c>
      <c r="N196" s="169">
        <f t="shared" si="28"/>
        <v>8954</v>
      </c>
      <c r="O196" s="169">
        <f t="shared" si="28"/>
        <v>0</v>
      </c>
      <c r="P196" s="169">
        <f t="shared" si="28"/>
        <v>0</v>
      </c>
      <c r="Q196" s="169">
        <f t="shared" si="28"/>
        <v>0</v>
      </c>
      <c r="R196" s="169">
        <f t="shared" si="28"/>
        <v>0</v>
      </c>
      <c r="S196" s="169">
        <f t="shared" si="28"/>
        <v>0</v>
      </c>
      <c r="T196" s="169">
        <f t="shared" si="28"/>
        <v>0</v>
      </c>
      <c r="U196" s="169">
        <f t="shared" si="28"/>
        <v>0</v>
      </c>
      <c r="V196" s="169">
        <f t="shared" si="28"/>
        <v>171056</v>
      </c>
      <c r="W196" s="169">
        <f t="shared" si="28"/>
        <v>407</v>
      </c>
      <c r="X196" s="169">
        <f t="shared" si="28"/>
        <v>32500</v>
      </c>
      <c r="Y196" s="186">
        <f t="shared" si="21"/>
        <v>322257</v>
      </c>
      <c r="Z196" s="195">
        <f t="shared" si="22"/>
        <v>42613</v>
      </c>
      <c r="AA196" s="195">
        <f t="shared" si="23"/>
        <v>279644</v>
      </c>
    </row>
    <row r="197" spans="1:27">
      <c r="A197" s="16" t="s">
        <v>672</v>
      </c>
      <c r="B197" s="5" t="s">
        <v>673</v>
      </c>
      <c r="C197" s="169">
        <v>50</v>
      </c>
      <c r="D197" s="169"/>
      <c r="E197" s="169"/>
      <c r="F197" s="169"/>
      <c r="G197" s="169"/>
      <c r="H197" s="169"/>
      <c r="I197" s="169"/>
      <c r="J197" s="169"/>
      <c r="K197" s="169"/>
      <c r="L197" s="169"/>
      <c r="M197" s="167"/>
      <c r="N197" s="167">
        <v>90000</v>
      </c>
      <c r="O197" s="167"/>
      <c r="P197" s="170"/>
      <c r="Q197" s="167"/>
      <c r="R197" s="167"/>
      <c r="S197" s="167"/>
      <c r="T197" s="167"/>
      <c r="U197" s="167"/>
      <c r="V197" s="167"/>
      <c r="W197" s="167"/>
      <c r="X197" s="167">
        <v>27241</v>
      </c>
      <c r="Y197" s="186">
        <f t="shared" si="21"/>
        <v>117291</v>
      </c>
      <c r="Z197" s="195">
        <f t="shared" si="22"/>
        <v>117291</v>
      </c>
      <c r="AA197" s="195">
        <f t="shared" si="23"/>
        <v>0</v>
      </c>
    </row>
    <row r="198" spans="1:27">
      <c r="A198" s="16" t="s">
        <v>674</v>
      </c>
      <c r="B198" s="5" t="s">
        <v>675</v>
      </c>
      <c r="C198" s="169"/>
      <c r="D198" s="169"/>
      <c r="E198" s="169"/>
      <c r="F198" s="169"/>
      <c r="G198" s="169"/>
      <c r="H198" s="169"/>
      <c r="I198" s="169"/>
      <c r="J198" s="169"/>
      <c r="K198" s="169"/>
      <c r="L198" s="169"/>
      <c r="M198" s="167"/>
      <c r="N198" s="167"/>
      <c r="O198" s="167"/>
      <c r="P198" s="170"/>
      <c r="Q198" s="167"/>
      <c r="R198" s="167"/>
      <c r="S198" s="167"/>
      <c r="T198" s="167"/>
      <c r="U198" s="167"/>
      <c r="V198" s="167"/>
      <c r="W198" s="167"/>
      <c r="X198" s="167"/>
      <c r="Y198" s="186">
        <f t="shared" si="21"/>
        <v>0</v>
      </c>
      <c r="Z198" s="195">
        <f t="shared" si="22"/>
        <v>0</v>
      </c>
      <c r="AA198" s="195">
        <f t="shared" si="23"/>
        <v>0</v>
      </c>
    </row>
    <row r="199" spans="1:27">
      <c r="A199" s="16" t="s">
        <v>676</v>
      </c>
      <c r="B199" s="5" t="s">
        <v>677</v>
      </c>
      <c r="C199" s="169"/>
      <c r="D199" s="169"/>
      <c r="E199" s="169"/>
      <c r="F199" s="169"/>
      <c r="G199" s="169"/>
      <c r="H199" s="169"/>
      <c r="I199" s="169"/>
      <c r="J199" s="169"/>
      <c r="K199" s="169"/>
      <c r="L199" s="169"/>
      <c r="M199" s="167"/>
      <c r="N199" s="167"/>
      <c r="O199" s="167"/>
      <c r="P199" s="170"/>
      <c r="Q199" s="167"/>
      <c r="R199" s="167"/>
      <c r="S199" s="167"/>
      <c r="T199" s="167"/>
      <c r="U199" s="167"/>
      <c r="V199" s="167"/>
      <c r="W199" s="167"/>
      <c r="X199" s="167"/>
      <c r="Y199" s="186">
        <f t="shared" ref="Y199:Y262" si="29">SUM(C199:X199)</f>
        <v>0</v>
      </c>
      <c r="Z199" s="195">
        <f t="shared" ref="Z199:Z262" si="30">C199+D199+E199+F199+G199+H199+I199+J199+K199+L199+N199+O199+P199+Q199+R199+S199+T199+U199+W199+X199</f>
        <v>0</v>
      </c>
      <c r="AA199" s="195">
        <f t="shared" ref="AA199:AA262" si="31">V199+M199</f>
        <v>0</v>
      </c>
    </row>
    <row r="200" spans="1:27" ht="30">
      <c r="A200" s="16" t="s">
        <v>678</v>
      </c>
      <c r="B200" s="5" t="s">
        <v>679</v>
      </c>
      <c r="C200" s="169">
        <v>13</v>
      </c>
      <c r="D200" s="169"/>
      <c r="E200" s="169"/>
      <c r="F200" s="169"/>
      <c r="G200" s="169"/>
      <c r="H200" s="169"/>
      <c r="I200" s="169"/>
      <c r="J200" s="169"/>
      <c r="K200" s="169"/>
      <c r="L200" s="169"/>
      <c r="M200" s="167"/>
      <c r="N200" s="167"/>
      <c r="O200" s="167"/>
      <c r="P200" s="170"/>
      <c r="Q200" s="167"/>
      <c r="R200" s="167"/>
      <c r="S200" s="167"/>
      <c r="T200" s="167"/>
      <c r="U200" s="167"/>
      <c r="V200" s="167"/>
      <c r="W200" s="167"/>
      <c r="X200" s="167">
        <v>7271</v>
      </c>
      <c r="Y200" s="186">
        <f t="shared" si="29"/>
        <v>7284</v>
      </c>
      <c r="Z200" s="195">
        <f t="shared" si="30"/>
        <v>7284</v>
      </c>
      <c r="AA200" s="195">
        <f t="shared" si="31"/>
        <v>0</v>
      </c>
    </row>
    <row r="201" spans="1:27" ht="15.75">
      <c r="A201" s="25" t="s">
        <v>23</v>
      </c>
      <c r="B201" s="11" t="s">
        <v>680</v>
      </c>
      <c r="C201" s="167">
        <f t="shared" ref="C201:W201" si="32">C200+C199+C198+C197</f>
        <v>63</v>
      </c>
      <c r="D201" s="167">
        <f t="shared" si="32"/>
        <v>0</v>
      </c>
      <c r="E201" s="167">
        <f t="shared" si="32"/>
        <v>0</v>
      </c>
      <c r="F201" s="167">
        <f t="shared" si="32"/>
        <v>0</v>
      </c>
      <c r="G201" s="167">
        <f t="shared" si="32"/>
        <v>0</v>
      </c>
      <c r="H201" s="167">
        <f t="shared" si="32"/>
        <v>0</v>
      </c>
      <c r="I201" s="167">
        <f t="shared" si="32"/>
        <v>0</v>
      </c>
      <c r="J201" s="167">
        <f t="shared" si="32"/>
        <v>0</v>
      </c>
      <c r="K201" s="167">
        <f t="shared" si="32"/>
        <v>0</v>
      </c>
      <c r="L201" s="167">
        <f t="shared" si="32"/>
        <v>0</v>
      </c>
      <c r="M201" s="167">
        <f t="shared" si="32"/>
        <v>0</v>
      </c>
      <c r="N201" s="167">
        <f>N200+N199+N198+N197</f>
        <v>90000</v>
      </c>
      <c r="O201" s="167">
        <f t="shared" si="32"/>
        <v>0</v>
      </c>
      <c r="P201" s="167">
        <f t="shared" si="32"/>
        <v>0</v>
      </c>
      <c r="Q201" s="167">
        <f t="shared" si="32"/>
        <v>0</v>
      </c>
      <c r="R201" s="167">
        <f t="shared" si="32"/>
        <v>0</v>
      </c>
      <c r="S201" s="167">
        <f t="shared" si="32"/>
        <v>0</v>
      </c>
      <c r="T201" s="167">
        <f t="shared" si="32"/>
        <v>0</v>
      </c>
      <c r="U201" s="167">
        <f t="shared" si="32"/>
        <v>0</v>
      </c>
      <c r="V201" s="167">
        <f t="shared" si="32"/>
        <v>0</v>
      </c>
      <c r="W201" s="167">
        <f t="shared" si="32"/>
        <v>0</v>
      </c>
      <c r="X201" s="167">
        <f>X200+X199+X198+X197</f>
        <v>34512</v>
      </c>
      <c r="Y201" s="186">
        <f t="shared" si="29"/>
        <v>124575</v>
      </c>
      <c r="Z201" s="195">
        <f t="shared" si="30"/>
        <v>124575</v>
      </c>
      <c r="AA201" s="195">
        <f t="shared" si="31"/>
        <v>0</v>
      </c>
    </row>
    <row r="202" spans="1:27" ht="25.5">
      <c r="A202" s="14" t="s">
        <v>681</v>
      </c>
      <c r="B202" s="9" t="s">
        <v>682</v>
      </c>
      <c r="C202" s="169"/>
      <c r="D202" s="169"/>
      <c r="E202" s="169"/>
      <c r="F202" s="169"/>
      <c r="G202" s="169"/>
      <c r="H202" s="169"/>
      <c r="I202" s="169"/>
      <c r="J202" s="169"/>
      <c r="K202" s="169"/>
      <c r="L202" s="169"/>
      <c r="M202" s="167"/>
      <c r="N202" s="167"/>
      <c r="O202" s="167"/>
      <c r="P202" s="170"/>
      <c r="Q202" s="167"/>
      <c r="R202" s="167"/>
      <c r="S202" s="167"/>
      <c r="T202" s="167"/>
      <c r="U202" s="167"/>
      <c r="V202" s="167"/>
      <c r="W202" s="167"/>
      <c r="X202" s="167"/>
      <c r="Y202" s="186">
        <f t="shared" si="29"/>
        <v>0</v>
      </c>
      <c r="Z202" s="195">
        <f t="shared" si="30"/>
        <v>0</v>
      </c>
      <c r="AA202" s="195">
        <f t="shared" si="31"/>
        <v>0</v>
      </c>
    </row>
    <row r="203" spans="1:27">
      <c r="A203" s="16" t="s">
        <v>199</v>
      </c>
      <c r="B203" s="5" t="s">
        <v>683</v>
      </c>
      <c r="C203" s="169"/>
      <c r="D203" s="169"/>
      <c r="E203" s="169"/>
      <c r="F203" s="169"/>
      <c r="G203" s="169"/>
      <c r="H203" s="169"/>
      <c r="I203" s="169"/>
      <c r="J203" s="169"/>
      <c r="K203" s="169"/>
      <c r="L203" s="169"/>
      <c r="M203" s="167"/>
      <c r="N203" s="167"/>
      <c r="O203" s="167"/>
      <c r="P203" s="170"/>
      <c r="Q203" s="167"/>
      <c r="R203" s="167"/>
      <c r="S203" s="167"/>
      <c r="T203" s="167"/>
      <c r="U203" s="167"/>
      <c r="V203" s="167"/>
      <c r="W203" s="167"/>
      <c r="X203" s="167"/>
      <c r="Y203" s="186">
        <f t="shared" si="29"/>
        <v>0</v>
      </c>
      <c r="Z203" s="195">
        <f t="shared" si="30"/>
        <v>0</v>
      </c>
      <c r="AA203" s="195">
        <f t="shared" si="31"/>
        <v>0</v>
      </c>
    </row>
    <row r="204" spans="1:27">
      <c r="A204" s="16" t="s">
        <v>200</v>
      </c>
      <c r="B204" s="5" t="s">
        <v>683</v>
      </c>
      <c r="C204" s="169"/>
      <c r="D204" s="169"/>
      <c r="E204" s="169"/>
      <c r="F204" s="169"/>
      <c r="G204" s="169"/>
      <c r="H204" s="169"/>
      <c r="I204" s="169"/>
      <c r="J204" s="169"/>
      <c r="K204" s="169"/>
      <c r="L204" s="169"/>
      <c r="M204" s="167"/>
      <c r="N204" s="167"/>
      <c r="O204" s="167"/>
      <c r="P204" s="170"/>
      <c r="Q204" s="167"/>
      <c r="R204" s="167"/>
      <c r="S204" s="167"/>
      <c r="T204" s="167"/>
      <c r="U204" s="167"/>
      <c r="V204" s="167"/>
      <c r="W204" s="167"/>
      <c r="X204" s="167"/>
      <c r="Y204" s="186">
        <f t="shared" si="29"/>
        <v>0</v>
      </c>
      <c r="Z204" s="195">
        <f t="shared" si="30"/>
        <v>0</v>
      </c>
      <c r="AA204" s="195">
        <f t="shared" si="31"/>
        <v>0</v>
      </c>
    </row>
    <row r="205" spans="1:27" ht="30">
      <c r="A205" s="16" t="s">
        <v>201</v>
      </c>
      <c r="B205" s="5" t="s">
        <v>683</v>
      </c>
      <c r="C205" s="169"/>
      <c r="D205" s="169"/>
      <c r="E205" s="169"/>
      <c r="F205" s="169"/>
      <c r="G205" s="169"/>
      <c r="H205" s="169"/>
      <c r="I205" s="169"/>
      <c r="J205" s="169"/>
      <c r="K205" s="169"/>
      <c r="L205" s="169"/>
      <c r="M205" s="167"/>
      <c r="N205" s="167"/>
      <c r="O205" s="167"/>
      <c r="P205" s="170"/>
      <c r="Q205" s="167"/>
      <c r="R205" s="167"/>
      <c r="S205" s="167"/>
      <c r="T205" s="167"/>
      <c r="U205" s="167"/>
      <c r="V205" s="167"/>
      <c r="W205" s="167"/>
      <c r="X205" s="167"/>
      <c r="Y205" s="186">
        <f t="shared" si="29"/>
        <v>0</v>
      </c>
      <c r="Z205" s="195">
        <f t="shared" si="30"/>
        <v>0</v>
      </c>
      <c r="AA205" s="195">
        <f t="shared" si="31"/>
        <v>0</v>
      </c>
    </row>
    <row r="206" spans="1:27">
      <c r="A206" s="16" t="s">
        <v>202</v>
      </c>
      <c r="B206" s="5" t="s">
        <v>683</v>
      </c>
      <c r="C206" s="169"/>
      <c r="D206" s="169"/>
      <c r="E206" s="169"/>
      <c r="F206" s="169"/>
      <c r="G206" s="169"/>
      <c r="H206" s="169"/>
      <c r="I206" s="169"/>
      <c r="J206" s="169"/>
      <c r="K206" s="169"/>
      <c r="L206" s="169"/>
      <c r="M206" s="167"/>
      <c r="N206" s="167"/>
      <c r="O206" s="167"/>
      <c r="P206" s="170"/>
      <c r="Q206" s="167"/>
      <c r="R206" s="167"/>
      <c r="S206" s="167"/>
      <c r="T206" s="167"/>
      <c r="U206" s="167"/>
      <c r="V206" s="167"/>
      <c r="W206" s="167"/>
      <c r="X206" s="167"/>
      <c r="Y206" s="186">
        <f t="shared" si="29"/>
        <v>0</v>
      </c>
      <c r="Z206" s="195">
        <f t="shared" si="30"/>
        <v>0</v>
      </c>
      <c r="AA206" s="195">
        <f t="shared" si="31"/>
        <v>0</v>
      </c>
    </row>
    <row r="207" spans="1:27">
      <c r="A207" s="16" t="s">
        <v>203</v>
      </c>
      <c r="B207" s="5" t="s">
        <v>683</v>
      </c>
      <c r="C207" s="169"/>
      <c r="D207" s="169"/>
      <c r="E207" s="169"/>
      <c r="F207" s="169"/>
      <c r="G207" s="169"/>
      <c r="H207" s="169"/>
      <c r="I207" s="169"/>
      <c r="J207" s="169"/>
      <c r="K207" s="169"/>
      <c r="L207" s="169"/>
      <c r="M207" s="167"/>
      <c r="N207" s="167"/>
      <c r="O207" s="167"/>
      <c r="P207" s="170"/>
      <c r="Q207" s="167"/>
      <c r="R207" s="167"/>
      <c r="S207" s="167"/>
      <c r="T207" s="167"/>
      <c r="U207" s="167"/>
      <c r="V207" s="167"/>
      <c r="W207" s="167"/>
      <c r="X207" s="167"/>
      <c r="Y207" s="186">
        <f t="shared" si="29"/>
        <v>0</v>
      </c>
      <c r="Z207" s="195">
        <f t="shared" si="30"/>
        <v>0</v>
      </c>
      <c r="AA207" s="195">
        <f t="shared" si="31"/>
        <v>0</v>
      </c>
    </row>
    <row r="208" spans="1:27">
      <c r="A208" s="16" t="s">
        <v>204</v>
      </c>
      <c r="B208" s="5" t="s">
        <v>683</v>
      </c>
      <c r="C208" s="169"/>
      <c r="D208" s="169"/>
      <c r="E208" s="169"/>
      <c r="F208" s="169"/>
      <c r="G208" s="169"/>
      <c r="H208" s="169"/>
      <c r="I208" s="169"/>
      <c r="J208" s="169"/>
      <c r="K208" s="169"/>
      <c r="L208" s="169"/>
      <c r="M208" s="167"/>
      <c r="N208" s="167"/>
      <c r="O208" s="167"/>
      <c r="P208" s="170"/>
      <c r="Q208" s="167"/>
      <c r="R208" s="167"/>
      <c r="S208" s="167"/>
      <c r="T208" s="167"/>
      <c r="U208" s="167"/>
      <c r="V208" s="167"/>
      <c r="W208" s="167"/>
      <c r="X208" s="167"/>
      <c r="Y208" s="186">
        <f t="shared" si="29"/>
        <v>0</v>
      </c>
      <c r="Z208" s="195">
        <f t="shared" si="30"/>
        <v>0</v>
      </c>
      <c r="AA208" s="195">
        <f t="shared" si="31"/>
        <v>0</v>
      </c>
    </row>
    <row r="209" spans="1:27" ht="30">
      <c r="A209" s="16" t="s">
        <v>205</v>
      </c>
      <c r="B209" s="5" t="s">
        <v>683</v>
      </c>
      <c r="C209" s="169"/>
      <c r="D209" s="169"/>
      <c r="E209" s="169"/>
      <c r="F209" s="169"/>
      <c r="G209" s="169"/>
      <c r="H209" s="169"/>
      <c r="I209" s="169"/>
      <c r="J209" s="169"/>
      <c r="K209" s="169"/>
      <c r="L209" s="169"/>
      <c r="M209" s="167"/>
      <c r="N209" s="167"/>
      <c r="O209" s="167"/>
      <c r="P209" s="170"/>
      <c r="Q209" s="167"/>
      <c r="R209" s="167"/>
      <c r="S209" s="167"/>
      <c r="T209" s="167"/>
      <c r="U209" s="167"/>
      <c r="V209" s="167"/>
      <c r="W209" s="167"/>
      <c r="X209" s="167"/>
      <c r="Y209" s="186">
        <f t="shared" si="29"/>
        <v>0</v>
      </c>
      <c r="Z209" s="195">
        <f t="shared" si="30"/>
        <v>0</v>
      </c>
      <c r="AA209" s="195">
        <f t="shared" si="31"/>
        <v>0</v>
      </c>
    </row>
    <row r="210" spans="1:27">
      <c r="A210" s="16" t="s">
        <v>206</v>
      </c>
      <c r="B210" s="5" t="s">
        <v>683</v>
      </c>
      <c r="C210" s="169"/>
      <c r="D210" s="169"/>
      <c r="E210" s="169"/>
      <c r="F210" s="169"/>
      <c r="G210" s="169"/>
      <c r="H210" s="169"/>
      <c r="I210" s="169"/>
      <c r="J210" s="169"/>
      <c r="K210" s="169"/>
      <c r="L210" s="169"/>
      <c r="M210" s="167"/>
      <c r="N210" s="167"/>
      <c r="O210" s="167"/>
      <c r="P210" s="170"/>
      <c r="Q210" s="167"/>
      <c r="R210" s="167"/>
      <c r="S210" s="167"/>
      <c r="T210" s="167"/>
      <c r="U210" s="167"/>
      <c r="V210" s="167"/>
      <c r="W210" s="167"/>
      <c r="X210" s="167"/>
      <c r="Y210" s="186">
        <f t="shared" si="29"/>
        <v>0</v>
      </c>
      <c r="Z210" s="195">
        <f t="shared" si="30"/>
        <v>0</v>
      </c>
      <c r="AA210" s="195">
        <f t="shared" si="31"/>
        <v>0</v>
      </c>
    </row>
    <row r="211" spans="1:27" ht="30">
      <c r="A211" s="16" t="s">
        <v>207</v>
      </c>
      <c r="B211" s="5" t="s">
        <v>683</v>
      </c>
      <c r="C211" s="169"/>
      <c r="D211" s="169"/>
      <c r="E211" s="169"/>
      <c r="F211" s="169"/>
      <c r="G211" s="169"/>
      <c r="H211" s="169"/>
      <c r="I211" s="169"/>
      <c r="J211" s="169"/>
      <c r="K211" s="169"/>
      <c r="L211" s="169"/>
      <c r="M211" s="167"/>
      <c r="N211" s="167"/>
      <c r="O211" s="167"/>
      <c r="P211" s="170"/>
      <c r="Q211" s="167"/>
      <c r="R211" s="167"/>
      <c r="S211" s="167"/>
      <c r="T211" s="167"/>
      <c r="U211" s="167"/>
      <c r="V211" s="167"/>
      <c r="W211" s="167"/>
      <c r="X211" s="167"/>
      <c r="Y211" s="186">
        <f t="shared" si="29"/>
        <v>0</v>
      </c>
      <c r="Z211" s="195">
        <f t="shared" si="30"/>
        <v>0</v>
      </c>
      <c r="AA211" s="195">
        <f t="shared" si="31"/>
        <v>0</v>
      </c>
    </row>
    <row r="212" spans="1:27" ht="30">
      <c r="A212" s="16" t="s">
        <v>208</v>
      </c>
      <c r="B212" s="5" t="s">
        <v>683</v>
      </c>
      <c r="C212" s="169"/>
      <c r="D212" s="169"/>
      <c r="E212" s="169"/>
      <c r="F212" s="169"/>
      <c r="G212" s="169"/>
      <c r="H212" s="169"/>
      <c r="I212" s="169"/>
      <c r="J212" s="169"/>
      <c r="K212" s="169"/>
      <c r="L212" s="169"/>
      <c r="M212" s="167"/>
      <c r="N212" s="167"/>
      <c r="O212" s="167"/>
      <c r="P212" s="170"/>
      <c r="Q212" s="167"/>
      <c r="R212" s="167"/>
      <c r="S212" s="167"/>
      <c r="T212" s="167"/>
      <c r="U212" s="167"/>
      <c r="V212" s="167"/>
      <c r="W212" s="167"/>
      <c r="X212" s="167"/>
      <c r="Y212" s="186">
        <f t="shared" si="29"/>
        <v>0</v>
      </c>
      <c r="Z212" s="195">
        <f t="shared" si="30"/>
        <v>0</v>
      </c>
      <c r="AA212" s="195">
        <f t="shared" si="31"/>
        <v>0</v>
      </c>
    </row>
    <row r="213" spans="1:27" ht="25.5">
      <c r="A213" s="14" t="s">
        <v>30</v>
      </c>
      <c r="B213" s="9" t="s">
        <v>683</v>
      </c>
      <c r="C213" s="169"/>
      <c r="D213" s="169"/>
      <c r="E213" s="169"/>
      <c r="F213" s="169"/>
      <c r="G213" s="169"/>
      <c r="H213" s="169"/>
      <c r="I213" s="169"/>
      <c r="J213" s="169"/>
      <c r="K213" s="169"/>
      <c r="L213" s="169"/>
      <c r="M213" s="167"/>
      <c r="N213" s="167"/>
      <c r="O213" s="167"/>
      <c r="P213" s="170"/>
      <c r="Q213" s="167"/>
      <c r="R213" s="167"/>
      <c r="S213" s="167"/>
      <c r="T213" s="167"/>
      <c r="U213" s="167"/>
      <c r="V213" s="167"/>
      <c r="W213" s="167"/>
      <c r="X213" s="167"/>
      <c r="Y213" s="186">
        <f t="shared" si="29"/>
        <v>0</v>
      </c>
      <c r="Z213" s="195">
        <f t="shared" si="30"/>
        <v>0</v>
      </c>
      <c r="AA213" s="195">
        <f t="shared" si="31"/>
        <v>0</v>
      </c>
    </row>
    <row r="214" spans="1:27">
      <c r="A214" s="16" t="s">
        <v>199</v>
      </c>
      <c r="B214" s="5" t="s">
        <v>684</v>
      </c>
      <c r="C214" s="169"/>
      <c r="D214" s="169"/>
      <c r="E214" s="169"/>
      <c r="F214" s="169"/>
      <c r="G214" s="169"/>
      <c r="H214" s="169"/>
      <c r="I214" s="169"/>
      <c r="J214" s="169"/>
      <c r="K214" s="169"/>
      <c r="L214" s="169"/>
      <c r="M214" s="167"/>
      <c r="N214" s="167"/>
      <c r="O214" s="167"/>
      <c r="P214" s="170"/>
      <c r="Q214" s="167"/>
      <c r="R214" s="167"/>
      <c r="S214" s="167"/>
      <c r="T214" s="167"/>
      <c r="U214" s="167"/>
      <c r="V214" s="167"/>
      <c r="W214" s="167"/>
      <c r="X214" s="167"/>
      <c r="Y214" s="186">
        <f t="shared" si="29"/>
        <v>0</v>
      </c>
      <c r="Z214" s="195">
        <f t="shared" si="30"/>
        <v>0</v>
      </c>
      <c r="AA214" s="195">
        <f t="shared" si="31"/>
        <v>0</v>
      </c>
    </row>
    <row r="215" spans="1:27">
      <c r="A215" s="16" t="s">
        <v>200</v>
      </c>
      <c r="B215" s="5" t="s">
        <v>684</v>
      </c>
      <c r="C215" s="169"/>
      <c r="D215" s="169"/>
      <c r="E215" s="169"/>
      <c r="F215" s="169"/>
      <c r="G215" s="169"/>
      <c r="H215" s="169"/>
      <c r="I215" s="169"/>
      <c r="J215" s="169"/>
      <c r="K215" s="169"/>
      <c r="L215" s="169"/>
      <c r="M215" s="167"/>
      <c r="N215" s="167"/>
      <c r="O215" s="167"/>
      <c r="P215" s="170"/>
      <c r="Q215" s="167"/>
      <c r="R215" s="167"/>
      <c r="S215" s="167"/>
      <c r="T215" s="167"/>
      <c r="U215" s="167"/>
      <c r="V215" s="167"/>
      <c r="W215" s="167"/>
      <c r="X215" s="167"/>
      <c r="Y215" s="186">
        <f t="shared" si="29"/>
        <v>0</v>
      </c>
      <c r="Z215" s="195">
        <f t="shared" si="30"/>
        <v>0</v>
      </c>
      <c r="AA215" s="195">
        <f t="shared" si="31"/>
        <v>0</v>
      </c>
    </row>
    <row r="216" spans="1:27" ht="30">
      <c r="A216" s="16" t="s">
        <v>201</v>
      </c>
      <c r="B216" s="5" t="s">
        <v>684</v>
      </c>
      <c r="C216" s="169"/>
      <c r="D216" s="169"/>
      <c r="E216" s="169"/>
      <c r="F216" s="169"/>
      <c r="G216" s="169"/>
      <c r="H216" s="169"/>
      <c r="I216" s="169"/>
      <c r="J216" s="169"/>
      <c r="K216" s="169"/>
      <c r="L216" s="169"/>
      <c r="M216" s="167"/>
      <c r="N216" s="167"/>
      <c r="O216" s="167"/>
      <c r="P216" s="170"/>
      <c r="Q216" s="167"/>
      <c r="R216" s="167"/>
      <c r="S216" s="167"/>
      <c r="T216" s="167"/>
      <c r="U216" s="167"/>
      <c r="V216" s="167"/>
      <c r="W216" s="167"/>
      <c r="X216" s="167"/>
      <c r="Y216" s="186">
        <f t="shared" si="29"/>
        <v>0</v>
      </c>
      <c r="Z216" s="195">
        <f t="shared" si="30"/>
        <v>0</v>
      </c>
      <c r="AA216" s="195">
        <f t="shared" si="31"/>
        <v>0</v>
      </c>
    </row>
    <row r="217" spans="1:27">
      <c r="A217" s="16" t="s">
        <v>202</v>
      </c>
      <c r="B217" s="5" t="s">
        <v>684</v>
      </c>
      <c r="C217" s="169"/>
      <c r="D217" s="169"/>
      <c r="E217" s="169"/>
      <c r="F217" s="169"/>
      <c r="G217" s="169"/>
      <c r="H217" s="169"/>
      <c r="I217" s="169"/>
      <c r="J217" s="169"/>
      <c r="K217" s="169"/>
      <c r="L217" s="169"/>
      <c r="M217" s="167"/>
      <c r="N217" s="167"/>
      <c r="O217" s="167"/>
      <c r="P217" s="170"/>
      <c r="Q217" s="167"/>
      <c r="R217" s="167"/>
      <c r="S217" s="167"/>
      <c r="T217" s="167"/>
      <c r="U217" s="167"/>
      <c r="V217" s="167"/>
      <c r="W217" s="167"/>
      <c r="X217" s="167"/>
      <c r="Y217" s="186">
        <f t="shared" si="29"/>
        <v>0</v>
      </c>
      <c r="Z217" s="195">
        <f t="shared" si="30"/>
        <v>0</v>
      </c>
      <c r="AA217" s="195">
        <f t="shared" si="31"/>
        <v>0</v>
      </c>
    </row>
    <row r="218" spans="1:27">
      <c r="A218" s="16" t="s">
        <v>203</v>
      </c>
      <c r="B218" s="5" t="s">
        <v>684</v>
      </c>
      <c r="C218" s="169"/>
      <c r="D218" s="169"/>
      <c r="E218" s="169"/>
      <c r="F218" s="169"/>
      <c r="G218" s="169"/>
      <c r="H218" s="169"/>
      <c r="I218" s="169"/>
      <c r="J218" s="169"/>
      <c r="K218" s="169"/>
      <c r="L218" s="169"/>
      <c r="M218" s="167"/>
      <c r="N218" s="167"/>
      <c r="O218" s="167"/>
      <c r="P218" s="170"/>
      <c r="Q218" s="167"/>
      <c r="R218" s="167"/>
      <c r="S218" s="167"/>
      <c r="T218" s="167"/>
      <c r="U218" s="167"/>
      <c r="V218" s="167"/>
      <c r="W218" s="167"/>
      <c r="X218" s="167"/>
      <c r="Y218" s="186">
        <f t="shared" si="29"/>
        <v>0</v>
      </c>
      <c r="Z218" s="195">
        <f t="shared" si="30"/>
        <v>0</v>
      </c>
      <c r="AA218" s="195">
        <f t="shared" si="31"/>
        <v>0</v>
      </c>
    </row>
    <row r="219" spans="1:27">
      <c r="A219" s="16" t="s">
        <v>204</v>
      </c>
      <c r="B219" s="5" t="s">
        <v>684</v>
      </c>
      <c r="C219" s="169"/>
      <c r="D219" s="169"/>
      <c r="E219" s="169"/>
      <c r="F219" s="169"/>
      <c r="G219" s="169"/>
      <c r="H219" s="169"/>
      <c r="I219" s="169"/>
      <c r="J219" s="169"/>
      <c r="K219" s="169"/>
      <c r="L219" s="169"/>
      <c r="M219" s="167"/>
      <c r="N219" s="167"/>
      <c r="O219" s="167"/>
      <c r="P219" s="170"/>
      <c r="Q219" s="167"/>
      <c r="R219" s="167"/>
      <c r="S219" s="167"/>
      <c r="T219" s="167"/>
      <c r="U219" s="167"/>
      <c r="V219" s="167"/>
      <c r="W219" s="167"/>
      <c r="X219" s="167"/>
      <c r="Y219" s="186">
        <f t="shared" si="29"/>
        <v>0</v>
      </c>
      <c r="Z219" s="195">
        <f t="shared" si="30"/>
        <v>0</v>
      </c>
      <c r="AA219" s="195">
        <f t="shared" si="31"/>
        <v>0</v>
      </c>
    </row>
    <row r="220" spans="1:27" ht="30">
      <c r="A220" s="16" t="s">
        <v>205</v>
      </c>
      <c r="B220" s="5" t="s">
        <v>684</v>
      </c>
      <c r="C220" s="169"/>
      <c r="D220" s="169"/>
      <c r="E220" s="169"/>
      <c r="F220" s="169"/>
      <c r="G220" s="169"/>
      <c r="H220" s="169"/>
      <c r="I220" s="169"/>
      <c r="J220" s="169"/>
      <c r="K220" s="169"/>
      <c r="L220" s="169"/>
      <c r="M220" s="167"/>
      <c r="N220" s="167"/>
      <c r="O220" s="167"/>
      <c r="P220" s="170"/>
      <c r="Q220" s="167"/>
      <c r="R220" s="167"/>
      <c r="S220" s="167"/>
      <c r="T220" s="167"/>
      <c r="U220" s="167"/>
      <c r="V220" s="167"/>
      <c r="W220" s="167"/>
      <c r="X220" s="167"/>
      <c r="Y220" s="186">
        <f t="shared" si="29"/>
        <v>0</v>
      </c>
      <c r="Z220" s="195">
        <f t="shared" si="30"/>
        <v>0</v>
      </c>
      <c r="AA220" s="195">
        <f t="shared" si="31"/>
        <v>0</v>
      </c>
    </row>
    <row r="221" spans="1:27">
      <c r="A221" s="16" t="s">
        <v>206</v>
      </c>
      <c r="B221" s="5" t="s">
        <v>684</v>
      </c>
      <c r="C221" s="169"/>
      <c r="D221" s="169"/>
      <c r="E221" s="169"/>
      <c r="F221" s="169"/>
      <c r="G221" s="169"/>
      <c r="H221" s="169"/>
      <c r="I221" s="169"/>
      <c r="J221" s="169"/>
      <c r="K221" s="169"/>
      <c r="L221" s="169"/>
      <c r="M221" s="167"/>
      <c r="N221" s="167"/>
      <c r="O221" s="167"/>
      <c r="P221" s="170"/>
      <c r="Q221" s="167"/>
      <c r="R221" s="167"/>
      <c r="S221" s="167"/>
      <c r="T221" s="167"/>
      <c r="U221" s="167"/>
      <c r="V221" s="167"/>
      <c r="W221" s="167"/>
      <c r="X221" s="167"/>
      <c r="Y221" s="186">
        <f t="shared" si="29"/>
        <v>0</v>
      </c>
      <c r="Z221" s="195">
        <f t="shared" si="30"/>
        <v>0</v>
      </c>
      <c r="AA221" s="195">
        <f t="shared" si="31"/>
        <v>0</v>
      </c>
    </row>
    <row r="222" spans="1:27" ht="30">
      <c r="A222" s="16" t="s">
        <v>207</v>
      </c>
      <c r="B222" s="5" t="s">
        <v>684</v>
      </c>
      <c r="C222" s="169"/>
      <c r="D222" s="169"/>
      <c r="E222" s="169"/>
      <c r="F222" s="169"/>
      <c r="G222" s="169"/>
      <c r="H222" s="169"/>
      <c r="I222" s="169"/>
      <c r="J222" s="169"/>
      <c r="K222" s="169"/>
      <c r="L222" s="169"/>
      <c r="M222" s="167"/>
      <c r="N222" s="167"/>
      <c r="O222" s="167"/>
      <c r="P222" s="170"/>
      <c r="Q222" s="167"/>
      <c r="R222" s="167"/>
      <c r="S222" s="167"/>
      <c r="T222" s="167"/>
      <c r="U222" s="167"/>
      <c r="V222" s="167"/>
      <c r="W222" s="167"/>
      <c r="X222" s="167"/>
      <c r="Y222" s="186">
        <f t="shared" si="29"/>
        <v>0</v>
      </c>
      <c r="Z222" s="195">
        <f t="shared" si="30"/>
        <v>0</v>
      </c>
      <c r="AA222" s="195">
        <f t="shared" si="31"/>
        <v>0</v>
      </c>
    </row>
    <row r="223" spans="1:27" ht="30">
      <c r="A223" s="16" t="s">
        <v>208</v>
      </c>
      <c r="B223" s="5" t="s">
        <v>684</v>
      </c>
      <c r="C223" s="169"/>
      <c r="D223" s="169"/>
      <c r="E223" s="169"/>
      <c r="F223" s="169"/>
      <c r="G223" s="169"/>
      <c r="H223" s="169"/>
      <c r="I223" s="169"/>
      <c r="J223" s="169"/>
      <c r="K223" s="169"/>
      <c r="L223" s="169"/>
      <c r="M223" s="167"/>
      <c r="N223" s="167"/>
      <c r="O223" s="167"/>
      <c r="P223" s="170"/>
      <c r="Q223" s="167"/>
      <c r="R223" s="167"/>
      <c r="S223" s="167"/>
      <c r="T223" s="167"/>
      <c r="U223" s="167"/>
      <c r="V223" s="167"/>
      <c r="W223" s="167"/>
      <c r="X223" s="167"/>
      <c r="Y223" s="186">
        <f t="shared" si="29"/>
        <v>0</v>
      </c>
      <c r="Z223" s="195">
        <f t="shared" si="30"/>
        <v>0</v>
      </c>
      <c r="AA223" s="195">
        <f t="shared" si="31"/>
        <v>0</v>
      </c>
    </row>
    <row r="224" spans="1:27" ht="25.5">
      <c r="A224" s="14" t="s">
        <v>29</v>
      </c>
      <c r="B224" s="9" t="s">
        <v>684</v>
      </c>
      <c r="C224" s="169"/>
      <c r="D224" s="169"/>
      <c r="E224" s="169"/>
      <c r="F224" s="169"/>
      <c r="G224" s="169"/>
      <c r="H224" s="169"/>
      <c r="I224" s="169"/>
      <c r="J224" s="169"/>
      <c r="K224" s="169"/>
      <c r="L224" s="169"/>
      <c r="M224" s="167"/>
      <c r="N224" s="167"/>
      <c r="O224" s="167"/>
      <c r="P224" s="170"/>
      <c r="Q224" s="167"/>
      <c r="R224" s="167"/>
      <c r="S224" s="167"/>
      <c r="T224" s="167"/>
      <c r="U224" s="167"/>
      <c r="V224" s="167"/>
      <c r="W224" s="167"/>
      <c r="X224" s="167"/>
      <c r="Y224" s="186">
        <f t="shared" si="29"/>
        <v>0</v>
      </c>
      <c r="Z224" s="195">
        <f t="shared" si="30"/>
        <v>0</v>
      </c>
      <c r="AA224" s="195">
        <f t="shared" si="31"/>
        <v>0</v>
      </c>
    </row>
    <row r="225" spans="1:27">
      <c r="A225" s="16" t="s">
        <v>199</v>
      </c>
      <c r="B225" s="5" t="s">
        <v>685</v>
      </c>
      <c r="C225" s="169"/>
      <c r="D225" s="169"/>
      <c r="E225" s="169"/>
      <c r="F225" s="169"/>
      <c r="G225" s="169"/>
      <c r="H225" s="169"/>
      <c r="I225" s="169"/>
      <c r="J225" s="169"/>
      <c r="K225" s="169"/>
      <c r="L225" s="169"/>
      <c r="M225" s="167"/>
      <c r="N225" s="167">
        <v>1990</v>
      </c>
      <c r="O225" s="167"/>
      <c r="P225" s="170"/>
      <c r="Q225" s="167"/>
      <c r="R225" s="167"/>
      <c r="S225" s="167"/>
      <c r="T225" s="167"/>
      <c r="U225" s="167"/>
      <c r="V225" s="167"/>
      <c r="W225" s="167"/>
      <c r="X225" s="167"/>
      <c r="Y225" s="186">
        <f t="shared" si="29"/>
        <v>1990</v>
      </c>
      <c r="Z225" s="195">
        <f t="shared" si="30"/>
        <v>1990</v>
      </c>
      <c r="AA225" s="195">
        <f t="shared" si="31"/>
        <v>0</v>
      </c>
    </row>
    <row r="226" spans="1:27">
      <c r="A226" s="16" t="s">
        <v>200</v>
      </c>
      <c r="B226" s="5" t="s">
        <v>685</v>
      </c>
      <c r="C226" s="169"/>
      <c r="D226" s="169"/>
      <c r="E226" s="169"/>
      <c r="F226" s="169"/>
      <c r="G226" s="169"/>
      <c r="H226" s="169"/>
      <c r="I226" s="169"/>
      <c r="J226" s="169"/>
      <c r="K226" s="169"/>
      <c r="L226" s="169"/>
      <c r="M226" s="167"/>
      <c r="N226" s="167"/>
      <c r="O226" s="167"/>
      <c r="P226" s="170"/>
      <c r="Q226" s="167"/>
      <c r="R226" s="167"/>
      <c r="S226" s="167"/>
      <c r="T226" s="167"/>
      <c r="U226" s="167"/>
      <c r="V226" s="167"/>
      <c r="W226" s="167"/>
      <c r="X226" s="167"/>
      <c r="Y226" s="186">
        <f t="shared" si="29"/>
        <v>0</v>
      </c>
      <c r="Z226" s="195">
        <f t="shared" si="30"/>
        <v>0</v>
      </c>
      <c r="AA226" s="195">
        <f t="shared" si="31"/>
        <v>0</v>
      </c>
    </row>
    <row r="227" spans="1:27" ht="30">
      <c r="A227" s="16" t="s">
        <v>201</v>
      </c>
      <c r="B227" s="5" t="s">
        <v>685</v>
      </c>
      <c r="C227" s="169"/>
      <c r="D227" s="169"/>
      <c r="E227" s="169"/>
      <c r="F227" s="169"/>
      <c r="G227" s="169"/>
      <c r="H227" s="169"/>
      <c r="I227" s="169"/>
      <c r="J227" s="169"/>
      <c r="K227" s="169"/>
      <c r="L227" s="169"/>
      <c r="M227" s="167"/>
      <c r="N227" s="167"/>
      <c r="O227" s="167"/>
      <c r="P227" s="170"/>
      <c r="Q227" s="167"/>
      <c r="R227" s="167"/>
      <c r="S227" s="167"/>
      <c r="T227" s="167"/>
      <c r="U227" s="167"/>
      <c r="V227" s="167"/>
      <c r="W227" s="167"/>
      <c r="X227" s="167"/>
      <c r="Y227" s="186">
        <f t="shared" si="29"/>
        <v>0</v>
      </c>
      <c r="Z227" s="195">
        <f t="shared" si="30"/>
        <v>0</v>
      </c>
      <c r="AA227" s="195">
        <f t="shared" si="31"/>
        <v>0</v>
      </c>
    </row>
    <row r="228" spans="1:27">
      <c r="A228" s="16" t="s">
        <v>202</v>
      </c>
      <c r="B228" s="5" t="s">
        <v>685</v>
      </c>
      <c r="C228" s="169"/>
      <c r="D228" s="169"/>
      <c r="E228" s="169"/>
      <c r="F228" s="169"/>
      <c r="G228" s="169"/>
      <c r="H228" s="169"/>
      <c r="I228" s="169"/>
      <c r="J228" s="169"/>
      <c r="K228" s="169"/>
      <c r="L228" s="169"/>
      <c r="M228" s="167"/>
      <c r="N228" s="167"/>
      <c r="O228" s="167"/>
      <c r="P228" s="170"/>
      <c r="Q228" s="167"/>
      <c r="R228" s="167"/>
      <c r="S228" s="167"/>
      <c r="T228" s="167"/>
      <c r="U228" s="167"/>
      <c r="V228" s="167"/>
      <c r="W228" s="167"/>
      <c r="X228" s="167"/>
      <c r="Y228" s="186">
        <f t="shared" si="29"/>
        <v>0</v>
      </c>
      <c r="Z228" s="195">
        <f t="shared" si="30"/>
        <v>0</v>
      </c>
      <c r="AA228" s="195">
        <f t="shared" si="31"/>
        <v>0</v>
      </c>
    </row>
    <row r="229" spans="1:27">
      <c r="A229" s="16" t="s">
        <v>203</v>
      </c>
      <c r="B229" s="5" t="s">
        <v>685</v>
      </c>
      <c r="C229" s="169"/>
      <c r="D229" s="169"/>
      <c r="E229" s="169"/>
      <c r="F229" s="169"/>
      <c r="G229" s="169"/>
      <c r="H229" s="169"/>
      <c r="I229" s="169"/>
      <c r="J229" s="169"/>
      <c r="K229" s="169"/>
      <c r="L229" s="169"/>
      <c r="M229" s="167"/>
      <c r="N229" s="167"/>
      <c r="O229" s="167"/>
      <c r="P229" s="170"/>
      <c r="Q229" s="167"/>
      <c r="R229" s="167"/>
      <c r="S229" s="167"/>
      <c r="T229" s="167"/>
      <c r="U229" s="167"/>
      <c r="V229" s="167"/>
      <c r="W229" s="167"/>
      <c r="X229" s="167"/>
      <c r="Y229" s="186">
        <f t="shared" si="29"/>
        <v>0</v>
      </c>
      <c r="Z229" s="195">
        <f t="shared" si="30"/>
        <v>0</v>
      </c>
      <c r="AA229" s="195">
        <f t="shared" si="31"/>
        <v>0</v>
      </c>
    </row>
    <row r="230" spans="1:27">
      <c r="A230" s="16" t="s">
        <v>204</v>
      </c>
      <c r="B230" s="5" t="s">
        <v>685</v>
      </c>
      <c r="C230" s="169"/>
      <c r="D230" s="169"/>
      <c r="E230" s="169"/>
      <c r="F230" s="169"/>
      <c r="G230" s="169"/>
      <c r="H230" s="169"/>
      <c r="I230" s="169"/>
      <c r="J230" s="169"/>
      <c r="K230" s="169"/>
      <c r="L230" s="169"/>
      <c r="M230" s="167"/>
      <c r="N230" s="167"/>
      <c r="O230" s="167"/>
      <c r="P230" s="170"/>
      <c r="Q230" s="167"/>
      <c r="R230" s="167"/>
      <c r="S230" s="167"/>
      <c r="T230" s="167"/>
      <c r="U230" s="167"/>
      <c r="V230" s="167"/>
      <c r="W230" s="167"/>
      <c r="X230" s="167"/>
      <c r="Y230" s="186">
        <f t="shared" si="29"/>
        <v>0</v>
      </c>
      <c r="Z230" s="195">
        <f t="shared" si="30"/>
        <v>0</v>
      </c>
      <c r="AA230" s="195">
        <f t="shared" si="31"/>
        <v>0</v>
      </c>
    </row>
    <row r="231" spans="1:27" ht="30">
      <c r="A231" s="16" t="s">
        <v>205</v>
      </c>
      <c r="B231" s="5" t="s">
        <v>685</v>
      </c>
      <c r="C231" s="169"/>
      <c r="D231" s="169"/>
      <c r="E231" s="169"/>
      <c r="F231" s="169"/>
      <c r="G231" s="169"/>
      <c r="H231" s="169"/>
      <c r="I231" s="169"/>
      <c r="J231" s="169"/>
      <c r="K231" s="169"/>
      <c r="L231" s="169">
        <v>3100</v>
      </c>
      <c r="M231" s="167"/>
      <c r="N231" s="167"/>
      <c r="O231" s="167"/>
      <c r="P231" s="170"/>
      <c r="Q231" s="167"/>
      <c r="R231" s="167"/>
      <c r="S231" s="167"/>
      <c r="T231" s="167"/>
      <c r="U231" s="167"/>
      <c r="V231" s="167"/>
      <c r="W231" s="167"/>
      <c r="X231" s="167"/>
      <c r="Y231" s="186">
        <f t="shared" si="29"/>
        <v>3100</v>
      </c>
      <c r="Z231" s="195">
        <f t="shared" si="30"/>
        <v>3100</v>
      </c>
      <c r="AA231" s="195">
        <f t="shared" si="31"/>
        <v>0</v>
      </c>
    </row>
    <row r="232" spans="1:27">
      <c r="A232" s="16" t="s">
        <v>206</v>
      </c>
      <c r="B232" s="5" t="s">
        <v>685</v>
      </c>
      <c r="C232" s="169"/>
      <c r="D232" s="169"/>
      <c r="E232" s="169"/>
      <c r="F232" s="169"/>
      <c r="G232" s="169"/>
      <c r="H232" s="169"/>
      <c r="I232" s="169"/>
      <c r="J232" s="169"/>
      <c r="K232" s="169"/>
      <c r="L232" s="169"/>
      <c r="M232" s="167"/>
      <c r="N232" s="167"/>
      <c r="O232" s="167"/>
      <c r="P232" s="170"/>
      <c r="Q232" s="167"/>
      <c r="R232" s="167"/>
      <c r="S232" s="167"/>
      <c r="T232" s="167"/>
      <c r="U232" s="167"/>
      <c r="V232" s="167"/>
      <c r="W232" s="167"/>
      <c r="X232" s="167"/>
      <c r="Y232" s="186">
        <f t="shared" si="29"/>
        <v>0</v>
      </c>
      <c r="Z232" s="195">
        <f t="shared" si="30"/>
        <v>0</v>
      </c>
      <c r="AA232" s="195">
        <f t="shared" si="31"/>
        <v>0</v>
      </c>
    </row>
    <row r="233" spans="1:27" ht="30">
      <c r="A233" s="16" t="s">
        <v>207</v>
      </c>
      <c r="B233" s="5" t="s">
        <v>685</v>
      </c>
      <c r="C233" s="169"/>
      <c r="D233" s="169"/>
      <c r="E233" s="169"/>
      <c r="F233" s="169"/>
      <c r="G233" s="169"/>
      <c r="H233" s="169"/>
      <c r="I233" s="169"/>
      <c r="J233" s="169"/>
      <c r="K233" s="169"/>
      <c r="L233" s="169"/>
      <c r="M233" s="167"/>
      <c r="N233" s="167"/>
      <c r="O233" s="167"/>
      <c r="P233" s="170"/>
      <c r="Q233" s="167"/>
      <c r="R233" s="167"/>
      <c r="S233" s="167"/>
      <c r="T233" s="167"/>
      <c r="U233" s="167"/>
      <c r="V233" s="167"/>
      <c r="W233" s="167"/>
      <c r="X233" s="167"/>
      <c r="Y233" s="186">
        <f t="shared" si="29"/>
        <v>0</v>
      </c>
      <c r="Z233" s="195">
        <f t="shared" si="30"/>
        <v>0</v>
      </c>
      <c r="AA233" s="195">
        <f t="shared" si="31"/>
        <v>0</v>
      </c>
    </row>
    <row r="234" spans="1:27" ht="30">
      <c r="A234" s="16" t="s">
        <v>208</v>
      </c>
      <c r="B234" s="5" t="s">
        <v>685</v>
      </c>
      <c r="C234" s="169"/>
      <c r="D234" s="169"/>
      <c r="E234" s="169"/>
      <c r="F234" s="169"/>
      <c r="G234" s="169"/>
      <c r="H234" s="169"/>
      <c r="I234" s="169"/>
      <c r="J234" s="169"/>
      <c r="K234" s="169"/>
      <c r="L234" s="169"/>
      <c r="M234" s="167"/>
      <c r="N234" s="167"/>
      <c r="O234" s="167"/>
      <c r="P234" s="170"/>
      <c r="Q234" s="167"/>
      <c r="R234" s="167"/>
      <c r="S234" s="167"/>
      <c r="T234" s="167"/>
      <c r="U234" s="167"/>
      <c r="V234" s="167"/>
      <c r="W234" s="167"/>
      <c r="X234" s="167"/>
      <c r="Y234" s="186">
        <f t="shared" si="29"/>
        <v>0</v>
      </c>
      <c r="Z234" s="195">
        <f t="shared" si="30"/>
        <v>0</v>
      </c>
      <c r="AA234" s="195">
        <f t="shared" si="31"/>
        <v>0</v>
      </c>
    </row>
    <row r="235" spans="1:27" ht="25.5">
      <c r="A235" s="14" t="s">
        <v>28</v>
      </c>
      <c r="B235" s="9" t="s">
        <v>685</v>
      </c>
      <c r="C235" s="167">
        <f t="shared" ref="C235:W235" si="33">SUM(C225:C234)</f>
        <v>0</v>
      </c>
      <c r="D235" s="167">
        <f t="shared" si="33"/>
        <v>0</v>
      </c>
      <c r="E235" s="167">
        <f t="shared" si="33"/>
        <v>0</v>
      </c>
      <c r="F235" s="167">
        <f t="shared" si="33"/>
        <v>0</v>
      </c>
      <c r="G235" s="167">
        <f t="shared" si="33"/>
        <v>0</v>
      </c>
      <c r="H235" s="167">
        <f t="shared" si="33"/>
        <v>0</v>
      </c>
      <c r="I235" s="167">
        <f t="shared" si="33"/>
        <v>0</v>
      </c>
      <c r="J235" s="167">
        <f t="shared" si="33"/>
        <v>0</v>
      </c>
      <c r="K235" s="167">
        <f t="shared" si="33"/>
        <v>0</v>
      </c>
      <c r="L235" s="167">
        <f t="shared" si="33"/>
        <v>3100</v>
      </c>
      <c r="M235" s="167">
        <f t="shared" si="33"/>
        <v>0</v>
      </c>
      <c r="N235" s="167">
        <f t="shared" si="33"/>
        <v>1990</v>
      </c>
      <c r="O235" s="167">
        <f t="shared" si="33"/>
        <v>0</v>
      </c>
      <c r="P235" s="167">
        <f t="shared" si="33"/>
        <v>0</v>
      </c>
      <c r="Q235" s="167">
        <f t="shared" si="33"/>
        <v>0</v>
      </c>
      <c r="R235" s="167">
        <f t="shared" si="33"/>
        <v>0</v>
      </c>
      <c r="S235" s="167">
        <f t="shared" si="33"/>
        <v>0</v>
      </c>
      <c r="T235" s="167">
        <f t="shared" si="33"/>
        <v>0</v>
      </c>
      <c r="U235" s="167">
        <f t="shared" si="33"/>
        <v>0</v>
      </c>
      <c r="V235" s="167">
        <f t="shared" si="33"/>
        <v>0</v>
      </c>
      <c r="W235" s="167">
        <f t="shared" si="33"/>
        <v>0</v>
      </c>
      <c r="X235" s="167">
        <f>SUM(X225:X234)</f>
        <v>0</v>
      </c>
      <c r="Y235" s="186">
        <f t="shared" si="29"/>
        <v>5090</v>
      </c>
      <c r="Z235" s="195">
        <f t="shared" si="30"/>
        <v>5090</v>
      </c>
      <c r="AA235" s="195">
        <f t="shared" si="31"/>
        <v>0</v>
      </c>
    </row>
    <row r="236" spans="1:27" ht="25.5">
      <c r="A236" s="14" t="s">
        <v>27</v>
      </c>
      <c r="B236" s="9" t="s">
        <v>686</v>
      </c>
      <c r="C236" s="169"/>
      <c r="D236" s="169"/>
      <c r="E236" s="169"/>
      <c r="F236" s="169"/>
      <c r="G236" s="169"/>
      <c r="H236" s="169"/>
      <c r="I236" s="169"/>
      <c r="J236" s="169"/>
      <c r="K236" s="169"/>
      <c r="L236" s="169"/>
      <c r="M236" s="167"/>
      <c r="N236" s="167"/>
      <c r="O236" s="167"/>
      <c r="P236" s="170"/>
      <c r="Q236" s="167"/>
      <c r="R236" s="167"/>
      <c r="S236" s="167"/>
      <c r="T236" s="167"/>
      <c r="U236" s="167"/>
      <c r="V236" s="167"/>
      <c r="W236" s="167"/>
      <c r="X236" s="167"/>
      <c r="Y236" s="186">
        <f t="shared" si="29"/>
        <v>0</v>
      </c>
      <c r="Z236" s="195">
        <f t="shared" si="30"/>
        <v>0</v>
      </c>
      <c r="AA236" s="195">
        <f t="shared" si="31"/>
        <v>0</v>
      </c>
    </row>
    <row r="237" spans="1:27" ht="27">
      <c r="A237" s="24" t="s">
        <v>648</v>
      </c>
      <c r="B237" s="7" t="s">
        <v>686</v>
      </c>
      <c r="C237" s="169"/>
      <c r="D237" s="169"/>
      <c r="E237" s="169"/>
      <c r="F237" s="169"/>
      <c r="G237" s="169"/>
      <c r="H237" s="169"/>
      <c r="I237" s="169"/>
      <c r="J237" s="169"/>
      <c r="K237" s="169"/>
      <c r="L237" s="169"/>
      <c r="M237" s="167"/>
      <c r="N237" s="167"/>
      <c r="O237" s="167"/>
      <c r="P237" s="170"/>
      <c r="Q237" s="167"/>
      <c r="R237" s="167"/>
      <c r="S237" s="167"/>
      <c r="T237" s="167"/>
      <c r="U237" s="167"/>
      <c r="V237" s="167"/>
      <c r="W237" s="167"/>
      <c r="X237" s="167"/>
      <c r="Y237" s="186">
        <f t="shared" si="29"/>
        <v>0</v>
      </c>
      <c r="Z237" s="195">
        <f t="shared" si="30"/>
        <v>0</v>
      </c>
      <c r="AA237" s="195">
        <f t="shared" si="31"/>
        <v>0</v>
      </c>
    </row>
    <row r="238" spans="1:27">
      <c r="A238" s="16" t="s">
        <v>209</v>
      </c>
      <c r="B238" s="4" t="s">
        <v>687</v>
      </c>
      <c r="C238" s="169"/>
      <c r="D238" s="169"/>
      <c r="E238" s="169"/>
      <c r="F238" s="169"/>
      <c r="G238" s="169"/>
      <c r="H238" s="169"/>
      <c r="I238" s="169"/>
      <c r="J238" s="169"/>
      <c r="K238" s="169"/>
      <c r="L238" s="169"/>
      <c r="M238" s="167"/>
      <c r="N238" s="167"/>
      <c r="O238" s="167"/>
      <c r="P238" s="170"/>
      <c r="Q238" s="167"/>
      <c r="R238" s="167"/>
      <c r="S238" s="167"/>
      <c r="T238" s="167"/>
      <c r="U238" s="167"/>
      <c r="V238" s="167"/>
      <c r="W238" s="167"/>
      <c r="X238" s="167"/>
      <c r="Y238" s="186">
        <f t="shared" si="29"/>
        <v>0</v>
      </c>
      <c r="Z238" s="195">
        <f t="shared" si="30"/>
        <v>0</v>
      </c>
      <c r="AA238" s="195">
        <f t="shared" si="31"/>
        <v>0</v>
      </c>
    </row>
    <row r="239" spans="1:27">
      <c r="A239" s="16" t="s">
        <v>210</v>
      </c>
      <c r="B239" s="5" t="s">
        <v>687</v>
      </c>
      <c r="C239" s="169"/>
      <c r="D239" s="169"/>
      <c r="E239" s="169"/>
      <c r="F239" s="169"/>
      <c r="G239" s="169"/>
      <c r="H239" s="169"/>
      <c r="I239" s="169"/>
      <c r="J239" s="169"/>
      <c r="K239" s="169"/>
      <c r="L239" s="169"/>
      <c r="M239" s="167"/>
      <c r="N239" s="167"/>
      <c r="O239" s="167"/>
      <c r="P239" s="170"/>
      <c r="Q239" s="167"/>
      <c r="R239" s="167"/>
      <c r="S239" s="167"/>
      <c r="T239" s="167"/>
      <c r="U239" s="167"/>
      <c r="V239" s="167"/>
      <c r="W239" s="167"/>
      <c r="X239" s="167"/>
      <c r="Y239" s="186">
        <f t="shared" si="29"/>
        <v>0</v>
      </c>
      <c r="Z239" s="195">
        <f t="shared" si="30"/>
        <v>0</v>
      </c>
      <c r="AA239" s="195">
        <f t="shared" si="31"/>
        <v>0</v>
      </c>
    </row>
    <row r="240" spans="1:27">
      <c r="A240" s="16" t="s">
        <v>211</v>
      </c>
      <c r="B240" s="4" t="s">
        <v>687</v>
      </c>
      <c r="C240" s="169"/>
      <c r="D240" s="169"/>
      <c r="E240" s="169"/>
      <c r="F240" s="169"/>
      <c r="G240" s="169"/>
      <c r="H240" s="169"/>
      <c r="I240" s="169"/>
      <c r="J240" s="169"/>
      <c r="K240" s="169"/>
      <c r="L240" s="169"/>
      <c r="M240" s="167"/>
      <c r="N240" s="167">
        <v>1500</v>
      </c>
      <c r="O240" s="167"/>
      <c r="P240" s="170"/>
      <c r="Q240" s="167"/>
      <c r="R240" s="167"/>
      <c r="S240" s="167"/>
      <c r="T240" s="167"/>
      <c r="U240" s="167"/>
      <c r="V240" s="167"/>
      <c r="W240" s="167"/>
      <c r="X240" s="167"/>
      <c r="Y240" s="186">
        <f t="shared" si="29"/>
        <v>1500</v>
      </c>
      <c r="Z240" s="195">
        <f t="shared" si="30"/>
        <v>1500</v>
      </c>
      <c r="AA240" s="195">
        <f t="shared" si="31"/>
        <v>0</v>
      </c>
    </row>
    <row r="241" spans="1:27">
      <c r="A241" s="4" t="s">
        <v>212</v>
      </c>
      <c r="B241" s="5" t="s">
        <v>687</v>
      </c>
      <c r="C241" s="169"/>
      <c r="D241" s="169"/>
      <c r="E241" s="169"/>
      <c r="F241" s="169"/>
      <c r="G241" s="169"/>
      <c r="H241" s="169"/>
      <c r="I241" s="169"/>
      <c r="J241" s="169"/>
      <c r="K241" s="169"/>
      <c r="L241" s="169"/>
      <c r="M241" s="167"/>
      <c r="N241" s="167"/>
      <c r="O241" s="167"/>
      <c r="P241" s="170"/>
      <c r="Q241" s="167"/>
      <c r="R241" s="167"/>
      <c r="S241" s="167"/>
      <c r="T241" s="167"/>
      <c r="U241" s="167"/>
      <c r="V241" s="167"/>
      <c r="W241" s="167"/>
      <c r="X241" s="167"/>
      <c r="Y241" s="186">
        <f t="shared" si="29"/>
        <v>0</v>
      </c>
      <c r="Z241" s="195">
        <f t="shared" si="30"/>
        <v>0</v>
      </c>
      <c r="AA241" s="195">
        <f t="shared" si="31"/>
        <v>0</v>
      </c>
    </row>
    <row r="242" spans="1:27" ht="30">
      <c r="A242" s="4" t="s">
        <v>213</v>
      </c>
      <c r="B242" s="4" t="s">
        <v>687</v>
      </c>
      <c r="C242" s="169"/>
      <c r="D242" s="169"/>
      <c r="E242" s="169"/>
      <c r="F242" s="169"/>
      <c r="G242" s="169"/>
      <c r="H242" s="169"/>
      <c r="I242" s="169"/>
      <c r="J242" s="169"/>
      <c r="K242" s="169"/>
      <c r="L242" s="169"/>
      <c r="M242" s="167"/>
      <c r="N242" s="167"/>
      <c r="O242" s="167"/>
      <c r="P242" s="170"/>
      <c r="Q242" s="167"/>
      <c r="R242" s="167"/>
      <c r="S242" s="167"/>
      <c r="T242" s="167"/>
      <c r="U242" s="167"/>
      <c r="V242" s="167"/>
      <c r="W242" s="167"/>
      <c r="X242" s="167"/>
      <c r="Y242" s="186">
        <f t="shared" si="29"/>
        <v>0</v>
      </c>
      <c r="Z242" s="195">
        <f t="shared" si="30"/>
        <v>0</v>
      </c>
      <c r="AA242" s="195">
        <f t="shared" si="31"/>
        <v>0</v>
      </c>
    </row>
    <row r="243" spans="1:27" ht="30">
      <c r="A243" s="4" t="s">
        <v>214</v>
      </c>
      <c r="B243" s="5" t="s">
        <v>687</v>
      </c>
      <c r="C243" s="169"/>
      <c r="D243" s="169"/>
      <c r="E243" s="169"/>
      <c r="F243" s="169"/>
      <c r="G243" s="169"/>
      <c r="H243" s="169"/>
      <c r="I243" s="169"/>
      <c r="J243" s="169"/>
      <c r="K243" s="169"/>
      <c r="L243" s="169"/>
      <c r="M243" s="167"/>
      <c r="N243" s="167"/>
      <c r="O243" s="167"/>
      <c r="P243" s="170"/>
      <c r="Q243" s="167"/>
      <c r="R243" s="167"/>
      <c r="S243" s="167"/>
      <c r="T243" s="167"/>
      <c r="U243" s="167"/>
      <c r="V243" s="167"/>
      <c r="W243" s="167"/>
      <c r="X243" s="167"/>
      <c r="Y243" s="186">
        <f t="shared" si="29"/>
        <v>0</v>
      </c>
      <c r="Z243" s="195">
        <f t="shared" si="30"/>
        <v>0</v>
      </c>
      <c r="AA243" s="195">
        <f t="shared" si="31"/>
        <v>0</v>
      </c>
    </row>
    <row r="244" spans="1:27">
      <c r="A244" s="16" t="s">
        <v>215</v>
      </c>
      <c r="B244" s="4" t="s">
        <v>687</v>
      </c>
      <c r="C244" s="169"/>
      <c r="D244" s="169"/>
      <c r="E244" s="169"/>
      <c r="F244" s="169"/>
      <c r="G244" s="169"/>
      <c r="H244" s="169"/>
      <c r="I244" s="169"/>
      <c r="J244" s="169"/>
      <c r="K244" s="169"/>
      <c r="L244" s="169"/>
      <c r="M244" s="167"/>
      <c r="N244" s="167"/>
      <c r="O244" s="167"/>
      <c r="P244" s="170"/>
      <c r="Q244" s="167"/>
      <c r="R244" s="167"/>
      <c r="S244" s="167"/>
      <c r="T244" s="167"/>
      <c r="U244" s="167"/>
      <c r="V244" s="167"/>
      <c r="W244" s="167"/>
      <c r="X244" s="167"/>
      <c r="Y244" s="186">
        <f t="shared" si="29"/>
        <v>0</v>
      </c>
      <c r="Z244" s="195">
        <f t="shared" si="30"/>
        <v>0</v>
      </c>
      <c r="AA244" s="195">
        <f t="shared" si="31"/>
        <v>0</v>
      </c>
    </row>
    <row r="245" spans="1:27">
      <c r="A245" s="16" t="s">
        <v>219</v>
      </c>
      <c r="B245" s="5" t="s">
        <v>687</v>
      </c>
      <c r="C245" s="169"/>
      <c r="D245" s="169"/>
      <c r="E245" s="169"/>
      <c r="F245" s="169"/>
      <c r="G245" s="169"/>
      <c r="H245" s="169"/>
      <c r="I245" s="169"/>
      <c r="J245" s="169"/>
      <c r="K245" s="169"/>
      <c r="L245" s="169"/>
      <c r="M245" s="167"/>
      <c r="N245" s="167"/>
      <c r="O245" s="167"/>
      <c r="P245" s="170"/>
      <c r="Q245" s="167"/>
      <c r="R245" s="167"/>
      <c r="S245" s="167"/>
      <c r="T245" s="167"/>
      <c r="U245" s="167"/>
      <c r="V245" s="167"/>
      <c r="W245" s="167"/>
      <c r="X245" s="167"/>
      <c r="Y245" s="186">
        <f t="shared" si="29"/>
        <v>0</v>
      </c>
      <c r="Z245" s="195">
        <f t="shared" si="30"/>
        <v>0</v>
      </c>
      <c r="AA245" s="195">
        <f t="shared" si="31"/>
        <v>0</v>
      </c>
    </row>
    <row r="246" spans="1:27">
      <c r="A246" s="16" t="s">
        <v>217</v>
      </c>
      <c r="B246" s="4" t="s">
        <v>687</v>
      </c>
      <c r="C246" s="169"/>
      <c r="D246" s="169"/>
      <c r="E246" s="169"/>
      <c r="F246" s="169"/>
      <c r="G246" s="169"/>
      <c r="H246" s="169"/>
      <c r="I246" s="169"/>
      <c r="J246" s="169"/>
      <c r="K246" s="169"/>
      <c r="L246" s="169"/>
      <c r="M246" s="167"/>
      <c r="N246" s="167"/>
      <c r="O246" s="167"/>
      <c r="P246" s="170"/>
      <c r="Q246" s="167"/>
      <c r="R246" s="167"/>
      <c r="S246" s="167"/>
      <c r="T246" s="167"/>
      <c r="U246" s="167"/>
      <c r="V246" s="167"/>
      <c r="W246" s="167"/>
      <c r="X246" s="167"/>
      <c r="Y246" s="186">
        <f t="shared" si="29"/>
        <v>0</v>
      </c>
      <c r="Z246" s="195">
        <f t="shared" si="30"/>
        <v>0</v>
      </c>
      <c r="AA246" s="195">
        <f t="shared" si="31"/>
        <v>0</v>
      </c>
    </row>
    <row r="247" spans="1:27">
      <c r="A247" s="16" t="s">
        <v>218</v>
      </c>
      <c r="B247" s="5" t="s">
        <v>687</v>
      </c>
      <c r="C247" s="169"/>
      <c r="D247" s="169"/>
      <c r="E247" s="169"/>
      <c r="F247" s="169"/>
      <c r="G247" s="169"/>
      <c r="H247" s="169"/>
      <c r="I247" s="169"/>
      <c r="J247" s="169"/>
      <c r="K247" s="169"/>
      <c r="L247" s="169"/>
      <c r="M247" s="167"/>
      <c r="N247" s="167"/>
      <c r="O247" s="167"/>
      <c r="P247" s="170"/>
      <c r="Q247" s="167"/>
      <c r="R247" s="167"/>
      <c r="S247" s="167"/>
      <c r="T247" s="167"/>
      <c r="U247" s="167"/>
      <c r="V247" s="167"/>
      <c r="W247" s="167"/>
      <c r="X247" s="167"/>
      <c r="Y247" s="186">
        <f t="shared" si="29"/>
        <v>0</v>
      </c>
      <c r="Z247" s="195">
        <f t="shared" si="30"/>
        <v>0</v>
      </c>
      <c r="AA247" s="195">
        <f t="shared" si="31"/>
        <v>0</v>
      </c>
    </row>
    <row r="248" spans="1:27" ht="25.5">
      <c r="A248" s="14" t="s">
        <v>26</v>
      </c>
      <c r="B248" s="9" t="s">
        <v>687</v>
      </c>
      <c r="C248" s="167">
        <f t="shared" ref="C248:W248" si="34">SUM(C236:C247)</f>
        <v>0</v>
      </c>
      <c r="D248" s="167">
        <f t="shared" si="34"/>
        <v>0</v>
      </c>
      <c r="E248" s="167">
        <f t="shared" si="34"/>
        <v>0</v>
      </c>
      <c r="F248" s="167">
        <f t="shared" si="34"/>
        <v>0</v>
      </c>
      <c r="G248" s="167">
        <f t="shared" si="34"/>
        <v>0</v>
      </c>
      <c r="H248" s="167">
        <f t="shared" si="34"/>
        <v>0</v>
      </c>
      <c r="I248" s="167">
        <f t="shared" si="34"/>
        <v>0</v>
      </c>
      <c r="J248" s="167">
        <f t="shared" si="34"/>
        <v>0</v>
      </c>
      <c r="K248" s="167">
        <f t="shared" si="34"/>
        <v>0</v>
      </c>
      <c r="L248" s="167">
        <f t="shared" si="34"/>
        <v>0</v>
      </c>
      <c r="M248" s="167">
        <f t="shared" si="34"/>
        <v>0</v>
      </c>
      <c r="N248" s="167">
        <f t="shared" si="34"/>
        <v>1500</v>
      </c>
      <c r="O248" s="167">
        <f t="shared" si="34"/>
        <v>0</v>
      </c>
      <c r="P248" s="167">
        <f t="shared" si="34"/>
        <v>0</v>
      </c>
      <c r="Q248" s="167">
        <f t="shared" si="34"/>
        <v>0</v>
      </c>
      <c r="R248" s="167">
        <f t="shared" si="34"/>
        <v>0</v>
      </c>
      <c r="S248" s="167">
        <f t="shared" si="34"/>
        <v>0</v>
      </c>
      <c r="T248" s="167">
        <f t="shared" si="34"/>
        <v>0</v>
      </c>
      <c r="U248" s="167">
        <f t="shared" si="34"/>
        <v>0</v>
      </c>
      <c r="V248" s="167">
        <f t="shared" si="34"/>
        <v>0</v>
      </c>
      <c r="W248" s="167">
        <f t="shared" si="34"/>
        <v>0</v>
      </c>
      <c r="X248" s="167">
        <f>SUM(X236:X247)</f>
        <v>0</v>
      </c>
      <c r="Y248" s="186">
        <f t="shared" si="29"/>
        <v>1500</v>
      </c>
      <c r="Z248" s="195">
        <f t="shared" si="30"/>
        <v>1500</v>
      </c>
      <c r="AA248" s="195">
        <f t="shared" si="31"/>
        <v>0</v>
      </c>
    </row>
    <row r="249" spans="1:27">
      <c r="A249" s="14" t="s">
        <v>688</v>
      </c>
      <c r="B249" s="9" t="s">
        <v>689</v>
      </c>
      <c r="C249" s="169"/>
      <c r="D249" s="169"/>
      <c r="E249" s="169"/>
      <c r="F249" s="169"/>
      <c r="G249" s="169"/>
      <c r="H249" s="169"/>
      <c r="I249" s="169"/>
      <c r="J249" s="169"/>
      <c r="K249" s="169"/>
      <c r="L249" s="169"/>
      <c r="M249" s="167"/>
      <c r="N249" s="167"/>
      <c r="O249" s="167"/>
      <c r="P249" s="170"/>
      <c r="Q249" s="167"/>
      <c r="R249" s="167"/>
      <c r="S249" s="167"/>
      <c r="T249" s="167"/>
      <c r="U249" s="167"/>
      <c r="V249" s="167"/>
      <c r="W249" s="167"/>
      <c r="X249" s="167"/>
      <c r="Y249" s="186">
        <f t="shared" si="29"/>
        <v>0</v>
      </c>
      <c r="Z249" s="195">
        <f t="shared" si="30"/>
        <v>0</v>
      </c>
      <c r="AA249" s="195">
        <f t="shared" si="31"/>
        <v>0</v>
      </c>
    </row>
    <row r="250" spans="1:27">
      <c r="A250" s="16" t="s">
        <v>209</v>
      </c>
      <c r="B250" s="4" t="s">
        <v>690</v>
      </c>
      <c r="C250" s="169"/>
      <c r="D250" s="169"/>
      <c r="E250" s="169"/>
      <c r="F250" s="169"/>
      <c r="G250" s="169"/>
      <c r="H250" s="169"/>
      <c r="I250" s="169"/>
      <c r="J250" s="169"/>
      <c r="K250" s="169"/>
      <c r="L250" s="169"/>
      <c r="M250" s="167"/>
      <c r="N250" s="167"/>
      <c r="O250" s="167"/>
      <c r="P250" s="170"/>
      <c r="Q250" s="167"/>
      <c r="R250" s="167"/>
      <c r="S250" s="167"/>
      <c r="T250" s="167"/>
      <c r="U250" s="167"/>
      <c r="V250" s="167"/>
      <c r="W250" s="167"/>
      <c r="X250" s="167"/>
      <c r="Y250" s="186">
        <f t="shared" si="29"/>
        <v>0</v>
      </c>
      <c r="Z250" s="195">
        <f t="shared" si="30"/>
        <v>0</v>
      </c>
      <c r="AA250" s="195">
        <f t="shared" si="31"/>
        <v>0</v>
      </c>
    </row>
    <row r="251" spans="1:27">
      <c r="A251" s="16" t="s">
        <v>210</v>
      </c>
      <c r="B251" s="4" t="s">
        <v>690</v>
      </c>
      <c r="C251" s="169"/>
      <c r="D251" s="169"/>
      <c r="E251" s="169"/>
      <c r="F251" s="169"/>
      <c r="G251" s="169"/>
      <c r="H251" s="169"/>
      <c r="I251" s="169"/>
      <c r="J251" s="169"/>
      <c r="K251" s="169"/>
      <c r="L251" s="169"/>
      <c r="M251" s="167"/>
      <c r="N251" s="167"/>
      <c r="O251" s="167"/>
      <c r="P251" s="170"/>
      <c r="Q251" s="167"/>
      <c r="R251" s="167"/>
      <c r="S251" s="167"/>
      <c r="T251" s="167"/>
      <c r="U251" s="167"/>
      <c r="V251" s="167"/>
      <c r="W251" s="167"/>
      <c r="X251" s="167"/>
      <c r="Y251" s="186">
        <f t="shared" si="29"/>
        <v>0</v>
      </c>
      <c r="Z251" s="195">
        <f t="shared" si="30"/>
        <v>0</v>
      </c>
      <c r="AA251" s="195">
        <f t="shared" si="31"/>
        <v>0</v>
      </c>
    </row>
    <row r="252" spans="1:27">
      <c r="A252" s="16" t="s">
        <v>211</v>
      </c>
      <c r="B252" s="4" t="s">
        <v>690</v>
      </c>
      <c r="C252" s="169"/>
      <c r="D252" s="169"/>
      <c r="E252" s="169"/>
      <c r="F252" s="169"/>
      <c r="G252" s="169"/>
      <c r="H252" s="169"/>
      <c r="I252" s="169"/>
      <c r="J252" s="169"/>
      <c r="K252" s="169"/>
      <c r="L252" s="169"/>
      <c r="M252" s="167"/>
      <c r="N252" s="167">
        <v>2400</v>
      </c>
      <c r="O252" s="167"/>
      <c r="P252" s="170"/>
      <c r="Q252" s="167"/>
      <c r="R252" s="167"/>
      <c r="S252" s="167"/>
      <c r="T252" s="167"/>
      <c r="U252" s="167"/>
      <c r="V252" s="167"/>
      <c r="W252" s="167"/>
      <c r="X252" s="167"/>
      <c r="Y252" s="186">
        <f t="shared" si="29"/>
        <v>2400</v>
      </c>
      <c r="Z252" s="195">
        <f t="shared" si="30"/>
        <v>2400</v>
      </c>
      <c r="AA252" s="195">
        <f t="shared" si="31"/>
        <v>0</v>
      </c>
    </row>
    <row r="253" spans="1:27">
      <c r="A253" s="4" t="s">
        <v>212</v>
      </c>
      <c r="B253" s="4" t="s">
        <v>690</v>
      </c>
      <c r="C253" s="169"/>
      <c r="D253" s="169"/>
      <c r="E253" s="169"/>
      <c r="F253" s="169"/>
      <c r="G253" s="169"/>
      <c r="H253" s="169"/>
      <c r="I253" s="169"/>
      <c r="J253" s="169"/>
      <c r="K253" s="169"/>
      <c r="L253" s="169"/>
      <c r="M253" s="167"/>
      <c r="N253" s="167"/>
      <c r="O253" s="167"/>
      <c r="P253" s="170"/>
      <c r="Q253" s="167"/>
      <c r="R253" s="167"/>
      <c r="S253" s="167"/>
      <c r="T253" s="167"/>
      <c r="U253" s="167"/>
      <c r="V253" s="167"/>
      <c r="W253" s="167"/>
      <c r="X253" s="167"/>
      <c r="Y253" s="186">
        <f t="shared" si="29"/>
        <v>0</v>
      </c>
      <c r="Z253" s="195">
        <f t="shared" si="30"/>
        <v>0</v>
      </c>
      <c r="AA253" s="195">
        <f t="shared" si="31"/>
        <v>0</v>
      </c>
    </row>
    <row r="254" spans="1:27" ht="30">
      <c r="A254" s="4" t="s">
        <v>213</v>
      </c>
      <c r="B254" s="4" t="s">
        <v>690</v>
      </c>
      <c r="C254" s="169"/>
      <c r="D254" s="169"/>
      <c r="E254" s="169"/>
      <c r="F254" s="169"/>
      <c r="G254" s="169"/>
      <c r="H254" s="169"/>
      <c r="I254" s="169"/>
      <c r="J254" s="169"/>
      <c r="K254" s="169"/>
      <c r="L254" s="169"/>
      <c r="M254" s="167"/>
      <c r="N254" s="167"/>
      <c r="O254" s="167"/>
      <c r="P254" s="170"/>
      <c r="Q254" s="167"/>
      <c r="R254" s="167"/>
      <c r="S254" s="167"/>
      <c r="T254" s="167"/>
      <c r="U254" s="167"/>
      <c r="V254" s="167"/>
      <c r="W254" s="167"/>
      <c r="X254" s="167"/>
      <c r="Y254" s="186">
        <f t="shared" si="29"/>
        <v>0</v>
      </c>
      <c r="Z254" s="195">
        <f t="shared" si="30"/>
        <v>0</v>
      </c>
      <c r="AA254" s="195">
        <f t="shared" si="31"/>
        <v>0</v>
      </c>
    </row>
    <row r="255" spans="1:27" ht="30">
      <c r="A255" s="4" t="s">
        <v>214</v>
      </c>
      <c r="B255" s="4" t="s">
        <v>690</v>
      </c>
      <c r="C255" s="169"/>
      <c r="D255" s="169"/>
      <c r="E255" s="169"/>
      <c r="F255" s="169"/>
      <c r="G255" s="169"/>
      <c r="H255" s="169"/>
      <c r="I255" s="169"/>
      <c r="J255" s="169"/>
      <c r="K255" s="169"/>
      <c r="L255" s="169"/>
      <c r="M255" s="167"/>
      <c r="N255" s="167"/>
      <c r="O255" s="167"/>
      <c r="P255" s="170"/>
      <c r="Q255" s="167"/>
      <c r="R255" s="167"/>
      <c r="S255" s="167"/>
      <c r="T255" s="167"/>
      <c r="U255" s="167"/>
      <c r="V255" s="167"/>
      <c r="W255" s="167"/>
      <c r="X255" s="167"/>
      <c r="Y255" s="186">
        <f t="shared" si="29"/>
        <v>0</v>
      </c>
      <c r="Z255" s="195">
        <f t="shared" si="30"/>
        <v>0</v>
      </c>
      <c r="AA255" s="195">
        <f t="shared" si="31"/>
        <v>0</v>
      </c>
    </row>
    <row r="256" spans="1:27">
      <c r="A256" s="16" t="s">
        <v>215</v>
      </c>
      <c r="B256" s="4" t="s">
        <v>690</v>
      </c>
      <c r="C256" s="169"/>
      <c r="D256" s="169"/>
      <c r="E256" s="169"/>
      <c r="F256" s="169"/>
      <c r="G256" s="169"/>
      <c r="H256" s="169"/>
      <c r="I256" s="169"/>
      <c r="J256" s="169"/>
      <c r="K256" s="169"/>
      <c r="L256" s="169"/>
      <c r="M256" s="167"/>
      <c r="N256" s="167"/>
      <c r="O256" s="167"/>
      <c r="P256" s="170"/>
      <c r="Q256" s="167"/>
      <c r="R256" s="167"/>
      <c r="S256" s="167"/>
      <c r="T256" s="167"/>
      <c r="U256" s="167"/>
      <c r="V256" s="167"/>
      <c r="W256" s="167"/>
      <c r="X256" s="167"/>
      <c r="Y256" s="186">
        <f t="shared" si="29"/>
        <v>0</v>
      </c>
      <c r="Z256" s="195">
        <f t="shared" si="30"/>
        <v>0</v>
      </c>
      <c r="AA256" s="195">
        <f t="shared" si="31"/>
        <v>0</v>
      </c>
    </row>
    <row r="257" spans="1:27">
      <c r="A257" s="16" t="s">
        <v>219</v>
      </c>
      <c r="B257" s="4" t="s">
        <v>690</v>
      </c>
      <c r="C257" s="169"/>
      <c r="D257" s="169"/>
      <c r="E257" s="169"/>
      <c r="F257" s="169"/>
      <c r="G257" s="169"/>
      <c r="H257" s="169"/>
      <c r="I257" s="169"/>
      <c r="J257" s="169"/>
      <c r="K257" s="169"/>
      <c r="L257" s="169"/>
      <c r="M257" s="167"/>
      <c r="N257" s="167"/>
      <c r="O257" s="167"/>
      <c r="P257" s="170"/>
      <c r="Q257" s="167"/>
      <c r="R257" s="167"/>
      <c r="S257" s="167"/>
      <c r="T257" s="167"/>
      <c r="U257" s="167"/>
      <c r="V257" s="167"/>
      <c r="W257" s="167"/>
      <c r="X257" s="167"/>
      <c r="Y257" s="186">
        <f t="shared" si="29"/>
        <v>0</v>
      </c>
      <c r="Z257" s="195">
        <f t="shared" si="30"/>
        <v>0</v>
      </c>
      <c r="AA257" s="195">
        <f t="shared" si="31"/>
        <v>0</v>
      </c>
    </row>
    <row r="258" spans="1:27">
      <c r="A258" s="16" t="s">
        <v>217</v>
      </c>
      <c r="B258" s="4" t="s">
        <v>690</v>
      </c>
      <c r="C258" s="169"/>
      <c r="D258" s="169"/>
      <c r="E258" s="169"/>
      <c r="F258" s="169"/>
      <c r="G258" s="169"/>
      <c r="H258" s="169"/>
      <c r="I258" s="169"/>
      <c r="J258" s="169"/>
      <c r="K258" s="169"/>
      <c r="L258" s="169"/>
      <c r="M258" s="167"/>
      <c r="N258" s="167"/>
      <c r="O258" s="167"/>
      <c r="P258" s="170"/>
      <c r="Q258" s="167"/>
      <c r="R258" s="167"/>
      <c r="S258" s="167"/>
      <c r="T258" s="167"/>
      <c r="U258" s="167"/>
      <c r="V258" s="167"/>
      <c r="W258" s="167"/>
      <c r="X258" s="167"/>
      <c r="Y258" s="186">
        <f t="shared" si="29"/>
        <v>0</v>
      </c>
      <c r="Z258" s="195">
        <f t="shared" si="30"/>
        <v>0</v>
      </c>
      <c r="AA258" s="195">
        <f t="shared" si="31"/>
        <v>0</v>
      </c>
    </row>
    <row r="259" spans="1:27">
      <c r="A259" s="16" t="s">
        <v>218</v>
      </c>
      <c r="B259" s="4" t="s">
        <v>690</v>
      </c>
      <c r="C259" s="169"/>
      <c r="D259" s="169"/>
      <c r="E259" s="169"/>
      <c r="F259" s="169"/>
      <c r="G259" s="169"/>
      <c r="H259" s="169"/>
      <c r="I259" s="169"/>
      <c r="J259" s="169"/>
      <c r="K259" s="169"/>
      <c r="L259" s="169"/>
      <c r="M259" s="167"/>
      <c r="N259" s="167"/>
      <c r="O259" s="167"/>
      <c r="P259" s="170"/>
      <c r="Q259" s="167"/>
      <c r="R259" s="167"/>
      <c r="S259" s="167"/>
      <c r="T259" s="167"/>
      <c r="U259" s="167"/>
      <c r="V259" s="167"/>
      <c r="W259" s="167"/>
      <c r="X259" s="167"/>
      <c r="Y259" s="186">
        <f t="shared" si="29"/>
        <v>0</v>
      </c>
      <c r="Z259" s="195">
        <f t="shared" si="30"/>
        <v>0</v>
      </c>
      <c r="AA259" s="195">
        <f t="shared" si="31"/>
        <v>0</v>
      </c>
    </row>
    <row r="260" spans="1:27" ht="25.5">
      <c r="A260" s="19" t="s">
        <v>307</v>
      </c>
      <c r="B260" s="9" t="s">
        <v>690</v>
      </c>
      <c r="C260" s="167">
        <f t="shared" ref="C260:W260" si="35">SUM(C250:C259)</f>
        <v>0</v>
      </c>
      <c r="D260" s="167">
        <f t="shared" si="35"/>
        <v>0</v>
      </c>
      <c r="E260" s="167">
        <f t="shared" si="35"/>
        <v>0</v>
      </c>
      <c r="F260" s="167">
        <f t="shared" si="35"/>
        <v>0</v>
      </c>
      <c r="G260" s="167">
        <f t="shared" si="35"/>
        <v>0</v>
      </c>
      <c r="H260" s="167">
        <f t="shared" si="35"/>
        <v>0</v>
      </c>
      <c r="I260" s="167">
        <f t="shared" si="35"/>
        <v>0</v>
      </c>
      <c r="J260" s="167">
        <f t="shared" si="35"/>
        <v>0</v>
      </c>
      <c r="K260" s="167">
        <f t="shared" si="35"/>
        <v>0</v>
      </c>
      <c r="L260" s="167">
        <f t="shared" si="35"/>
        <v>0</v>
      </c>
      <c r="M260" s="167">
        <f t="shared" si="35"/>
        <v>0</v>
      </c>
      <c r="N260" s="167">
        <f t="shared" si="35"/>
        <v>2400</v>
      </c>
      <c r="O260" s="167">
        <f t="shared" si="35"/>
        <v>0</v>
      </c>
      <c r="P260" s="167">
        <f t="shared" si="35"/>
        <v>0</v>
      </c>
      <c r="Q260" s="167">
        <f t="shared" si="35"/>
        <v>0</v>
      </c>
      <c r="R260" s="167">
        <f t="shared" si="35"/>
        <v>0</v>
      </c>
      <c r="S260" s="167">
        <f t="shared" si="35"/>
        <v>0</v>
      </c>
      <c r="T260" s="167">
        <f t="shared" si="35"/>
        <v>0</v>
      </c>
      <c r="U260" s="167">
        <f t="shared" si="35"/>
        <v>0</v>
      </c>
      <c r="V260" s="167">
        <f t="shared" si="35"/>
        <v>0</v>
      </c>
      <c r="W260" s="167">
        <f t="shared" si="35"/>
        <v>0</v>
      </c>
      <c r="X260" s="167">
        <f>SUM(X250:X259)</f>
        <v>0</v>
      </c>
      <c r="Y260" s="186">
        <f t="shared" si="29"/>
        <v>2400</v>
      </c>
      <c r="Z260" s="195">
        <f t="shared" si="30"/>
        <v>2400</v>
      </c>
      <c r="AA260" s="195">
        <f t="shared" si="31"/>
        <v>0</v>
      </c>
    </row>
    <row r="261" spans="1:27" ht="15.75">
      <c r="A261" s="22" t="s">
        <v>24</v>
      </c>
      <c r="B261" s="11" t="s">
        <v>691</v>
      </c>
      <c r="C261" s="169">
        <f>C260+C249+C248+C236+C235+C224+C213+C202</f>
        <v>0</v>
      </c>
      <c r="D261" s="169">
        <f t="shared" ref="D261:X261" si="36">D260+D249+D248+D236+D235+D224+D213+D202</f>
        <v>0</v>
      </c>
      <c r="E261" s="169">
        <f t="shared" si="36"/>
        <v>0</v>
      </c>
      <c r="F261" s="169">
        <f t="shared" si="36"/>
        <v>0</v>
      </c>
      <c r="G261" s="169">
        <f t="shared" si="36"/>
        <v>0</v>
      </c>
      <c r="H261" s="169">
        <f t="shared" si="36"/>
        <v>0</v>
      </c>
      <c r="I261" s="169">
        <f t="shared" si="36"/>
        <v>0</v>
      </c>
      <c r="J261" s="169">
        <f t="shared" si="36"/>
        <v>0</v>
      </c>
      <c r="K261" s="169">
        <f t="shared" si="36"/>
        <v>0</v>
      </c>
      <c r="L261" s="169">
        <f t="shared" si="36"/>
        <v>3100</v>
      </c>
      <c r="M261" s="169">
        <f t="shared" si="36"/>
        <v>0</v>
      </c>
      <c r="N261" s="169">
        <f>N260+N249+N248+N236+N235+N224+N213+N202</f>
        <v>5890</v>
      </c>
      <c r="O261" s="169">
        <f t="shared" si="36"/>
        <v>0</v>
      </c>
      <c r="P261" s="169">
        <f t="shared" si="36"/>
        <v>0</v>
      </c>
      <c r="Q261" s="169">
        <f t="shared" si="36"/>
        <v>0</v>
      </c>
      <c r="R261" s="169">
        <f t="shared" si="36"/>
        <v>0</v>
      </c>
      <c r="S261" s="169">
        <f t="shared" si="36"/>
        <v>0</v>
      </c>
      <c r="T261" s="169">
        <f t="shared" si="36"/>
        <v>0</v>
      </c>
      <c r="U261" s="169">
        <f t="shared" si="36"/>
        <v>0</v>
      </c>
      <c r="V261" s="169">
        <f t="shared" si="36"/>
        <v>0</v>
      </c>
      <c r="W261" s="169">
        <f t="shared" si="36"/>
        <v>0</v>
      </c>
      <c r="X261" s="169">
        <f t="shared" si="36"/>
        <v>0</v>
      </c>
      <c r="Y261" s="186">
        <f t="shared" si="29"/>
        <v>8990</v>
      </c>
      <c r="Z261" s="195">
        <f t="shared" si="30"/>
        <v>8990</v>
      </c>
      <c r="AA261" s="195">
        <f t="shared" si="31"/>
        <v>0</v>
      </c>
    </row>
    <row r="262" spans="1:27" ht="18">
      <c r="A262" s="26" t="s">
        <v>25</v>
      </c>
      <c r="B262" s="27" t="s">
        <v>692</v>
      </c>
      <c r="C262" s="169">
        <f>C261+C201+C196+C187+C121+C66+C33+C25</f>
        <v>55048</v>
      </c>
      <c r="D262" s="169">
        <f t="shared" ref="D262:X262" si="37">D261+D201+D196+D187+D121+D66+D33+D25</f>
        <v>9095</v>
      </c>
      <c r="E262" s="169">
        <f t="shared" si="37"/>
        <v>10964</v>
      </c>
      <c r="F262" s="169">
        <f t="shared" si="37"/>
        <v>1000</v>
      </c>
      <c r="G262" s="169">
        <f t="shared" si="37"/>
        <v>0</v>
      </c>
      <c r="H262" s="169">
        <f t="shared" si="37"/>
        <v>0</v>
      </c>
      <c r="I262" s="169">
        <f t="shared" si="37"/>
        <v>0</v>
      </c>
      <c r="J262" s="169">
        <f t="shared" si="37"/>
        <v>0</v>
      </c>
      <c r="K262" s="169">
        <f t="shared" si="37"/>
        <v>635</v>
      </c>
      <c r="L262" s="169">
        <f t="shared" si="37"/>
        <v>3481</v>
      </c>
      <c r="M262" s="169">
        <f t="shared" si="37"/>
        <v>110096</v>
      </c>
      <c r="N262" s="169">
        <f>N261+N201+N196+N187+N121+N66+N33+N25</f>
        <v>231772</v>
      </c>
      <c r="O262" s="169">
        <f t="shared" si="37"/>
        <v>0</v>
      </c>
      <c r="P262" s="169">
        <f t="shared" si="37"/>
        <v>50</v>
      </c>
      <c r="Q262" s="169">
        <f t="shared" si="37"/>
        <v>0</v>
      </c>
      <c r="R262" s="169">
        <f t="shared" si="37"/>
        <v>600</v>
      </c>
      <c r="S262" s="169">
        <f t="shared" si="37"/>
        <v>107</v>
      </c>
      <c r="T262" s="169">
        <f t="shared" si="37"/>
        <v>500</v>
      </c>
      <c r="U262" s="169">
        <f t="shared" si="37"/>
        <v>6743</v>
      </c>
      <c r="V262" s="169">
        <f t="shared" si="37"/>
        <v>176056</v>
      </c>
      <c r="W262" s="169">
        <f t="shared" si="37"/>
        <v>12230</v>
      </c>
      <c r="X262" s="169">
        <f t="shared" si="37"/>
        <v>107385</v>
      </c>
      <c r="Y262" s="186">
        <f t="shared" si="29"/>
        <v>725762</v>
      </c>
      <c r="Z262" s="195">
        <f t="shared" si="30"/>
        <v>439610</v>
      </c>
      <c r="AA262" s="195">
        <f t="shared" si="31"/>
        <v>286152</v>
      </c>
    </row>
    <row r="263" spans="1:27">
      <c r="A263" s="15" t="s">
        <v>33</v>
      </c>
      <c r="B263" s="4" t="s">
        <v>693</v>
      </c>
      <c r="C263" s="169"/>
      <c r="D263" s="169"/>
      <c r="E263" s="169"/>
      <c r="F263" s="169"/>
      <c r="G263" s="169"/>
      <c r="H263" s="169"/>
      <c r="I263" s="169"/>
      <c r="J263" s="169"/>
      <c r="K263" s="169"/>
      <c r="L263" s="169"/>
      <c r="M263" s="167"/>
      <c r="N263" s="167"/>
      <c r="O263" s="167"/>
      <c r="P263" s="170"/>
      <c r="Q263" s="167"/>
      <c r="R263" s="167"/>
      <c r="S263" s="167"/>
      <c r="T263" s="167"/>
      <c r="U263" s="167"/>
      <c r="V263" s="167"/>
      <c r="W263" s="167"/>
      <c r="X263" s="167"/>
      <c r="Y263" s="186">
        <f t="shared" ref="Y263:Y300" si="38">SUM(C263:X263)</f>
        <v>0</v>
      </c>
      <c r="Z263" s="195">
        <f t="shared" ref="Z263:Z300" si="39">C263+D263+E263+F263+G263+H263+I263+J263+K263+L263+N263+O263+P263+Q263+R263+S263+T263+U263+W263+X263</f>
        <v>0</v>
      </c>
      <c r="AA263" s="195">
        <f t="shared" ref="AA263:AA300" si="40">V263+M263</f>
        <v>0</v>
      </c>
    </row>
    <row r="264" spans="1:27">
      <c r="A264" s="24" t="s">
        <v>694</v>
      </c>
      <c r="B264" s="24" t="s">
        <v>693</v>
      </c>
      <c r="C264" s="169"/>
      <c r="D264" s="169"/>
      <c r="E264" s="169"/>
      <c r="F264" s="169"/>
      <c r="G264" s="169"/>
      <c r="H264" s="169"/>
      <c r="I264" s="169"/>
      <c r="J264" s="169"/>
      <c r="K264" s="169"/>
      <c r="L264" s="169"/>
      <c r="M264" s="167"/>
      <c r="N264" s="167"/>
      <c r="O264" s="167"/>
      <c r="P264" s="170"/>
      <c r="Q264" s="167"/>
      <c r="R264" s="167"/>
      <c r="S264" s="167"/>
      <c r="T264" s="167"/>
      <c r="U264" s="167"/>
      <c r="V264" s="167"/>
      <c r="W264" s="167"/>
      <c r="X264" s="167"/>
      <c r="Y264" s="186">
        <f t="shared" si="38"/>
        <v>0</v>
      </c>
      <c r="Z264" s="195">
        <f t="shared" si="39"/>
        <v>0</v>
      </c>
      <c r="AA264" s="195">
        <f t="shared" si="40"/>
        <v>0</v>
      </c>
    </row>
    <row r="265" spans="1:27">
      <c r="A265" s="24" t="s">
        <v>695</v>
      </c>
      <c r="B265" s="24" t="s">
        <v>693</v>
      </c>
      <c r="C265" s="169"/>
      <c r="D265" s="169"/>
      <c r="E265" s="169"/>
      <c r="F265" s="169"/>
      <c r="G265" s="169"/>
      <c r="H265" s="169"/>
      <c r="I265" s="169"/>
      <c r="J265" s="169"/>
      <c r="K265" s="169"/>
      <c r="L265" s="169"/>
      <c r="M265" s="167"/>
      <c r="N265" s="167"/>
      <c r="O265" s="167"/>
      <c r="P265" s="170"/>
      <c r="Q265" s="167"/>
      <c r="R265" s="167"/>
      <c r="S265" s="167"/>
      <c r="T265" s="167"/>
      <c r="U265" s="167"/>
      <c r="V265" s="167"/>
      <c r="W265" s="167"/>
      <c r="X265" s="167"/>
      <c r="Y265" s="186">
        <f t="shared" si="38"/>
        <v>0</v>
      </c>
      <c r="Z265" s="195">
        <f t="shared" si="39"/>
        <v>0</v>
      </c>
      <c r="AA265" s="195">
        <f t="shared" si="40"/>
        <v>0</v>
      </c>
    </row>
    <row r="266" spans="1:27" ht="30">
      <c r="A266" s="15" t="s">
        <v>696</v>
      </c>
      <c r="B266" s="4" t="s">
        <v>697</v>
      </c>
      <c r="C266" s="169"/>
      <c r="D266" s="169"/>
      <c r="E266" s="169"/>
      <c r="F266" s="169"/>
      <c r="G266" s="169"/>
      <c r="H266" s="169"/>
      <c r="I266" s="169"/>
      <c r="J266" s="169"/>
      <c r="K266" s="169"/>
      <c r="L266" s="169"/>
      <c r="M266" s="167"/>
      <c r="N266" s="167"/>
      <c r="O266" s="167"/>
      <c r="P266" s="170"/>
      <c r="Q266" s="167"/>
      <c r="R266" s="167"/>
      <c r="S266" s="167"/>
      <c r="T266" s="167"/>
      <c r="U266" s="167"/>
      <c r="V266" s="167"/>
      <c r="W266" s="167"/>
      <c r="X266" s="167"/>
      <c r="Y266" s="186">
        <f t="shared" si="38"/>
        <v>0</v>
      </c>
      <c r="Z266" s="195">
        <f t="shared" si="39"/>
        <v>0</v>
      </c>
      <c r="AA266" s="195">
        <f t="shared" si="40"/>
        <v>0</v>
      </c>
    </row>
    <row r="267" spans="1:27">
      <c r="A267" s="15" t="s">
        <v>32</v>
      </c>
      <c r="B267" s="4" t="s">
        <v>698</v>
      </c>
      <c r="C267" s="169"/>
      <c r="D267" s="169"/>
      <c r="E267" s="169"/>
      <c r="F267" s="169"/>
      <c r="G267" s="169"/>
      <c r="H267" s="169"/>
      <c r="I267" s="169"/>
      <c r="J267" s="169"/>
      <c r="K267" s="169"/>
      <c r="L267" s="169"/>
      <c r="M267" s="167"/>
      <c r="N267" s="167"/>
      <c r="O267" s="167"/>
      <c r="P267" s="170"/>
      <c r="Q267" s="167"/>
      <c r="R267" s="167"/>
      <c r="S267" s="167"/>
      <c r="T267" s="167"/>
      <c r="U267" s="167"/>
      <c r="V267" s="167"/>
      <c r="W267" s="167"/>
      <c r="X267" s="167"/>
      <c r="Y267" s="186">
        <f t="shared" si="38"/>
        <v>0</v>
      </c>
      <c r="Z267" s="195">
        <f t="shared" si="39"/>
        <v>0</v>
      </c>
      <c r="AA267" s="195">
        <f t="shared" si="40"/>
        <v>0</v>
      </c>
    </row>
    <row r="268" spans="1:27">
      <c r="A268" s="24" t="s">
        <v>694</v>
      </c>
      <c r="B268" s="24" t="s">
        <v>698</v>
      </c>
      <c r="C268" s="169"/>
      <c r="D268" s="169"/>
      <c r="E268" s="169"/>
      <c r="F268" s="169"/>
      <c r="G268" s="169"/>
      <c r="H268" s="169"/>
      <c r="I268" s="169"/>
      <c r="J268" s="169"/>
      <c r="K268" s="169"/>
      <c r="L268" s="169"/>
      <c r="M268" s="167"/>
      <c r="N268" s="167"/>
      <c r="O268" s="167"/>
      <c r="P268" s="170"/>
      <c r="Q268" s="167"/>
      <c r="R268" s="167"/>
      <c r="S268" s="167"/>
      <c r="T268" s="167"/>
      <c r="U268" s="167"/>
      <c r="V268" s="167"/>
      <c r="W268" s="167"/>
      <c r="X268" s="167"/>
      <c r="Y268" s="186">
        <f t="shared" si="38"/>
        <v>0</v>
      </c>
      <c r="Z268" s="195">
        <f t="shared" si="39"/>
        <v>0</v>
      </c>
      <c r="AA268" s="195">
        <f t="shared" si="40"/>
        <v>0</v>
      </c>
    </row>
    <row r="269" spans="1:27">
      <c r="A269" s="24" t="s">
        <v>695</v>
      </c>
      <c r="B269" s="24" t="s">
        <v>699</v>
      </c>
      <c r="C269" s="169"/>
      <c r="D269" s="169"/>
      <c r="E269" s="169"/>
      <c r="F269" s="169"/>
      <c r="G269" s="169"/>
      <c r="H269" s="169"/>
      <c r="I269" s="169"/>
      <c r="J269" s="169"/>
      <c r="K269" s="169"/>
      <c r="L269" s="169"/>
      <c r="M269" s="167"/>
      <c r="N269" s="167"/>
      <c r="O269" s="167"/>
      <c r="P269" s="170"/>
      <c r="Q269" s="167"/>
      <c r="R269" s="167"/>
      <c r="S269" s="167"/>
      <c r="T269" s="167"/>
      <c r="U269" s="167"/>
      <c r="V269" s="167"/>
      <c r="W269" s="167"/>
      <c r="X269" s="167"/>
      <c r="Y269" s="186">
        <f t="shared" si="38"/>
        <v>0</v>
      </c>
      <c r="Z269" s="195">
        <f t="shared" si="39"/>
        <v>0</v>
      </c>
      <c r="AA269" s="195">
        <f t="shared" si="40"/>
        <v>0</v>
      </c>
    </row>
    <row r="270" spans="1:27">
      <c r="A270" s="14" t="s">
        <v>31</v>
      </c>
      <c r="B270" s="8" t="s">
        <v>700</v>
      </c>
      <c r="C270" s="169"/>
      <c r="D270" s="169"/>
      <c r="E270" s="169"/>
      <c r="F270" s="169"/>
      <c r="G270" s="169"/>
      <c r="H270" s="169"/>
      <c r="I270" s="169"/>
      <c r="J270" s="169"/>
      <c r="K270" s="169"/>
      <c r="L270" s="169"/>
      <c r="M270" s="167"/>
      <c r="N270" s="167"/>
      <c r="O270" s="167"/>
      <c r="P270" s="170"/>
      <c r="Q270" s="167"/>
      <c r="R270" s="167"/>
      <c r="S270" s="167"/>
      <c r="T270" s="167"/>
      <c r="U270" s="167"/>
      <c r="V270" s="167"/>
      <c r="W270" s="167"/>
      <c r="X270" s="167"/>
      <c r="Y270" s="186">
        <f t="shared" si="38"/>
        <v>0</v>
      </c>
      <c r="Z270" s="195">
        <f t="shared" si="39"/>
        <v>0</v>
      </c>
      <c r="AA270" s="195">
        <f t="shared" si="40"/>
        <v>0</v>
      </c>
    </row>
    <row r="271" spans="1:27">
      <c r="A271" s="28" t="s">
        <v>36</v>
      </c>
      <c r="B271" s="4" t="s">
        <v>701</v>
      </c>
      <c r="C271" s="169"/>
      <c r="D271" s="169"/>
      <c r="E271" s="169"/>
      <c r="F271" s="169"/>
      <c r="G271" s="169"/>
      <c r="H271" s="169"/>
      <c r="I271" s="169"/>
      <c r="J271" s="169"/>
      <c r="K271" s="169"/>
      <c r="L271" s="169"/>
      <c r="M271" s="167"/>
      <c r="N271" s="167"/>
      <c r="O271" s="167"/>
      <c r="P271" s="170"/>
      <c r="Q271" s="167"/>
      <c r="R271" s="167"/>
      <c r="S271" s="167"/>
      <c r="T271" s="167"/>
      <c r="U271" s="167"/>
      <c r="V271" s="167"/>
      <c r="W271" s="167"/>
      <c r="X271" s="167"/>
      <c r="Y271" s="186">
        <f t="shared" si="38"/>
        <v>0</v>
      </c>
      <c r="Z271" s="195">
        <f t="shared" si="39"/>
        <v>0</v>
      </c>
      <c r="AA271" s="195">
        <f t="shared" si="40"/>
        <v>0</v>
      </c>
    </row>
    <row r="272" spans="1:27">
      <c r="A272" s="24" t="s">
        <v>702</v>
      </c>
      <c r="B272" s="24" t="s">
        <v>701</v>
      </c>
      <c r="C272" s="169"/>
      <c r="D272" s="169"/>
      <c r="E272" s="169"/>
      <c r="F272" s="169"/>
      <c r="G272" s="169"/>
      <c r="H272" s="169"/>
      <c r="I272" s="169"/>
      <c r="J272" s="169"/>
      <c r="K272" s="169"/>
      <c r="L272" s="169"/>
      <c r="M272" s="167"/>
      <c r="N272" s="167"/>
      <c r="O272" s="167"/>
      <c r="P272" s="170"/>
      <c r="Q272" s="167"/>
      <c r="R272" s="167"/>
      <c r="S272" s="167"/>
      <c r="T272" s="167"/>
      <c r="U272" s="167"/>
      <c r="V272" s="167"/>
      <c r="W272" s="167"/>
      <c r="X272" s="167"/>
      <c r="Y272" s="186">
        <f t="shared" si="38"/>
        <v>0</v>
      </c>
      <c r="Z272" s="195">
        <f t="shared" si="39"/>
        <v>0</v>
      </c>
      <c r="AA272" s="195">
        <f t="shared" si="40"/>
        <v>0</v>
      </c>
    </row>
    <row r="273" spans="1:27">
      <c r="A273" s="24" t="s">
        <v>703</v>
      </c>
      <c r="B273" s="24" t="s">
        <v>701</v>
      </c>
      <c r="C273" s="169"/>
      <c r="D273" s="169"/>
      <c r="E273" s="169"/>
      <c r="F273" s="169"/>
      <c r="G273" s="169"/>
      <c r="H273" s="169"/>
      <c r="I273" s="169"/>
      <c r="J273" s="169"/>
      <c r="K273" s="169"/>
      <c r="L273" s="169"/>
      <c r="M273" s="167"/>
      <c r="N273" s="167"/>
      <c r="O273" s="167"/>
      <c r="P273" s="170"/>
      <c r="Q273" s="167"/>
      <c r="R273" s="167"/>
      <c r="S273" s="167"/>
      <c r="T273" s="167"/>
      <c r="U273" s="167"/>
      <c r="V273" s="167"/>
      <c r="W273" s="167"/>
      <c r="X273" s="167"/>
      <c r="Y273" s="186">
        <f t="shared" si="38"/>
        <v>0</v>
      </c>
      <c r="Z273" s="195">
        <f t="shared" si="39"/>
        <v>0</v>
      </c>
      <c r="AA273" s="195">
        <f t="shared" si="40"/>
        <v>0</v>
      </c>
    </row>
    <row r="274" spans="1:27">
      <c r="A274" s="28" t="s">
        <v>37</v>
      </c>
      <c r="B274" s="4" t="s">
        <v>704</v>
      </c>
      <c r="C274" s="169"/>
      <c r="D274" s="169"/>
      <c r="E274" s="169"/>
      <c r="F274" s="169"/>
      <c r="G274" s="169"/>
      <c r="H274" s="169"/>
      <c r="I274" s="169"/>
      <c r="J274" s="169"/>
      <c r="K274" s="169"/>
      <c r="L274" s="169"/>
      <c r="M274" s="167"/>
      <c r="N274" s="167"/>
      <c r="O274" s="167"/>
      <c r="P274" s="170"/>
      <c r="Q274" s="167"/>
      <c r="R274" s="167"/>
      <c r="S274" s="167"/>
      <c r="T274" s="167"/>
      <c r="U274" s="167"/>
      <c r="V274" s="167"/>
      <c r="W274" s="167"/>
      <c r="X274" s="167"/>
      <c r="Y274" s="186">
        <f t="shared" si="38"/>
        <v>0</v>
      </c>
      <c r="Z274" s="195">
        <f t="shared" si="39"/>
        <v>0</v>
      </c>
      <c r="AA274" s="195">
        <f t="shared" si="40"/>
        <v>0</v>
      </c>
    </row>
    <row r="275" spans="1:27">
      <c r="A275" s="24" t="s">
        <v>695</v>
      </c>
      <c r="B275" s="24" t="s">
        <v>704</v>
      </c>
      <c r="C275" s="169"/>
      <c r="D275" s="169"/>
      <c r="E275" s="169"/>
      <c r="F275" s="169"/>
      <c r="G275" s="169"/>
      <c r="H275" s="169"/>
      <c r="I275" s="169"/>
      <c r="J275" s="169"/>
      <c r="K275" s="169"/>
      <c r="L275" s="169"/>
      <c r="M275" s="167"/>
      <c r="N275" s="167"/>
      <c r="O275" s="167"/>
      <c r="P275" s="170"/>
      <c r="Q275" s="167"/>
      <c r="R275" s="167"/>
      <c r="S275" s="167"/>
      <c r="T275" s="167"/>
      <c r="U275" s="167"/>
      <c r="V275" s="167"/>
      <c r="W275" s="167"/>
      <c r="X275" s="167"/>
      <c r="Y275" s="186">
        <f t="shared" si="38"/>
        <v>0</v>
      </c>
      <c r="Z275" s="195">
        <f t="shared" si="39"/>
        <v>0</v>
      </c>
      <c r="AA275" s="195">
        <f t="shared" si="40"/>
        <v>0</v>
      </c>
    </row>
    <row r="276" spans="1:27">
      <c r="A276" s="16" t="s">
        <v>705</v>
      </c>
      <c r="B276" s="4" t="s">
        <v>706</v>
      </c>
      <c r="C276" s="169"/>
      <c r="D276" s="169"/>
      <c r="E276" s="169"/>
      <c r="F276" s="169"/>
      <c r="G276" s="169"/>
      <c r="H276" s="169"/>
      <c r="I276" s="169"/>
      <c r="J276" s="169"/>
      <c r="K276" s="169"/>
      <c r="L276" s="169"/>
      <c r="M276" s="167"/>
      <c r="N276" s="167"/>
      <c r="O276" s="167"/>
      <c r="P276" s="170"/>
      <c r="Q276" s="167"/>
      <c r="R276" s="167"/>
      <c r="S276" s="167"/>
      <c r="T276" s="167"/>
      <c r="U276" s="167"/>
      <c r="V276" s="167"/>
      <c r="W276" s="167"/>
      <c r="X276" s="167"/>
      <c r="Y276" s="186">
        <f t="shared" si="38"/>
        <v>0</v>
      </c>
      <c r="Z276" s="195">
        <f t="shared" si="39"/>
        <v>0</v>
      </c>
      <c r="AA276" s="195">
        <f t="shared" si="40"/>
        <v>0</v>
      </c>
    </row>
    <row r="277" spans="1:27">
      <c r="A277" s="16" t="s">
        <v>38</v>
      </c>
      <c r="B277" s="4" t="s">
        <v>707</v>
      </c>
      <c r="C277" s="169"/>
      <c r="D277" s="169"/>
      <c r="E277" s="169"/>
      <c r="F277" s="169"/>
      <c r="G277" s="169"/>
      <c r="H277" s="169"/>
      <c r="I277" s="169"/>
      <c r="J277" s="169"/>
      <c r="K277" s="169"/>
      <c r="L277" s="169"/>
      <c r="M277" s="167"/>
      <c r="N277" s="167"/>
      <c r="O277" s="167"/>
      <c r="P277" s="170"/>
      <c r="Q277" s="167"/>
      <c r="R277" s="167"/>
      <c r="S277" s="167"/>
      <c r="T277" s="167"/>
      <c r="U277" s="167"/>
      <c r="V277" s="167"/>
      <c r="W277" s="167"/>
      <c r="X277" s="167"/>
      <c r="Y277" s="186">
        <f t="shared" si="38"/>
        <v>0</v>
      </c>
      <c r="Z277" s="195">
        <f t="shared" si="39"/>
        <v>0</v>
      </c>
      <c r="AA277" s="195">
        <f t="shared" si="40"/>
        <v>0</v>
      </c>
    </row>
    <row r="278" spans="1:27">
      <c r="A278" s="24" t="s">
        <v>703</v>
      </c>
      <c r="B278" s="24" t="s">
        <v>707</v>
      </c>
      <c r="C278" s="169"/>
      <c r="D278" s="169"/>
      <c r="E278" s="169"/>
      <c r="F278" s="169"/>
      <c r="G278" s="169"/>
      <c r="H278" s="169"/>
      <c r="I278" s="169"/>
      <c r="J278" s="169"/>
      <c r="K278" s="169"/>
      <c r="L278" s="169"/>
      <c r="M278" s="167"/>
      <c r="N278" s="167"/>
      <c r="O278" s="167"/>
      <c r="P278" s="170"/>
      <c r="Q278" s="167"/>
      <c r="R278" s="167"/>
      <c r="S278" s="167"/>
      <c r="T278" s="167"/>
      <c r="U278" s="167"/>
      <c r="V278" s="167"/>
      <c r="W278" s="167"/>
      <c r="X278" s="167"/>
      <c r="Y278" s="186">
        <f t="shared" si="38"/>
        <v>0</v>
      </c>
      <c r="Z278" s="195">
        <f t="shared" si="39"/>
        <v>0</v>
      </c>
      <c r="AA278" s="195">
        <f t="shared" si="40"/>
        <v>0</v>
      </c>
    </row>
    <row r="279" spans="1:27">
      <c r="A279" s="24" t="s">
        <v>695</v>
      </c>
      <c r="B279" s="24" t="s">
        <v>707</v>
      </c>
      <c r="C279" s="169"/>
      <c r="D279" s="169"/>
      <c r="E279" s="169"/>
      <c r="F279" s="169"/>
      <c r="G279" s="169"/>
      <c r="H279" s="169"/>
      <c r="I279" s="169"/>
      <c r="J279" s="169"/>
      <c r="K279" s="169"/>
      <c r="L279" s="169"/>
      <c r="M279" s="167"/>
      <c r="N279" s="167"/>
      <c r="O279" s="167"/>
      <c r="P279" s="170"/>
      <c r="Q279" s="167"/>
      <c r="R279" s="167"/>
      <c r="S279" s="167"/>
      <c r="T279" s="167"/>
      <c r="U279" s="167"/>
      <c r="V279" s="167"/>
      <c r="W279" s="167"/>
      <c r="X279" s="167"/>
      <c r="Y279" s="186">
        <f t="shared" si="38"/>
        <v>0</v>
      </c>
      <c r="Z279" s="195">
        <f t="shared" si="39"/>
        <v>0</v>
      </c>
      <c r="AA279" s="195">
        <f t="shared" si="40"/>
        <v>0</v>
      </c>
    </row>
    <row r="280" spans="1:27">
      <c r="A280" s="29" t="s">
        <v>34</v>
      </c>
      <c r="B280" s="8" t="s">
        <v>708</v>
      </c>
      <c r="C280" s="169"/>
      <c r="D280" s="169"/>
      <c r="E280" s="169"/>
      <c r="F280" s="169"/>
      <c r="G280" s="169"/>
      <c r="H280" s="169"/>
      <c r="I280" s="169"/>
      <c r="J280" s="169"/>
      <c r="K280" s="169"/>
      <c r="L280" s="169"/>
      <c r="M280" s="167"/>
      <c r="N280" s="167"/>
      <c r="O280" s="167"/>
      <c r="P280" s="170"/>
      <c r="Q280" s="167"/>
      <c r="R280" s="167"/>
      <c r="S280" s="167"/>
      <c r="T280" s="167"/>
      <c r="U280" s="167"/>
      <c r="V280" s="167"/>
      <c r="W280" s="167"/>
      <c r="X280" s="167"/>
      <c r="Y280" s="186">
        <f t="shared" si="38"/>
        <v>0</v>
      </c>
      <c r="Z280" s="195">
        <f t="shared" si="39"/>
        <v>0</v>
      </c>
      <c r="AA280" s="195">
        <f t="shared" si="40"/>
        <v>0</v>
      </c>
    </row>
    <row r="281" spans="1:27">
      <c r="A281" s="28" t="s">
        <v>709</v>
      </c>
      <c r="B281" s="4" t="s">
        <v>710</v>
      </c>
      <c r="C281" s="169"/>
      <c r="D281" s="169"/>
      <c r="E281" s="169"/>
      <c r="F281" s="169"/>
      <c r="G281" s="169"/>
      <c r="H281" s="169"/>
      <c r="I281" s="169"/>
      <c r="J281" s="169"/>
      <c r="K281" s="169"/>
      <c r="L281" s="169"/>
      <c r="M281" s="167"/>
      <c r="N281" s="167"/>
      <c r="O281" s="167"/>
      <c r="P281" s="170"/>
      <c r="Q281" s="167"/>
      <c r="R281" s="167"/>
      <c r="S281" s="167"/>
      <c r="T281" s="167"/>
      <c r="U281" s="167"/>
      <c r="V281" s="167"/>
      <c r="W281" s="167"/>
      <c r="X281" s="167"/>
      <c r="Y281" s="186">
        <f t="shared" si="38"/>
        <v>0</v>
      </c>
      <c r="Z281" s="195">
        <f t="shared" si="39"/>
        <v>0</v>
      </c>
      <c r="AA281" s="195">
        <f t="shared" si="40"/>
        <v>0</v>
      </c>
    </row>
    <row r="282" spans="1:27">
      <c r="A282" s="28" t="s">
        <v>711</v>
      </c>
      <c r="B282" s="4" t="s">
        <v>712</v>
      </c>
      <c r="C282" s="169"/>
      <c r="D282" s="169"/>
      <c r="E282" s="169"/>
      <c r="F282" s="169"/>
      <c r="G282" s="169"/>
      <c r="H282" s="169"/>
      <c r="I282" s="169"/>
      <c r="J282" s="169"/>
      <c r="K282" s="169"/>
      <c r="L282" s="169"/>
      <c r="M282" s="167"/>
      <c r="N282" s="167"/>
      <c r="O282" s="167"/>
      <c r="P282" s="170"/>
      <c r="Q282" s="167"/>
      <c r="R282" s="167"/>
      <c r="S282" s="167"/>
      <c r="T282" s="167"/>
      <c r="U282" s="167"/>
      <c r="V282" s="167"/>
      <c r="W282" s="167"/>
      <c r="X282" s="167"/>
      <c r="Y282" s="186">
        <f t="shared" si="38"/>
        <v>0</v>
      </c>
      <c r="Z282" s="195">
        <f t="shared" si="39"/>
        <v>0</v>
      </c>
      <c r="AA282" s="195">
        <f t="shared" si="40"/>
        <v>0</v>
      </c>
    </row>
    <row r="283" spans="1:27">
      <c r="A283" s="29" t="s">
        <v>713</v>
      </c>
      <c r="B283" s="8" t="s">
        <v>714</v>
      </c>
      <c r="C283" s="169"/>
      <c r="D283" s="169"/>
      <c r="E283" s="169"/>
      <c r="F283" s="169"/>
      <c r="G283" s="169"/>
      <c r="H283" s="169"/>
      <c r="I283" s="169"/>
      <c r="J283" s="169"/>
      <c r="K283" s="169"/>
      <c r="L283" s="169"/>
      <c r="M283" s="167"/>
      <c r="N283" s="167"/>
      <c r="O283" s="167"/>
      <c r="P283" s="170"/>
      <c r="Q283" s="167">
        <f>159471+8042</f>
        <v>167513</v>
      </c>
      <c r="R283" s="167"/>
      <c r="S283" s="167"/>
      <c r="T283" s="167"/>
      <c r="U283" s="167"/>
      <c r="V283" s="167"/>
      <c r="W283" s="167"/>
      <c r="X283" s="167"/>
      <c r="Y283" s="186">
        <f t="shared" si="38"/>
        <v>167513</v>
      </c>
      <c r="Z283" s="195">
        <f t="shared" si="39"/>
        <v>167513</v>
      </c>
      <c r="AA283" s="195">
        <f t="shared" si="40"/>
        <v>0</v>
      </c>
    </row>
    <row r="284" spans="1:27">
      <c r="A284" s="28" t="s">
        <v>715</v>
      </c>
      <c r="B284" s="4" t="s">
        <v>716</v>
      </c>
      <c r="C284" s="169"/>
      <c r="D284" s="169"/>
      <c r="E284" s="169"/>
      <c r="F284" s="169"/>
      <c r="G284" s="169"/>
      <c r="H284" s="169"/>
      <c r="I284" s="169"/>
      <c r="J284" s="169"/>
      <c r="K284" s="169"/>
      <c r="L284" s="169"/>
      <c r="M284" s="167"/>
      <c r="N284" s="167"/>
      <c r="O284" s="167"/>
      <c r="P284" s="170"/>
      <c r="Q284" s="167"/>
      <c r="R284" s="167"/>
      <c r="S284" s="167"/>
      <c r="T284" s="167"/>
      <c r="U284" s="167"/>
      <c r="V284" s="167"/>
      <c r="W284" s="167"/>
      <c r="X284" s="167"/>
      <c r="Y284" s="186">
        <f t="shared" si="38"/>
        <v>0</v>
      </c>
      <c r="Z284" s="195">
        <f t="shared" si="39"/>
        <v>0</v>
      </c>
      <c r="AA284" s="195">
        <f t="shared" si="40"/>
        <v>0</v>
      </c>
    </row>
    <row r="285" spans="1:27">
      <c r="A285" s="28" t="s">
        <v>717</v>
      </c>
      <c r="B285" s="4" t="s">
        <v>718</v>
      </c>
      <c r="C285" s="169"/>
      <c r="D285" s="169"/>
      <c r="E285" s="169"/>
      <c r="F285" s="169"/>
      <c r="G285" s="169"/>
      <c r="H285" s="169"/>
      <c r="I285" s="169"/>
      <c r="J285" s="169"/>
      <c r="K285" s="169"/>
      <c r="L285" s="169"/>
      <c r="M285" s="167"/>
      <c r="N285" s="167"/>
      <c r="O285" s="167"/>
      <c r="P285" s="170"/>
      <c r="Q285" s="167"/>
      <c r="R285" s="167"/>
      <c r="S285" s="167"/>
      <c r="T285" s="167"/>
      <c r="U285" s="167"/>
      <c r="V285" s="167"/>
      <c r="W285" s="167"/>
      <c r="X285" s="167"/>
      <c r="Y285" s="186">
        <f t="shared" si="38"/>
        <v>0</v>
      </c>
      <c r="Z285" s="195">
        <f t="shared" si="39"/>
        <v>0</v>
      </c>
      <c r="AA285" s="195">
        <f t="shared" si="40"/>
        <v>0</v>
      </c>
    </row>
    <row r="286" spans="1:27">
      <c r="A286" s="28" t="s">
        <v>719</v>
      </c>
      <c r="B286" s="4" t="s">
        <v>720</v>
      </c>
      <c r="C286" s="169"/>
      <c r="D286" s="169"/>
      <c r="E286" s="169"/>
      <c r="F286" s="169"/>
      <c r="G286" s="169"/>
      <c r="H286" s="169"/>
      <c r="I286" s="169"/>
      <c r="J286" s="169"/>
      <c r="K286" s="169"/>
      <c r="L286" s="169"/>
      <c r="M286" s="167"/>
      <c r="N286" s="167"/>
      <c r="O286" s="167"/>
      <c r="P286" s="170"/>
      <c r="Q286" s="167"/>
      <c r="R286" s="167"/>
      <c r="S286" s="167"/>
      <c r="T286" s="167"/>
      <c r="U286" s="167"/>
      <c r="V286" s="167"/>
      <c r="W286" s="167"/>
      <c r="X286" s="167"/>
      <c r="Y286" s="186">
        <f t="shared" si="38"/>
        <v>0</v>
      </c>
      <c r="Z286" s="195">
        <f t="shared" si="39"/>
        <v>0</v>
      </c>
      <c r="AA286" s="195">
        <f t="shared" si="40"/>
        <v>0</v>
      </c>
    </row>
    <row r="287" spans="1:27">
      <c r="A287" s="57" t="s">
        <v>35</v>
      </c>
      <c r="B287" s="58" t="s">
        <v>721</v>
      </c>
      <c r="C287" s="167">
        <f t="shared" ref="C287:W287" si="41">C270+C280+C283+C281+C282+C284+C285+C286</f>
        <v>0</v>
      </c>
      <c r="D287" s="167">
        <f t="shared" si="41"/>
        <v>0</v>
      </c>
      <c r="E287" s="167">
        <f t="shared" si="41"/>
        <v>0</v>
      </c>
      <c r="F287" s="167">
        <f t="shared" si="41"/>
        <v>0</v>
      </c>
      <c r="G287" s="167">
        <f t="shared" si="41"/>
        <v>0</v>
      </c>
      <c r="H287" s="167">
        <f t="shared" si="41"/>
        <v>0</v>
      </c>
      <c r="I287" s="167">
        <f t="shared" si="41"/>
        <v>0</v>
      </c>
      <c r="J287" s="167">
        <f t="shared" si="41"/>
        <v>0</v>
      </c>
      <c r="K287" s="167">
        <f t="shared" si="41"/>
        <v>0</v>
      </c>
      <c r="L287" s="167">
        <f t="shared" si="41"/>
        <v>0</v>
      </c>
      <c r="M287" s="167">
        <f t="shared" si="41"/>
        <v>0</v>
      </c>
      <c r="N287" s="167">
        <f t="shared" si="41"/>
        <v>0</v>
      </c>
      <c r="O287" s="167">
        <f t="shared" si="41"/>
        <v>0</v>
      </c>
      <c r="P287" s="167">
        <f t="shared" si="41"/>
        <v>0</v>
      </c>
      <c r="Q287" s="167">
        <f t="shared" si="41"/>
        <v>167513</v>
      </c>
      <c r="R287" s="167">
        <f t="shared" si="41"/>
        <v>0</v>
      </c>
      <c r="S287" s="167">
        <f t="shared" si="41"/>
        <v>0</v>
      </c>
      <c r="T287" s="167">
        <f t="shared" si="41"/>
        <v>0</v>
      </c>
      <c r="U287" s="167">
        <f t="shared" si="41"/>
        <v>0</v>
      </c>
      <c r="V287" s="167">
        <f t="shared" si="41"/>
        <v>0</v>
      </c>
      <c r="W287" s="167">
        <f t="shared" si="41"/>
        <v>0</v>
      </c>
      <c r="X287" s="167">
        <f>X270+X280+X283+X281+X282+X284+X285+X286</f>
        <v>0</v>
      </c>
      <c r="Y287" s="186">
        <f t="shared" si="38"/>
        <v>167513</v>
      </c>
      <c r="Z287" s="195">
        <f t="shared" si="39"/>
        <v>167513</v>
      </c>
      <c r="AA287" s="195">
        <f t="shared" si="40"/>
        <v>0</v>
      </c>
    </row>
    <row r="288" spans="1:27">
      <c r="A288" s="28" t="s">
        <v>722</v>
      </c>
      <c r="B288" s="4" t="s">
        <v>723</v>
      </c>
      <c r="C288" s="169"/>
      <c r="D288" s="169"/>
      <c r="E288" s="169"/>
      <c r="F288" s="169"/>
      <c r="G288" s="169"/>
      <c r="H288" s="169"/>
      <c r="I288" s="169"/>
      <c r="J288" s="169"/>
      <c r="K288" s="169"/>
      <c r="L288" s="169"/>
      <c r="M288" s="167"/>
      <c r="N288" s="167"/>
      <c r="O288" s="167"/>
      <c r="P288" s="170"/>
      <c r="Q288" s="167"/>
      <c r="R288" s="167"/>
      <c r="S288" s="167"/>
      <c r="T288" s="167"/>
      <c r="U288" s="167"/>
      <c r="V288" s="167"/>
      <c r="W288" s="167"/>
      <c r="X288" s="167"/>
      <c r="Y288" s="186">
        <f t="shared" si="38"/>
        <v>0</v>
      </c>
      <c r="Z288" s="195">
        <f t="shared" si="39"/>
        <v>0</v>
      </c>
      <c r="AA288" s="195">
        <f t="shared" si="40"/>
        <v>0</v>
      </c>
    </row>
    <row r="289" spans="1:27">
      <c r="A289" s="15" t="s">
        <v>724</v>
      </c>
      <c r="B289" s="4" t="s">
        <v>725</v>
      </c>
      <c r="C289" s="169"/>
      <c r="D289" s="169"/>
      <c r="E289" s="169"/>
      <c r="F289" s="169"/>
      <c r="G289" s="169"/>
      <c r="H289" s="169"/>
      <c r="I289" s="169"/>
      <c r="J289" s="169"/>
      <c r="K289" s="169"/>
      <c r="L289" s="169"/>
      <c r="M289" s="167"/>
      <c r="N289" s="167"/>
      <c r="O289" s="167"/>
      <c r="P289" s="170"/>
      <c r="Q289" s="167"/>
      <c r="R289" s="167"/>
      <c r="S289" s="167"/>
      <c r="T289" s="167"/>
      <c r="U289" s="167"/>
      <c r="V289" s="167"/>
      <c r="W289" s="167"/>
      <c r="X289" s="167"/>
      <c r="Y289" s="186">
        <f t="shared" si="38"/>
        <v>0</v>
      </c>
      <c r="Z289" s="195">
        <f t="shared" si="39"/>
        <v>0</v>
      </c>
      <c r="AA289" s="195">
        <f t="shared" si="40"/>
        <v>0</v>
      </c>
    </row>
    <row r="290" spans="1:27">
      <c r="A290" s="28" t="s">
        <v>39</v>
      </c>
      <c r="B290" s="4" t="s">
        <v>726</v>
      </c>
      <c r="C290" s="169"/>
      <c r="D290" s="169"/>
      <c r="E290" s="169"/>
      <c r="F290" s="169"/>
      <c r="G290" s="169"/>
      <c r="H290" s="169"/>
      <c r="I290" s="169"/>
      <c r="J290" s="169"/>
      <c r="K290" s="169"/>
      <c r="L290" s="169"/>
      <c r="M290" s="167"/>
      <c r="N290" s="167"/>
      <c r="O290" s="167"/>
      <c r="P290" s="170"/>
      <c r="Q290" s="167"/>
      <c r="R290" s="167"/>
      <c r="S290" s="167"/>
      <c r="T290" s="167"/>
      <c r="U290" s="167"/>
      <c r="V290" s="167"/>
      <c r="W290" s="167"/>
      <c r="X290" s="167"/>
      <c r="Y290" s="186">
        <f t="shared" si="38"/>
        <v>0</v>
      </c>
      <c r="Z290" s="195">
        <f t="shared" si="39"/>
        <v>0</v>
      </c>
      <c r="AA290" s="195">
        <f t="shared" si="40"/>
        <v>0</v>
      </c>
    </row>
    <row r="291" spans="1:27">
      <c r="A291" s="24" t="s">
        <v>695</v>
      </c>
      <c r="B291" s="24" t="s">
        <v>726</v>
      </c>
      <c r="C291" s="169"/>
      <c r="D291" s="169"/>
      <c r="E291" s="169"/>
      <c r="F291" s="169"/>
      <c r="G291" s="169"/>
      <c r="H291" s="169"/>
      <c r="I291" s="169"/>
      <c r="J291" s="169"/>
      <c r="K291" s="169"/>
      <c r="L291" s="169"/>
      <c r="M291" s="167"/>
      <c r="N291" s="167"/>
      <c r="O291" s="167"/>
      <c r="P291" s="170"/>
      <c r="Q291" s="167"/>
      <c r="R291" s="167"/>
      <c r="S291" s="167"/>
      <c r="T291" s="167"/>
      <c r="U291" s="167"/>
      <c r="V291" s="167"/>
      <c r="W291" s="167"/>
      <c r="X291" s="167"/>
      <c r="Y291" s="186">
        <f t="shared" si="38"/>
        <v>0</v>
      </c>
      <c r="Z291" s="195">
        <f t="shared" si="39"/>
        <v>0</v>
      </c>
      <c r="AA291" s="195">
        <f t="shared" si="40"/>
        <v>0</v>
      </c>
    </row>
    <row r="292" spans="1:27">
      <c r="A292" s="28" t="s">
        <v>40</v>
      </c>
      <c r="B292" s="4" t="s">
        <v>727</v>
      </c>
      <c r="C292" s="169"/>
      <c r="D292" s="169"/>
      <c r="E292" s="169"/>
      <c r="F292" s="169"/>
      <c r="G292" s="169"/>
      <c r="H292" s="169"/>
      <c r="I292" s="169"/>
      <c r="J292" s="169"/>
      <c r="K292" s="169"/>
      <c r="L292" s="169"/>
      <c r="M292" s="167"/>
      <c r="N292" s="167"/>
      <c r="O292" s="167"/>
      <c r="P292" s="170"/>
      <c r="Q292" s="167"/>
      <c r="R292" s="167"/>
      <c r="S292" s="167"/>
      <c r="T292" s="167"/>
      <c r="U292" s="167"/>
      <c r="V292" s="167"/>
      <c r="W292" s="167"/>
      <c r="X292" s="167"/>
      <c r="Y292" s="186">
        <f t="shared" si="38"/>
        <v>0</v>
      </c>
      <c r="Z292" s="195">
        <f t="shared" si="39"/>
        <v>0</v>
      </c>
      <c r="AA292" s="195">
        <f t="shared" si="40"/>
        <v>0</v>
      </c>
    </row>
    <row r="293" spans="1:27">
      <c r="A293" s="24" t="s">
        <v>728</v>
      </c>
      <c r="B293" s="24" t="s">
        <v>727</v>
      </c>
      <c r="C293" s="169"/>
      <c r="D293" s="169"/>
      <c r="E293" s="169"/>
      <c r="F293" s="169"/>
      <c r="G293" s="169"/>
      <c r="H293" s="169"/>
      <c r="I293" s="169"/>
      <c r="J293" s="169"/>
      <c r="K293" s="169"/>
      <c r="L293" s="169"/>
      <c r="M293" s="167"/>
      <c r="N293" s="167"/>
      <c r="O293" s="167"/>
      <c r="P293" s="170"/>
      <c r="Q293" s="167"/>
      <c r="R293" s="167"/>
      <c r="S293" s="167"/>
      <c r="T293" s="167"/>
      <c r="U293" s="167"/>
      <c r="V293" s="167"/>
      <c r="W293" s="167"/>
      <c r="X293" s="167"/>
      <c r="Y293" s="186">
        <f t="shared" si="38"/>
        <v>0</v>
      </c>
      <c r="Z293" s="195">
        <f t="shared" si="39"/>
        <v>0</v>
      </c>
      <c r="AA293" s="195">
        <f t="shared" si="40"/>
        <v>0</v>
      </c>
    </row>
    <row r="294" spans="1:27">
      <c r="A294" s="24" t="s">
        <v>729</v>
      </c>
      <c r="B294" s="24" t="s">
        <v>727</v>
      </c>
      <c r="C294" s="169"/>
      <c r="D294" s="169"/>
      <c r="E294" s="169"/>
      <c r="F294" s="169"/>
      <c r="G294" s="169"/>
      <c r="H294" s="169"/>
      <c r="I294" s="169"/>
      <c r="J294" s="169"/>
      <c r="K294" s="169"/>
      <c r="L294" s="169"/>
      <c r="M294" s="167"/>
      <c r="N294" s="167"/>
      <c r="O294" s="167"/>
      <c r="P294" s="170"/>
      <c r="Q294" s="167"/>
      <c r="R294" s="167"/>
      <c r="S294" s="167"/>
      <c r="T294" s="167"/>
      <c r="U294" s="167"/>
      <c r="V294" s="167"/>
      <c r="W294" s="167"/>
      <c r="X294" s="167"/>
      <c r="Y294" s="186">
        <f t="shared" si="38"/>
        <v>0</v>
      </c>
      <c r="Z294" s="195">
        <f t="shared" si="39"/>
        <v>0</v>
      </c>
      <c r="AA294" s="195">
        <f t="shared" si="40"/>
        <v>0</v>
      </c>
    </row>
    <row r="295" spans="1:27">
      <c r="A295" s="24" t="s">
        <v>730</v>
      </c>
      <c r="B295" s="24" t="s">
        <v>727</v>
      </c>
      <c r="C295" s="169"/>
      <c r="D295" s="169"/>
      <c r="E295" s="169"/>
      <c r="F295" s="169"/>
      <c r="G295" s="169"/>
      <c r="H295" s="169"/>
      <c r="I295" s="169"/>
      <c r="J295" s="169"/>
      <c r="K295" s="169"/>
      <c r="L295" s="169"/>
      <c r="M295" s="167"/>
      <c r="N295" s="167"/>
      <c r="O295" s="167"/>
      <c r="P295" s="170"/>
      <c r="Q295" s="167"/>
      <c r="R295" s="167"/>
      <c r="S295" s="167"/>
      <c r="T295" s="167"/>
      <c r="U295" s="167"/>
      <c r="V295" s="167"/>
      <c r="W295" s="167"/>
      <c r="X295" s="167"/>
      <c r="Y295" s="186">
        <f t="shared" si="38"/>
        <v>0</v>
      </c>
      <c r="Z295" s="195">
        <f t="shared" si="39"/>
        <v>0</v>
      </c>
      <c r="AA295" s="195">
        <f t="shared" si="40"/>
        <v>0</v>
      </c>
    </row>
    <row r="296" spans="1:27">
      <c r="A296" s="24" t="s">
        <v>695</v>
      </c>
      <c r="B296" s="24" t="s">
        <v>727</v>
      </c>
      <c r="C296" s="169"/>
      <c r="D296" s="169"/>
      <c r="E296" s="169"/>
      <c r="F296" s="169"/>
      <c r="G296" s="169"/>
      <c r="H296" s="169"/>
      <c r="I296" s="169"/>
      <c r="J296" s="169"/>
      <c r="K296" s="169"/>
      <c r="L296" s="169"/>
      <c r="M296" s="167"/>
      <c r="N296" s="167"/>
      <c r="O296" s="167"/>
      <c r="P296" s="170"/>
      <c r="Q296" s="167"/>
      <c r="R296" s="167"/>
      <c r="S296" s="167"/>
      <c r="T296" s="167"/>
      <c r="U296" s="167"/>
      <c r="V296" s="167"/>
      <c r="W296" s="167"/>
      <c r="X296" s="167"/>
      <c r="Y296" s="186">
        <f t="shared" si="38"/>
        <v>0</v>
      </c>
      <c r="Z296" s="195">
        <f t="shared" si="39"/>
        <v>0</v>
      </c>
      <c r="AA296" s="195">
        <f t="shared" si="40"/>
        <v>0</v>
      </c>
    </row>
    <row r="297" spans="1:27">
      <c r="A297" s="57" t="s">
        <v>41</v>
      </c>
      <c r="B297" s="58" t="s">
        <v>731</v>
      </c>
      <c r="C297" s="169"/>
      <c r="D297" s="169"/>
      <c r="E297" s="169"/>
      <c r="F297" s="169"/>
      <c r="G297" s="169"/>
      <c r="H297" s="169"/>
      <c r="I297" s="169"/>
      <c r="J297" s="169"/>
      <c r="K297" s="169"/>
      <c r="L297" s="169"/>
      <c r="M297" s="167"/>
      <c r="N297" s="167"/>
      <c r="O297" s="167"/>
      <c r="P297" s="170"/>
      <c r="Q297" s="167"/>
      <c r="R297" s="167"/>
      <c r="S297" s="167"/>
      <c r="T297" s="167"/>
      <c r="U297" s="167"/>
      <c r="V297" s="167"/>
      <c r="W297" s="167"/>
      <c r="X297" s="167"/>
      <c r="Y297" s="186">
        <f t="shared" si="38"/>
        <v>0</v>
      </c>
      <c r="Z297" s="195">
        <f t="shared" si="39"/>
        <v>0</v>
      </c>
      <c r="AA297" s="195">
        <f t="shared" si="40"/>
        <v>0</v>
      </c>
    </row>
    <row r="298" spans="1:27" ht="30">
      <c r="A298" s="59" t="s">
        <v>732</v>
      </c>
      <c r="B298" s="58" t="s">
        <v>733</v>
      </c>
      <c r="C298" s="169"/>
      <c r="D298" s="169"/>
      <c r="E298" s="169"/>
      <c r="F298" s="169"/>
      <c r="G298" s="169"/>
      <c r="H298" s="169"/>
      <c r="I298" s="169"/>
      <c r="J298" s="169"/>
      <c r="K298" s="169"/>
      <c r="L298" s="169"/>
      <c r="M298" s="167"/>
      <c r="N298" s="167"/>
      <c r="O298" s="167"/>
      <c r="P298" s="170"/>
      <c r="Q298" s="167"/>
      <c r="R298" s="167"/>
      <c r="S298" s="167"/>
      <c r="T298" s="167"/>
      <c r="U298" s="167"/>
      <c r="V298" s="167"/>
      <c r="W298" s="167"/>
      <c r="X298" s="167"/>
      <c r="Y298" s="186">
        <f t="shared" si="38"/>
        <v>0</v>
      </c>
      <c r="Z298" s="195">
        <f t="shared" si="39"/>
        <v>0</v>
      </c>
      <c r="AA298" s="195">
        <f t="shared" si="40"/>
        <v>0</v>
      </c>
    </row>
    <row r="299" spans="1:27" ht="15.75">
      <c r="A299" s="56" t="s">
        <v>42</v>
      </c>
      <c r="B299" s="50" t="s">
        <v>734</v>
      </c>
      <c r="C299" s="167">
        <f t="shared" ref="C299:W299" si="42">C298+C297+C287</f>
        <v>0</v>
      </c>
      <c r="D299" s="167">
        <f t="shared" si="42"/>
        <v>0</v>
      </c>
      <c r="E299" s="167">
        <f t="shared" si="42"/>
        <v>0</v>
      </c>
      <c r="F299" s="167">
        <f t="shared" si="42"/>
        <v>0</v>
      </c>
      <c r="G299" s="167">
        <f t="shared" si="42"/>
        <v>0</v>
      </c>
      <c r="H299" s="167">
        <f t="shared" si="42"/>
        <v>0</v>
      </c>
      <c r="I299" s="167">
        <f t="shared" si="42"/>
        <v>0</v>
      </c>
      <c r="J299" s="167">
        <f t="shared" si="42"/>
        <v>0</v>
      </c>
      <c r="K299" s="167">
        <f t="shared" si="42"/>
        <v>0</v>
      </c>
      <c r="L299" s="167">
        <f t="shared" si="42"/>
        <v>0</v>
      </c>
      <c r="M299" s="167">
        <f t="shared" si="42"/>
        <v>0</v>
      </c>
      <c r="N299" s="167">
        <f t="shared" si="42"/>
        <v>0</v>
      </c>
      <c r="O299" s="167">
        <f t="shared" si="42"/>
        <v>0</v>
      </c>
      <c r="P299" s="167">
        <f t="shared" si="42"/>
        <v>0</v>
      </c>
      <c r="Q299" s="167">
        <f t="shared" si="42"/>
        <v>167513</v>
      </c>
      <c r="R299" s="167">
        <f t="shared" si="42"/>
        <v>0</v>
      </c>
      <c r="S299" s="167">
        <f t="shared" si="42"/>
        <v>0</v>
      </c>
      <c r="T299" s="167">
        <f t="shared" si="42"/>
        <v>0</v>
      </c>
      <c r="U299" s="167">
        <f t="shared" si="42"/>
        <v>0</v>
      </c>
      <c r="V299" s="167">
        <f t="shared" si="42"/>
        <v>0</v>
      </c>
      <c r="W299" s="167">
        <f t="shared" si="42"/>
        <v>0</v>
      </c>
      <c r="X299" s="167">
        <f>X298+X297+X287</f>
        <v>0</v>
      </c>
      <c r="Y299" s="186">
        <f t="shared" si="38"/>
        <v>167513</v>
      </c>
      <c r="Z299" s="195">
        <f t="shared" si="39"/>
        <v>167513</v>
      </c>
      <c r="AA299" s="195">
        <f t="shared" si="40"/>
        <v>0</v>
      </c>
    </row>
    <row r="300" spans="1:27" ht="15.75">
      <c r="A300" s="54" t="s">
        <v>121</v>
      </c>
      <c r="B300" s="55"/>
      <c r="C300" s="169">
        <f>C299+C262</f>
        <v>55048</v>
      </c>
      <c r="D300" s="169">
        <f t="shared" ref="D300:X300" si="43">D299+D262</f>
        <v>9095</v>
      </c>
      <c r="E300" s="169">
        <f t="shared" si="43"/>
        <v>10964</v>
      </c>
      <c r="F300" s="169">
        <f t="shared" si="43"/>
        <v>1000</v>
      </c>
      <c r="G300" s="169">
        <f t="shared" si="43"/>
        <v>0</v>
      </c>
      <c r="H300" s="169">
        <f t="shared" si="43"/>
        <v>0</v>
      </c>
      <c r="I300" s="169">
        <f t="shared" si="43"/>
        <v>0</v>
      </c>
      <c r="J300" s="169">
        <f t="shared" si="43"/>
        <v>0</v>
      </c>
      <c r="K300" s="169">
        <f t="shared" si="43"/>
        <v>635</v>
      </c>
      <c r="L300" s="169">
        <f t="shared" si="43"/>
        <v>3481</v>
      </c>
      <c r="M300" s="169">
        <f t="shared" si="43"/>
        <v>110096</v>
      </c>
      <c r="N300" s="169">
        <f>N299+N262</f>
        <v>231772</v>
      </c>
      <c r="O300" s="169">
        <f t="shared" si="43"/>
        <v>0</v>
      </c>
      <c r="P300" s="169">
        <f t="shared" si="43"/>
        <v>50</v>
      </c>
      <c r="Q300" s="169">
        <f t="shared" si="43"/>
        <v>167513</v>
      </c>
      <c r="R300" s="169">
        <f t="shared" si="43"/>
        <v>600</v>
      </c>
      <c r="S300" s="169">
        <f t="shared" si="43"/>
        <v>107</v>
      </c>
      <c r="T300" s="169">
        <f t="shared" si="43"/>
        <v>500</v>
      </c>
      <c r="U300" s="169">
        <f t="shared" si="43"/>
        <v>6743</v>
      </c>
      <c r="V300" s="169">
        <f t="shared" si="43"/>
        <v>176056</v>
      </c>
      <c r="W300" s="169">
        <f t="shared" si="43"/>
        <v>12230</v>
      </c>
      <c r="X300" s="169">
        <f t="shared" si="43"/>
        <v>107385</v>
      </c>
      <c r="Y300" s="186">
        <f t="shared" si="38"/>
        <v>893275</v>
      </c>
      <c r="Z300" s="195">
        <f t="shared" si="39"/>
        <v>607123</v>
      </c>
      <c r="AA300" s="195">
        <f t="shared" si="40"/>
        <v>286152</v>
      </c>
    </row>
    <row r="301" spans="1:27">
      <c r="A301" s="136"/>
      <c r="B301" s="136"/>
      <c r="C301" s="185"/>
      <c r="D301" s="185"/>
      <c r="E301" s="185"/>
      <c r="F301" s="185"/>
      <c r="G301" s="185"/>
      <c r="H301" s="185"/>
      <c r="I301" s="185"/>
      <c r="J301" s="185"/>
      <c r="K301" s="185"/>
      <c r="L301" s="185"/>
    </row>
    <row r="302" spans="1:27">
      <c r="A302" s="136"/>
      <c r="B302" s="136"/>
      <c r="C302" s="185"/>
      <c r="D302" s="185"/>
      <c r="E302" s="185"/>
      <c r="F302" s="185"/>
      <c r="G302" s="185"/>
      <c r="H302" s="185"/>
      <c r="I302" s="185"/>
      <c r="J302" s="185"/>
      <c r="K302" s="185"/>
      <c r="L302" s="185"/>
    </row>
    <row r="303" spans="1:27">
      <c r="A303" s="136"/>
      <c r="B303" s="136"/>
      <c r="C303" s="185"/>
      <c r="D303" s="185"/>
      <c r="E303" s="185"/>
      <c r="F303" s="185"/>
      <c r="G303" s="185"/>
      <c r="H303" s="185"/>
      <c r="I303" s="185"/>
      <c r="J303" s="185"/>
      <c r="K303" s="185"/>
      <c r="L303" s="185"/>
    </row>
    <row r="304" spans="1:27">
      <c r="A304" s="136"/>
      <c r="B304" s="136"/>
      <c r="C304" s="185"/>
      <c r="D304" s="185"/>
      <c r="E304" s="185"/>
      <c r="F304" s="185"/>
      <c r="G304" s="185"/>
      <c r="H304" s="185"/>
      <c r="I304" s="185"/>
      <c r="J304" s="185"/>
      <c r="K304" s="185"/>
      <c r="L304" s="185"/>
    </row>
    <row r="305" spans="1:12">
      <c r="A305" s="136"/>
      <c r="B305" s="136"/>
      <c r="C305" s="185"/>
      <c r="D305" s="185"/>
      <c r="E305" s="185"/>
      <c r="F305" s="185"/>
      <c r="G305" s="185"/>
      <c r="H305" s="185"/>
      <c r="I305" s="185"/>
      <c r="J305" s="185"/>
      <c r="K305" s="185"/>
      <c r="L305" s="185"/>
    </row>
    <row r="306" spans="1:12">
      <c r="A306" s="136"/>
      <c r="B306" s="136"/>
      <c r="C306" s="185"/>
      <c r="D306" s="185"/>
      <c r="E306" s="185"/>
      <c r="F306" s="185"/>
      <c r="G306" s="185"/>
      <c r="H306" s="185"/>
      <c r="I306" s="185"/>
      <c r="J306" s="185"/>
      <c r="K306" s="185"/>
      <c r="L306" s="185"/>
    </row>
    <row r="307" spans="1:12">
      <c r="A307" s="136"/>
      <c r="B307" s="136"/>
      <c r="C307" s="185"/>
      <c r="D307" s="185"/>
      <c r="E307" s="185"/>
      <c r="F307" s="185"/>
      <c r="G307" s="185"/>
      <c r="H307" s="185"/>
      <c r="I307" s="185"/>
      <c r="J307" s="185"/>
      <c r="K307" s="185"/>
      <c r="L307" s="185"/>
    </row>
    <row r="308" spans="1:12">
      <c r="A308" s="136"/>
      <c r="B308" s="136"/>
      <c r="C308" s="185"/>
      <c r="D308" s="185"/>
      <c r="E308" s="185"/>
      <c r="F308" s="185"/>
      <c r="G308" s="185"/>
      <c r="H308" s="185"/>
      <c r="I308" s="185"/>
      <c r="J308" s="185"/>
      <c r="K308" s="185"/>
      <c r="L308" s="185"/>
    </row>
    <row r="309" spans="1:12">
      <c r="A309" s="136"/>
      <c r="B309" s="136"/>
      <c r="C309" s="185"/>
      <c r="D309" s="185"/>
      <c r="E309" s="185"/>
      <c r="F309" s="185"/>
      <c r="G309" s="185"/>
      <c r="H309" s="185"/>
      <c r="I309" s="185"/>
      <c r="J309" s="185"/>
      <c r="K309" s="185"/>
      <c r="L309" s="185"/>
    </row>
    <row r="310" spans="1:12">
      <c r="A310" s="136"/>
      <c r="B310" s="136"/>
      <c r="C310" s="185"/>
      <c r="D310" s="185"/>
      <c r="E310" s="185"/>
      <c r="F310" s="185"/>
      <c r="G310" s="185"/>
      <c r="H310" s="185"/>
      <c r="I310" s="185"/>
      <c r="J310" s="185"/>
      <c r="K310" s="185"/>
      <c r="L310" s="185"/>
    </row>
    <row r="311" spans="1:12">
      <c r="A311" s="136"/>
      <c r="B311" s="136"/>
      <c r="C311" s="185"/>
      <c r="D311" s="185"/>
      <c r="E311" s="185"/>
      <c r="F311" s="185"/>
      <c r="G311" s="185"/>
      <c r="H311" s="185"/>
      <c r="I311" s="185"/>
      <c r="J311" s="185"/>
      <c r="K311" s="185"/>
      <c r="L311" s="185"/>
    </row>
    <row r="312" spans="1:12">
      <c r="A312" s="136"/>
      <c r="B312" s="136"/>
      <c r="C312" s="185"/>
      <c r="D312" s="185"/>
      <c r="E312" s="185"/>
      <c r="F312" s="185"/>
      <c r="G312" s="185"/>
      <c r="H312" s="185"/>
      <c r="I312" s="185"/>
      <c r="J312" s="185"/>
      <c r="K312" s="185"/>
      <c r="L312" s="185"/>
    </row>
    <row r="313" spans="1:12">
      <c r="A313" s="136"/>
      <c r="B313" s="136"/>
      <c r="C313" s="185"/>
      <c r="D313" s="185"/>
      <c r="E313" s="185"/>
      <c r="F313" s="185"/>
      <c r="G313" s="185"/>
      <c r="H313" s="185"/>
      <c r="I313" s="185"/>
      <c r="J313" s="185"/>
      <c r="K313" s="185"/>
      <c r="L313" s="185"/>
    </row>
  </sheetData>
  <phoneticPr fontId="50" type="noConversion"/>
  <pageMargins left="0.70866141732283472" right="0.70866141732283472" top="0.74803149606299213" bottom="0.74803149606299213" header="0.31496062992125984" footer="0.31496062992125984"/>
  <pageSetup paperSize="9" scale="1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40</vt:i4>
      </vt:variant>
      <vt:variant>
        <vt:lpstr>Névvel ellátott tartományok</vt:lpstr>
      </vt:variant>
      <vt:variant>
        <vt:i4>103</vt:i4>
      </vt:variant>
    </vt:vector>
  </HeadingPairs>
  <TitlesOfParts>
    <vt:vector size="143" baseType="lpstr">
      <vt:lpstr>Tartalom</vt:lpstr>
      <vt:lpstr>1.kiemelt ei</vt:lpstr>
      <vt:lpstr>2. KIADÁSOK MINDÖSSZESEN</vt:lpstr>
      <vt:lpstr>3. kiadások önkorm</vt:lpstr>
      <vt:lpstr>4. Faluház kiadás</vt:lpstr>
      <vt:lpstr>5. Óvoda kiadás</vt:lpstr>
      <vt:lpstr>35.Bölcsőde</vt:lpstr>
      <vt:lpstr>6. Pmh kiadás</vt:lpstr>
      <vt:lpstr>kiadások funkciócsoportra</vt:lpstr>
      <vt:lpstr>7. BEVÉTELEK MINDÖSSZESEN</vt:lpstr>
      <vt:lpstr>8. bevételek önkormányzat</vt:lpstr>
      <vt:lpstr>9.Faluház bevétel</vt:lpstr>
      <vt:lpstr>10. Óvoda bevétel</vt:lpstr>
      <vt:lpstr>11. Pmh. bevétel</vt:lpstr>
      <vt:lpstr>36.Bölcsőde</vt:lpstr>
      <vt:lpstr>bevételek funkciócsoportra</vt:lpstr>
      <vt:lpstr>12. létszám</vt:lpstr>
      <vt:lpstr>13. beruházások felújítások</vt:lpstr>
      <vt:lpstr>14. tartalékok</vt:lpstr>
      <vt:lpstr>15. stabilitási 1</vt:lpstr>
      <vt:lpstr>16.stabilitási 2</vt:lpstr>
      <vt:lpstr>17. EU projektek</vt:lpstr>
      <vt:lpstr>18. hitelek</vt:lpstr>
      <vt:lpstr>19. finanszírozás</vt:lpstr>
      <vt:lpstr>20. szociális kiadások</vt:lpstr>
      <vt:lpstr>21. átadott</vt:lpstr>
      <vt:lpstr>22. átvett</vt:lpstr>
      <vt:lpstr>23. helyi adók</vt:lpstr>
      <vt:lpstr>24. MÉRLEG ÖSSZ.</vt:lpstr>
      <vt:lpstr>25. MÉRLEG FALUHÁZ</vt:lpstr>
      <vt:lpstr>26. MÉRLEG óVODA</vt:lpstr>
      <vt:lpstr>27. MÉRLEG PMH</vt:lpstr>
      <vt:lpstr>28. MÉRLEG ÖK</vt:lpstr>
      <vt:lpstr>37. MÉRLEG Bölcsőde</vt:lpstr>
      <vt:lpstr>29. EI FELHASZN TERV</vt:lpstr>
      <vt:lpstr>30.TÖBB ÉVES</vt:lpstr>
      <vt:lpstr>31. KÖZVETETT</vt:lpstr>
      <vt:lpstr>32. GÖRDÜLŐ kiadások teljes</vt:lpstr>
      <vt:lpstr>33.GÖRDÜLŐ bevételek teljes</vt:lpstr>
      <vt:lpstr>34. GÖRDÜLŐ</vt:lpstr>
      <vt:lpstr>'16.stabilitási 2'!foot_4_place</vt:lpstr>
      <vt:lpstr>'1.kiemelt ei'!Nyomtatási_terület</vt:lpstr>
      <vt:lpstr>'10. Óvoda bevétel'!Nyomtatási_terület</vt:lpstr>
      <vt:lpstr>'11. Pmh. bevétel'!Nyomtatási_terület</vt:lpstr>
      <vt:lpstr>'12. létszám'!Nyomtatási_terület</vt:lpstr>
      <vt:lpstr>'13. beruházások felújítások'!Nyomtatási_terület</vt:lpstr>
      <vt:lpstr>'14. tartalékok'!Nyomtatási_terület</vt:lpstr>
      <vt:lpstr>'15. stabilitási 1'!Nyomtatási_terület</vt:lpstr>
      <vt:lpstr>'16.stabilitási 2'!Nyomtatási_terület</vt:lpstr>
      <vt:lpstr>'17. EU projektek'!Nyomtatási_terület</vt:lpstr>
      <vt:lpstr>'18. hitelek'!Nyomtatási_terület</vt:lpstr>
      <vt:lpstr>'19. finanszírozás'!Nyomtatási_terület</vt:lpstr>
      <vt:lpstr>'2. KIADÁSOK MINDÖSSZESEN'!Nyomtatási_terület</vt:lpstr>
      <vt:lpstr>'20. szociális kiadások'!Nyomtatási_terület</vt:lpstr>
      <vt:lpstr>'21. átadott'!Nyomtatási_terület</vt:lpstr>
      <vt:lpstr>'22. átvett'!Nyomtatási_terület</vt:lpstr>
      <vt:lpstr>'23. helyi adók'!Nyomtatási_terület</vt:lpstr>
      <vt:lpstr>'24. MÉRLEG ÖSSZ.'!Nyomtatási_terület</vt:lpstr>
      <vt:lpstr>'25. MÉRLEG FALUHÁZ'!Nyomtatási_terület</vt:lpstr>
      <vt:lpstr>'26. MÉRLEG óVODA'!Nyomtatási_terület</vt:lpstr>
      <vt:lpstr>'27. MÉRLEG PMH'!Nyomtatási_terület</vt:lpstr>
      <vt:lpstr>'28. MÉRLEG ÖK'!Nyomtatási_terület</vt:lpstr>
      <vt:lpstr>'29. EI FELHASZN TERV'!Nyomtatási_terület</vt:lpstr>
      <vt:lpstr>'3. kiadások önkorm'!Nyomtatási_terület</vt:lpstr>
      <vt:lpstr>'30.TÖBB ÉVES'!Nyomtatási_terület</vt:lpstr>
      <vt:lpstr>'31. KÖZVETETT'!Nyomtatási_terület</vt:lpstr>
      <vt:lpstr>'32. GÖRDÜLŐ kiadások teljes'!Nyomtatási_terület</vt:lpstr>
      <vt:lpstr>'33.GÖRDÜLŐ bevételek teljes'!Nyomtatási_terület</vt:lpstr>
      <vt:lpstr>'34. GÖRDÜLŐ'!Nyomtatási_terület</vt:lpstr>
      <vt:lpstr>'35.Bölcsőde'!Nyomtatási_terület</vt:lpstr>
      <vt:lpstr>'36.Bölcsőde'!Nyomtatási_terület</vt:lpstr>
      <vt:lpstr>'37. MÉRLEG Bölcsőde'!Nyomtatási_terület</vt:lpstr>
      <vt:lpstr>'4. Faluház kiadás'!Nyomtatási_terület</vt:lpstr>
      <vt:lpstr>'5. Óvoda kiadás'!Nyomtatási_terület</vt:lpstr>
      <vt:lpstr>'6. Pmh kiadás'!Nyomtatási_terület</vt:lpstr>
      <vt:lpstr>'7. BEVÉTELEK MINDÖSSZESEN'!Nyomtatási_terület</vt:lpstr>
      <vt:lpstr>'8. bevételek önkormányzat'!Nyomtatási_terület</vt:lpstr>
      <vt:lpstr>'9.Faluház bevétel'!Nyomtatási_terület</vt:lpstr>
      <vt:lpstr>'bevételek funkciócsoportra'!Nyomtatási_terület</vt:lpstr>
      <vt:lpstr>'kiadások funkciócsoportra'!Nyomtatási_terület</vt:lpstr>
      <vt:lpstr>'25. MÉRLEG FALUHÁZ'!pr232</vt:lpstr>
      <vt:lpstr>'26. MÉRLEG óVODA'!pr232</vt:lpstr>
      <vt:lpstr>'27. MÉRLEG PMH'!pr232</vt:lpstr>
      <vt:lpstr>'28. MÉRLEG ÖK'!pr232</vt:lpstr>
      <vt:lpstr>'30.TÖBB ÉVES'!pr232</vt:lpstr>
      <vt:lpstr>'31. KÖZVETETT'!pr232</vt:lpstr>
      <vt:lpstr>'37. MÉRLEG Bölcsőde'!pr232</vt:lpstr>
      <vt:lpstr>'25. MÉRLEG FALUHÁZ'!pr233</vt:lpstr>
      <vt:lpstr>'26. MÉRLEG óVODA'!pr233</vt:lpstr>
      <vt:lpstr>'27. MÉRLEG PMH'!pr233</vt:lpstr>
      <vt:lpstr>'28. MÉRLEG ÖK'!pr233</vt:lpstr>
      <vt:lpstr>'30.TÖBB ÉVES'!pr233</vt:lpstr>
      <vt:lpstr>'31. KÖZVETETT'!pr233</vt:lpstr>
      <vt:lpstr>'37. MÉRLEG Bölcsőde'!pr233</vt:lpstr>
      <vt:lpstr>'25. MÉRLEG FALUHÁZ'!pr234</vt:lpstr>
      <vt:lpstr>'26. MÉRLEG óVODA'!pr234</vt:lpstr>
      <vt:lpstr>'27. MÉRLEG PMH'!pr234</vt:lpstr>
      <vt:lpstr>'28. MÉRLEG ÖK'!pr234</vt:lpstr>
      <vt:lpstr>'30.TÖBB ÉVES'!pr234</vt:lpstr>
      <vt:lpstr>'31. KÖZVETETT'!pr234</vt:lpstr>
      <vt:lpstr>'37. MÉRLEG Bölcsőde'!pr234</vt:lpstr>
      <vt:lpstr>'25. MÉRLEG FALUHÁZ'!pr235</vt:lpstr>
      <vt:lpstr>'26. MÉRLEG óVODA'!pr235</vt:lpstr>
      <vt:lpstr>'27. MÉRLEG PMH'!pr235</vt:lpstr>
      <vt:lpstr>'28. MÉRLEG ÖK'!pr235</vt:lpstr>
      <vt:lpstr>'30.TÖBB ÉVES'!pr235</vt:lpstr>
      <vt:lpstr>'31. KÖZVETETT'!pr235</vt:lpstr>
      <vt:lpstr>'37. MÉRLEG Bölcsőde'!pr235</vt:lpstr>
      <vt:lpstr>'25. MÉRLEG FALUHÁZ'!pr236</vt:lpstr>
      <vt:lpstr>'26. MÉRLEG óVODA'!pr236</vt:lpstr>
      <vt:lpstr>'27. MÉRLEG PMH'!pr236</vt:lpstr>
      <vt:lpstr>'28. MÉRLEG ÖK'!pr236</vt:lpstr>
      <vt:lpstr>'30.TÖBB ÉVES'!pr236</vt:lpstr>
      <vt:lpstr>'31. KÖZVETETT'!pr236</vt:lpstr>
      <vt:lpstr>'37. MÉRLEG Bölcsőde'!pr236</vt:lpstr>
      <vt:lpstr>'25. MÉRLEG FALUHÁZ'!pr312</vt:lpstr>
      <vt:lpstr>'26. MÉRLEG óVODA'!pr312</vt:lpstr>
      <vt:lpstr>'27. MÉRLEG PMH'!pr312</vt:lpstr>
      <vt:lpstr>'28. MÉRLEG ÖK'!pr312</vt:lpstr>
      <vt:lpstr>'30.TÖBB ÉVES'!pr312</vt:lpstr>
      <vt:lpstr>'37. MÉRLEG Bölcsőde'!pr312</vt:lpstr>
      <vt:lpstr>'25. MÉRLEG FALUHÁZ'!pr313</vt:lpstr>
      <vt:lpstr>'26. MÉRLEG óVODA'!pr313</vt:lpstr>
      <vt:lpstr>'27. MÉRLEG PMH'!pr313</vt:lpstr>
      <vt:lpstr>'28. MÉRLEG ÖK'!pr313</vt:lpstr>
      <vt:lpstr>'30.TÖBB ÉVES'!pr313</vt:lpstr>
      <vt:lpstr>'37. MÉRLEG Bölcsőde'!pr313</vt:lpstr>
      <vt:lpstr>'25. MÉRLEG FALUHÁZ'!pr314</vt:lpstr>
      <vt:lpstr>'26. MÉRLEG óVODA'!pr314</vt:lpstr>
      <vt:lpstr>'27. MÉRLEG PMH'!pr314</vt:lpstr>
      <vt:lpstr>'28. MÉRLEG ÖK'!pr314</vt:lpstr>
      <vt:lpstr>'30.TÖBB ÉVES'!pr314</vt:lpstr>
      <vt:lpstr>'31. KÖZVETETT'!pr314</vt:lpstr>
      <vt:lpstr>'37. MÉRLEG Bölcsőde'!pr314</vt:lpstr>
      <vt:lpstr>'25. MÉRLEG FALUHÁZ'!pr315</vt:lpstr>
      <vt:lpstr>'26. MÉRLEG óVODA'!pr315</vt:lpstr>
      <vt:lpstr>'27. MÉRLEG PMH'!pr315</vt:lpstr>
      <vt:lpstr>'28. MÉRLEG ÖK'!pr315</vt:lpstr>
      <vt:lpstr>'30.TÖBB ÉVES'!pr315</vt:lpstr>
      <vt:lpstr>'37. MÉRLEG Bölcsőde'!pr315</vt:lpstr>
      <vt:lpstr>'34. GÖRDÜLŐ'!pr395</vt:lpstr>
      <vt:lpstr>'34. GÖRDÜLŐ'!pr396</vt:lpstr>
      <vt:lpstr>'34. GÖRDÜLŐ'!pr397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Anita</cp:lastModifiedBy>
  <cp:lastPrinted>2015-06-19T07:12:12Z</cp:lastPrinted>
  <dcterms:created xsi:type="dcterms:W3CDTF">2014-01-03T21:48:14Z</dcterms:created>
  <dcterms:modified xsi:type="dcterms:W3CDTF">2015-06-29T13:27:01Z</dcterms:modified>
</cp:coreProperties>
</file>