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84" firstSheet="12" activeTab="15"/>
  </bookViews>
  <sheets>
    <sheet name="1. címrend" sheetId="1" r:id="rId1"/>
    <sheet name="2. Bev-kiad." sheetId="2" r:id="rId2"/>
    <sheet name="3. Műk." sheetId="3" r:id="rId3"/>
    <sheet name="4.Felh." sheetId="4" r:id="rId4"/>
    <sheet name="5. KÖH" sheetId="5" r:id="rId5"/>
    <sheet name="6. Köh bev" sheetId="6" r:id="rId6"/>
    <sheet name="7. Átadott p.eszk." sheetId="7" r:id="rId7"/>
    <sheet name="8. Cofog " sheetId="8" r:id="rId8"/>
    <sheet name="9. céltartalék" sheetId="9" r:id="rId9"/>
    <sheet name="10. beruházások" sheetId="10" r:id="rId10"/>
    <sheet name="11. felújítások" sheetId="11" r:id="rId11"/>
    <sheet name="12. létszám adatok" sheetId="12" r:id="rId12"/>
    <sheet name="13. EU-s projekt" sheetId="13" r:id="rId13"/>
    <sheet name="14. szociális " sheetId="14" r:id="rId14"/>
    <sheet name="15. kötelező feladazok" sheetId="15" r:id="rId15"/>
    <sheet name="16.gördülő tervezés" sheetId="16" r:id="rId16"/>
    <sheet name="17. költségvetési  hiány terv" sheetId="17" r:id="rId17"/>
    <sheet name="mérleg" sheetId="18" r:id="rId18"/>
    <sheet name="közvetett tám" sheetId="19" r:id="rId19"/>
    <sheet name="ei felh ütemterv" sheetId="20" r:id="rId20"/>
  </sheets>
  <externalReferences>
    <externalReference r:id="rId23"/>
    <externalReference r:id="rId24"/>
  </externalReferences>
  <definedNames>
    <definedName name="beruh">'[1]4.1. táj.'!#REF!</definedName>
    <definedName name="Excel_BuiltIn__FilterDatabase" localSheetId="1">'2. Bev-kiad.'!$A$1:$A$25</definedName>
    <definedName name="Excel_BuiltIn__FilterDatabase" localSheetId="2">'3. Műk.'!$A$2:$A$94</definedName>
    <definedName name="Excel_BuiltIn_Print_Area" localSheetId="1">'2. Bev-kiad.'!$A$1:$A$55</definedName>
    <definedName name="Excel_BuiltIn_Print_Area" localSheetId="2">'3. Műk.'!$A$2:$H$101</definedName>
    <definedName name="Excel_BuiltIn_Print_Area" localSheetId="2">'3. Műk.'!$A$2:$C$101</definedName>
    <definedName name="Excel_BuiltIn_Print_Area" localSheetId="3">'4.Felh.'!$A$2:$B$67</definedName>
    <definedName name="Excel_BuiltIn_Print_Area" localSheetId="6">'7. Átadott p.eszk.'!$B$1:$C$27</definedName>
    <definedName name="Excel_BuiltIn_Print_Area" localSheetId="6">'7. Átadott p.eszk.'!$B$1:$C$23</definedName>
    <definedName name="intézmények">'[2]4.1. táj.'!#REF!</definedName>
    <definedName name="_xlnm.Print_Area" localSheetId="1">'2. Bev-kiad.'!$A$1:$G$53</definedName>
    <definedName name="_xlnm.Print_Area" localSheetId="2">'3. Műk.'!$A$2:$C$103</definedName>
    <definedName name="_xlnm.Print_Area" localSheetId="3">'4.Felh.'!$A$2:$F$89</definedName>
    <definedName name="_xlnm.Print_Area" localSheetId="6">'7. Átadott p.eszk.'!$A$1:$C$34</definedName>
    <definedName name="qewrqewr">'[1]4.1. táj.'!#REF!</definedName>
    <definedName name="Z_ABF21C5C_6078_4D03_96DF_78390D4F8F84_.wvu.Cols" localSheetId="6">('7. Átadott p.eszk.'!#REF!,'7. Átadott p.eszk.'!$A$1:$HO$65485)</definedName>
    <definedName name="Z_ABF21C5C_6078_4D03_96DF_78390D4F8F84_.wvu.FilterData" localSheetId="1">'2. Bev-kiad.'!$A$1:$A$25</definedName>
    <definedName name="Z_ABF21C5C_6078_4D03_96DF_78390D4F8F84_.wvu.FilterData" localSheetId="2">'3. Műk.'!$A$2:$A$94</definedName>
    <definedName name="Z_ABF21C5C_6078_4D03_96DF_78390D4F8F84_.wvu.PrintArea" localSheetId="1">'2. Bev-kiad.'!$A$1:$A$53</definedName>
    <definedName name="Z_ABF21C5C_6078_4D03_96DF_78390D4F8F84_.wvu.PrintArea" localSheetId="2">'3. Műk.'!$A$2:$A$94</definedName>
    <definedName name="Z_ABF21C5C_6078_4D03_96DF_78390D4F8F84_.wvu.PrintArea" localSheetId="3">'4.Felh.'!$A$2:$A$55</definedName>
    <definedName name="Z_ABF21C5C_6078_4D03_96DF_78390D4F8F84_.wvu.PrintArea" localSheetId="6">'7. Átadott p.eszk.'!$B$1:$B$5</definedName>
    <definedName name="Z_ABF21C5C_6078_4D03_96DF_78390D4F8F84_.wvu.Rows" localSheetId="1">'2. Bev-kiad.'!#REF!</definedName>
    <definedName name="Z_ABF21C5C_6078_4D03_96DF_78390D4F8F84_.wvu.Rows" localSheetId="2">('3. Műk.'!$3:$3,'3. Műk.'!$35:$39,'3. Műk.'!#REF!,'3. Műk.'!#REF!,'3. Műk.'!#REF!,'3. Műk.'!#REF!,'3. Műk.'!#REF!,'3. Műk.'!#REF!,'3. Műk.'!#REF!)</definedName>
    <definedName name="Z_ABF21C5C_6078_4D03_96DF_78390D4F8F84_.wvu.Rows" localSheetId="3">('4.Felh.'!#REF!,'4.Felh.'!#REF!,'4.Felh.'!#REF!,'4.Felh.'!#REF!)</definedName>
    <definedName name="Z_ABF21C5C_6078_4D03_96DF_78390D4F8F84_.wvu.Rows" localSheetId="6">('7. Átadott p.eszk.'!#REF!,'7. Átadott p.eszk.'!#REF!,'7. Átadott p.eszk.'!#REF!,'7. Átadott p.eszk.'!#REF!,'7. Átadott p.eszk.'!#REF!)</definedName>
  </definedNames>
  <calcPr fullCalcOnLoad="1"/>
</workbook>
</file>

<file path=xl/sharedStrings.xml><?xml version="1.0" encoding="utf-8"?>
<sst xmlns="http://schemas.openxmlformats.org/spreadsheetml/2006/main" count="995" uniqueCount="615">
  <si>
    <t>ezer Ft-ban</t>
  </si>
  <si>
    <t>2015. évi eredeti előirányzat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</si>
  <si>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</si>
  <si>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</si>
  <si>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</si>
  <si>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</si>
  <si>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</si>
  <si>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</si>
  <si>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</si>
  <si>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</si>
  <si>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</si>
  <si>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</si>
  <si>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>B. Finanszírozási bevételek</t>
  </si>
  <si>
    <t>I.  Belföldi finanszírozás bevételei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</si>
  <si>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</si>
  <si>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</si>
  <si>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</si>
  <si>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</si>
  <si>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</si>
  <si>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</si>
  <si>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II. Külföldi finanszírozás bevételei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</si>
  <si>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</si>
  <si>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</si>
  <si>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</si>
  <si>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</si>
  <si>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3. Dologi kiadások</t>
  </si>
  <si>
    <t>4. Ellátottak pénzbeli juttatásai</t>
  </si>
  <si>
    <t>5. Egyéb működési célú kiadások</t>
  </si>
  <si>
    <t xml:space="preserve">5.2. Elvonások és befizetések </t>
  </si>
  <si>
    <t>5.3. Általános tartalék</t>
  </si>
  <si>
    <t>5.4. Működési célú tartalék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</si>
  <si>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</si>
  <si>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</si>
  <si>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</si>
  <si>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</si>
  <si>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</si>
  <si>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</si>
  <si>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</si>
  <si>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B. Finanszírozási kiadások</t>
  </si>
  <si>
    <t>I.  Belföldi finanszírozás kiadásai</t>
  </si>
  <si>
    <t>1. Hitel-, kölcsöntörlesztés</t>
  </si>
  <si>
    <t>II. Külföldi finanszírozás kiadásai</t>
  </si>
  <si>
    <t>Kiadások összesen</t>
  </si>
  <si>
    <t xml:space="preserve">                                                                                              </t>
  </si>
  <si>
    <t>Működési bevételek - kiadások</t>
  </si>
  <si>
    <t>A. Működési költségvetési bevételek</t>
  </si>
  <si>
    <t>I. Működési célú támogatások államháztartáson belülről</t>
  </si>
  <si>
    <t>1. Önkormányzatok működési támogatásai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</si>
  <si>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</si>
  <si>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</si>
  <si>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</si>
  <si>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</si>
  <si>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</si>
  <si>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</si>
  <si>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</si>
  <si>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</si>
  <si>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</si>
  <si>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</si>
  <si>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</si>
  <si>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</si>
  <si>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</si>
  <si>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</si>
  <si>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</si>
  <si>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 xml:space="preserve">2. Egyéb működési célú támogatások bevételei államháztartáson belülről </t>
  </si>
  <si>
    <t>2.1. OEP finanszírozás (védőnői szolgálat)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</si>
  <si>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</si>
  <si>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</si>
  <si>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</si>
  <si>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</si>
  <si>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</si>
  <si>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</si>
  <si>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</si>
  <si>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</si>
  <si>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</si>
  <si>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</si>
  <si>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</si>
  <si>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</si>
  <si>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</si>
  <si>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</si>
  <si>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</si>
  <si>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</si>
  <si>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</si>
  <si>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</si>
  <si>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</si>
  <si>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</si>
  <si>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</si>
  <si>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</si>
  <si>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</si>
  <si>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</si>
  <si>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</si>
  <si>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</si>
  <si>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</si>
  <si>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</si>
  <si>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1. Előző év működési célú maradvány igénybevétele (belső finanszírozás)</t>
  </si>
  <si>
    <t>2. Működési célú hitelfelvétel (külső finanszírozás)</t>
  </si>
  <si>
    <t>Működési bevételek összesen</t>
  </si>
  <si>
    <t xml:space="preserve">A. Működési költségvetési kiadások </t>
  </si>
  <si>
    <t>I. Személyi juttatások</t>
  </si>
  <si>
    <t>III. Dologi kiadások</t>
  </si>
  <si>
    <t>IV. Ellátottak pénzbeli juttatásai</t>
  </si>
  <si>
    <t>V. Egyéb működési célú kiadások</t>
  </si>
  <si>
    <t xml:space="preserve">2. Elvonások és befizetések </t>
  </si>
  <si>
    <t>3. Általános tartalék</t>
  </si>
  <si>
    <t>4. Működési célú tartalék</t>
  </si>
  <si>
    <t>B.Finanszírozási kiadások</t>
  </si>
  <si>
    <t>I. Belföldi finanszírozás kiadásai</t>
  </si>
  <si>
    <t>1. Működési célú hitel-, kölcsöntörlesztés</t>
  </si>
  <si>
    <t>Működési költségvetés egyenlege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</si>
  <si>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</si>
  <si>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</si>
  <si>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</si>
  <si>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</si>
  <si>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</si>
  <si>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</si>
  <si>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</si>
  <si>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</si>
  <si>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</si>
  <si>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</si>
  <si>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</si>
  <si>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</si>
  <si>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</si>
  <si>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</si>
  <si>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</si>
  <si>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</si>
  <si>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</si>
  <si>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</si>
  <si>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</si>
  <si>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</si>
  <si>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</si>
  <si>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</si>
  <si>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</si>
  <si>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r>
      <t>2. Intézményi beruházások</t>
    </r>
    <r>
      <rPr>
        <sz val="10"/>
        <rFont val="Times New Roman"/>
        <family val="1"/>
      </rPr>
      <t xml:space="preserve"> (tárgyi eszközök beszerzése)</t>
    </r>
  </si>
  <si>
    <t xml:space="preserve">2.1. Hivatal </t>
  </si>
  <si>
    <t>2.2. Gamesz</t>
  </si>
  <si>
    <t>II. Felújítások</t>
  </si>
  <si>
    <t>1. Önkormányzati felújítások</t>
  </si>
  <si>
    <t>III. Egyéb felhalmozási célú kiadások</t>
  </si>
  <si>
    <t>1. Felhalmozási célú visszatérítendő támogatások, kölcsönök nyújtása áht-n kívülre</t>
  </si>
  <si>
    <t>2. Felhalmozási célú tartalék</t>
  </si>
  <si>
    <t>1. Felhalmozási  célú hitel-, kölcsöntörlesztés</t>
  </si>
  <si>
    <t>Felhalmozási kiadások összesen</t>
  </si>
  <si>
    <t>Működési célú támogatások, pénzeszközátadások</t>
  </si>
  <si>
    <t>Egyéb működési célú kiadások összesen</t>
  </si>
  <si>
    <t>Beruházások</t>
  </si>
  <si>
    <t>Felújítások</t>
  </si>
  <si>
    <t>Összes kiadás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</si>
  <si>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</si>
  <si>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</si>
  <si>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</si>
  <si>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</si>
  <si>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</si>
  <si>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</si>
  <si>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</si>
  <si>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</si>
  <si>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</si>
  <si>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</si>
  <si>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</si>
  <si>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</si>
  <si>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</si>
  <si>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</si>
  <si>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</si>
  <si>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</si>
  <si>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</si>
  <si>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</si>
  <si>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</si>
  <si>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</si>
  <si>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</si>
  <si>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</si>
  <si>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</si>
  <si>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</si>
  <si>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</si>
  <si>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Közvilágítás</t>
  </si>
  <si>
    <t>2.  Munkaadókat terhelő járulékok és szociális hozzájárulási adó</t>
  </si>
  <si>
    <t>II. Munkaadókat terhelő járulékok és szociális hozzájárulási adó</t>
  </si>
  <si>
    <t>5.1. Működési célú támogatások</t>
  </si>
  <si>
    <t xml:space="preserve">    1. Működési célú támogatások</t>
  </si>
  <si>
    <t>2.3. Pénzeszközátvétel (Társulástól)</t>
  </si>
  <si>
    <t>4.1. Talajterhelési díj</t>
  </si>
  <si>
    <t>Közfoglalkoztatás</t>
  </si>
  <si>
    <t>Szennyvíz</t>
  </si>
  <si>
    <r>
      <t>2. Intézményi felújítás</t>
    </r>
    <r>
      <rPr>
        <sz val="10"/>
        <rFont val="Times New Roman"/>
        <family val="1"/>
      </rPr>
      <t xml:space="preserve"> </t>
    </r>
  </si>
  <si>
    <t xml:space="preserve">Böhönye Község Önkormányzatának </t>
  </si>
  <si>
    <t xml:space="preserve">Böhönye Község Önkormányzata </t>
  </si>
  <si>
    <t>Böhönye és Környéke Önkormányzati Társulása</t>
  </si>
  <si>
    <t>Marcali Többcélú Kistérségi Társulás</t>
  </si>
  <si>
    <t>5.5 Céltartalék</t>
  </si>
  <si>
    <t>Ssz.</t>
  </si>
  <si>
    <t>A;</t>
  </si>
  <si>
    <t>kormányzati funkció</t>
  </si>
  <si>
    <t>Intézmény/kormányzati funkció</t>
  </si>
  <si>
    <t>Ebből</t>
  </si>
  <si>
    <t>Személyi juttatás</t>
  </si>
  <si>
    <t>Munkaadókat terhelő jár.</t>
  </si>
  <si>
    <t>Dologi jellegű kiadások</t>
  </si>
  <si>
    <t>Ellátottak pénzbeli jutt.</t>
  </si>
  <si>
    <t>Egyéb műk.célú tám.</t>
  </si>
  <si>
    <t>Tervezett előirányzatai</t>
  </si>
  <si>
    <t>Önkormányzati igazgatás</t>
  </si>
  <si>
    <t>Köztemető fennt.</t>
  </si>
  <si>
    <t>Önk. vagyon gazd.</t>
  </si>
  <si>
    <t>Tűz. és hat.</t>
  </si>
  <si>
    <t>Közutak</t>
  </si>
  <si>
    <t>Nem v. hull.</t>
  </si>
  <si>
    <t>Víztermelés</t>
  </si>
  <si>
    <t>Zöldterület</t>
  </si>
  <si>
    <t>Község városgazd(komm.csoport)</t>
  </si>
  <si>
    <t>Háziorvosi alapell.</t>
  </si>
  <si>
    <t>Fogorvosi alapell.</t>
  </si>
  <si>
    <t>Család és nővéd.</t>
  </si>
  <si>
    <t>Település eü.</t>
  </si>
  <si>
    <t>Sport műk.</t>
  </si>
  <si>
    <t>Könyvtár</t>
  </si>
  <si>
    <t>Közművelődés</t>
  </si>
  <si>
    <t>Gyermekétk., óvoda</t>
  </si>
  <si>
    <t>Idősek nepp.ell.</t>
  </si>
  <si>
    <t>Gyermekjóléti</t>
  </si>
  <si>
    <t>Szociális étk.</t>
  </si>
  <si>
    <t>Egyes szoc.ell.</t>
  </si>
  <si>
    <t>Működési kiadás összesen</t>
  </si>
  <si>
    <t>Szakfeladat</t>
  </si>
  <si>
    <t>Intézmény/szakfeladat</t>
  </si>
  <si>
    <t>Egyéb felhalmozási kiadás</t>
  </si>
  <si>
    <t>Lakásépítések</t>
  </si>
  <si>
    <t>Áht. kívülre irányuló fejl.ber.</t>
  </si>
  <si>
    <t>Község városgazd</t>
  </si>
  <si>
    <t>Gyermekétk.</t>
  </si>
  <si>
    <t>Felhalmozási kiadás</t>
  </si>
  <si>
    <t>A</t>
  </si>
  <si>
    <t>B</t>
  </si>
  <si>
    <t>C</t>
  </si>
  <si>
    <t>Sor-szám</t>
  </si>
  <si>
    <t>Megnevezés</t>
  </si>
  <si>
    <t>I. Működési költségvetés</t>
  </si>
  <si>
    <t>Munkaadót terhelő járulékok és szociális hozzájárulási adó</t>
  </si>
  <si>
    <t>Dologi kiadás</t>
  </si>
  <si>
    <t>Ellátottak pénzbeni juttatása</t>
  </si>
  <si>
    <t>Egyéb működési célú kiadások</t>
  </si>
  <si>
    <t>Működési tartalék</t>
  </si>
  <si>
    <t>II. Felhalmozási költségvetés</t>
  </si>
  <si>
    <t>KÖLTSÉGVETÉSI KIADÁS ÖSSZESEN:</t>
  </si>
  <si>
    <t>III. Finanszírozási célú kiadás</t>
  </si>
  <si>
    <t>Államháztartáson belüli megelőlegezés visszafizetése</t>
  </si>
  <si>
    <t>Központi, irányító szervi támogatás</t>
  </si>
  <si>
    <t>KIADÁS ÖSSZESEN</t>
  </si>
  <si>
    <t xml:space="preserve">Helyi adók </t>
  </si>
  <si>
    <t>Építményadó</t>
  </si>
  <si>
    <t xml:space="preserve"> Telekadó</t>
  </si>
  <si>
    <t>Magánszemélyek kommunális adója</t>
  </si>
  <si>
    <t>Iparűzési adó</t>
  </si>
  <si>
    <t xml:space="preserve"> Idegenforgalmi adó</t>
  </si>
  <si>
    <t>Pótlék, bírság</t>
  </si>
  <si>
    <t xml:space="preserve"> Egyéb bírságok, pótlékok</t>
  </si>
  <si>
    <t xml:space="preserve"> Igazgatási szolgáltatási díj</t>
  </si>
  <si>
    <t xml:space="preserve"> Talajterhelési díj</t>
  </si>
  <si>
    <t xml:space="preserve"> Egyéb sajátos bevétel</t>
  </si>
  <si>
    <t>Termőföld bérbeadásából származó jövedelem</t>
  </si>
  <si>
    <t>Gépjárműadó (40%-a)</t>
  </si>
  <si>
    <t>Működési bevétel</t>
  </si>
  <si>
    <t>Készletértékesítés</t>
  </si>
  <si>
    <t>Közterület használati díj</t>
  </si>
  <si>
    <t>Szolgáltatás ellenértéke</t>
  </si>
  <si>
    <t>Ellátási díjak</t>
  </si>
  <si>
    <t>Tulajdonosi bevételek</t>
  </si>
  <si>
    <t>Kiszámlázott általános forg.adó</t>
  </si>
  <si>
    <t>Kamatbevételek</t>
  </si>
  <si>
    <t>Biztosító által fizetett kártérítés</t>
  </si>
  <si>
    <t>Egyéb működési célú támogatások bevételei államháztartási belülről</t>
  </si>
  <si>
    <t>fejezeti kezelésű ei EU-s programokra</t>
  </si>
  <si>
    <t>egyéb fejezeti kezelésű ei</t>
  </si>
  <si>
    <t>elkülönített állami pénzalapok</t>
  </si>
  <si>
    <t>helyi önk. és költségvetési szerveik</t>
  </si>
  <si>
    <t>társulások és költségvetési szervei</t>
  </si>
  <si>
    <t>II. Támogatások</t>
  </si>
  <si>
    <t>Önkormányzat támogatásai</t>
  </si>
  <si>
    <t>Önkormányzat költségvetési támogatása</t>
  </si>
  <si>
    <t>Települési önkormányzatok működésének támogatása</t>
  </si>
  <si>
    <t xml:space="preserve"> Települési önkormányzatok egyes köznevelési feladatainak ellátása</t>
  </si>
  <si>
    <t>Települési önkormányzatok szociális,gyermekjóléti és gyermekétkeztetési feladatok támogatása</t>
  </si>
  <si>
    <t>Könyvtári,közművelődési feladatok támogatása</t>
  </si>
  <si>
    <t>Működési célú költségvetési tám. és kieg.tám</t>
  </si>
  <si>
    <t xml:space="preserve"> Egyéb felhalmozási célú központi támogatás</t>
  </si>
  <si>
    <t>Tárgyi eszközök, immateriális javak értékesítése</t>
  </si>
  <si>
    <t>Ingatlan értékesítés</t>
  </si>
  <si>
    <t>Felhalmozási bevételek</t>
  </si>
  <si>
    <t>Működési célú visszatér.tám. kölcsönök áht kívülrőll</t>
  </si>
  <si>
    <t>Egyéb működési célú átvett pé</t>
  </si>
  <si>
    <t>Felhalmozási célú átvett pé</t>
  </si>
  <si>
    <t>Költségvetési bevételek</t>
  </si>
  <si>
    <t>KÖH  maradványa</t>
  </si>
  <si>
    <t>VII.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</si>
  <si>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</si>
  <si>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</si>
  <si>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</si>
  <si>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</si>
  <si>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</si>
  <si>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>Visszafiz.</t>
  </si>
  <si>
    <t>1.6. Elszámolásból származó bevétel</t>
  </si>
  <si>
    <t>Közvetített szolgáltatások bevételei</t>
  </si>
  <si>
    <t>Beruházási cél megnevezés</t>
  </si>
  <si>
    <t>Összesen:</t>
  </si>
  <si>
    <t>Község városgazd.</t>
  </si>
  <si>
    <t>Egyéb beruházások</t>
  </si>
  <si>
    <t>Felújítási cél megnevezés</t>
  </si>
  <si>
    <t>Összesen</t>
  </si>
  <si>
    <t>15534+683</t>
  </si>
  <si>
    <t>15534+683+26389</t>
  </si>
  <si>
    <t>15534+660</t>
  </si>
  <si>
    <t>42583-7378-17096</t>
  </si>
  <si>
    <t xml:space="preserve">ezer Ft-ban </t>
  </si>
  <si>
    <t>5.6 Vizi közmű fejl.</t>
  </si>
  <si>
    <t>2016. évi tervezett módosítás 2016.12.31.</t>
  </si>
  <si>
    <t>2016. évi várható teljesítés</t>
  </si>
  <si>
    <t>2017. évi tervezett eredeti előirányzat</t>
  </si>
  <si>
    <t>szabadság megváltás</t>
  </si>
  <si>
    <t>cafetéria</t>
  </si>
  <si>
    <t>közlekedési költség</t>
  </si>
  <si>
    <t>jubileumi jutalom</t>
  </si>
  <si>
    <t>foglalkoztatott egyéb szem.jutt. (pl szemüveg biztosítás, betegszabadság, helyettesítés, valamint 4/2013. Korm.rend. 15. mellékelete szerint)</t>
  </si>
  <si>
    <t>jutalom</t>
  </si>
  <si>
    <t>külső személyi juttatás</t>
  </si>
  <si>
    <t>törvény szerinti illetmény</t>
  </si>
  <si>
    <t>készletbeszerzés</t>
  </si>
  <si>
    <t>kommunikációs szolgáltatás</t>
  </si>
  <si>
    <t>szolgáltatatás kiadás</t>
  </si>
  <si>
    <t>különféle befizetés , egyéb dolodi kiadás (ÁFA)</t>
  </si>
  <si>
    <t>2017/2016.  évi módoított ei/ tervezett ei %-a</t>
  </si>
  <si>
    <t>6. Termőföld bérbeadás</t>
  </si>
  <si>
    <t>Önkormányzat</t>
  </si>
  <si>
    <t>DRV ZRT</t>
  </si>
  <si>
    <t>Kaposmenti Társulás, Katasztrófa véd.</t>
  </si>
  <si>
    <t>Törvény sz.illetmény</t>
  </si>
  <si>
    <t>Béren kívülli juttatás</t>
  </si>
  <si>
    <t>Közlekedési költségtér.</t>
  </si>
  <si>
    <t>Jubileumi jutattás</t>
  </si>
  <si>
    <t>Foglal. egyéb sajátos jutt.</t>
  </si>
  <si>
    <t>Egyéb jogviszony, külső szem. jut.</t>
  </si>
  <si>
    <t>Választott tisztségvis.</t>
  </si>
  <si>
    <t>Készlet beszerzés</t>
  </si>
  <si>
    <t>Kommunális szolg.</t>
  </si>
  <si>
    <t>Szolgáltatás</t>
  </si>
  <si>
    <t>Különféle befizetések, egyéb dologi</t>
  </si>
  <si>
    <t>Normatív jutalom</t>
  </si>
  <si>
    <t>Böhönye Község Önkormányzatának összevont bevételei  és kiadásai</t>
  </si>
  <si>
    <t>Böhönye Község Önkormányzata Képviselő-testületének</t>
  </si>
  <si>
    <t>Az önkormányzat Címrendje</t>
  </si>
  <si>
    <t>1. Böhönye Község Önkormányzata</t>
  </si>
  <si>
    <t>2. Az Önkormányzat költségvetési szerve</t>
  </si>
  <si>
    <t>Böhönyei Közös Önkormányzati Hivatal</t>
  </si>
  <si>
    <t>3. Nem költségvetési szervi formában működő egységek</t>
  </si>
  <si>
    <t>Község Város gazdálkodás ( Kommunális csoport)</t>
  </si>
  <si>
    <t>Könyvtár Művelődési ház</t>
  </si>
  <si>
    <t>Böhönye Község Önkormányzatának Képviselő-testülete</t>
  </si>
  <si>
    <t xml:space="preserve">A költségvetési hiány belső finanszírozására szolgáló </t>
  </si>
  <si>
    <t>előző évek költségvetési maradványa</t>
  </si>
  <si>
    <t>e Ft-ban</t>
  </si>
  <si>
    <t>Költségvetési hiány</t>
  </si>
  <si>
    <t>Előző évek költségvetési maradványa</t>
  </si>
  <si>
    <t>Működési mérleg</t>
  </si>
  <si>
    <t>B e v é t e l e k</t>
  </si>
  <si>
    <t>K i a d á s o k</t>
  </si>
  <si>
    <t>Munk. terhelő járulékok</t>
  </si>
  <si>
    <t>Dologi kiadások</t>
  </si>
  <si>
    <t>Működési bevétel összesen:</t>
  </si>
  <si>
    <t>Működési kiadás összesen:</t>
  </si>
  <si>
    <t>Finanszírozási műveletek</t>
  </si>
  <si>
    <t>Működési maradvány igénybevétele</t>
  </si>
  <si>
    <t>működési hitel tőketörlesztés</t>
  </si>
  <si>
    <t>Fejlesztési mérleg</t>
  </si>
  <si>
    <t>Felhalmozási céltartalék</t>
  </si>
  <si>
    <t>Fejl.célú átadás</t>
  </si>
  <si>
    <t>Fejlesztési hitelkamat</t>
  </si>
  <si>
    <t>Fejlesztési bevételek</t>
  </si>
  <si>
    <t xml:space="preserve">Fejlesztési kiadások </t>
  </si>
  <si>
    <t>Felhalmozási hiány hitel terv. hitel igénybev.</t>
  </si>
  <si>
    <t>Felhalmozási pm. igénybevétele</t>
  </si>
  <si>
    <t>Hosszú lejár fejl.hitelek törleszt.</t>
  </si>
  <si>
    <t>Összes bevételi forrás</t>
  </si>
  <si>
    <t>Összes kiadási tétel</t>
  </si>
  <si>
    <t xml:space="preserve">e Ft-ban </t>
  </si>
  <si>
    <t>Közvetett tám. megnevezése</t>
  </si>
  <si>
    <t>Kedvezményezettek száma</t>
  </si>
  <si>
    <t>1. Eltartottak tér.díjának, kártérítésének</t>
  </si>
  <si>
    <t xml:space="preserve">   méltányossági alapon történő elengedése      </t>
  </si>
  <si>
    <t xml:space="preserve">2. Lakosság részére lakásépítéshez, felújításhoz </t>
  </si>
  <si>
    <t xml:space="preserve">   nyújtott kölcsönök elengedésének összege</t>
  </si>
  <si>
    <t>4.a. Gépjárműadó tv. szerinti mentesség összege</t>
  </si>
  <si>
    <t>4.b. Gépjárműadó tv. szerinti kedvezmény összege</t>
  </si>
  <si>
    <t>5. Helyiségek, eszközök hasznosításából származó</t>
  </si>
  <si>
    <t xml:space="preserve">    bevételből nyújtott kedvezmény</t>
  </si>
  <si>
    <t>6. Egyéb nyújtott kedvezmény vagy kölcsön elengedésének össz. (Önkormányzati gazdasági társaság bérleti díj köv. tervezett elengedése)</t>
  </si>
  <si>
    <t>IV. Működési c átvett pé</t>
  </si>
  <si>
    <t>I. Felhalmozási c tám áht</t>
  </si>
  <si>
    <t>Finaszírozási műveletek</t>
  </si>
  <si>
    <t>II. Felhalmozási bevételek</t>
  </si>
  <si>
    <t>III. Felhalmozási c.átvett pé</t>
  </si>
  <si>
    <t>Ellátottak p jutt.</t>
  </si>
  <si>
    <t>Egyéb műk.c kiadás</t>
  </si>
  <si>
    <t>3. Iparűzési adó mentesség</t>
  </si>
  <si>
    <t>e Ft.-ban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</si>
  <si>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</si>
  <si>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</si>
  <si>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</si>
  <si>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</si>
  <si>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</si>
  <si>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</si>
  <si>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</si>
  <si>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</si>
  <si>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szept.</t>
  </si>
  <si>
    <t>október</t>
  </si>
  <si>
    <t>nov.</t>
  </si>
  <si>
    <t>dec.</t>
  </si>
  <si>
    <t>összesen</t>
  </si>
  <si>
    <t>Bevételek</t>
  </si>
  <si>
    <t>Működési bevételek</t>
  </si>
  <si>
    <t>Előző évek maradvány igénybevétele</t>
  </si>
  <si>
    <t>Kiadások</t>
  </si>
  <si>
    <t>Működési kiadások</t>
  </si>
  <si>
    <t>Felh.kiadások</t>
  </si>
  <si>
    <t>Kölcsönök</t>
  </si>
  <si>
    <t>Elvonások, visszafiz.</t>
  </si>
  <si>
    <t xml:space="preserve">Egyéb speciális célú </t>
  </si>
  <si>
    <t>Finanszírozási c. kiadás</t>
  </si>
  <si>
    <t>Működési célú támogatások áht belülről bevételek</t>
  </si>
  <si>
    <t>Közhatalmi bevételek</t>
  </si>
  <si>
    <t xml:space="preserve">Működési c pé átvétel </t>
  </si>
  <si>
    <t>Felhalmozási c tám áht belülről</t>
  </si>
  <si>
    <t>Felhalmozási c pé átvétel</t>
  </si>
  <si>
    <t xml:space="preserve">Kiadások összesen </t>
  </si>
  <si>
    <t xml:space="preserve">1. melléklet  </t>
  </si>
  <si>
    <t xml:space="preserve">2. melléklet </t>
  </si>
  <si>
    <t xml:space="preserve">3. melléklet </t>
  </si>
  <si>
    <t xml:space="preserve">Civil szervezetek működési támogatás </t>
  </si>
  <si>
    <t>Ebből: Önkormányzati Tűzoltóság Böhönye</t>
  </si>
  <si>
    <t xml:space="preserve">             Református Egyházközösség</t>
  </si>
  <si>
    <t xml:space="preserve">             Böhönyei KSE</t>
  </si>
  <si>
    <t xml:space="preserve">             Böhönyéért Egyesület</t>
  </si>
  <si>
    <t xml:space="preserve">            Böhönyei Polgárőr Egyesület </t>
  </si>
  <si>
    <t xml:space="preserve">            "Csillagsövény " Böhönye A Határon Túli Magyarokért</t>
  </si>
  <si>
    <t xml:space="preserve">            Pósai Horgászegyesület</t>
  </si>
  <si>
    <t xml:space="preserve">           Önkéntes Tűzoltóegyeület</t>
  </si>
  <si>
    <t xml:space="preserve">            Római Katolikus Plébánia Böhönye</t>
  </si>
  <si>
    <t>Engedélyezett létszámkeret</t>
  </si>
  <si>
    <t>11 fő</t>
  </si>
  <si>
    <r>
      <t xml:space="preserve">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adatok ezer forintban</t>
    </r>
  </si>
  <si>
    <t>Bevétel - Kiadás különbsége</t>
  </si>
  <si>
    <t>adatok ezer Ft-ban</t>
  </si>
  <si>
    <t xml:space="preserve">Bevételi </t>
  </si>
  <si>
    <t>Kiadás</t>
  </si>
  <si>
    <t>Önerő</t>
  </si>
  <si>
    <t>Rendszeres pénzbeni ellátások</t>
  </si>
  <si>
    <t xml:space="preserve">Lakhatással kapcsolatos támogatás </t>
  </si>
  <si>
    <t>Tartósan beteg felnőtt hozzátartozó ápolásának támogatása</t>
  </si>
  <si>
    <t>Támogatás gyógyszerkiadás viseléséhez</t>
  </si>
  <si>
    <t>Lakhatási kiadásokban hátralékot felhalmozó személyek támogatása</t>
  </si>
  <si>
    <t>Rendkivüli települési támogatás</t>
  </si>
  <si>
    <t>Szülési támogatás</t>
  </si>
  <si>
    <t>Művi meddővé tétel iránti támogatás</t>
  </si>
  <si>
    <t>Tüzifa természetbeni támogatás</t>
  </si>
  <si>
    <t>Egyéb rendkivüli települési támogatás</t>
  </si>
  <si>
    <t>Lakóingatlant ért természeti katasztrófa esetén beadható támogatás</t>
  </si>
  <si>
    <t>Bursa Hungarica Ösztöndíj pályázat</t>
  </si>
  <si>
    <t>Felsőoktatási ösztöndíj támogatás</t>
  </si>
  <si>
    <t>Köztemetés</t>
  </si>
  <si>
    <t>Sorszám</t>
  </si>
  <si>
    <t>Egyéb támogatási formák</t>
  </si>
  <si>
    <t>Egyéb külső személyi juttatás</t>
  </si>
  <si>
    <t>Államházt. Belüli megelőlegezés visszafizetése</t>
  </si>
  <si>
    <t>4. Működési c. pé. átv. vállalkozástól</t>
  </si>
  <si>
    <t>Államházt. belüli megelőlegezés</t>
  </si>
  <si>
    <t>készenléti, ügyelet díj</t>
  </si>
  <si>
    <t>munkavégzésre irányuló egyéb jogv.nem saját dolg</t>
  </si>
  <si>
    <t>D</t>
  </si>
  <si>
    <t>E</t>
  </si>
  <si>
    <t>Egyéb működési becvételek</t>
  </si>
  <si>
    <t>Szennyvíz KEHOP-2.2.1-2015-00014</t>
  </si>
  <si>
    <t>Bölcsöde TOP-1.4.1-1-SO1-2016-00016</t>
  </si>
  <si>
    <t>Helyi gazdaságfejlesztés TOP-1.1.3-15</t>
  </si>
  <si>
    <t>Önkormányzati épületek energetikai fejlesztése TOP-3.2.1-15-SO1</t>
  </si>
  <si>
    <t xml:space="preserve">Norvég Alap </t>
  </si>
  <si>
    <t>2018. évi tervezett előirányzat</t>
  </si>
  <si>
    <t>1.1.6. Polgármester illetmény támogatása</t>
  </si>
  <si>
    <t>EFOP -4.1.7-16 (Civilek Háza)</t>
  </si>
  <si>
    <t>2018/2017. évek eredeti előirányzat %-a</t>
  </si>
  <si>
    <t>Kossuth u.6. lakások szigetelése</t>
  </si>
  <si>
    <t>Kamerarendszer kiépítése 196/2017. (IX.21.) határozat alapján</t>
  </si>
  <si>
    <t>Buszforduló teteőszerkezet felújítás</t>
  </si>
  <si>
    <t>Emlékfal felújítás</t>
  </si>
  <si>
    <t>Utak felújítása</t>
  </si>
  <si>
    <t>Civilek Háza felújítása</t>
  </si>
  <si>
    <t>Bölcsöde épületének felújítása</t>
  </si>
  <si>
    <t>Piac kialakítása</t>
  </si>
  <si>
    <t>könyvtár kisértékű tárgyi eszközök</t>
  </si>
  <si>
    <t>Kamererendszer kiépítése</t>
  </si>
  <si>
    <t>Buszforduló tetőszerkezet felújítása</t>
  </si>
  <si>
    <t>Emlékfal</t>
  </si>
  <si>
    <t>egyéb felújítások</t>
  </si>
  <si>
    <t>2.5. Műk.c.pé.átvétt pénzalaptól</t>
  </si>
  <si>
    <t>Az önkormányzat  céltartalék meghatározása</t>
  </si>
  <si>
    <t>Iskolai Alapítvány</t>
  </si>
  <si>
    <t>Óvodai Alapítvány</t>
  </si>
  <si>
    <t xml:space="preserve">2.4.  Közfoglalkoztatás támogatása </t>
  </si>
  <si>
    <t>egyéb beruházás közfog.</t>
  </si>
  <si>
    <t>Nissan Navara</t>
  </si>
  <si>
    <t xml:space="preserve">kis értékű tárgyi eszköz </t>
  </si>
  <si>
    <t>Traktor beszerzés</t>
  </si>
  <si>
    <t>Az önkormányzat 2019.  évi felújításai</t>
  </si>
  <si>
    <t>Kossuth u.12. fűtészerelés</t>
  </si>
  <si>
    <t>Zártkerti utak pályázat</t>
  </si>
  <si>
    <t>Szennyvíz hálózat korszerűsítése</t>
  </si>
  <si>
    <t>6. Egyéb tárgyi eszköz értékesítése</t>
  </si>
  <si>
    <t>2019. évi előirányzat</t>
  </si>
  <si>
    <t>Zártkerti pályázat</t>
  </si>
  <si>
    <t>2019. évi eredeti előirányzat</t>
  </si>
  <si>
    <t xml:space="preserve">2021. év eredeti előirányzata </t>
  </si>
  <si>
    <t>Felhalmozási maradvány igénybevétele</t>
  </si>
  <si>
    <t xml:space="preserve">2.2. Helyi önkormányzatoktól </t>
  </si>
  <si>
    <t>Egyéb civil szervezetek tám.</t>
  </si>
  <si>
    <t>Kamera rendszer kialakítása</t>
  </si>
  <si>
    <t>TOP pályázatok</t>
  </si>
  <si>
    <t>2020. évi működési bevételei és kiadásai</t>
  </si>
  <si>
    <t>2019. évi várható teljesítés</t>
  </si>
  <si>
    <t>2020. évi tervezett előirányzat</t>
  </si>
  <si>
    <t>2020/2019. évek eredeti előirányzat %-a</t>
  </si>
  <si>
    <t>BÖHÖNYEI KÖZÖS ÖNKORMÁNYZATI HIVATAL 2020. ÉVI KIADÁSAINAK ELŐIRÁNYZATA</t>
  </si>
  <si>
    <t>F</t>
  </si>
  <si>
    <t>2019. évi tervezett módosított ei 2019.12.31.</t>
  </si>
  <si>
    <t>2020. évi tervezett eredeti előirányzat</t>
  </si>
  <si>
    <t>2020/2019 évi eredeti ei %-a</t>
  </si>
  <si>
    <t>BÖHÖNYEI KÖZÖS  ÖNKORMÁNYZAT HIVATAL 2020. ÉVI BEVÉTELEINEK ELŐIRÁNYZATA</t>
  </si>
  <si>
    <t>2020. évi felhalmozási bevételei és kiadásai</t>
  </si>
  <si>
    <t>2020.  évi tervezett előirányzat</t>
  </si>
  <si>
    <t>2. Ingatlanok értékesítése</t>
  </si>
  <si>
    <t>2019. évi tervezett módosított előirányzat</t>
  </si>
  <si>
    <t>Böhönye Község Önkormányzatának 2020. évi összevont bevételei és kiadásai</t>
  </si>
  <si>
    <t>az önkormányzat 2020. évi költségvetéséről</t>
  </si>
  <si>
    <t xml:space="preserve">2020. évi működési célú támogatásai, pénzeszközátadásainak </t>
  </si>
  <si>
    <t>Tűzoltóság "REKI" tám. Átadás</t>
  </si>
  <si>
    <t>Gyógyszertár teljes felújítása (akadálymentesítés, külső felúj.stb)</t>
  </si>
  <si>
    <t>2020/2019.  évieredeti előirányzat %-a</t>
  </si>
  <si>
    <t>2019. évi várható terljesíés</t>
  </si>
  <si>
    <t xml:space="preserve">2020. évi tervezett előirányzat </t>
  </si>
  <si>
    <t>Az önkormányzat 2020 . évi létszám adatainak meghatározása</t>
  </si>
  <si>
    <t>2019. évi eredeti ei</t>
  </si>
  <si>
    <t>2020. évi előirányzat</t>
  </si>
  <si>
    <t>2020. évi költségvetési rendelete</t>
  </si>
  <si>
    <t>2020. évben lakosságnak nyújtott támogatások, szociális, rászolrultság jellegű ellátások</t>
  </si>
  <si>
    <t>2020. évi eredeti előirányzat</t>
  </si>
  <si>
    <t>Böhönye Község Önkormányzatának 2020. évi kiadásainak kormányzati funkció szeinti megbontása</t>
  </si>
  <si>
    <t>Komplex környezetvéd</t>
  </si>
  <si>
    <t>2019. évi teljesítés</t>
  </si>
  <si>
    <t xml:space="preserve">2020. évi eredeti ei </t>
  </si>
  <si>
    <t>2020/2019.  évi módoított ei/ tervezett ei %-a</t>
  </si>
  <si>
    <t>Hivatal felújítása</t>
  </si>
  <si>
    <t>Böhönyei Fiatalokért Kult. Egyesület</t>
  </si>
  <si>
    <t>pótkocsi traktorhoz, kotrógép</t>
  </si>
  <si>
    <t>Az önkormányzat 2020. évi  beruházási céljainak meghatározása</t>
  </si>
  <si>
    <t>Önkormányzat épületének energetikai felújítása, belső felújítás</t>
  </si>
  <si>
    <t>Sport park, pálya</t>
  </si>
  <si>
    <t>DRV szívattyú, tolózár, közkifolyó</t>
  </si>
  <si>
    <t>2020. évben az Európai Unió költségvetéséből származó támogatással megvalósuló projektek</t>
  </si>
  <si>
    <t>2018. évi előirányzat</t>
  </si>
  <si>
    <t>Böhönye Község Önkormányzatának 2020. évi kötelező és önként vállalt feladatatok megoszlása</t>
  </si>
  <si>
    <t>2020 évi tervezett eredeti előirányzat</t>
  </si>
  <si>
    <t>2020/2019  évi eredeti előirányzat %-a</t>
  </si>
  <si>
    <t>2020. évi kötelező feladat</t>
  </si>
  <si>
    <t>2020. évi önként vállalt feladatok</t>
  </si>
  <si>
    <t>Megelőlegezés</t>
  </si>
  <si>
    <t>2019. tervezett módosított ei</t>
  </si>
  <si>
    <t>Böhönye Község Önkormányzatának 2021-2022-2023  évek gördülő tervezése</t>
  </si>
  <si>
    <t>2020/2019.  évi eredeti előirányzat %-a</t>
  </si>
  <si>
    <t xml:space="preserve">2022. év eredeti előirányzata </t>
  </si>
  <si>
    <t>2023. év eredeti előirányzata</t>
  </si>
  <si>
    <t>2019. évi tervezett előirányzat</t>
  </si>
  <si>
    <t xml:space="preserve">2020.évi tervezett előirányzat </t>
  </si>
  <si>
    <t>2020. évi költségvetésének összevont mérlege</t>
  </si>
  <si>
    <t>Böhönye Község Önkormányzata által engedélyezett közvetett támogatások 2020. év</t>
  </si>
  <si>
    <t>2020.  évi tervezett kedvezmény összege</t>
  </si>
  <si>
    <t>Böhönye Község Önkormányzatának előirányzat felhasználási ütemterve 2020. évben</t>
  </si>
  <si>
    <t>Urnafal temető</t>
  </si>
  <si>
    <t>A. Költségvetési bevételek összesen</t>
  </si>
  <si>
    <t>B. Finanszírozási bevételek összesen</t>
  </si>
  <si>
    <t>A. Költségvetési kiadások  összesen</t>
  </si>
  <si>
    <t>B. Finanszírozási kiadások összesen</t>
  </si>
  <si>
    <t>Működési célú kiadások összesen</t>
  </si>
  <si>
    <t>3.3.1. Céltartalék</t>
  </si>
  <si>
    <t>3.3.2. Vizi közmű fejl.</t>
  </si>
  <si>
    <t xml:space="preserve">3. Viziközmű </t>
  </si>
  <si>
    <t>145.898</t>
  </si>
  <si>
    <t>Kerékpárút javítás</t>
  </si>
  <si>
    <t>Belterületi utak patkázása</t>
  </si>
  <si>
    <t>Járdák felújítása</t>
  </si>
  <si>
    <t>Iskola előtti gyalogosátkelőhely</t>
  </si>
  <si>
    <t>Bölcsőde bejáratának aszfaltozása</t>
  </si>
  <si>
    <t xml:space="preserve">Hivatal "B" felújítás </t>
  </si>
  <si>
    <t xml:space="preserve">Művelődési ház Klima </t>
  </si>
  <si>
    <t>Játszóterek felújítása</t>
  </si>
  <si>
    <t>Sportpálya fejlesztés önrész ( lelátó)</t>
  </si>
  <si>
    <t>Diófa utca fatelepítés</t>
  </si>
  <si>
    <t>17. melléklet a   2 /2020. (II.27. ) önkormányzati rendelethez</t>
  </si>
  <si>
    <t>1.melléklet a  2 /2020. ( II.28.  ) önkormányzati rendelethez</t>
  </si>
  <si>
    <t>2.melléklet a   2 /2020. (II.28. ) önkormányzati rendelethez</t>
  </si>
  <si>
    <t>3.melléklet a   2 /2020. (II.28. ) önkormányzati rendelethez</t>
  </si>
  <si>
    <t>4.melléklet a   2 /2020. (II.28 ) önkormányzati rendelethez</t>
  </si>
  <si>
    <t>5.melléklet a   2 /2020. ( II.28.) önkormányzati rendelethez</t>
  </si>
  <si>
    <t>6.melléklet a   2/2020. (II.28.) önkormányzati rendelethez</t>
  </si>
  <si>
    <t>7.melléklet a   2 /2020. ( II.28.  ) önkormányzati rendelethez</t>
  </si>
  <si>
    <t>8.melléklet a   2 /2020. (II.28. ) önkormányzati rendelethez</t>
  </si>
  <si>
    <t>9.melléklet a  2 /2020. ( II.28.) önkormányzati rendelethez</t>
  </si>
  <si>
    <t>10.melléklet a   2 /2020. (II.28.  ) önkormányzati rendelethez</t>
  </si>
  <si>
    <t>11.melléklet a  2/2020. (II.28. ) önkormányzati rendelethez</t>
  </si>
  <si>
    <t>12.melléklet a    2/2020. ( II.28. ) önkormányzati rendelethez</t>
  </si>
  <si>
    <t>13. melléklet a   2/2020. (II.28.) önkormányzati rendelethez</t>
  </si>
  <si>
    <t>14. melléklet a    2/2020. ( II.28. ) önkormányzati rendelethez</t>
  </si>
  <si>
    <t>15. melléklet a    2/2020. ( II.28. ) önkormányzati rendelethez</t>
  </si>
  <si>
    <t>16. melléklet a   2/2020. (II.28.  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</si>
</sst>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yyyy\-mm\-dd"/>
    <numFmt numFmtId="166" formatCode="mmm\ d/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[$€-2]\ #\ ##,000_);[Red]\([$€-2]\ #\ ##,000\)"/>
    <numFmt numFmtId="173" formatCode="#,###"/>
    <numFmt numFmtId="174" formatCode="_-* #,##0\ _F_t_-;\-* #,##0\ _F_t_-;_-* &quot;-&quot;??\ _F_t_-;_-@_-"/>
    <numFmt numFmtId="175" formatCode="#,##0_ ;\-#,##0\ "/>
    <numFmt numFmtId="176" formatCode="#,##0.00\ &quot;Ft&quot;"/>
    <numFmt numFmtId="177" formatCode="#,##0\ &quot;Ft&quot;"/>
    <numFmt numFmtId="178" formatCode="#,##0\ _F_t"/>
  </numFmts>
  <fonts count="74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color indexed="8"/>
      <name val="Arial"/>
      <family val="2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7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1" fillId="0" borderId="0" applyFill="0" applyBorder="0" applyAlignment="0" applyProtection="0"/>
  </cellStyleXfs>
  <cellXfs count="54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7" fillId="34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indent="1"/>
    </xf>
    <xf numFmtId="3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indent="2"/>
    </xf>
    <xf numFmtId="0" fontId="5" fillId="0" borderId="11" xfId="0" applyFont="1" applyFill="1" applyBorder="1" applyAlignment="1">
      <alignment horizontal="left" vertical="center" indent="4"/>
    </xf>
    <xf numFmtId="0" fontId="5" fillId="0" borderId="11" xfId="0" applyFont="1" applyFill="1" applyBorder="1" applyAlignment="1">
      <alignment horizontal="left" vertical="center" indent="7"/>
    </xf>
    <xf numFmtId="3" fontId="5" fillId="0" borderId="11" xfId="63" applyNumberFormat="1" applyFont="1" applyBorder="1" applyAlignment="1">
      <alignment wrapText="1"/>
      <protection/>
    </xf>
    <xf numFmtId="0" fontId="10" fillId="0" borderId="11" xfId="0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1"/>
    </xf>
    <xf numFmtId="166" fontId="5" fillId="0" borderId="11" xfId="0" applyNumberFormat="1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 vertical="center" indent="2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right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5" fillId="0" borderId="15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0" fontId="5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3" fillId="0" borderId="18" xfId="57" applyFont="1" applyBorder="1" applyAlignment="1">
      <alignment horizontal="center" vertical="center" wrapText="1"/>
      <protection/>
    </xf>
    <xf numFmtId="0" fontId="9" fillId="0" borderId="17" xfId="0" applyFont="1" applyBorder="1" applyAlignment="1">
      <alignment wrapText="1"/>
    </xf>
    <xf numFmtId="3" fontId="9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wrapText="1"/>
    </xf>
    <xf numFmtId="3" fontId="12" fillId="0" borderId="17" xfId="0" applyNumberFormat="1" applyFont="1" applyBorder="1" applyAlignment="1">
      <alignment horizontal="center" vertical="center"/>
    </xf>
    <xf numFmtId="10" fontId="12" fillId="0" borderId="17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3" fontId="12" fillId="0" borderId="17" xfId="0" applyNumberFormat="1" applyFont="1" applyBorder="1" applyAlignment="1">
      <alignment horizontal="center"/>
    </xf>
    <xf numFmtId="10" fontId="14" fillId="0" borderId="17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12" fillId="0" borderId="17" xfId="0" applyFont="1" applyBorder="1" applyAlignment="1">
      <alignment horizontal="left" wrapText="1"/>
    </xf>
    <xf numFmtId="10" fontId="14" fillId="0" borderId="17" xfId="0" applyNumberFormat="1" applyFont="1" applyBorder="1" applyAlignment="1">
      <alignment horizontal="right"/>
    </xf>
    <xf numFmtId="0" fontId="9" fillId="0" borderId="17" xfId="0" applyFont="1" applyBorder="1" applyAlignment="1">
      <alignment vertical="center" wrapText="1"/>
    </xf>
    <xf numFmtId="0" fontId="15" fillId="0" borderId="17" xfId="0" applyFont="1" applyBorder="1" applyAlignment="1">
      <alignment wrapText="1"/>
    </xf>
    <xf numFmtId="3" fontId="14" fillId="0" borderId="17" xfId="0" applyNumberFormat="1" applyFont="1" applyBorder="1" applyAlignment="1">
      <alignment horizontal="center"/>
    </xf>
    <xf numFmtId="0" fontId="16" fillId="0" borderId="17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wrapText="1"/>
    </xf>
    <xf numFmtId="3" fontId="9" fillId="0" borderId="20" xfId="0" applyNumberFormat="1" applyFont="1" applyBorder="1" applyAlignment="1">
      <alignment horizontal="center"/>
    </xf>
    <xf numFmtId="10" fontId="14" fillId="0" borderId="20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0" fontId="9" fillId="0" borderId="25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23" xfId="0" applyFont="1" applyBorder="1" applyAlignment="1">
      <alignment horizontal="right" vertical="center" wrapText="1"/>
    </xf>
    <xf numFmtId="0" fontId="12" fillId="0" borderId="23" xfId="0" applyFont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 indent="1"/>
    </xf>
    <xf numFmtId="0" fontId="5" fillId="0" borderId="28" xfId="67" applyFont="1" applyFill="1" applyBorder="1" applyAlignment="1">
      <alignment horizontal="left" vertical="center" indent="1"/>
      <protection/>
    </xf>
    <xf numFmtId="0" fontId="7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indent="1"/>
    </xf>
    <xf numFmtId="0" fontId="7" fillId="0" borderId="28" xfId="0" applyFont="1" applyFill="1" applyBorder="1" applyAlignment="1">
      <alignment horizontal="left" vertical="center" indent="2"/>
    </xf>
    <xf numFmtId="49" fontId="7" fillId="0" borderId="28" xfId="67" applyNumberFormat="1" applyFont="1" applyFill="1" applyBorder="1" applyAlignment="1">
      <alignment horizontal="left" vertical="center" indent="2"/>
      <protection/>
    </xf>
    <xf numFmtId="0" fontId="5" fillId="0" borderId="28" xfId="67" applyFont="1" applyFill="1" applyBorder="1" applyAlignment="1">
      <alignment horizontal="left" vertical="center" indent="4"/>
      <protection/>
    </xf>
    <xf numFmtId="0" fontId="5" fillId="0" borderId="28" xfId="0" applyFont="1" applyFill="1" applyBorder="1" applyAlignment="1">
      <alignment horizontal="left" indent="1"/>
    </xf>
    <xf numFmtId="0" fontId="7" fillId="0" borderId="29" xfId="0" applyFont="1" applyFill="1" applyBorder="1" applyAlignment="1">
      <alignment horizontal="right" vertical="center" wrapText="1"/>
    </xf>
    <xf numFmtId="10" fontId="9" fillId="0" borderId="23" xfId="0" applyNumberFormat="1" applyFont="1" applyBorder="1" applyAlignment="1">
      <alignment horizontal="right" vertical="center" wrapText="1"/>
    </xf>
    <xf numFmtId="10" fontId="12" fillId="0" borderId="23" xfId="0" applyNumberFormat="1" applyFont="1" applyBorder="1" applyAlignment="1">
      <alignment horizontal="right" vertical="center" wrapText="1"/>
    </xf>
    <xf numFmtId="10" fontId="9" fillId="0" borderId="24" xfId="0" applyNumberFormat="1" applyFont="1" applyBorder="1" applyAlignment="1">
      <alignment horizontal="right" vertical="center" wrapText="1"/>
    </xf>
    <xf numFmtId="10" fontId="12" fillId="0" borderId="24" xfId="0" applyNumberFormat="1" applyFont="1" applyBorder="1" applyAlignment="1">
      <alignment horizontal="right" vertical="center" wrapText="1"/>
    </xf>
    <xf numFmtId="1" fontId="9" fillId="0" borderId="24" xfId="0" applyNumberFormat="1" applyFont="1" applyBorder="1" applyAlignment="1">
      <alignment horizontal="right" vertical="center" wrapText="1"/>
    </xf>
    <xf numFmtId="1" fontId="12" fillId="0" borderId="23" xfId="0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horizontal="left" indent="2"/>
    </xf>
    <xf numFmtId="165" fontId="5" fillId="0" borderId="30" xfId="0" applyNumberFormat="1" applyFont="1" applyBorder="1" applyAlignment="1">
      <alignment horizontal="left" indent="2"/>
    </xf>
    <xf numFmtId="0" fontId="7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right" vertical="center"/>
    </xf>
    <xf numFmtId="0" fontId="5" fillId="0" borderId="11" xfId="67" applyFont="1" applyFill="1" applyBorder="1" applyAlignment="1">
      <alignment horizontal="left" vertical="center" indent="1"/>
      <protection/>
    </xf>
    <xf numFmtId="3" fontId="5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2"/>
    </xf>
    <xf numFmtId="49" fontId="7" fillId="0" borderId="11" xfId="67" applyNumberFormat="1" applyFont="1" applyFill="1" applyBorder="1" applyAlignment="1">
      <alignment horizontal="left" vertical="center" indent="2"/>
      <protection/>
    </xf>
    <xf numFmtId="0" fontId="5" fillId="0" borderId="11" xfId="0" applyFont="1" applyFill="1" applyBorder="1" applyAlignment="1">
      <alignment horizontal="left" vertical="center" indent="3"/>
    </xf>
    <xf numFmtId="3" fontId="7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indent="2"/>
    </xf>
    <xf numFmtId="165" fontId="5" fillId="0" borderId="11" xfId="0" applyNumberFormat="1" applyFont="1" applyBorder="1" applyAlignment="1">
      <alignment horizontal="left" indent="2"/>
    </xf>
    <xf numFmtId="0" fontId="8" fillId="0" borderId="0" xfId="0" applyFont="1" applyAlignment="1">
      <alignment horizontal="center" wrapText="1"/>
    </xf>
    <xf numFmtId="0" fontId="10" fillId="0" borderId="11" xfId="0" applyFont="1" applyFill="1" applyBorder="1" applyAlignment="1">
      <alignment horizontal="left" vertical="center" indent="2"/>
    </xf>
    <xf numFmtId="0" fontId="10" fillId="0" borderId="11" xfId="0" applyFont="1" applyFill="1" applyBorder="1" applyAlignment="1">
      <alignment horizontal="left" vertical="center" wrapText="1" indent="2"/>
    </xf>
    <xf numFmtId="0" fontId="17" fillId="0" borderId="11" xfId="0" applyFont="1" applyFill="1" applyBorder="1" applyAlignment="1">
      <alignment horizontal="left" vertical="center" indent="1"/>
    </xf>
    <xf numFmtId="3" fontId="17" fillId="0" borderId="11" xfId="0" applyNumberFormat="1" applyFont="1" applyFill="1" applyBorder="1" applyAlignment="1">
      <alignment horizontal="right"/>
    </xf>
    <xf numFmtId="0" fontId="17" fillId="0" borderId="11" xfId="0" applyFont="1" applyFill="1" applyBorder="1" applyAlignment="1">
      <alignment horizontal="left" vertical="center" wrapText="1" indent="1"/>
    </xf>
    <xf numFmtId="0" fontId="5" fillId="0" borderId="11" xfId="67" applyFont="1" applyFill="1" applyBorder="1" applyAlignment="1">
      <alignment horizontal="left" vertical="center" indent="2"/>
      <protection/>
    </xf>
    <xf numFmtId="3" fontId="7" fillId="0" borderId="31" xfId="0" applyNumberFormat="1" applyFont="1" applyFill="1" applyBorder="1" applyAlignment="1">
      <alignment horizontal="right" vertical="center" wrapText="1"/>
    </xf>
    <xf numFmtId="3" fontId="7" fillId="0" borderId="31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3" fontId="7" fillId="0" borderId="31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/>
    </xf>
    <xf numFmtId="0" fontId="5" fillId="0" borderId="32" xfId="0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indent="2"/>
    </xf>
    <xf numFmtId="3" fontId="5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/>
    </xf>
    <xf numFmtId="10" fontId="12" fillId="0" borderId="33" xfId="0" applyNumberFormat="1" applyFont="1" applyBorder="1" applyAlignment="1">
      <alignment horizontal="center" vertical="center"/>
    </xf>
    <xf numFmtId="10" fontId="1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33" borderId="0" xfId="0" applyFont="1" applyFill="1" applyAlignment="1">
      <alignment/>
    </xf>
    <xf numFmtId="3" fontId="9" fillId="0" borderId="0" xfId="0" applyNumberFormat="1" applyFont="1" applyAlignment="1">
      <alignment horizontal="right"/>
    </xf>
    <xf numFmtId="0" fontId="5" fillId="0" borderId="11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vertical="center" indent="3"/>
    </xf>
    <xf numFmtId="3" fontId="5" fillId="0" borderId="35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left" vertical="center" indent="2"/>
    </xf>
    <xf numFmtId="3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indent="3"/>
    </xf>
    <xf numFmtId="0" fontId="5" fillId="0" borderId="0" xfId="0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indent="2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67" applyFont="1" applyFill="1" applyBorder="1" applyAlignment="1">
      <alignment horizontal="right" indent="4"/>
      <protection/>
    </xf>
    <xf numFmtId="0" fontId="5" fillId="0" borderId="0" xfId="0" applyFont="1" applyBorder="1" applyAlignment="1">
      <alignment horizontal="right" indent="2"/>
    </xf>
    <xf numFmtId="165" fontId="5" fillId="0" borderId="0" xfId="0" applyNumberFormat="1" applyFont="1" applyBorder="1" applyAlignment="1">
      <alignment horizontal="right" indent="2"/>
    </xf>
    <xf numFmtId="0" fontId="5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17" xfId="0" applyFont="1" applyBorder="1" applyAlignment="1">
      <alignment horizontal="center"/>
    </xf>
    <xf numFmtId="0" fontId="19" fillId="0" borderId="17" xfId="57" applyFont="1" applyBorder="1" applyAlignment="1">
      <alignment horizontal="center" vertical="center" wrapText="1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34" xfId="0" applyFont="1" applyBorder="1" applyAlignment="1">
      <alignment/>
    </xf>
    <xf numFmtId="0" fontId="7" fillId="0" borderId="34" xfId="0" applyFont="1" applyFill="1" applyBorder="1" applyAlignment="1">
      <alignment horizontal="right" inden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 indent="1"/>
    </xf>
    <xf numFmtId="0" fontId="12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 indent="2"/>
    </xf>
    <xf numFmtId="0" fontId="12" fillId="0" borderId="36" xfId="0" applyFont="1" applyFill="1" applyBorder="1" applyAlignment="1">
      <alignment horizontal="right" vertical="center" wrapText="1"/>
    </xf>
    <xf numFmtId="0" fontId="12" fillId="0" borderId="36" xfId="0" applyFont="1" applyFill="1" applyBorder="1" applyAlignment="1">
      <alignment horizontal="left" vertical="center" indent="1"/>
    </xf>
    <xf numFmtId="0" fontId="12" fillId="0" borderId="36" xfId="0" applyFont="1" applyFill="1" applyBorder="1" applyAlignment="1">
      <alignment horizontal="left" vertical="center" wrapText="1" indent="1"/>
    </xf>
    <xf numFmtId="0" fontId="9" fillId="0" borderId="36" xfId="0" applyFont="1" applyFill="1" applyBorder="1" applyAlignment="1">
      <alignment horizontal="left" vertical="center" wrapText="1" indent="2"/>
    </xf>
    <xf numFmtId="165" fontId="9" fillId="0" borderId="36" xfId="0" applyNumberFormat="1" applyFont="1" applyFill="1" applyBorder="1" applyAlignment="1">
      <alignment horizontal="left" vertical="center" wrapText="1" indent="2"/>
    </xf>
    <xf numFmtId="0" fontId="9" fillId="0" borderId="36" xfId="0" applyFont="1" applyFill="1" applyBorder="1" applyAlignment="1">
      <alignment horizontal="left" indent="1"/>
    </xf>
    <xf numFmtId="0" fontId="12" fillId="0" borderId="37" xfId="0" applyFont="1" applyFill="1" applyBorder="1" applyAlignment="1">
      <alignment horizontal="right" vertical="center" wrapText="1"/>
    </xf>
    <xf numFmtId="10" fontId="4" fillId="0" borderId="11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7" fillId="0" borderId="38" xfId="0" applyFont="1" applyBorder="1" applyAlignment="1">
      <alignment/>
    </xf>
    <xf numFmtId="0" fontId="12" fillId="0" borderId="39" xfId="0" applyFont="1" applyFill="1" applyBorder="1" applyAlignment="1">
      <alignment horizontal="center" vertical="center" wrapText="1"/>
    </xf>
    <xf numFmtId="3" fontId="12" fillId="0" borderId="40" xfId="0" applyNumberFormat="1" applyFont="1" applyFill="1" applyBorder="1" applyAlignment="1">
      <alignment horizontal="right" vertical="center" wrapText="1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12" fillId="34" borderId="42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/>
    </xf>
    <xf numFmtId="3" fontId="9" fillId="0" borderId="44" xfId="0" applyNumberFormat="1" applyFont="1" applyBorder="1" applyAlignment="1">
      <alignment/>
    </xf>
    <xf numFmtId="1" fontId="9" fillId="0" borderId="38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44" xfId="0" applyNumberFormat="1" applyFont="1" applyBorder="1" applyAlignment="1">
      <alignment/>
    </xf>
    <xf numFmtId="1" fontId="12" fillId="0" borderId="38" xfId="0" applyNumberFormat="1" applyFont="1" applyBorder="1" applyAlignment="1">
      <alignment/>
    </xf>
    <xf numFmtId="1" fontId="12" fillId="0" borderId="43" xfId="0" applyNumberFormat="1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65">
      <alignment/>
      <protection/>
    </xf>
    <xf numFmtId="0" fontId="1" fillId="0" borderId="0" xfId="65" applyBorder="1">
      <alignment/>
      <protection/>
    </xf>
    <xf numFmtId="0" fontId="1" fillId="0" borderId="45" xfId="0" applyFont="1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0" fontId="21" fillId="0" borderId="0" xfId="0" applyFont="1" applyAlignment="1">
      <alignment/>
    </xf>
    <xf numFmtId="0" fontId="7" fillId="0" borderId="36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22" fillId="0" borderId="18" xfId="57" applyFont="1" applyBorder="1" applyAlignment="1">
      <alignment horizontal="center" vertical="center" wrapText="1"/>
      <protection/>
    </xf>
    <xf numFmtId="0" fontId="12" fillId="0" borderId="17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25" xfId="0" applyFont="1" applyBorder="1" applyAlignment="1">
      <alignment vertical="top" wrapText="1"/>
    </xf>
    <xf numFmtId="0" fontId="5" fillId="0" borderId="0" xfId="65" applyFont="1">
      <alignment/>
      <protection/>
    </xf>
    <xf numFmtId="0" fontId="5" fillId="0" borderId="0" xfId="65" applyFont="1" applyAlignment="1">
      <alignment horizontal="right"/>
      <protection/>
    </xf>
    <xf numFmtId="0" fontId="5" fillId="0" borderId="47" xfId="65" applyFont="1" applyBorder="1">
      <alignment/>
      <protection/>
    </xf>
    <xf numFmtId="0" fontId="5" fillId="0" borderId="27" xfId="65" applyFont="1" applyBorder="1">
      <alignment/>
      <protection/>
    </xf>
    <xf numFmtId="0" fontId="5" fillId="0" borderId="48" xfId="65" applyFont="1" applyBorder="1">
      <alignment/>
      <protection/>
    </xf>
    <xf numFmtId="0" fontId="7" fillId="0" borderId="36" xfId="65" applyFont="1" applyBorder="1" applyAlignment="1">
      <alignment horizontal="center"/>
      <protection/>
    </xf>
    <xf numFmtId="0" fontId="7" fillId="0" borderId="11" xfId="65" applyFont="1" applyBorder="1" applyAlignment="1">
      <alignment horizontal="center"/>
      <protection/>
    </xf>
    <xf numFmtId="0" fontId="5" fillId="0" borderId="11" xfId="65" applyFont="1" applyBorder="1">
      <alignment/>
      <protection/>
    </xf>
    <xf numFmtId="0" fontId="5" fillId="0" borderId="36" xfId="65" applyFont="1" applyBorder="1">
      <alignment/>
      <protection/>
    </xf>
    <xf numFmtId="0" fontId="5" fillId="0" borderId="38" xfId="65" applyFont="1" applyBorder="1">
      <alignment/>
      <protection/>
    </xf>
    <xf numFmtId="3" fontId="5" fillId="0" borderId="11" xfId="65" applyNumberFormat="1" applyFont="1" applyBorder="1">
      <alignment/>
      <protection/>
    </xf>
    <xf numFmtId="3" fontId="5" fillId="0" borderId="38" xfId="65" applyNumberFormat="1" applyFont="1" applyBorder="1">
      <alignment/>
      <protection/>
    </xf>
    <xf numFmtId="0" fontId="7" fillId="0" borderId="36" xfId="65" applyFont="1" applyBorder="1">
      <alignment/>
      <protection/>
    </xf>
    <xf numFmtId="3" fontId="7" fillId="0" borderId="11" xfId="65" applyNumberFormat="1" applyFont="1" applyBorder="1">
      <alignment/>
      <protection/>
    </xf>
    <xf numFmtId="3" fontId="7" fillId="0" borderId="38" xfId="65" applyNumberFormat="1" applyFont="1" applyBorder="1">
      <alignment/>
      <protection/>
    </xf>
    <xf numFmtId="0" fontId="7" fillId="0" borderId="11" xfId="65" applyFont="1" applyBorder="1">
      <alignment/>
      <protection/>
    </xf>
    <xf numFmtId="0" fontId="5" fillId="0" borderId="11" xfId="65" applyFont="1" applyBorder="1" applyAlignment="1">
      <alignment wrapText="1"/>
      <protection/>
    </xf>
    <xf numFmtId="0" fontId="5" fillId="0" borderId="36" xfId="65" applyFont="1" applyBorder="1" applyAlignment="1">
      <alignment horizontal="left" wrapText="1"/>
      <protection/>
    </xf>
    <xf numFmtId="3" fontId="5" fillId="0" borderId="11" xfId="65" applyNumberFormat="1" applyFont="1" applyBorder="1" applyAlignment="1">
      <alignment wrapText="1"/>
      <protection/>
    </xf>
    <xf numFmtId="0" fontId="5" fillId="0" borderId="11" xfId="65" applyFont="1" applyBorder="1" applyAlignment="1">
      <alignment horizontal="left" wrapText="1"/>
      <protection/>
    </xf>
    <xf numFmtId="3" fontId="5" fillId="0" borderId="38" xfId="65" applyNumberFormat="1" applyFont="1" applyBorder="1" applyAlignment="1">
      <alignment wrapText="1"/>
      <protection/>
    </xf>
    <xf numFmtId="0" fontId="7" fillId="34" borderId="37" xfId="65" applyFont="1" applyFill="1" applyBorder="1" applyAlignment="1">
      <alignment horizontal="center"/>
      <protection/>
    </xf>
    <xf numFmtId="3" fontId="7" fillId="34" borderId="49" xfId="65" applyNumberFormat="1" applyFont="1" applyFill="1" applyBorder="1">
      <alignment/>
      <protection/>
    </xf>
    <xf numFmtId="0" fontId="7" fillId="34" borderId="49" xfId="65" applyFont="1" applyFill="1" applyBorder="1" applyAlignment="1">
      <alignment horizontal="center"/>
      <protection/>
    </xf>
    <xf numFmtId="3" fontId="7" fillId="34" borderId="43" xfId="65" applyNumberFormat="1" applyFont="1" applyFill="1" applyBorder="1">
      <alignment/>
      <protection/>
    </xf>
    <xf numFmtId="0" fontId="7" fillId="0" borderId="46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5" fillId="0" borderId="45" xfId="0" applyFont="1" applyBorder="1" applyAlignment="1">
      <alignment vertical="top" wrapText="1"/>
    </xf>
    <xf numFmtId="0" fontId="5" fillId="0" borderId="51" xfId="0" applyFont="1" applyBorder="1" applyAlignment="1">
      <alignment vertical="top" wrapText="1"/>
    </xf>
    <xf numFmtId="0" fontId="0" fillId="0" borderId="23" xfId="0" applyBorder="1" applyAlignment="1">
      <alignment/>
    </xf>
    <xf numFmtId="0" fontId="7" fillId="0" borderId="23" xfId="0" applyFont="1" applyBorder="1" applyAlignment="1">
      <alignment vertical="top" wrapText="1"/>
    </xf>
    <xf numFmtId="0" fontId="7" fillId="0" borderId="52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24" xfId="0" applyFont="1" applyBorder="1" applyAlignment="1">
      <alignment horizontal="right" wrapText="1"/>
    </xf>
    <xf numFmtId="3" fontId="5" fillId="0" borderId="24" xfId="0" applyNumberFormat="1" applyFont="1" applyBorder="1" applyAlignment="1">
      <alignment horizontal="right" wrapText="1"/>
    </xf>
    <xf numFmtId="3" fontId="7" fillId="0" borderId="24" xfId="0" applyNumberFormat="1" applyFont="1" applyBorder="1" applyAlignment="1">
      <alignment horizontal="right" wrapText="1"/>
    </xf>
    <xf numFmtId="3" fontId="5" fillId="0" borderId="23" xfId="0" applyNumberFormat="1" applyFont="1" applyBorder="1" applyAlignment="1">
      <alignment horizontal="right" wrapText="1"/>
    </xf>
    <xf numFmtId="0" fontId="7" fillId="0" borderId="23" xfId="0" applyFont="1" applyFill="1" applyBorder="1" applyAlignment="1">
      <alignment horizontal="left" wrapText="1"/>
    </xf>
    <xf numFmtId="3" fontId="7" fillId="0" borderId="23" xfId="0" applyNumberFormat="1" applyFont="1" applyBorder="1" applyAlignment="1">
      <alignment/>
    </xf>
    <xf numFmtId="1" fontId="5" fillId="0" borderId="53" xfId="0" applyNumberFormat="1" applyFont="1" applyBorder="1" applyAlignment="1">
      <alignment horizontal="center" wrapText="1"/>
    </xf>
    <xf numFmtId="1" fontId="5" fillId="0" borderId="54" xfId="0" applyNumberFormat="1" applyFont="1" applyBorder="1" applyAlignment="1">
      <alignment horizontal="center" wrapText="1"/>
    </xf>
    <xf numFmtId="1" fontId="5" fillId="0" borderId="50" xfId="0" applyNumberFormat="1" applyFont="1" applyBorder="1" applyAlignment="1">
      <alignment horizontal="center" wrapText="1"/>
    </xf>
    <xf numFmtId="1" fontId="5" fillId="0" borderId="5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22" fillId="0" borderId="17" xfId="57" applyFont="1" applyBorder="1" applyAlignment="1">
      <alignment horizontal="center" vertical="center" wrapText="1"/>
      <protection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11" fillId="0" borderId="0" xfId="0" applyFont="1" applyAlignment="1">
      <alignment horizontal="center"/>
    </xf>
    <xf numFmtId="3" fontId="5" fillId="0" borderId="55" xfId="0" applyNumberFormat="1" applyFont="1" applyFill="1" applyBorder="1" applyAlignment="1">
      <alignment horizontal="right"/>
    </xf>
    <xf numFmtId="176" fontId="5" fillId="0" borderId="0" xfId="0" applyNumberFormat="1" applyFont="1" applyAlignment="1">
      <alignment/>
    </xf>
    <xf numFmtId="0" fontId="71" fillId="0" borderId="0" xfId="0" applyFont="1" applyAlignment="1">
      <alignment/>
    </xf>
    <xf numFmtId="0" fontId="72" fillId="0" borderId="17" xfId="0" applyFont="1" applyBorder="1" applyAlignment="1">
      <alignment horizontal="left"/>
    </xf>
    <xf numFmtId="0" fontId="72" fillId="0" borderId="17" xfId="0" applyFont="1" applyBorder="1" applyAlignment="1">
      <alignment/>
    </xf>
    <xf numFmtId="0" fontId="73" fillId="0" borderId="56" xfId="0" applyFont="1" applyBorder="1" applyAlignment="1">
      <alignment horizontal="left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 wrapText="1"/>
    </xf>
    <xf numFmtId="176" fontId="5" fillId="0" borderId="59" xfId="0" applyNumberFormat="1" applyFont="1" applyBorder="1" applyAlignment="1">
      <alignment horizontal="left"/>
    </xf>
    <xf numFmtId="0" fontId="5" fillId="0" borderId="60" xfId="0" applyFont="1" applyBorder="1" applyAlignment="1">
      <alignment/>
    </xf>
    <xf numFmtId="176" fontId="5" fillId="0" borderId="59" xfId="0" applyNumberFormat="1" applyFont="1" applyBorder="1" applyAlignment="1">
      <alignment horizontal="center"/>
    </xf>
    <xf numFmtId="3" fontId="5" fillId="0" borderId="60" xfId="0" applyNumberFormat="1" applyFont="1" applyBorder="1" applyAlignment="1">
      <alignment/>
    </xf>
    <xf numFmtId="176" fontId="7" fillId="0" borderId="59" xfId="0" applyNumberFormat="1" applyFont="1" applyBorder="1" applyAlignment="1">
      <alignment horizontal="center"/>
    </xf>
    <xf numFmtId="176" fontId="7" fillId="0" borderId="61" xfId="0" applyNumberFormat="1" applyFont="1" applyBorder="1" applyAlignment="1">
      <alignment horizontal="center"/>
    </xf>
    <xf numFmtId="0" fontId="7" fillId="0" borderId="62" xfId="0" applyFont="1" applyFill="1" applyBorder="1" applyAlignment="1">
      <alignment/>
    </xf>
    <xf numFmtId="3" fontId="7" fillId="0" borderId="63" xfId="0" applyNumberFormat="1" applyFont="1" applyBorder="1" applyAlignment="1">
      <alignment/>
    </xf>
    <xf numFmtId="0" fontId="7" fillId="35" borderId="11" xfId="0" applyFont="1" applyFill="1" applyBorder="1" applyAlignment="1">
      <alignment horizontal="lef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3" fontId="7" fillId="0" borderId="4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7" fillId="0" borderId="64" xfId="0" applyFont="1" applyFill="1" applyBorder="1" applyAlignment="1">
      <alignment horizontal="left" vertical="center"/>
    </xf>
    <xf numFmtId="3" fontId="7" fillId="0" borderId="64" xfId="0" applyNumberFormat="1" applyFont="1" applyFill="1" applyBorder="1" applyAlignment="1">
      <alignment/>
    </xf>
    <xf numFmtId="3" fontId="7" fillId="0" borderId="55" xfId="0" applyNumberFormat="1" applyFont="1" applyBorder="1" applyAlignment="1">
      <alignment horizontal="right"/>
    </xf>
    <xf numFmtId="0" fontId="7" fillId="0" borderId="17" xfId="0" applyFont="1" applyFill="1" applyBorder="1" applyAlignment="1">
      <alignment horizontal="left" vertical="center"/>
    </xf>
    <xf numFmtId="3" fontId="12" fillId="0" borderId="17" xfId="0" applyNumberFormat="1" applyFont="1" applyBorder="1" applyAlignment="1">
      <alignment horizontal="right"/>
    </xf>
    <xf numFmtId="10" fontId="5" fillId="0" borderId="11" xfId="0" applyNumberFormat="1" applyFont="1" applyFill="1" applyBorder="1" applyAlignment="1">
      <alignment horizontal="right" vertical="center" wrapText="1"/>
    </xf>
    <xf numFmtId="3" fontId="9" fillId="0" borderId="17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3" fontId="17" fillId="0" borderId="11" xfId="0" applyNumberFormat="1" applyFont="1" applyBorder="1" applyAlignment="1">
      <alignment/>
    </xf>
    <xf numFmtId="0" fontId="26" fillId="0" borderId="18" xfId="57" applyFont="1" applyBorder="1" applyAlignment="1">
      <alignment horizontal="center" vertical="center" wrapText="1"/>
      <protection/>
    </xf>
    <xf numFmtId="3" fontId="5" fillId="0" borderId="34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10" fontId="7" fillId="0" borderId="17" xfId="0" applyNumberFormat="1" applyFont="1" applyBorder="1" applyAlignment="1">
      <alignment/>
    </xf>
    <xf numFmtId="10" fontId="9" fillId="0" borderId="17" xfId="0" applyNumberFormat="1" applyFont="1" applyBorder="1" applyAlignment="1">
      <alignment/>
    </xf>
    <xf numFmtId="0" fontId="9" fillId="0" borderId="23" xfId="0" applyFont="1" applyBorder="1" applyAlignment="1">
      <alignment/>
    </xf>
    <xf numFmtId="10" fontId="7" fillId="0" borderId="31" xfId="0" applyNumberFormat="1" applyFont="1" applyFill="1" applyBorder="1" applyAlignment="1">
      <alignment horizontal="right" wrapText="1"/>
    </xf>
    <xf numFmtId="3" fontId="27" fillId="0" borderId="17" xfId="0" applyNumberFormat="1" applyFont="1" applyBorder="1" applyAlignment="1">
      <alignment horizontal="center" vertical="center"/>
    </xf>
    <xf numFmtId="10" fontId="14" fillId="0" borderId="17" xfId="0" applyNumberFormat="1" applyFont="1" applyBorder="1" applyAlignment="1">
      <alignment horizontal="center"/>
    </xf>
    <xf numFmtId="0" fontId="5" fillId="35" borderId="11" xfId="0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10" fontId="9" fillId="0" borderId="11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0" fontId="5" fillId="0" borderId="32" xfId="0" applyFont="1" applyFill="1" applyBorder="1" applyAlignment="1">
      <alignment/>
    </xf>
    <xf numFmtId="3" fontId="5" fillId="0" borderId="64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 wrapText="1"/>
    </xf>
    <xf numFmtId="0" fontId="5" fillId="0" borderId="65" xfId="0" applyFont="1" applyBorder="1" applyAlignment="1">
      <alignment horizontal="right" vertical="center" wrapText="1"/>
    </xf>
    <xf numFmtId="0" fontId="5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5" fillId="0" borderId="33" xfId="0" applyFont="1" applyBorder="1" applyAlignment="1">
      <alignment horizontal="center"/>
    </xf>
    <xf numFmtId="175" fontId="5" fillId="0" borderId="17" xfId="40" applyNumberFormat="1" applyFont="1" applyBorder="1" applyAlignment="1">
      <alignment horizontal="right"/>
    </xf>
    <xf numFmtId="0" fontId="5" fillId="0" borderId="66" xfId="0" applyFont="1" applyBorder="1" applyAlignment="1">
      <alignment/>
    </xf>
    <xf numFmtId="10" fontId="5" fillId="0" borderId="17" xfId="0" applyNumberFormat="1" applyFont="1" applyBorder="1" applyAlignment="1">
      <alignment/>
    </xf>
    <xf numFmtId="175" fontId="5" fillId="0" borderId="67" xfId="40" applyNumberFormat="1" applyFont="1" applyBorder="1" applyAlignment="1">
      <alignment horizontal="right"/>
    </xf>
    <xf numFmtId="175" fontId="5" fillId="0" borderId="68" xfId="4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69" xfId="0" applyFont="1" applyBorder="1" applyAlignment="1">
      <alignment/>
    </xf>
    <xf numFmtId="0" fontId="7" fillId="0" borderId="18" xfId="0" applyFont="1" applyBorder="1" applyAlignment="1">
      <alignment/>
    </xf>
    <xf numFmtId="175" fontId="7" fillId="0" borderId="17" xfId="40" applyNumberFormat="1" applyFont="1" applyBorder="1" applyAlignment="1">
      <alignment horizontal="right"/>
    </xf>
    <xf numFmtId="175" fontId="23" fillId="0" borderId="23" xfId="4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3" fontId="17" fillId="0" borderId="0" xfId="0" applyNumberFormat="1" applyFont="1" applyFill="1" applyBorder="1" applyAlignment="1">
      <alignment horizontal="right"/>
    </xf>
    <xf numFmtId="10" fontId="10" fillId="0" borderId="17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7" fillId="34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 indent="1"/>
    </xf>
    <xf numFmtId="3" fontId="5" fillId="0" borderId="17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indent="2"/>
    </xf>
    <xf numFmtId="0" fontId="7" fillId="0" borderId="17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left" vertical="center" indent="1"/>
    </xf>
    <xf numFmtId="0" fontId="7" fillId="0" borderId="17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 indent="2"/>
    </xf>
    <xf numFmtId="165" fontId="5" fillId="0" borderId="17" xfId="0" applyNumberFormat="1" applyFont="1" applyFill="1" applyBorder="1" applyAlignment="1">
      <alignment horizontal="left" vertical="center" wrapText="1" indent="2"/>
    </xf>
    <xf numFmtId="0" fontId="5" fillId="0" borderId="17" xfId="0" applyFont="1" applyFill="1" applyBorder="1" applyAlignment="1">
      <alignment horizontal="left" indent="1"/>
    </xf>
    <xf numFmtId="0" fontId="5" fillId="0" borderId="17" xfId="0" applyFont="1" applyFill="1" applyBorder="1" applyAlignment="1">
      <alignment horizontal="left" vertical="center"/>
    </xf>
    <xf numFmtId="0" fontId="22" fillId="0" borderId="42" xfId="57" applyFont="1" applyBorder="1" applyAlignment="1">
      <alignment horizontal="center" vertical="center" wrapText="1"/>
      <protection/>
    </xf>
    <xf numFmtId="10" fontId="9" fillId="0" borderId="40" xfId="0" applyNumberFormat="1" applyFont="1" applyBorder="1" applyAlignment="1">
      <alignment/>
    </xf>
    <xf numFmtId="3" fontId="12" fillId="0" borderId="70" xfId="0" applyNumberFormat="1" applyFont="1" applyBorder="1" applyAlignment="1">
      <alignment/>
    </xf>
    <xf numFmtId="0" fontId="5" fillId="0" borderId="23" xfId="0" applyFont="1" applyBorder="1" applyAlignment="1">
      <alignment horizontal="right" wrapText="1"/>
    </xf>
    <xf numFmtId="0" fontId="5" fillId="0" borderId="23" xfId="0" applyFont="1" applyBorder="1" applyAlignment="1">
      <alignment/>
    </xf>
    <xf numFmtId="3" fontId="7" fillId="0" borderId="23" xfId="0" applyNumberFormat="1" applyFont="1" applyFill="1" applyBorder="1" applyAlignment="1">
      <alignment horizontal="right" vertical="center"/>
    </xf>
    <xf numFmtId="0" fontId="7" fillId="34" borderId="42" xfId="0" applyFont="1" applyFill="1" applyBorder="1" applyAlignment="1">
      <alignment horizontal="center" vertical="center" wrapText="1"/>
    </xf>
    <xf numFmtId="0" fontId="26" fillId="0" borderId="42" xfId="57" applyFont="1" applyBorder="1" applyAlignment="1">
      <alignment horizontal="center" vertical="center" wrapText="1"/>
      <protection/>
    </xf>
    <xf numFmtId="0" fontId="7" fillId="0" borderId="39" xfId="0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right" vertical="center" wrapText="1"/>
    </xf>
    <xf numFmtId="10" fontId="5" fillId="0" borderId="40" xfId="0" applyNumberFormat="1" applyFont="1" applyBorder="1" applyAlignment="1">
      <alignment/>
    </xf>
    <xf numFmtId="0" fontId="7" fillId="0" borderId="36" xfId="0" applyFont="1" applyFill="1" applyBorder="1" applyAlignment="1">
      <alignment horizontal="left" vertical="center"/>
    </xf>
    <xf numFmtId="3" fontId="7" fillId="0" borderId="38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left" vertical="center" indent="1"/>
    </xf>
    <xf numFmtId="0" fontId="7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 indent="2"/>
    </xf>
    <xf numFmtId="0" fontId="7" fillId="0" borderId="36" xfId="0" applyFont="1" applyFill="1" applyBorder="1" applyAlignment="1">
      <alignment horizontal="right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 indent="1"/>
    </xf>
    <xf numFmtId="0" fontId="7" fillId="0" borderId="36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2"/>
    </xf>
    <xf numFmtId="3" fontId="5" fillId="0" borderId="38" xfId="0" applyNumberFormat="1" applyFont="1" applyFill="1" applyBorder="1" applyAlignment="1">
      <alignment horizontal="right" vertical="center"/>
    </xf>
    <xf numFmtId="165" fontId="5" fillId="0" borderId="36" xfId="0" applyNumberFormat="1" applyFont="1" applyFill="1" applyBorder="1" applyAlignment="1">
      <alignment horizontal="left" vertical="center" wrapText="1" indent="2"/>
    </xf>
    <xf numFmtId="0" fontId="5" fillId="0" borderId="36" xfId="0" applyFont="1" applyFill="1" applyBorder="1" applyAlignment="1">
      <alignment horizontal="left" indent="1"/>
    </xf>
    <xf numFmtId="0" fontId="7" fillId="0" borderId="37" xfId="0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9" fillId="0" borderId="22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22" fillId="0" borderId="23" xfId="57" applyFont="1" applyBorder="1" applyAlignment="1">
      <alignment horizontal="center" vertical="center" wrapText="1"/>
      <protection/>
    </xf>
    <xf numFmtId="0" fontId="19" fillId="0" borderId="18" xfId="57" applyFont="1" applyBorder="1" applyAlignment="1">
      <alignment horizontal="center" vertical="center" wrapText="1"/>
      <protection/>
    </xf>
    <xf numFmtId="0" fontId="12" fillId="0" borderId="42" xfId="0" applyFont="1" applyBorder="1" applyAlignment="1">
      <alignment horizontal="center" wrapText="1"/>
    </xf>
    <xf numFmtId="0" fontId="9" fillId="0" borderId="40" xfId="0" applyFont="1" applyBorder="1" applyAlignment="1">
      <alignment/>
    </xf>
    <xf numFmtId="0" fontId="9" fillId="0" borderId="72" xfId="0" applyFont="1" applyBorder="1" applyAlignment="1">
      <alignment/>
    </xf>
    <xf numFmtId="0" fontId="9" fillId="0" borderId="41" xfId="0" applyFont="1" applyBorder="1" applyAlignment="1">
      <alignment/>
    </xf>
    <xf numFmtId="3" fontId="9" fillId="0" borderId="31" xfId="0" applyNumberFormat="1" applyFont="1" applyFill="1" applyBorder="1" applyAlignment="1">
      <alignment horizontal="right" vertical="center"/>
    </xf>
    <xf numFmtId="0" fontId="2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right"/>
    </xf>
    <xf numFmtId="0" fontId="28" fillId="0" borderId="17" xfId="57" applyFont="1" applyBorder="1" applyAlignment="1">
      <alignment horizontal="center" wrapText="1"/>
      <protection/>
    </xf>
    <xf numFmtId="0" fontId="9" fillId="0" borderId="0" xfId="0" applyFont="1" applyBorder="1" applyAlignment="1">
      <alignment/>
    </xf>
    <xf numFmtId="0" fontId="29" fillId="0" borderId="11" xfId="57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/>
    </xf>
    <xf numFmtId="0" fontId="29" fillId="0" borderId="18" xfId="57" applyFont="1" applyBorder="1" applyAlignment="1">
      <alignment horizontal="center" vertical="center" wrapText="1"/>
      <protection/>
    </xf>
    <xf numFmtId="3" fontId="7" fillId="0" borderId="73" xfId="0" applyNumberFormat="1" applyFont="1" applyFill="1" applyBorder="1" applyAlignment="1">
      <alignment horizontal="right" vertical="center" wrapText="1"/>
    </xf>
    <xf numFmtId="1" fontId="9" fillId="0" borderId="23" xfId="0" applyNumberFormat="1" applyFont="1" applyBorder="1" applyAlignment="1">
      <alignment horizontal="right" vertical="center" wrapText="1"/>
    </xf>
    <xf numFmtId="10" fontId="30" fillId="0" borderId="11" xfId="0" applyNumberFormat="1" applyFont="1" applyBorder="1" applyAlignment="1">
      <alignment/>
    </xf>
    <xf numFmtId="3" fontId="7" fillId="0" borderId="60" xfId="0" applyNumberFormat="1" applyFont="1" applyBorder="1" applyAlignment="1">
      <alignment horizontal="center"/>
    </xf>
    <xf numFmtId="178" fontId="7" fillId="0" borderId="60" xfId="0" applyNumberFormat="1" applyFont="1" applyBorder="1" applyAlignment="1">
      <alignment horizontal="center"/>
    </xf>
    <xf numFmtId="0" fontId="7" fillId="0" borderId="74" xfId="0" applyFont="1" applyFill="1" applyBorder="1" applyAlignment="1">
      <alignment horizontal="left" vertical="center"/>
    </xf>
    <xf numFmtId="0" fontId="5" fillId="0" borderId="75" xfId="0" applyFont="1" applyBorder="1" applyAlignment="1">
      <alignment/>
    </xf>
    <xf numFmtId="3" fontId="7" fillId="0" borderId="18" xfId="0" applyNumberFormat="1" applyFont="1" applyFill="1" applyBorder="1" applyAlignment="1">
      <alignment horizontal="right" vertical="center"/>
    </xf>
    <xf numFmtId="10" fontId="7" fillId="0" borderId="18" xfId="0" applyNumberFormat="1" applyFont="1" applyBorder="1" applyAlignment="1">
      <alignment/>
    </xf>
    <xf numFmtId="3" fontId="7" fillId="0" borderId="76" xfId="0" applyNumberFormat="1" applyFont="1" applyBorder="1" applyAlignment="1">
      <alignment horizontal="right"/>
    </xf>
    <xf numFmtId="10" fontId="5" fillId="0" borderId="76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3" fontId="7" fillId="0" borderId="76" xfId="0" applyNumberFormat="1" applyFont="1" applyFill="1" applyBorder="1" applyAlignment="1">
      <alignment horizontal="right" vertical="center"/>
    </xf>
    <xf numFmtId="10" fontId="7" fillId="0" borderId="76" xfId="0" applyNumberFormat="1" applyFont="1" applyBorder="1" applyAlignment="1">
      <alignment/>
    </xf>
    <xf numFmtId="3" fontId="7" fillId="0" borderId="42" xfId="0" applyNumberFormat="1" applyFont="1" applyBorder="1" applyAlignment="1">
      <alignment horizontal="center" wrapText="1"/>
    </xf>
    <xf numFmtId="3" fontId="5" fillId="0" borderId="77" xfId="0" applyNumberFormat="1" applyFont="1" applyBorder="1" applyAlignment="1">
      <alignment/>
    </xf>
    <xf numFmtId="3" fontId="7" fillId="0" borderId="78" xfId="0" applyNumberFormat="1" applyFont="1" applyBorder="1" applyAlignment="1">
      <alignment/>
    </xf>
    <xf numFmtId="3" fontId="5" fillId="0" borderId="78" xfId="0" applyNumberFormat="1" applyFont="1" applyBorder="1" applyAlignment="1">
      <alignment/>
    </xf>
    <xf numFmtId="3" fontId="7" fillId="0" borderId="7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12" fillId="0" borderId="80" xfId="0" applyNumberFormat="1" applyFont="1" applyBorder="1" applyAlignment="1">
      <alignment/>
    </xf>
    <xf numFmtId="10" fontId="12" fillId="0" borderId="17" xfId="0" applyNumberFormat="1" applyFont="1" applyBorder="1" applyAlignment="1">
      <alignment/>
    </xf>
    <xf numFmtId="0" fontId="7" fillId="0" borderId="11" xfId="0" applyFont="1" applyFill="1" applyBorder="1" applyAlignment="1">
      <alignment horizontal="right"/>
    </xf>
    <xf numFmtId="0" fontId="7" fillId="0" borderId="11" xfId="0" applyFont="1" applyBorder="1" applyAlignment="1">
      <alignment horizontal="left" indent="2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5" fillId="33" borderId="0" xfId="0" applyFont="1" applyFill="1" applyBorder="1" applyAlignment="1">
      <alignment horizontal="center"/>
    </xf>
    <xf numFmtId="0" fontId="5" fillId="0" borderId="81" xfId="0" applyFont="1" applyBorder="1" applyAlignment="1">
      <alignment horizontal="right"/>
    </xf>
    <xf numFmtId="0" fontId="5" fillId="0" borderId="81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0" fillId="0" borderId="0" xfId="0" applyAlignment="1">
      <alignment/>
    </xf>
    <xf numFmtId="0" fontId="12" fillId="0" borderId="82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71" xfId="0" applyFont="1" applyBorder="1" applyAlignment="1">
      <alignment horizont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75" fontId="11" fillId="0" borderId="82" xfId="40" applyNumberFormat="1" applyFont="1" applyBorder="1" applyAlignment="1">
      <alignment horizontal="center"/>
    </xf>
    <xf numFmtId="175" fontId="11" fillId="0" borderId="52" xfId="40" applyNumberFormat="1" applyFont="1" applyBorder="1" applyAlignment="1">
      <alignment horizontal="center"/>
    </xf>
    <xf numFmtId="175" fontId="23" fillId="0" borderId="82" xfId="40" applyNumberFormat="1" applyFont="1" applyBorder="1" applyAlignment="1">
      <alignment horizontal="center"/>
    </xf>
    <xf numFmtId="175" fontId="23" fillId="0" borderId="52" xfId="40" applyNumberFormat="1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83" xfId="0" applyFont="1" applyBorder="1" applyAlignment="1">
      <alignment horizontal="center"/>
    </xf>
    <xf numFmtId="0" fontId="23" fillId="0" borderId="82" xfId="0" applyFont="1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11" fillId="0" borderId="87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11" fillId="0" borderId="90" xfId="0" applyFont="1" applyBorder="1" applyAlignment="1">
      <alignment horizontal="center"/>
    </xf>
    <xf numFmtId="0" fontId="11" fillId="0" borderId="91" xfId="0" applyFont="1" applyBorder="1" applyAlignment="1">
      <alignment horizontal="center"/>
    </xf>
    <xf numFmtId="0" fontId="11" fillId="0" borderId="92" xfId="0" applyFont="1" applyBorder="1" applyAlignment="1">
      <alignment horizontal="center"/>
    </xf>
    <xf numFmtId="0" fontId="23" fillId="0" borderId="82" xfId="0" applyFont="1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52" xfId="0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83" xfId="0" applyFont="1" applyBorder="1" applyAlignment="1">
      <alignment vertical="center" wrapText="1"/>
    </xf>
    <xf numFmtId="0" fontId="23" fillId="0" borderId="52" xfId="0" applyFont="1" applyBorder="1" applyAlignment="1">
      <alignment vertical="center" wrapText="1"/>
    </xf>
    <xf numFmtId="0" fontId="23" fillId="0" borderId="71" xfId="0" applyFont="1" applyBorder="1" applyAlignment="1">
      <alignment horizontal="right"/>
    </xf>
    <xf numFmtId="0" fontId="11" fillId="0" borderId="93" xfId="0" applyFont="1" applyBorder="1" applyAlignment="1">
      <alignment horizontal="center"/>
    </xf>
    <xf numFmtId="0" fontId="11" fillId="0" borderId="9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86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24" fillId="0" borderId="82" xfId="0" applyFont="1" applyBorder="1" applyAlignment="1">
      <alignment horizontal="center"/>
    </xf>
    <xf numFmtId="0" fontId="24" fillId="0" borderId="83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175" fontId="23" fillId="0" borderId="23" xfId="4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75" fontId="11" fillId="0" borderId="23" xfId="4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7" fillId="0" borderId="23" xfId="0" applyFont="1" applyBorder="1" applyAlignment="1">
      <alignment horizontal="center" wrapText="1"/>
    </xf>
    <xf numFmtId="0" fontId="7" fillId="0" borderId="36" xfId="65" applyFont="1" applyBorder="1" applyAlignment="1">
      <alignment horizontal="center"/>
      <protection/>
    </xf>
    <xf numFmtId="0" fontId="7" fillId="0" borderId="11" xfId="65" applyFont="1" applyBorder="1" applyAlignment="1">
      <alignment horizontal="center"/>
      <protection/>
    </xf>
    <xf numFmtId="0" fontId="7" fillId="0" borderId="38" xfId="65" applyFont="1" applyBorder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7" fillId="0" borderId="95" xfId="65" applyFont="1" applyBorder="1" applyAlignment="1">
      <alignment horizontal="center"/>
      <protection/>
    </xf>
    <xf numFmtId="0" fontId="7" fillId="0" borderId="96" xfId="65" applyFont="1" applyBorder="1" applyAlignment="1">
      <alignment horizontal="center"/>
      <protection/>
    </xf>
    <xf numFmtId="0" fontId="7" fillId="0" borderId="97" xfId="65" applyFont="1" applyBorder="1" applyAlignment="1">
      <alignment horizontal="center"/>
      <protection/>
    </xf>
    <xf numFmtId="1" fontId="5" fillId="0" borderId="98" xfId="0" applyNumberFormat="1" applyFont="1" applyBorder="1" applyAlignment="1">
      <alignment horizontal="center" wrapText="1"/>
    </xf>
    <xf numFmtId="1" fontId="5" fillId="0" borderId="53" xfId="0" applyNumberFormat="1" applyFont="1" applyBorder="1" applyAlignment="1">
      <alignment horizontal="center" wrapText="1"/>
    </xf>
    <xf numFmtId="1" fontId="5" fillId="0" borderId="54" xfId="0" applyNumberFormat="1" applyFont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5" fillId="0" borderId="98" xfId="0" applyFont="1" applyBorder="1" applyAlignment="1">
      <alignment vertical="top" wrapText="1"/>
    </xf>
    <xf numFmtId="0" fontId="0" fillId="0" borderId="53" xfId="0" applyFont="1" applyBorder="1" applyAlignment="1">
      <alignment vertical="top" wrapText="1"/>
    </xf>
    <xf numFmtId="0" fontId="7" fillId="0" borderId="99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71" xfId="0" applyFont="1" applyBorder="1" applyAlignment="1">
      <alignment horizontal="right"/>
    </xf>
    <xf numFmtId="0" fontId="0" fillId="0" borderId="71" xfId="0" applyFont="1" applyBorder="1" applyAlignment="1">
      <alignment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11" xfId="57"/>
    <cellStyle name="Normál 2" xfId="58"/>
    <cellStyle name="Normál 2 2" xfId="59"/>
    <cellStyle name="Normál 3" xfId="60"/>
    <cellStyle name="Normál 3 2" xfId="61"/>
    <cellStyle name="Normál 3 3" xfId="62"/>
    <cellStyle name="Normál 4" xfId="63"/>
    <cellStyle name="Normál 5" xfId="64"/>
    <cellStyle name="Normál_05 mell" xfId="65"/>
    <cellStyle name="Normal_KARSZJ3" xfId="66"/>
    <cellStyle name="Normál_Munka1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zita%20L&#225;szl&#243;\Documents\munka\zam&#225;rdi\2016\K&#246;lts&#233;gvet&#233;s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70.875" style="0" customWidth="1"/>
    <col min="2" max="2" width="7.875" style="0" customWidth="1"/>
    <col min="3" max="3" width="9.125" style="0" hidden="1" customWidth="1"/>
    <col min="7" max="7" width="4.125" style="0" customWidth="1"/>
    <col min="8" max="8" width="9.125" style="0" hidden="1" customWidth="1"/>
    <col min="9" max="9" width="6.625" style="0" hidden="1" customWidth="1"/>
    <col min="10" max="14" width="9.125" style="0" hidden="1" customWidth="1"/>
  </cols>
  <sheetData>
    <row r="1" spans="1:14" ht="12.75">
      <c r="A1" s="453" t="s">
        <v>599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</row>
    <row r="2" ht="15.75">
      <c r="A2" s="222"/>
    </row>
    <row r="3" ht="15.75">
      <c r="A3" s="222"/>
    </row>
    <row r="4" ht="15.75">
      <c r="A4" s="224" t="s">
        <v>343</v>
      </c>
    </row>
    <row r="5" ht="15.75">
      <c r="A5" s="224" t="s">
        <v>534</v>
      </c>
    </row>
    <row r="6" ht="15.75">
      <c r="A6" s="225"/>
    </row>
    <row r="7" ht="15.75">
      <c r="A7" s="224"/>
    </row>
    <row r="8" ht="15.75">
      <c r="A8" s="224" t="s">
        <v>344</v>
      </c>
    </row>
    <row r="9" ht="15.75">
      <c r="A9" s="223"/>
    </row>
    <row r="10" ht="15.75">
      <c r="A10" s="223"/>
    </row>
    <row r="11" ht="15.75">
      <c r="A11" s="223"/>
    </row>
    <row r="12" ht="15.75">
      <c r="A12" s="223"/>
    </row>
    <row r="13" ht="15.75">
      <c r="A13" s="223" t="s">
        <v>345</v>
      </c>
    </row>
    <row r="14" ht="15.75">
      <c r="A14" s="223"/>
    </row>
    <row r="15" ht="15.75">
      <c r="A15" s="223" t="s">
        <v>346</v>
      </c>
    </row>
    <row r="16" ht="15.75">
      <c r="A16" s="223"/>
    </row>
    <row r="17" ht="15.75">
      <c r="B17" s="223" t="s">
        <v>347</v>
      </c>
    </row>
    <row r="18" ht="15.75">
      <c r="A18" s="223"/>
    </row>
    <row r="19" ht="15.75">
      <c r="A19" s="223" t="s">
        <v>348</v>
      </c>
    </row>
    <row r="20" ht="15.75">
      <c r="A20" s="223"/>
    </row>
    <row r="21" ht="15.75">
      <c r="B21" s="223" t="s">
        <v>349</v>
      </c>
    </row>
    <row r="22" ht="15.75">
      <c r="A22" s="223"/>
    </row>
    <row r="23" ht="15.75">
      <c r="B23" s="223" t="s">
        <v>350</v>
      </c>
    </row>
    <row r="24" ht="15.75">
      <c r="A24" s="223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3.875" style="1" customWidth="1"/>
    <col min="2" max="2" width="33.375" style="1" customWidth="1"/>
    <col min="3" max="4" width="8.375" style="1" customWidth="1"/>
    <col min="5" max="5" width="9.125" style="1" customWidth="1"/>
    <col min="6" max="12" width="9.125" style="1" hidden="1" customWidth="1"/>
    <col min="13" max="13" width="9.125" style="1" customWidth="1"/>
    <col min="14" max="14" width="9.625" style="1" bestFit="1" customWidth="1"/>
    <col min="15" max="16384" width="9.125" style="1" customWidth="1"/>
  </cols>
  <sheetData>
    <row r="1" spans="1:14" ht="12.75">
      <c r="A1" s="460" t="s">
        <v>608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2" ht="15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</row>
    <row r="3" spans="1:14" ht="12.75">
      <c r="A3" s="485" t="s">
        <v>181</v>
      </c>
      <c r="B3" s="486"/>
      <c r="C3" s="486"/>
      <c r="D3" s="486"/>
      <c r="E3" s="486"/>
      <c r="F3" s="459"/>
      <c r="G3" s="459"/>
      <c r="H3" s="459"/>
      <c r="I3" s="459"/>
      <c r="J3" s="459"/>
      <c r="K3" s="459"/>
      <c r="L3" s="459"/>
      <c r="M3" s="459"/>
      <c r="N3" s="459"/>
    </row>
    <row r="4" spans="1:9" ht="12.75">
      <c r="A4" s="56"/>
      <c r="B4" s="56"/>
      <c r="C4" s="56"/>
      <c r="D4" s="56"/>
      <c r="E4" s="56"/>
      <c r="F4" s="56"/>
      <c r="G4" s="56"/>
      <c r="H4" s="56"/>
      <c r="I4" s="56"/>
    </row>
    <row r="5" spans="1:14" ht="12.75">
      <c r="A5" s="485" t="s">
        <v>555</v>
      </c>
      <c r="B5" s="486"/>
      <c r="C5" s="486"/>
      <c r="D5" s="486"/>
      <c r="E5" s="486"/>
      <c r="F5" s="459"/>
      <c r="G5" s="459"/>
      <c r="H5" s="459"/>
      <c r="I5" s="459"/>
      <c r="J5" s="459"/>
      <c r="K5" s="459"/>
      <c r="L5" s="459"/>
      <c r="M5" s="459"/>
      <c r="N5" s="459"/>
    </row>
    <row r="6" ht="31.5" customHeight="1">
      <c r="N6" s="185" t="s">
        <v>308</v>
      </c>
    </row>
    <row r="7" spans="1:14" ht="42" customHeight="1">
      <c r="A7" s="186" t="s">
        <v>186</v>
      </c>
      <c r="B7" s="59" t="s">
        <v>298</v>
      </c>
      <c r="C7" s="411" t="s">
        <v>512</v>
      </c>
      <c r="D7" s="411" t="s">
        <v>532</v>
      </c>
      <c r="E7" s="411" t="s">
        <v>520</v>
      </c>
      <c r="F7" s="411" t="s">
        <v>479</v>
      </c>
      <c r="G7" s="411" t="s">
        <v>482</v>
      </c>
      <c r="H7" s="187"/>
      <c r="I7" s="187"/>
      <c r="J7" s="187"/>
      <c r="K7" s="187"/>
      <c r="L7" s="187"/>
      <c r="M7" s="411" t="s">
        <v>521</v>
      </c>
      <c r="N7" s="411" t="s">
        <v>522</v>
      </c>
    </row>
    <row r="8" spans="1:14" s="5" customFormat="1" ht="42" customHeight="1">
      <c r="A8" s="190" t="s">
        <v>146</v>
      </c>
      <c r="B8" s="189" t="s">
        <v>178</v>
      </c>
      <c r="C8" s="326">
        <v>10310</v>
      </c>
      <c r="D8" s="326">
        <v>10310</v>
      </c>
      <c r="E8" s="188">
        <v>10310</v>
      </c>
      <c r="F8" s="188"/>
      <c r="G8" s="188"/>
      <c r="H8" s="188"/>
      <c r="I8" s="188"/>
      <c r="J8" s="188"/>
      <c r="K8" s="188"/>
      <c r="L8" s="188"/>
      <c r="M8" s="326">
        <v>5099</v>
      </c>
      <c r="N8" s="327">
        <f>M8/C8</f>
        <v>0.49456838021338506</v>
      </c>
    </row>
    <row r="9" spans="1:14" ht="42" customHeight="1">
      <c r="A9" s="190" t="s">
        <v>147</v>
      </c>
      <c r="B9" s="191" t="s">
        <v>501</v>
      </c>
      <c r="C9" s="325">
        <v>340</v>
      </c>
      <c r="D9" s="325">
        <v>340</v>
      </c>
      <c r="E9" s="190">
        <v>340</v>
      </c>
      <c r="F9" s="190"/>
      <c r="G9" s="190"/>
      <c r="H9" s="190"/>
      <c r="I9" s="190"/>
      <c r="J9" s="190"/>
      <c r="K9" s="190"/>
      <c r="L9" s="190"/>
      <c r="M9" s="325">
        <v>102</v>
      </c>
      <c r="N9" s="327">
        <v>0</v>
      </c>
    </row>
    <row r="10" spans="1:14" ht="42" customHeight="1">
      <c r="A10" s="190" t="s">
        <v>148</v>
      </c>
      <c r="B10" s="191" t="s">
        <v>502</v>
      </c>
      <c r="C10" s="325"/>
      <c r="D10" s="325"/>
      <c r="E10" s="190"/>
      <c r="F10" s="190"/>
      <c r="G10" s="190"/>
      <c r="H10" s="190"/>
      <c r="I10" s="190"/>
      <c r="J10" s="190"/>
      <c r="K10" s="190"/>
      <c r="L10" s="190"/>
      <c r="M10" s="325"/>
      <c r="N10" s="327"/>
    </row>
    <row r="11" spans="1:14" ht="42" customHeight="1">
      <c r="A11" s="190" t="s">
        <v>149</v>
      </c>
      <c r="B11" s="191" t="s">
        <v>504</v>
      </c>
      <c r="C11" s="325">
        <v>9970</v>
      </c>
      <c r="D11" s="325">
        <v>9970</v>
      </c>
      <c r="E11" s="190">
        <v>9970</v>
      </c>
      <c r="F11" s="190"/>
      <c r="G11" s="190"/>
      <c r="H11" s="190"/>
      <c r="I11" s="190"/>
      <c r="J11" s="190"/>
      <c r="K11" s="190"/>
      <c r="L11" s="190"/>
      <c r="M11" s="325">
        <v>0</v>
      </c>
      <c r="N11" s="327">
        <v>0</v>
      </c>
    </row>
    <row r="12" spans="1:14" s="5" customFormat="1" ht="42" customHeight="1">
      <c r="A12" s="190" t="s">
        <v>150</v>
      </c>
      <c r="B12" s="188" t="s">
        <v>300</v>
      </c>
      <c r="C12" s="326"/>
      <c r="D12" s="326"/>
      <c r="E12" s="188"/>
      <c r="F12" s="188"/>
      <c r="G12" s="188"/>
      <c r="H12" s="188"/>
      <c r="I12" s="188"/>
      <c r="J12" s="188"/>
      <c r="K12" s="188"/>
      <c r="L12" s="188"/>
      <c r="M12" s="326"/>
      <c r="N12" s="327"/>
    </row>
    <row r="13" spans="1:14" ht="42" customHeight="1">
      <c r="A13" s="190" t="s">
        <v>151</v>
      </c>
      <c r="B13" s="190" t="s">
        <v>554</v>
      </c>
      <c r="C13" s="325"/>
      <c r="D13" s="325"/>
      <c r="E13" s="190"/>
      <c r="F13" s="190"/>
      <c r="G13" s="190"/>
      <c r="H13" s="190"/>
      <c r="I13" s="190"/>
      <c r="J13" s="190"/>
      <c r="K13" s="190"/>
      <c r="L13" s="190"/>
      <c r="M13" s="325">
        <v>4997</v>
      </c>
      <c r="N13" s="327">
        <v>49.97</v>
      </c>
    </row>
    <row r="14" spans="1:14" s="5" customFormat="1" ht="42" customHeight="1">
      <c r="A14" s="190" t="s">
        <v>152</v>
      </c>
      <c r="B14" s="188" t="s">
        <v>301</v>
      </c>
      <c r="C14" s="188">
        <v>48930</v>
      </c>
      <c r="D14" s="188">
        <v>48930</v>
      </c>
      <c r="E14" s="188">
        <f>SUM(E15:E19)</f>
        <v>50253</v>
      </c>
      <c r="F14" s="188"/>
      <c r="G14" s="188"/>
      <c r="H14" s="188"/>
      <c r="I14" s="188"/>
      <c r="J14" s="188"/>
      <c r="K14" s="188"/>
      <c r="L14" s="188"/>
      <c r="M14" s="188">
        <v>46475</v>
      </c>
      <c r="N14" s="327">
        <f>M14/C14</f>
        <v>0.9498262824443082</v>
      </c>
    </row>
    <row r="15" spans="1:14" ht="42" customHeight="1">
      <c r="A15" s="190" t="s">
        <v>153</v>
      </c>
      <c r="B15" s="190" t="s">
        <v>491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327"/>
    </row>
    <row r="16" spans="1:14" ht="42" customHeight="1">
      <c r="A16" s="190" t="s">
        <v>154</v>
      </c>
      <c r="B16" s="190" t="s">
        <v>503</v>
      </c>
      <c r="C16" s="190">
        <v>200</v>
      </c>
      <c r="D16" s="190">
        <v>200</v>
      </c>
      <c r="E16" s="190">
        <v>0</v>
      </c>
      <c r="F16" s="190"/>
      <c r="G16" s="190"/>
      <c r="H16" s="190"/>
      <c r="I16" s="190"/>
      <c r="J16" s="190"/>
      <c r="K16" s="190"/>
      <c r="L16" s="190"/>
      <c r="M16" s="190"/>
      <c r="N16" s="327"/>
    </row>
    <row r="17" spans="1:14" ht="42" customHeight="1">
      <c r="A17" s="190" t="s">
        <v>155</v>
      </c>
      <c r="B17" s="190" t="s">
        <v>490</v>
      </c>
      <c r="C17" s="325">
        <v>48730</v>
      </c>
      <c r="D17" s="325">
        <v>48730</v>
      </c>
      <c r="E17" s="190">
        <v>0</v>
      </c>
      <c r="F17" s="190"/>
      <c r="G17" s="190"/>
      <c r="H17" s="190"/>
      <c r="I17" s="190"/>
      <c r="J17" s="190"/>
      <c r="K17" s="190"/>
      <c r="L17" s="190"/>
      <c r="M17" s="325">
        <v>46475</v>
      </c>
      <c r="N17" s="327">
        <f>M17/C17</f>
        <v>0.95372460496614</v>
      </c>
    </row>
    <row r="18" spans="1:14" ht="42" customHeight="1">
      <c r="A18" s="190" t="s">
        <v>156</v>
      </c>
      <c r="B18" s="190" t="s">
        <v>557</v>
      </c>
      <c r="C18" s="325"/>
      <c r="D18" s="325"/>
      <c r="E18" s="190">
        <v>42600</v>
      </c>
      <c r="F18" s="190"/>
      <c r="G18" s="190"/>
      <c r="H18" s="190"/>
      <c r="I18" s="190"/>
      <c r="J18" s="190"/>
      <c r="K18" s="190"/>
      <c r="L18" s="190"/>
      <c r="M18" s="325"/>
      <c r="N18" s="327"/>
    </row>
    <row r="19" spans="1:14" ht="42" customHeight="1">
      <c r="A19" s="190" t="s">
        <v>157</v>
      </c>
      <c r="B19" s="190" t="s">
        <v>558</v>
      </c>
      <c r="C19" s="325"/>
      <c r="D19" s="325"/>
      <c r="E19" s="190">
        <v>7653</v>
      </c>
      <c r="F19" s="190"/>
      <c r="G19" s="190"/>
      <c r="H19" s="190"/>
      <c r="I19" s="190"/>
      <c r="J19" s="190"/>
      <c r="K19" s="190"/>
      <c r="L19" s="190"/>
      <c r="M19" s="325"/>
      <c r="N19" s="327"/>
    </row>
    <row r="20" spans="1:14" ht="42" customHeight="1">
      <c r="A20" s="190" t="s">
        <v>158</v>
      </c>
      <c r="B20" s="188" t="s">
        <v>299</v>
      </c>
      <c r="C20" s="188">
        <f>C8+C12+C14</f>
        <v>59240</v>
      </c>
      <c r="D20" s="188">
        <f>D8+D12+D14</f>
        <v>59240</v>
      </c>
      <c r="E20" s="188">
        <f aca="true" t="shared" si="0" ref="E20:M20">E8+E12+E14</f>
        <v>60563</v>
      </c>
      <c r="F20" s="188">
        <f t="shared" si="0"/>
        <v>0</v>
      </c>
      <c r="G20" s="188">
        <f t="shared" si="0"/>
        <v>0</v>
      </c>
      <c r="H20" s="188">
        <f t="shared" si="0"/>
        <v>0</v>
      </c>
      <c r="I20" s="188">
        <f t="shared" si="0"/>
        <v>0</v>
      </c>
      <c r="J20" s="188">
        <f t="shared" si="0"/>
        <v>0</v>
      </c>
      <c r="K20" s="188">
        <f t="shared" si="0"/>
        <v>0</v>
      </c>
      <c r="L20" s="188">
        <f t="shared" si="0"/>
        <v>0</v>
      </c>
      <c r="M20" s="188">
        <f t="shared" si="0"/>
        <v>51574</v>
      </c>
      <c r="N20" s="327">
        <f>M20/C20</f>
        <v>0.8705941931127616</v>
      </c>
    </row>
  </sheetData>
  <sheetProtection/>
  <mergeCells count="4">
    <mergeCell ref="A2:L2"/>
    <mergeCell ref="A1:N1"/>
    <mergeCell ref="A3:N3"/>
    <mergeCell ref="A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" sqref="A1:N1"/>
    </sheetView>
  </sheetViews>
  <sheetFormatPr defaultColWidth="9.00390625" defaultRowHeight="12.75"/>
  <cols>
    <col min="1" max="1" width="3.75390625" style="1" customWidth="1"/>
    <col min="2" max="2" width="49.125" style="1" customWidth="1"/>
    <col min="3" max="3" width="11.125" style="1" customWidth="1"/>
    <col min="4" max="4" width="6.25390625" style="1" hidden="1" customWidth="1"/>
    <col min="5" max="5" width="9.125" style="1" hidden="1" customWidth="1"/>
    <col min="6" max="6" width="9.125" style="1" customWidth="1"/>
    <col min="7" max="8" width="10.625" style="1" customWidth="1"/>
    <col min="9" max="9" width="12.125" style="1" customWidth="1"/>
    <col min="10" max="10" width="0.12890625" style="1" hidden="1" customWidth="1"/>
    <col min="11" max="14" width="9.125" style="1" hidden="1" customWidth="1"/>
    <col min="15" max="16384" width="9.125" style="1" customWidth="1"/>
  </cols>
  <sheetData>
    <row r="1" spans="1:14" ht="12.75">
      <c r="A1" s="455" t="s">
        <v>609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2" ht="18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</row>
    <row r="3" spans="1:9" ht="12.75">
      <c r="A3" s="485" t="s">
        <v>181</v>
      </c>
      <c r="B3" s="485"/>
      <c r="C3" s="485"/>
      <c r="D3" s="485"/>
      <c r="E3" s="485"/>
      <c r="F3" s="485"/>
      <c r="G3" s="485"/>
      <c r="H3" s="485"/>
      <c r="I3" s="485"/>
    </row>
    <row r="4" spans="1:9" ht="12.75">
      <c r="A4" s="485"/>
      <c r="B4" s="485"/>
      <c r="C4" s="485"/>
      <c r="D4" s="485"/>
      <c r="E4" s="485"/>
      <c r="F4" s="485"/>
      <c r="G4" s="485"/>
      <c r="H4" s="485"/>
      <c r="I4" s="485"/>
    </row>
    <row r="5" spans="1:9" ht="12.75">
      <c r="A5" s="485" t="s">
        <v>505</v>
      </c>
      <c r="B5" s="485"/>
      <c r="C5" s="485"/>
      <c r="D5" s="485"/>
      <c r="E5" s="485"/>
      <c r="F5" s="485"/>
      <c r="G5" s="485"/>
      <c r="H5" s="485"/>
      <c r="I5" s="485"/>
    </row>
    <row r="6" ht="47.25" customHeight="1">
      <c r="I6" s="185" t="s">
        <v>308</v>
      </c>
    </row>
    <row r="7" spans="1:14" ht="54" customHeight="1">
      <c r="A7" s="186" t="s">
        <v>186</v>
      </c>
      <c r="B7" s="281" t="s">
        <v>302</v>
      </c>
      <c r="C7" s="411" t="s">
        <v>512</v>
      </c>
      <c r="D7" s="411" t="s">
        <v>532</v>
      </c>
      <c r="E7" s="411" t="s">
        <v>520</v>
      </c>
      <c r="F7" s="411" t="s">
        <v>532</v>
      </c>
      <c r="G7" s="411" t="s">
        <v>539</v>
      </c>
      <c r="H7" s="187" t="s">
        <v>540</v>
      </c>
      <c r="I7" s="411" t="s">
        <v>522</v>
      </c>
      <c r="J7" s="187"/>
      <c r="K7" s="187"/>
      <c r="L7" s="187"/>
      <c r="M7" s="411" t="s">
        <v>521</v>
      </c>
      <c r="N7" s="411" t="s">
        <v>522</v>
      </c>
    </row>
    <row r="8" spans="1:12" ht="23.25" customHeight="1">
      <c r="A8" s="190">
        <v>1</v>
      </c>
      <c r="B8" s="190" t="s">
        <v>556</v>
      </c>
      <c r="C8" s="344">
        <v>35617</v>
      </c>
      <c r="E8" s="190"/>
      <c r="F8" s="344">
        <v>35617</v>
      </c>
      <c r="G8" s="345">
        <v>31904</v>
      </c>
      <c r="H8" s="344">
        <v>29998</v>
      </c>
      <c r="I8" s="346">
        <f>H8/C8</f>
        <v>0.842238257012101</v>
      </c>
      <c r="J8" s="341"/>
      <c r="K8" s="190"/>
      <c r="L8" s="190"/>
    </row>
    <row r="9" spans="1:12" ht="23.25" customHeight="1">
      <c r="A9" s="190">
        <v>2</v>
      </c>
      <c r="B9" s="190" t="s">
        <v>488</v>
      </c>
      <c r="C9" s="347"/>
      <c r="E9" s="190"/>
      <c r="F9" s="347"/>
      <c r="G9" s="345"/>
      <c r="H9" s="347"/>
      <c r="I9" s="346"/>
      <c r="J9" s="341"/>
      <c r="K9" s="190"/>
      <c r="L9" s="190"/>
    </row>
    <row r="10" spans="1:12" ht="23.25" customHeight="1">
      <c r="A10" s="190">
        <v>3</v>
      </c>
      <c r="B10" s="190" t="s">
        <v>489</v>
      </c>
      <c r="C10" s="347">
        <v>145237</v>
      </c>
      <c r="E10" s="190"/>
      <c r="F10" s="347">
        <v>145237</v>
      </c>
      <c r="G10" s="345">
        <v>58181</v>
      </c>
      <c r="H10" s="347">
        <v>77663</v>
      </c>
      <c r="I10" s="346">
        <f>H10/C10</f>
        <v>0.5347328848709351</v>
      </c>
      <c r="J10" s="341"/>
      <c r="K10" s="190"/>
      <c r="L10" s="190"/>
    </row>
    <row r="11" spans="1:12" ht="23.25" customHeight="1">
      <c r="A11" s="190">
        <v>4</v>
      </c>
      <c r="B11" s="190" t="s">
        <v>506</v>
      </c>
      <c r="C11" s="347"/>
      <c r="E11" s="190"/>
      <c r="F11" s="347"/>
      <c r="G11" s="345"/>
      <c r="H11" s="347"/>
      <c r="I11" s="346"/>
      <c r="J11" s="341"/>
      <c r="K11" s="190"/>
      <c r="L11" s="190"/>
    </row>
    <row r="12" spans="1:12" ht="23.25" customHeight="1">
      <c r="A12" s="190">
        <v>5</v>
      </c>
      <c r="B12" s="190" t="s">
        <v>492</v>
      </c>
      <c r="C12" s="347"/>
      <c r="E12" s="190"/>
      <c r="F12" s="347"/>
      <c r="G12" s="345"/>
      <c r="H12" s="347"/>
      <c r="I12" s="346"/>
      <c r="J12" s="341"/>
      <c r="K12" s="190"/>
      <c r="L12" s="190"/>
    </row>
    <row r="13" spans="1:12" ht="23.25" customHeight="1">
      <c r="A13" s="190">
        <v>6</v>
      </c>
      <c r="B13" s="190" t="s">
        <v>493</v>
      </c>
      <c r="C13" s="347"/>
      <c r="E13" s="190"/>
      <c r="F13" s="347"/>
      <c r="G13" s="345"/>
      <c r="H13" s="347"/>
      <c r="I13" s="346"/>
      <c r="J13" s="341"/>
      <c r="K13" s="190"/>
      <c r="L13" s="190"/>
    </row>
    <row r="14" spans="1:12" ht="23.25" customHeight="1">
      <c r="A14" s="190">
        <v>7</v>
      </c>
      <c r="B14" s="190" t="s">
        <v>494</v>
      </c>
      <c r="C14" s="347"/>
      <c r="E14" s="190"/>
      <c r="F14" s="347"/>
      <c r="G14" s="345"/>
      <c r="H14" s="347"/>
      <c r="I14" s="346"/>
      <c r="J14" s="341"/>
      <c r="K14" s="190"/>
      <c r="L14" s="190"/>
    </row>
    <row r="15" spans="1:12" ht="23.25" customHeight="1">
      <c r="A15" s="190">
        <v>8</v>
      </c>
      <c r="B15" s="190" t="s">
        <v>487</v>
      </c>
      <c r="C15" s="347"/>
      <c r="E15" s="190"/>
      <c r="F15" s="347"/>
      <c r="G15" s="345"/>
      <c r="H15" s="344">
        <v>14718</v>
      </c>
      <c r="I15" s="346"/>
      <c r="J15" s="341"/>
      <c r="K15" s="190"/>
      <c r="L15" s="190"/>
    </row>
    <row r="16" spans="1:12" ht="23.25" customHeight="1">
      <c r="A16" s="190">
        <v>9</v>
      </c>
      <c r="B16" s="190" t="s">
        <v>508</v>
      </c>
      <c r="C16" s="348">
        <v>50845</v>
      </c>
      <c r="E16" s="349"/>
      <c r="F16" s="348">
        <v>50845</v>
      </c>
      <c r="G16" s="350">
        <v>102200</v>
      </c>
      <c r="H16" s="348">
        <v>0</v>
      </c>
      <c r="I16" s="346">
        <f>H16/C16</f>
        <v>0</v>
      </c>
      <c r="J16" s="341"/>
      <c r="K16" s="190"/>
      <c r="L16" s="190"/>
    </row>
    <row r="17" spans="1:12" ht="23.25" customHeight="1">
      <c r="A17" s="190">
        <v>10</v>
      </c>
      <c r="B17" s="349" t="s">
        <v>507</v>
      </c>
      <c r="C17" s="344">
        <v>2500</v>
      </c>
      <c r="D17" s="190"/>
      <c r="E17" s="190"/>
      <c r="F17" s="344">
        <v>2500</v>
      </c>
      <c r="G17" s="190"/>
      <c r="H17" s="344"/>
      <c r="I17" s="346"/>
      <c r="J17" s="341"/>
      <c r="K17" s="190"/>
      <c r="L17" s="190"/>
    </row>
    <row r="18" spans="1:12" s="5" customFormat="1" ht="23.25" customHeight="1">
      <c r="A18" s="190">
        <v>11</v>
      </c>
      <c r="B18" s="351" t="s">
        <v>299</v>
      </c>
      <c r="C18" s="352">
        <f>SUM(C8:C17)</f>
        <v>234199</v>
      </c>
      <c r="D18" s="188"/>
      <c r="E18" s="188"/>
      <c r="F18" s="352">
        <f>SUM(F8:F17)</f>
        <v>234199</v>
      </c>
      <c r="G18" s="352">
        <f>SUM(G8:G17)</f>
        <v>192285</v>
      </c>
      <c r="H18" s="352">
        <f>SUM(H8:H17)</f>
        <v>122379</v>
      </c>
      <c r="I18" s="346">
        <f>H18/C18</f>
        <v>0.5225427948027105</v>
      </c>
      <c r="J18" s="342"/>
      <c r="K18" s="188"/>
      <c r="L18" s="188"/>
    </row>
    <row r="19" spans="1:12" ht="23.25" customHeight="1">
      <c r="A19" s="285"/>
      <c r="B19" s="285"/>
      <c r="C19" s="285"/>
      <c r="D19" s="285"/>
      <c r="E19" s="285"/>
      <c r="F19" s="285"/>
      <c r="G19" s="285"/>
      <c r="H19" s="285"/>
      <c r="I19" s="343"/>
      <c r="J19" s="341"/>
      <c r="K19" s="190"/>
      <c r="L19" s="190"/>
    </row>
  </sheetData>
  <sheetProtection/>
  <mergeCells count="4">
    <mergeCell ref="A3:I4"/>
    <mergeCell ref="A5:I5"/>
    <mergeCell ref="A2:L2"/>
    <mergeCell ref="A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1" sqref="B1:N1"/>
    </sheetView>
  </sheetViews>
  <sheetFormatPr defaultColWidth="9.00390625" defaultRowHeight="12.75"/>
  <cols>
    <col min="1" max="1" width="3.75390625" style="0" customWidth="1"/>
    <col min="2" max="2" width="29.75390625" style="0" customWidth="1"/>
    <col min="3" max="3" width="8.375" style="0" customWidth="1"/>
    <col min="4" max="10" width="9.125" style="0" hidden="1" customWidth="1"/>
    <col min="13" max="13" width="13.875" style="0" bestFit="1" customWidth="1"/>
  </cols>
  <sheetData>
    <row r="1" spans="1:14" ht="12.75">
      <c r="A1" s="1"/>
      <c r="B1" s="460" t="s">
        <v>610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3" ht="12.75">
      <c r="A2" s="1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1"/>
      <c r="M2" s="1"/>
    </row>
    <row r="3" spans="1:13" ht="12.75">
      <c r="A3" s="1"/>
      <c r="B3" s="485" t="s">
        <v>181</v>
      </c>
      <c r="C3" s="485"/>
      <c r="D3" s="485"/>
      <c r="E3" s="485"/>
      <c r="F3" s="485"/>
      <c r="G3" s="485"/>
      <c r="H3" s="485"/>
      <c r="I3" s="459"/>
      <c r="J3" s="459"/>
      <c r="K3" s="459"/>
      <c r="L3" s="459"/>
      <c r="M3" s="459"/>
    </row>
    <row r="4" spans="1:13" ht="12.75">
      <c r="A4" s="1"/>
      <c r="B4" s="485"/>
      <c r="C4" s="485"/>
      <c r="D4" s="485"/>
      <c r="E4" s="485"/>
      <c r="F4" s="485"/>
      <c r="G4" s="485"/>
      <c r="H4" s="485"/>
      <c r="I4" s="459"/>
      <c r="J4" s="459"/>
      <c r="K4" s="459"/>
      <c r="L4" s="459"/>
      <c r="M4" s="459"/>
    </row>
    <row r="5" spans="1:13" ht="12.75">
      <c r="A5" s="1"/>
      <c r="B5" s="485" t="s">
        <v>541</v>
      </c>
      <c r="C5" s="485"/>
      <c r="D5" s="485"/>
      <c r="E5" s="485"/>
      <c r="F5" s="485"/>
      <c r="G5" s="485"/>
      <c r="H5" s="485"/>
      <c r="I5" s="459"/>
      <c r="J5" s="459"/>
      <c r="K5" s="459"/>
      <c r="L5" s="459"/>
      <c r="M5" s="459"/>
    </row>
    <row r="6" spans="1:13" ht="12.75">
      <c r="A6" s="1"/>
      <c r="B6" s="56"/>
      <c r="C6" s="56"/>
      <c r="D6" s="56"/>
      <c r="E6" s="56"/>
      <c r="F6" s="56"/>
      <c r="G6" s="56"/>
      <c r="H6" s="56"/>
      <c r="I6" s="280"/>
      <c r="J6" s="280"/>
      <c r="K6" s="280"/>
      <c r="L6" s="280"/>
      <c r="M6" s="280"/>
    </row>
    <row r="7" spans="1:13" ht="12.75">
      <c r="A7" s="1"/>
      <c r="B7" s="56"/>
      <c r="C7" s="56"/>
      <c r="D7" s="56"/>
      <c r="E7" s="56"/>
      <c r="F7" s="56"/>
      <c r="G7" s="56"/>
      <c r="H7" s="56"/>
      <c r="I7" s="280"/>
      <c r="J7" s="280"/>
      <c r="K7" s="280"/>
      <c r="L7" s="280"/>
      <c r="M7" s="280"/>
    </row>
    <row r="8" spans="1:13" ht="12.75">
      <c r="A8" s="1"/>
      <c r="B8" s="56"/>
      <c r="C8" s="56"/>
      <c r="D8" s="56"/>
      <c r="E8" s="56"/>
      <c r="F8" s="56"/>
      <c r="G8" s="56"/>
      <c r="H8" s="56"/>
      <c r="I8" s="280"/>
      <c r="J8" s="280"/>
      <c r="K8" s="280"/>
      <c r="L8" s="280"/>
      <c r="M8" s="280"/>
    </row>
    <row r="9" spans="1:13" ht="12.75">
      <c r="A9" s="1"/>
      <c r="B9" s="1"/>
      <c r="C9" s="1"/>
      <c r="D9" s="1"/>
      <c r="E9" s="1"/>
      <c r="F9" s="1"/>
      <c r="G9" s="1"/>
      <c r="H9" s="185" t="s">
        <v>308</v>
      </c>
      <c r="I9" s="1"/>
      <c r="J9" s="1"/>
      <c r="K9" s="1"/>
      <c r="L9" s="185" t="s">
        <v>308</v>
      </c>
      <c r="M9" s="1"/>
    </row>
    <row r="10" spans="1:13" ht="42">
      <c r="A10" s="190" t="s">
        <v>186</v>
      </c>
      <c r="B10" s="59" t="s">
        <v>231</v>
      </c>
      <c r="C10" s="59" t="s">
        <v>542</v>
      </c>
      <c r="D10" s="187" t="s">
        <v>311</v>
      </c>
      <c r="E10" s="187" t="s">
        <v>312</v>
      </c>
      <c r="F10" s="187" t="s">
        <v>325</v>
      </c>
      <c r="G10" s="187" t="s">
        <v>310</v>
      </c>
      <c r="H10" s="187" t="s">
        <v>311</v>
      </c>
      <c r="I10" s="187" t="s">
        <v>312</v>
      </c>
      <c r="J10" s="187" t="s">
        <v>325</v>
      </c>
      <c r="K10" s="187" t="s">
        <v>520</v>
      </c>
      <c r="L10" s="187" t="s">
        <v>526</v>
      </c>
      <c r="M10" s="62" t="s">
        <v>522</v>
      </c>
    </row>
    <row r="11" spans="1:13" ht="12.75">
      <c r="A11" s="190">
        <v>1</v>
      </c>
      <c r="B11" s="191" t="s">
        <v>178</v>
      </c>
      <c r="C11" s="74">
        <v>56</v>
      </c>
      <c r="D11" s="74"/>
      <c r="E11" s="74"/>
      <c r="F11" s="74"/>
      <c r="G11" s="74"/>
      <c r="H11" s="74"/>
      <c r="I11" s="74"/>
      <c r="J11" s="74"/>
      <c r="K11" s="74">
        <v>56</v>
      </c>
      <c r="L11" s="74">
        <v>49</v>
      </c>
      <c r="M11" s="67">
        <f>L11/C11</f>
        <v>0.875</v>
      </c>
    </row>
    <row r="12" spans="1:13" ht="12.75">
      <c r="A12" s="190">
        <v>2</v>
      </c>
      <c r="B12" s="190" t="s">
        <v>327</v>
      </c>
      <c r="C12" s="74">
        <v>1</v>
      </c>
      <c r="D12" s="74"/>
      <c r="E12" s="74"/>
      <c r="F12" s="74"/>
      <c r="G12" s="74"/>
      <c r="H12" s="74"/>
      <c r="I12" s="74"/>
      <c r="J12" s="74"/>
      <c r="K12" s="74">
        <v>1</v>
      </c>
      <c r="L12" s="74">
        <v>1</v>
      </c>
      <c r="M12" s="67">
        <f>L12/C12</f>
        <v>1</v>
      </c>
    </row>
    <row r="13" spans="1:13" ht="12.75">
      <c r="A13" s="190">
        <v>3</v>
      </c>
      <c r="B13" s="190" t="s">
        <v>211</v>
      </c>
      <c r="C13" s="74">
        <v>2</v>
      </c>
      <c r="D13" s="74"/>
      <c r="E13" s="74"/>
      <c r="F13" s="74"/>
      <c r="G13" s="74"/>
      <c r="H13" s="74"/>
      <c r="I13" s="74"/>
      <c r="J13" s="74"/>
      <c r="K13" s="74">
        <v>2</v>
      </c>
      <c r="L13" s="74">
        <v>2</v>
      </c>
      <c r="M13" s="67">
        <f>L13/C13</f>
        <v>1</v>
      </c>
    </row>
    <row r="14" spans="1:13" ht="12.75">
      <c r="A14" s="190">
        <v>4</v>
      </c>
      <c r="B14" s="190" t="s">
        <v>300</v>
      </c>
      <c r="C14" s="74">
        <v>6</v>
      </c>
      <c r="D14" s="74"/>
      <c r="E14" s="74"/>
      <c r="F14" s="74"/>
      <c r="G14" s="74"/>
      <c r="H14" s="74"/>
      <c r="I14" s="74"/>
      <c r="J14" s="74"/>
      <c r="K14" s="74">
        <v>5</v>
      </c>
      <c r="L14" s="74">
        <v>6</v>
      </c>
      <c r="M14" s="67">
        <f>L14/C14</f>
        <v>1</v>
      </c>
    </row>
    <row r="15" spans="1:13" ht="12.75">
      <c r="A15" s="190">
        <v>5</v>
      </c>
      <c r="B15" s="188" t="s">
        <v>299</v>
      </c>
      <c r="C15" s="234">
        <f aca="true" t="shared" si="0" ref="C15:L15">SUM(C11:C14)</f>
        <v>65</v>
      </c>
      <c r="D15" s="234">
        <f t="shared" si="0"/>
        <v>0</v>
      </c>
      <c r="E15" s="234">
        <f t="shared" si="0"/>
        <v>0</v>
      </c>
      <c r="F15" s="234">
        <f t="shared" si="0"/>
        <v>0</v>
      </c>
      <c r="G15" s="234">
        <f t="shared" si="0"/>
        <v>0</v>
      </c>
      <c r="H15" s="234">
        <f t="shared" si="0"/>
        <v>0</v>
      </c>
      <c r="I15" s="234">
        <f t="shared" si="0"/>
        <v>0</v>
      </c>
      <c r="J15" s="234">
        <f t="shared" si="0"/>
        <v>0</v>
      </c>
      <c r="K15" s="234">
        <f t="shared" si="0"/>
        <v>64</v>
      </c>
      <c r="L15" s="234">
        <f t="shared" si="0"/>
        <v>58</v>
      </c>
      <c r="M15" s="67">
        <f>L15/C15</f>
        <v>0.8923076923076924</v>
      </c>
    </row>
    <row r="16" spans="1:13" ht="12.75">
      <c r="A16" s="1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160"/>
    </row>
    <row r="17" spans="1:13" ht="12.75">
      <c r="A17" s="1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61"/>
    </row>
    <row r="18" spans="1:13" ht="12.75">
      <c r="A18" s="1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61"/>
    </row>
    <row r="19" spans="1:13" ht="12.75">
      <c r="A19" s="1"/>
      <c r="B19" s="286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61"/>
    </row>
    <row r="20" spans="1:13" ht="12.75">
      <c r="A20" s="1"/>
      <c r="B20" s="286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61"/>
    </row>
    <row r="21" spans="1:13" ht="12.75">
      <c r="A21" s="1"/>
      <c r="B21" s="286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61"/>
    </row>
    <row r="22" spans="2:13" ht="12.75"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1"/>
    </row>
    <row r="23" spans="2:13" ht="12.7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161"/>
    </row>
    <row r="24" spans="2:13" ht="12.75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161"/>
    </row>
    <row r="25" spans="2:13" ht="12.75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161"/>
    </row>
    <row r="26" spans="2:13" ht="12.7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161"/>
    </row>
    <row r="27" spans="2:13" ht="12.75"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1"/>
    </row>
    <row r="28" spans="2:13" ht="12.7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161"/>
    </row>
    <row r="29" spans="2:13" ht="12.7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161"/>
    </row>
    <row r="30" spans="2:13" ht="12.7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161"/>
    </row>
    <row r="31" spans="2:13" ht="12.7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161"/>
    </row>
    <row r="32" spans="2:13" ht="12.7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161"/>
    </row>
    <row r="33" spans="2:13" ht="12.7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161"/>
    </row>
    <row r="34" spans="2:13" ht="12.7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161"/>
    </row>
    <row r="35" spans="2:13" ht="12.7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161"/>
    </row>
    <row r="36" spans="2:13" ht="12.7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161"/>
    </row>
    <row r="37" spans="2:13" ht="12.7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161"/>
    </row>
    <row r="38" spans="2:13" ht="12.7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161"/>
    </row>
    <row r="39" spans="2:13" ht="12.7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161"/>
    </row>
    <row r="40" spans="2:13" ht="12.7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161"/>
    </row>
    <row r="41" spans="2:13" ht="12.7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161"/>
    </row>
    <row r="42" spans="2:13" ht="12.7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161"/>
    </row>
    <row r="43" spans="2:13" ht="12.7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161"/>
    </row>
    <row r="44" spans="2:13" ht="12.7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161"/>
    </row>
    <row r="45" spans="2:13" ht="12.7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161"/>
    </row>
    <row r="46" spans="2:13" ht="12.7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161"/>
    </row>
    <row r="47" spans="2:13" ht="12.75">
      <c r="B47" s="162"/>
      <c r="C47" s="162"/>
      <c r="D47" s="162"/>
      <c r="E47" s="162"/>
      <c r="F47" s="162"/>
      <c r="G47" s="162"/>
      <c r="H47" s="48"/>
      <c r="I47" s="48"/>
      <c r="J47" s="48"/>
      <c r="K47" s="162"/>
      <c r="L47" s="48"/>
      <c r="M47" s="161"/>
    </row>
  </sheetData>
  <sheetProtection/>
  <mergeCells count="4">
    <mergeCell ref="B2:K2"/>
    <mergeCell ref="B3:M4"/>
    <mergeCell ref="B5:M5"/>
    <mergeCell ref="B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7.00390625" style="0" customWidth="1"/>
    <col min="11" max="11" width="16.125" style="0" customWidth="1"/>
    <col min="12" max="15" width="9.125" style="0" hidden="1" customWidth="1"/>
    <col min="16" max="16" width="26.75390625" style="0" hidden="1" customWidth="1"/>
    <col min="27" max="27" width="0.2421875" style="0" customWidth="1"/>
    <col min="28" max="28" width="8.875" style="0" hidden="1" customWidth="1"/>
    <col min="29" max="30" width="9.125" style="0" hidden="1" customWidth="1"/>
  </cols>
  <sheetData>
    <row r="1" spans="1:17" ht="12.75">
      <c r="A1" s="453" t="s">
        <v>611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</row>
    <row r="2" spans="2:5" ht="12.75">
      <c r="B2" s="185"/>
      <c r="C2" s="4"/>
      <c r="D2" s="4"/>
      <c r="E2" s="4"/>
    </row>
    <row r="3" spans="2:5" ht="12.75">
      <c r="B3" s="185"/>
      <c r="C3" s="4"/>
      <c r="D3" s="4"/>
      <c r="E3" s="4"/>
    </row>
    <row r="4" spans="1:10" s="287" customFormat="1" ht="12.75">
      <c r="A4" s="506" t="s">
        <v>351</v>
      </c>
      <c r="B4" s="507"/>
      <c r="C4" s="507"/>
      <c r="D4" s="507"/>
      <c r="E4" s="507"/>
      <c r="F4" s="507"/>
      <c r="G4" s="507"/>
      <c r="H4" s="507"/>
      <c r="I4" s="507"/>
      <c r="J4" s="507"/>
    </row>
    <row r="5" spans="1:10" s="287" customFormat="1" ht="12.75">
      <c r="A5" s="506" t="s">
        <v>544</v>
      </c>
      <c r="B5" s="466"/>
      <c r="C5" s="466"/>
      <c r="D5" s="466"/>
      <c r="E5" s="466"/>
      <c r="F5" s="466"/>
      <c r="G5" s="466"/>
      <c r="H5" s="466"/>
      <c r="I5" s="466"/>
      <c r="J5" s="466"/>
    </row>
    <row r="6" s="287" customFormat="1" ht="12"/>
    <row r="7" spans="1:10" s="287" customFormat="1" ht="38.25" customHeight="1">
      <c r="A7" s="461" t="s">
        <v>559</v>
      </c>
      <c r="B7" s="461"/>
      <c r="C7" s="461"/>
      <c r="D7" s="461"/>
      <c r="E7" s="461"/>
      <c r="F7" s="461"/>
      <c r="G7" s="461"/>
      <c r="H7" s="461"/>
      <c r="I7" s="461"/>
      <c r="J7" s="461"/>
    </row>
    <row r="8" spans="1:9" s="287" customFormat="1" ht="12">
      <c r="A8" s="288"/>
      <c r="B8" s="288"/>
      <c r="C8" s="288"/>
      <c r="D8" s="288"/>
      <c r="E8" s="288"/>
      <c r="F8" s="288"/>
      <c r="G8" s="288"/>
      <c r="H8" s="288"/>
      <c r="I8" s="288"/>
    </row>
    <row r="9" s="287" customFormat="1" ht="12"/>
    <row r="10" spans="7:10" s="287" customFormat="1" ht="12.75" thickBot="1">
      <c r="G10" s="510" t="s">
        <v>445</v>
      </c>
      <c r="H10" s="510"/>
      <c r="I10" s="510"/>
      <c r="J10" s="510"/>
    </row>
    <row r="11" spans="1:30" s="287" customFormat="1" ht="13.5" thickBot="1">
      <c r="A11" s="511" t="s">
        <v>231</v>
      </c>
      <c r="B11" s="512"/>
      <c r="C11" s="512"/>
      <c r="D11" s="513"/>
      <c r="E11" s="491" t="s">
        <v>560</v>
      </c>
      <c r="F11" s="493"/>
      <c r="G11" s="493"/>
      <c r="H11" s="493"/>
      <c r="I11" s="493"/>
      <c r="J11" s="492"/>
      <c r="K11" s="517" t="s">
        <v>510</v>
      </c>
      <c r="L11" s="517"/>
      <c r="M11" s="517"/>
      <c r="N11" s="517"/>
      <c r="O11" s="517"/>
      <c r="P11" s="517"/>
      <c r="Q11" s="518"/>
      <c r="R11" s="518"/>
      <c r="S11" s="518"/>
      <c r="T11" s="518"/>
      <c r="U11" s="491" t="s">
        <v>543</v>
      </c>
      <c r="V11" s="493"/>
      <c r="W11" s="493"/>
      <c r="X11" s="493"/>
      <c r="Y11" s="493"/>
      <c r="Z11" s="493"/>
      <c r="AA11" s="493"/>
      <c r="AB11" s="493"/>
      <c r="AC11" s="493"/>
      <c r="AD11" s="492"/>
    </row>
    <row r="12" spans="1:30" s="287" customFormat="1" ht="12.75" thickBot="1">
      <c r="A12" s="514"/>
      <c r="B12" s="515"/>
      <c r="C12" s="515"/>
      <c r="D12" s="516"/>
      <c r="E12" s="497" t="s">
        <v>446</v>
      </c>
      <c r="F12" s="498"/>
      <c r="G12" s="499" t="s">
        <v>447</v>
      </c>
      <c r="H12" s="500"/>
      <c r="I12" s="501" t="s">
        <v>448</v>
      </c>
      <c r="J12" s="502"/>
      <c r="K12" s="517" t="s">
        <v>446</v>
      </c>
      <c r="L12" s="517"/>
      <c r="M12" s="517" t="s">
        <v>447</v>
      </c>
      <c r="N12" s="517"/>
      <c r="O12" s="517" t="s">
        <v>448</v>
      </c>
      <c r="P12" s="517"/>
      <c r="Q12" s="517" t="s">
        <v>447</v>
      </c>
      <c r="R12" s="517"/>
      <c r="S12" s="517" t="s">
        <v>448</v>
      </c>
      <c r="T12" s="517"/>
      <c r="U12" s="491" t="s">
        <v>446</v>
      </c>
      <c r="V12" s="492"/>
      <c r="W12" s="491" t="s">
        <v>447</v>
      </c>
      <c r="X12" s="492"/>
      <c r="Y12" s="491" t="s">
        <v>448</v>
      </c>
      <c r="Z12" s="492"/>
      <c r="AA12" s="491" t="s">
        <v>447</v>
      </c>
      <c r="AB12" s="492"/>
      <c r="AC12" s="491" t="s">
        <v>448</v>
      </c>
      <c r="AD12" s="492"/>
    </row>
    <row r="13" spans="1:30" s="287" customFormat="1" ht="46.5" customHeight="1" thickBot="1">
      <c r="A13" s="494" t="s">
        <v>474</v>
      </c>
      <c r="B13" s="508"/>
      <c r="C13" s="508"/>
      <c r="D13" s="509"/>
      <c r="E13" s="489">
        <v>463913</v>
      </c>
      <c r="F13" s="490"/>
      <c r="G13" s="489">
        <v>473913</v>
      </c>
      <c r="H13" s="490"/>
      <c r="I13" s="489">
        <v>10000</v>
      </c>
      <c r="J13" s="490"/>
      <c r="K13" s="489">
        <v>50845</v>
      </c>
      <c r="L13" s="490"/>
      <c r="M13" s="489">
        <v>473913</v>
      </c>
      <c r="N13" s="490"/>
      <c r="O13" s="522">
        <v>10000</v>
      </c>
      <c r="P13" s="522"/>
      <c r="Q13" s="522">
        <v>50845</v>
      </c>
      <c r="R13" s="522"/>
      <c r="S13" s="522">
        <v>0</v>
      </c>
      <c r="T13" s="522"/>
      <c r="U13" s="489">
        <v>0</v>
      </c>
      <c r="V13" s="490"/>
      <c r="W13" s="489">
        <v>0</v>
      </c>
      <c r="X13" s="490"/>
      <c r="Y13" s="489">
        <v>0</v>
      </c>
      <c r="Z13" s="490"/>
      <c r="AA13" s="489">
        <v>50845</v>
      </c>
      <c r="AB13" s="490"/>
      <c r="AC13" s="489">
        <v>0</v>
      </c>
      <c r="AD13" s="490"/>
    </row>
    <row r="14" spans="1:30" s="287" customFormat="1" ht="46.5" customHeight="1" thickBot="1">
      <c r="A14" s="494" t="s">
        <v>475</v>
      </c>
      <c r="B14" s="495"/>
      <c r="C14" s="495"/>
      <c r="D14" s="496"/>
      <c r="E14" s="489">
        <v>150000</v>
      </c>
      <c r="F14" s="490"/>
      <c r="G14" s="489">
        <v>150000</v>
      </c>
      <c r="H14" s="490"/>
      <c r="I14" s="489">
        <v>0</v>
      </c>
      <c r="J14" s="490"/>
      <c r="K14" s="489">
        <v>0</v>
      </c>
      <c r="L14" s="490"/>
      <c r="M14" s="489">
        <v>150000</v>
      </c>
      <c r="N14" s="490"/>
      <c r="O14" s="522">
        <v>0</v>
      </c>
      <c r="P14" s="523"/>
      <c r="Q14" s="522">
        <v>145237</v>
      </c>
      <c r="R14" s="523"/>
      <c r="S14" s="522">
        <v>0</v>
      </c>
      <c r="T14" s="523"/>
      <c r="U14" s="489">
        <v>0</v>
      </c>
      <c r="V14" s="490"/>
      <c r="W14" s="489">
        <v>77663</v>
      </c>
      <c r="X14" s="490"/>
      <c r="Y14" s="489">
        <v>0</v>
      </c>
      <c r="Z14" s="490"/>
      <c r="AA14" s="489">
        <v>145237</v>
      </c>
      <c r="AB14" s="490"/>
      <c r="AC14" s="489">
        <v>0</v>
      </c>
      <c r="AD14" s="490"/>
    </row>
    <row r="15" spans="1:30" s="287" customFormat="1" ht="46.5" customHeight="1" thickBot="1">
      <c r="A15" s="494" t="s">
        <v>476</v>
      </c>
      <c r="B15" s="495"/>
      <c r="C15" s="495"/>
      <c r="D15" s="496"/>
      <c r="E15" s="489">
        <v>50000</v>
      </c>
      <c r="F15" s="490"/>
      <c r="G15" s="489">
        <v>50000</v>
      </c>
      <c r="H15" s="490"/>
      <c r="I15" s="489">
        <v>0</v>
      </c>
      <c r="J15" s="490"/>
      <c r="K15" s="489">
        <v>0</v>
      </c>
      <c r="L15" s="490"/>
      <c r="M15" s="489">
        <v>50000</v>
      </c>
      <c r="N15" s="490"/>
      <c r="O15" s="522">
        <v>0</v>
      </c>
      <c r="P15" s="523"/>
      <c r="Q15" s="522">
        <v>48730</v>
      </c>
      <c r="R15" s="523"/>
      <c r="S15" s="522">
        <v>0</v>
      </c>
      <c r="T15" s="523"/>
      <c r="U15" s="489">
        <v>0</v>
      </c>
      <c r="V15" s="490"/>
      <c r="W15" s="489">
        <v>46475</v>
      </c>
      <c r="X15" s="490"/>
      <c r="Y15" s="489">
        <v>0</v>
      </c>
      <c r="Z15" s="490"/>
      <c r="AA15" s="489">
        <v>48730</v>
      </c>
      <c r="AB15" s="490"/>
      <c r="AC15" s="489">
        <v>0</v>
      </c>
      <c r="AD15" s="490"/>
    </row>
    <row r="16" spans="1:30" s="287" customFormat="1" ht="46.5" customHeight="1" thickBot="1">
      <c r="A16" s="494" t="s">
        <v>477</v>
      </c>
      <c r="B16" s="495"/>
      <c r="C16" s="495"/>
      <c r="D16" s="496"/>
      <c r="E16" s="489">
        <v>35617</v>
      </c>
      <c r="F16" s="490"/>
      <c r="G16" s="489">
        <v>31681</v>
      </c>
      <c r="H16" s="490"/>
      <c r="I16" s="489">
        <v>3936</v>
      </c>
      <c r="J16" s="490"/>
      <c r="K16" s="489">
        <v>0</v>
      </c>
      <c r="L16" s="490"/>
      <c r="M16" s="489">
        <v>31681</v>
      </c>
      <c r="N16" s="490"/>
      <c r="O16" s="522">
        <v>3936</v>
      </c>
      <c r="P16" s="523"/>
      <c r="Q16" s="522">
        <v>3517</v>
      </c>
      <c r="R16" s="523"/>
      <c r="S16" s="522">
        <v>0</v>
      </c>
      <c r="T16" s="523"/>
      <c r="U16" s="489">
        <v>0</v>
      </c>
      <c r="V16" s="490"/>
      <c r="W16" s="489">
        <v>0</v>
      </c>
      <c r="X16" s="490"/>
      <c r="Y16" s="489">
        <v>0</v>
      </c>
      <c r="Z16" s="490"/>
      <c r="AA16" s="489">
        <v>3517</v>
      </c>
      <c r="AB16" s="490"/>
      <c r="AC16" s="489"/>
      <c r="AD16" s="490"/>
    </row>
    <row r="17" spans="1:30" s="287" customFormat="1" ht="46.5" customHeight="1" thickBot="1">
      <c r="A17" s="494" t="s">
        <v>478</v>
      </c>
      <c r="B17" s="495"/>
      <c r="C17" s="495"/>
      <c r="D17" s="496"/>
      <c r="E17" s="489">
        <v>7500</v>
      </c>
      <c r="F17" s="490"/>
      <c r="G17" s="489">
        <v>0</v>
      </c>
      <c r="H17" s="490"/>
      <c r="I17" s="489">
        <v>0</v>
      </c>
      <c r="J17" s="490"/>
      <c r="K17" s="489">
        <v>0</v>
      </c>
      <c r="L17" s="490"/>
      <c r="M17" s="489">
        <v>0</v>
      </c>
      <c r="N17" s="490"/>
      <c r="O17" s="522">
        <v>0</v>
      </c>
      <c r="P17" s="523"/>
      <c r="Q17" s="522">
        <v>0</v>
      </c>
      <c r="R17" s="523"/>
      <c r="S17" s="522">
        <v>0</v>
      </c>
      <c r="T17" s="523"/>
      <c r="U17" s="489">
        <v>0</v>
      </c>
      <c r="V17" s="490"/>
      <c r="W17" s="489">
        <v>0</v>
      </c>
      <c r="X17" s="490"/>
      <c r="Y17" s="489">
        <v>0</v>
      </c>
      <c r="Z17" s="490"/>
      <c r="AA17" s="489">
        <v>0</v>
      </c>
      <c r="AB17" s="490"/>
      <c r="AC17" s="489">
        <v>0</v>
      </c>
      <c r="AD17" s="490"/>
    </row>
    <row r="18" spans="1:30" s="287" customFormat="1" ht="46.5" customHeight="1" thickBot="1">
      <c r="A18" s="494" t="s">
        <v>481</v>
      </c>
      <c r="B18" s="495"/>
      <c r="C18" s="495"/>
      <c r="D18" s="496"/>
      <c r="E18" s="489">
        <v>20000</v>
      </c>
      <c r="F18" s="490"/>
      <c r="G18" s="489">
        <v>20000</v>
      </c>
      <c r="H18" s="490"/>
      <c r="I18" s="489">
        <v>0</v>
      </c>
      <c r="J18" s="490"/>
      <c r="K18" s="489">
        <v>0</v>
      </c>
      <c r="L18" s="490"/>
      <c r="M18" s="489">
        <v>20000</v>
      </c>
      <c r="N18" s="490"/>
      <c r="O18" s="522">
        <v>0</v>
      </c>
      <c r="P18" s="523"/>
      <c r="Q18" s="522">
        <v>0</v>
      </c>
      <c r="R18" s="523"/>
      <c r="S18" s="522">
        <v>0</v>
      </c>
      <c r="T18" s="523"/>
      <c r="U18" s="489">
        <v>0</v>
      </c>
      <c r="V18" s="490"/>
      <c r="W18" s="489">
        <v>0</v>
      </c>
      <c r="X18" s="490"/>
      <c r="Y18" s="489">
        <v>0</v>
      </c>
      <c r="Z18" s="490"/>
      <c r="AA18" s="489">
        <v>0</v>
      </c>
      <c r="AB18" s="490"/>
      <c r="AC18" s="489">
        <v>0</v>
      </c>
      <c r="AD18" s="490"/>
    </row>
    <row r="19" spans="1:30" s="287" customFormat="1" ht="46.5" customHeight="1" thickBot="1">
      <c r="A19" s="503" t="s">
        <v>511</v>
      </c>
      <c r="B19" s="504"/>
      <c r="C19" s="504"/>
      <c r="D19" s="505"/>
      <c r="E19" s="489">
        <v>0</v>
      </c>
      <c r="F19" s="490"/>
      <c r="G19" s="489">
        <v>0</v>
      </c>
      <c r="H19" s="490"/>
      <c r="I19" s="489">
        <v>0</v>
      </c>
      <c r="J19" s="490"/>
      <c r="K19" s="353">
        <v>2500</v>
      </c>
      <c r="L19" s="354"/>
      <c r="M19" s="353"/>
      <c r="N19" s="354"/>
      <c r="O19" s="353"/>
      <c r="P19" s="354"/>
      <c r="Q19" s="489">
        <v>2500</v>
      </c>
      <c r="R19" s="525"/>
      <c r="S19" s="489">
        <v>0</v>
      </c>
      <c r="T19" s="525"/>
      <c r="U19" s="489">
        <v>0</v>
      </c>
      <c r="V19" s="490"/>
      <c r="W19" s="489">
        <v>0</v>
      </c>
      <c r="X19" s="490"/>
      <c r="Y19" s="489">
        <v>0</v>
      </c>
      <c r="Z19" s="490"/>
      <c r="AA19" s="489">
        <v>2500</v>
      </c>
      <c r="AB19" s="490"/>
      <c r="AC19" s="489"/>
      <c r="AD19" s="490"/>
    </row>
    <row r="20" spans="1:30" s="287" customFormat="1" ht="26.25" customHeight="1" thickBot="1">
      <c r="A20" s="519" t="s">
        <v>303</v>
      </c>
      <c r="B20" s="520"/>
      <c r="C20" s="520"/>
      <c r="D20" s="521"/>
      <c r="E20" s="487">
        <f>SUM(E13:F19)</f>
        <v>727030</v>
      </c>
      <c r="F20" s="488"/>
      <c r="G20" s="487">
        <f>SUM(G13:H19)</f>
        <v>725594</v>
      </c>
      <c r="H20" s="488"/>
      <c r="I20" s="487">
        <f>SUM(I13:J19)</f>
        <v>13936</v>
      </c>
      <c r="J20" s="488"/>
      <c r="K20" s="487">
        <f>SUM(K13:L18)</f>
        <v>50845</v>
      </c>
      <c r="L20" s="488"/>
      <c r="M20" s="487">
        <f>SUM(M13:N18)</f>
        <v>725594</v>
      </c>
      <c r="N20" s="488"/>
      <c r="O20" s="524">
        <f>SUM(O13:P18)</f>
        <v>13936</v>
      </c>
      <c r="P20" s="524"/>
      <c r="Q20" s="524">
        <f>SUM(Q13:R19)</f>
        <v>250829</v>
      </c>
      <c r="R20" s="524"/>
      <c r="S20" s="524">
        <v>0</v>
      </c>
      <c r="T20" s="524"/>
      <c r="U20" s="487">
        <f>SUM(U13:V19)</f>
        <v>0</v>
      </c>
      <c r="V20" s="488"/>
      <c r="W20" s="487">
        <f>SUM(W13:X19)</f>
        <v>124138</v>
      </c>
      <c r="X20" s="488"/>
      <c r="Y20" s="487">
        <f>SUM(Y13:Z19)</f>
        <v>0</v>
      </c>
      <c r="Z20" s="488"/>
      <c r="AA20" s="487">
        <f>SUM(AA13:AB19)</f>
        <v>250829</v>
      </c>
      <c r="AB20" s="488"/>
      <c r="AC20" s="487">
        <f>SUM(AC13:AD18)</f>
        <v>0</v>
      </c>
      <c r="AD20" s="488"/>
    </row>
    <row r="21" s="287" customFormat="1" ht="12"/>
    <row r="22" s="287" customFormat="1" ht="12"/>
    <row r="23" s="1" customFormat="1" ht="12.75"/>
  </sheetData>
  <sheetProtection/>
  <mergeCells count="131">
    <mergeCell ref="E19:F19"/>
    <mergeCell ref="G19:H19"/>
    <mergeCell ref="I19:J19"/>
    <mergeCell ref="Q19:R19"/>
    <mergeCell ref="S19:T19"/>
    <mergeCell ref="Q18:R18"/>
    <mergeCell ref="Q20:R20"/>
    <mergeCell ref="S12:T12"/>
    <mergeCell ref="S13:T13"/>
    <mergeCell ref="S14:T14"/>
    <mergeCell ref="S15:T15"/>
    <mergeCell ref="S16:T16"/>
    <mergeCell ref="S17:T17"/>
    <mergeCell ref="S18:T18"/>
    <mergeCell ref="S20:T20"/>
    <mergeCell ref="Q12:R12"/>
    <mergeCell ref="Q13:R13"/>
    <mergeCell ref="Q14:R14"/>
    <mergeCell ref="Q15:R15"/>
    <mergeCell ref="Q16:R16"/>
    <mergeCell ref="Q17:R17"/>
    <mergeCell ref="K18:L18"/>
    <mergeCell ref="M18:N18"/>
    <mergeCell ref="O18:P18"/>
    <mergeCell ref="K14:L14"/>
    <mergeCell ref="M14:N14"/>
    <mergeCell ref="K20:L20"/>
    <mergeCell ref="M20:N20"/>
    <mergeCell ref="O20:P20"/>
    <mergeCell ref="K16:L16"/>
    <mergeCell ref="M16:N16"/>
    <mergeCell ref="O16:P16"/>
    <mergeCell ref="K17:L17"/>
    <mergeCell ref="M17:N17"/>
    <mergeCell ref="O17:P17"/>
    <mergeCell ref="O14:P14"/>
    <mergeCell ref="K15:L15"/>
    <mergeCell ref="M15:N15"/>
    <mergeCell ref="O15:P15"/>
    <mergeCell ref="K12:L12"/>
    <mergeCell ref="M12:N12"/>
    <mergeCell ref="O12:P12"/>
    <mergeCell ref="K13:L13"/>
    <mergeCell ref="M13:N13"/>
    <mergeCell ref="O13:P13"/>
    <mergeCell ref="K11:T11"/>
    <mergeCell ref="A20:D20"/>
    <mergeCell ref="E20:F20"/>
    <mergeCell ref="G20:H20"/>
    <mergeCell ref="I20:J20"/>
    <mergeCell ref="A14:D14"/>
    <mergeCell ref="A18:D18"/>
    <mergeCell ref="E18:F18"/>
    <mergeCell ref="G18:H18"/>
    <mergeCell ref="I18:J18"/>
    <mergeCell ref="A19:D19"/>
    <mergeCell ref="A4:J4"/>
    <mergeCell ref="A5:J5"/>
    <mergeCell ref="A13:D13"/>
    <mergeCell ref="E13:F13"/>
    <mergeCell ref="G13:H13"/>
    <mergeCell ref="I13:J13"/>
    <mergeCell ref="A7:J7"/>
    <mergeCell ref="G10:J10"/>
    <mergeCell ref="A11:D12"/>
    <mergeCell ref="E11:J11"/>
    <mergeCell ref="E12:F12"/>
    <mergeCell ref="G12:H12"/>
    <mergeCell ref="I12:J12"/>
    <mergeCell ref="E16:F16"/>
    <mergeCell ref="G16:H16"/>
    <mergeCell ref="I16:J16"/>
    <mergeCell ref="G14:H14"/>
    <mergeCell ref="E14:F14"/>
    <mergeCell ref="I14:J14"/>
    <mergeCell ref="A1:Q1"/>
    <mergeCell ref="A17:D17"/>
    <mergeCell ref="E17:F17"/>
    <mergeCell ref="G17:H17"/>
    <mergeCell ref="I17:J17"/>
    <mergeCell ref="A15:D15"/>
    <mergeCell ref="E15:F15"/>
    <mergeCell ref="G15:H15"/>
    <mergeCell ref="I15:J15"/>
    <mergeCell ref="A16:D16"/>
    <mergeCell ref="AC12:AD12"/>
    <mergeCell ref="AA12:AB12"/>
    <mergeCell ref="Y12:Z12"/>
    <mergeCell ref="W12:X12"/>
    <mergeCell ref="U12:V12"/>
    <mergeCell ref="U11:AD11"/>
    <mergeCell ref="AC14:AD14"/>
    <mergeCell ref="AA14:AB14"/>
    <mergeCell ref="Y14:Z14"/>
    <mergeCell ref="W14:X14"/>
    <mergeCell ref="U14:V14"/>
    <mergeCell ref="AC13:AD13"/>
    <mergeCell ref="AA13:AB13"/>
    <mergeCell ref="Y13:Z13"/>
    <mergeCell ref="W13:X13"/>
    <mergeCell ref="U13:V13"/>
    <mergeCell ref="AC16:AD16"/>
    <mergeCell ref="AA16:AB16"/>
    <mergeCell ref="Y16:Z16"/>
    <mergeCell ref="W16:X16"/>
    <mergeCell ref="U16:V16"/>
    <mergeCell ref="AC15:AD15"/>
    <mergeCell ref="AA15:AB15"/>
    <mergeCell ref="Y15:Z15"/>
    <mergeCell ref="W15:X15"/>
    <mergeCell ref="U15:V15"/>
    <mergeCell ref="AC18:AD18"/>
    <mergeCell ref="AA18:AB18"/>
    <mergeCell ref="Y18:Z18"/>
    <mergeCell ref="W18:X18"/>
    <mergeCell ref="U18:V18"/>
    <mergeCell ref="AC17:AD17"/>
    <mergeCell ref="AA17:AB17"/>
    <mergeCell ref="Y17:Z17"/>
    <mergeCell ref="W17:X17"/>
    <mergeCell ref="U17:V17"/>
    <mergeCell ref="AC20:AD20"/>
    <mergeCell ref="AA20:AB20"/>
    <mergeCell ref="Y20:Z20"/>
    <mergeCell ref="W20:X20"/>
    <mergeCell ref="U20:V20"/>
    <mergeCell ref="AC19:AD19"/>
    <mergeCell ref="AA19:AB19"/>
    <mergeCell ref="Y19:Z19"/>
    <mergeCell ref="W19:X19"/>
    <mergeCell ref="U19:V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:Q1"/>
    </sheetView>
  </sheetViews>
  <sheetFormatPr defaultColWidth="9.00390625" defaultRowHeight="12.75"/>
  <cols>
    <col min="2" max="2" width="58.875" style="0" customWidth="1"/>
    <col min="3" max="3" width="16.625" style="0" customWidth="1"/>
    <col min="4" max="6" width="9.125" style="0" hidden="1" customWidth="1"/>
    <col min="7" max="7" width="8.75390625" style="0" hidden="1" customWidth="1"/>
    <col min="8" max="10" width="9.125" style="0" hidden="1" customWidth="1"/>
    <col min="11" max="11" width="3.375" style="0" hidden="1" customWidth="1"/>
    <col min="12" max="12" width="0.74609375" style="0" hidden="1" customWidth="1"/>
    <col min="13" max="16" width="9.125" style="0" hidden="1" customWidth="1"/>
    <col min="17" max="17" width="0.12890625" style="0" customWidth="1"/>
  </cols>
  <sheetData>
    <row r="1" spans="1:17" ht="12.75">
      <c r="A1" s="453" t="s">
        <v>612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</row>
    <row r="2" spans="1:16" ht="12.75">
      <c r="A2" s="1"/>
      <c r="B2" s="18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8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87" customFormat="1" ht="12.75">
      <c r="A4" s="526" t="s">
        <v>351</v>
      </c>
      <c r="B4" s="527"/>
      <c r="C4" s="527"/>
      <c r="D4" s="527"/>
      <c r="E4" s="527"/>
      <c r="F4" s="527"/>
      <c r="G4" s="527"/>
      <c r="H4" s="527"/>
      <c r="I4" s="527"/>
      <c r="J4" s="527"/>
      <c r="K4" s="1"/>
      <c r="L4" s="1"/>
      <c r="M4" s="1"/>
      <c r="N4" s="1"/>
      <c r="O4" s="1"/>
      <c r="P4" s="1"/>
    </row>
    <row r="5" spans="1:16" s="287" customFormat="1" ht="12.75">
      <c r="A5" s="526" t="s">
        <v>544</v>
      </c>
      <c r="B5" s="459"/>
      <c r="C5" s="459"/>
      <c r="D5" s="459"/>
      <c r="E5" s="459"/>
      <c r="F5" s="459"/>
      <c r="G5" s="459"/>
      <c r="H5" s="459"/>
      <c r="I5" s="459"/>
      <c r="J5" s="459"/>
      <c r="K5" s="1"/>
      <c r="L5" s="1"/>
      <c r="M5" s="1"/>
      <c r="N5" s="1"/>
      <c r="O5" s="1"/>
      <c r="P5" s="1"/>
    </row>
    <row r="6" spans="1:16" s="287" customFormat="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287" customFormat="1" ht="38.25" customHeight="1">
      <c r="A7" s="528" t="s">
        <v>545</v>
      </c>
      <c r="B7" s="528"/>
      <c r="C7" s="528"/>
      <c r="D7" s="528"/>
      <c r="E7" s="528"/>
      <c r="F7" s="528"/>
      <c r="G7" s="528"/>
      <c r="H7" s="528"/>
      <c r="I7" s="528"/>
      <c r="J7" s="528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thickBot="1">
      <c r="A10" s="291"/>
      <c r="B10" s="1"/>
      <c r="C10" s="185" t="s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5.75" customHeight="1" thickTop="1">
      <c r="A11" s="294" t="s">
        <v>463</v>
      </c>
      <c r="B11" s="295" t="s">
        <v>231</v>
      </c>
      <c r="C11" s="296" t="s">
        <v>546</v>
      </c>
      <c r="D11" s="1"/>
      <c r="E11" s="1"/>
      <c r="F11" s="1"/>
      <c r="G11" s="184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297"/>
      <c r="B12" s="190"/>
      <c r="C12" s="29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4.25">
      <c r="A13" s="299" t="s">
        <v>146</v>
      </c>
      <c r="B13" s="292" t="s">
        <v>449</v>
      </c>
      <c r="C13" s="432">
        <f>SUM(C14:C17)</f>
        <v>6700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299" t="s">
        <v>147</v>
      </c>
      <c r="B14" s="190" t="s">
        <v>450</v>
      </c>
      <c r="C14" s="300">
        <v>5500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299" t="s">
        <v>148</v>
      </c>
      <c r="B15" s="190" t="s">
        <v>451</v>
      </c>
      <c r="C15" s="300">
        <v>200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299" t="s">
        <v>149</v>
      </c>
      <c r="B16" s="190" t="s">
        <v>452</v>
      </c>
      <c r="C16" s="300">
        <v>500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299" t="s">
        <v>150</v>
      </c>
      <c r="B17" s="190" t="s">
        <v>453</v>
      </c>
      <c r="C17" s="300">
        <v>500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4.25">
      <c r="A18" s="299"/>
      <c r="B18" s="293" t="s">
        <v>454</v>
      </c>
      <c r="C18" s="431">
        <f>SUM(C19:C23)</f>
        <v>12723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299" t="s">
        <v>151</v>
      </c>
      <c r="B19" s="190" t="s">
        <v>455</v>
      </c>
      <c r="C19" s="300">
        <v>250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299" t="s">
        <v>152</v>
      </c>
      <c r="B20" s="190" t="s">
        <v>456</v>
      </c>
      <c r="C20" s="300">
        <v>100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299" t="s">
        <v>153</v>
      </c>
      <c r="B21" s="190" t="s">
        <v>457</v>
      </c>
      <c r="C21" s="300">
        <v>3500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299" t="s">
        <v>154</v>
      </c>
      <c r="B22" s="190" t="s">
        <v>458</v>
      </c>
      <c r="C22" s="300">
        <v>8573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299" t="s">
        <v>155</v>
      </c>
      <c r="B23" s="190" t="s">
        <v>459</v>
      </c>
      <c r="C23" s="300">
        <v>300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s="6" customFormat="1" ht="12.75">
      <c r="A24" s="301" t="s">
        <v>156</v>
      </c>
      <c r="B24" s="188" t="s">
        <v>464</v>
      </c>
      <c r="C24" s="431">
        <f>SUM(C25:C27)</f>
        <v>2200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2.75">
      <c r="A25" s="299" t="s">
        <v>157</v>
      </c>
      <c r="B25" s="190" t="s">
        <v>460</v>
      </c>
      <c r="C25" s="300">
        <v>800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7" ht="12.75">
      <c r="A26" s="299" t="s">
        <v>158</v>
      </c>
      <c r="B26" s="190" t="s">
        <v>461</v>
      </c>
      <c r="C26" s="300">
        <v>900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>
        <v>800</v>
      </c>
    </row>
    <row r="27" spans="1:16" ht="12.75">
      <c r="A27" s="299" t="s">
        <v>159</v>
      </c>
      <c r="B27" s="190" t="s">
        <v>462</v>
      </c>
      <c r="C27" s="300">
        <v>500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6" customFormat="1" ht="33" customHeight="1" thickBot="1">
      <c r="A28" s="302" t="s">
        <v>160</v>
      </c>
      <c r="B28" s="303" t="s">
        <v>299</v>
      </c>
      <c r="C28" s="304">
        <f>SUM(C13+C18+C24)</f>
        <v>21623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3.5" thickTop="1">
      <c r="A29" s="290"/>
      <c r="B29" s="18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290"/>
      <c r="B30" s="1"/>
      <c r="C30" s="18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4"/>
      <c r="L48" s="4"/>
      <c r="M48" s="4"/>
      <c r="N48" s="4"/>
      <c r="O48" s="4"/>
      <c r="P48" s="4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</sheetData>
  <sheetProtection/>
  <mergeCells count="4">
    <mergeCell ref="A4:J4"/>
    <mergeCell ref="A5:J5"/>
    <mergeCell ref="A7:J7"/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59.625" style="1" customWidth="1"/>
    <col min="2" max="2" width="12.00390625" style="1" customWidth="1"/>
    <col min="3" max="5" width="9.125" style="1" customWidth="1"/>
    <col min="6" max="6" width="10.25390625" style="1" customWidth="1"/>
    <col min="7" max="7" width="9.125" style="310" customWidth="1"/>
    <col min="8" max="8" width="9.125" style="1" customWidth="1"/>
    <col min="9" max="9" width="10.25390625" style="1" customWidth="1"/>
    <col min="10" max="12" width="9.125" style="1" hidden="1" customWidth="1"/>
    <col min="13" max="13" width="9.125" style="1" customWidth="1"/>
    <col min="14" max="14" width="0.37109375" style="1" customWidth="1"/>
    <col min="15" max="15" width="7.875" style="1" hidden="1" customWidth="1"/>
    <col min="16" max="17" width="9.125" style="1" hidden="1" customWidth="1"/>
    <col min="18" max="16384" width="9.125" style="1" customWidth="1"/>
  </cols>
  <sheetData>
    <row r="1" spans="1:17" ht="12.75">
      <c r="A1" s="455" t="s">
        <v>613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</row>
    <row r="2" spans="1:12" ht="12.75">
      <c r="A2" s="454" t="s">
        <v>561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</row>
    <row r="3" spans="1:5" ht="13.5" thickBot="1">
      <c r="A3" s="2"/>
      <c r="B3" s="2"/>
      <c r="C3" s="2"/>
      <c r="D3" s="2"/>
      <c r="E3" s="364" t="s">
        <v>0</v>
      </c>
    </row>
    <row r="4" spans="1:8" ht="65.25" thickBot="1" thickTop="1">
      <c r="A4" s="386" t="s">
        <v>342</v>
      </c>
      <c r="B4" s="387" t="s">
        <v>512</v>
      </c>
      <c r="C4" s="387" t="s">
        <v>532</v>
      </c>
      <c r="D4" s="387" t="s">
        <v>520</v>
      </c>
      <c r="E4" s="387" t="s">
        <v>562</v>
      </c>
      <c r="F4" s="387" t="s">
        <v>563</v>
      </c>
      <c r="G4" s="443" t="s">
        <v>564</v>
      </c>
      <c r="H4" s="214" t="s">
        <v>565</v>
      </c>
    </row>
    <row r="5" spans="1:8" ht="13.5" thickTop="1">
      <c r="A5" s="388" t="s">
        <v>2</v>
      </c>
      <c r="B5" s="389"/>
      <c r="C5" s="389"/>
      <c r="D5" s="389"/>
      <c r="E5" s="390"/>
      <c r="F5" s="211"/>
      <c r="G5" s="444"/>
      <c r="H5" s="212"/>
    </row>
    <row r="6" spans="1:8" ht="12.75">
      <c r="A6" s="391" t="s">
        <v>3</v>
      </c>
      <c r="B6" s="368">
        <f>SUM(B7:B10)</f>
        <v>402707</v>
      </c>
      <c r="C6" s="368">
        <f>SUM(C7:C10)</f>
        <v>506624</v>
      </c>
      <c r="D6" s="368">
        <f>SUM(D7:D10)</f>
        <v>506597</v>
      </c>
      <c r="E6" s="368">
        <f>SUM(E7:E10)</f>
        <v>413156</v>
      </c>
      <c r="F6" s="327">
        <f aca="true" t="shared" si="0" ref="F6:F12">E6/B6</f>
        <v>1.0259469043249807</v>
      </c>
      <c r="G6" s="445">
        <v>272435</v>
      </c>
      <c r="H6" s="392">
        <f>SUM(H7:H10)</f>
        <v>140721</v>
      </c>
    </row>
    <row r="7" spans="1:8" ht="12.75">
      <c r="A7" s="393" t="s">
        <v>4</v>
      </c>
      <c r="B7" s="33">
        <v>309922</v>
      </c>
      <c r="C7" s="370">
        <v>374405</v>
      </c>
      <c r="D7" s="370">
        <v>374405</v>
      </c>
      <c r="E7" s="33">
        <v>318641</v>
      </c>
      <c r="F7" s="346">
        <f t="shared" si="0"/>
        <v>1.028132885048496</v>
      </c>
      <c r="G7" s="446">
        <v>267435</v>
      </c>
      <c r="H7" s="207">
        <v>51206</v>
      </c>
    </row>
    <row r="8" spans="1:8" ht="12.75">
      <c r="A8" s="393" t="s">
        <v>5</v>
      </c>
      <c r="B8" s="370">
        <v>62200</v>
      </c>
      <c r="C8" s="370">
        <v>85483</v>
      </c>
      <c r="D8" s="370">
        <v>85483</v>
      </c>
      <c r="E8" s="370">
        <v>63930</v>
      </c>
      <c r="F8" s="346">
        <f t="shared" si="0"/>
        <v>1.0278135048231511</v>
      </c>
      <c r="G8" s="446">
        <v>5000</v>
      </c>
      <c r="H8" s="207">
        <v>58930</v>
      </c>
    </row>
    <row r="9" spans="1:8" ht="12.75">
      <c r="A9" s="393" t="s">
        <v>6</v>
      </c>
      <c r="B9" s="370">
        <v>30185</v>
      </c>
      <c r="C9" s="370">
        <v>35839</v>
      </c>
      <c r="D9" s="370">
        <v>35812</v>
      </c>
      <c r="E9" s="370">
        <v>30185</v>
      </c>
      <c r="F9" s="346">
        <f t="shared" si="0"/>
        <v>1</v>
      </c>
      <c r="G9" s="446"/>
      <c r="H9" s="207">
        <v>30185</v>
      </c>
    </row>
    <row r="10" spans="1:8" ht="12.75">
      <c r="A10" s="393" t="s">
        <v>7</v>
      </c>
      <c r="B10" s="370">
        <v>400</v>
      </c>
      <c r="C10" s="370">
        <v>10897</v>
      </c>
      <c r="D10" s="370">
        <v>10897</v>
      </c>
      <c r="E10" s="370">
        <v>400</v>
      </c>
      <c r="F10" s="346">
        <f t="shared" si="0"/>
        <v>1</v>
      </c>
      <c r="G10" s="446"/>
      <c r="H10" s="207">
        <v>400</v>
      </c>
    </row>
    <row r="11" spans="1:8" ht="12.75">
      <c r="A11" s="391" t="s">
        <v>8</v>
      </c>
      <c r="B11" s="368">
        <v>61155</v>
      </c>
      <c r="C11" s="368">
        <f>SUM(C12:C14)</f>
        <v>61155</v>
      </c>
      <c r="D11" s="368">
        <f>SUM(D12:D14)</f>
        <v>197216</v>
      </c>
      <c r="E11" s="368">
        <f>SUM(E12:E14)</f>
        <v>5099</v>
      </c>
      <c r="F11" s="327">
        <f t="shared" si="0"/>
        <v>0.08337830103834519</v>
      </c>
      <c r="G11" s="445"/>
      <c r="H11" s="208">
        <v>5099</v>
      </c>
    </row>
    <row r="12" spans="1:8" ht="12.75">
      <c r="A12" s="393" t="s">
        <v>9</v>
      </c>
      <c r="B12" s="370">
        <v>61155</v>
      </c>
      <c r="C12" s="370">
        <v>61155</v>
      </c>
      <c r="D12" s="370">
        <v>157833</v>
      </c>
      <c r="E12" s="370">
        <v>5099</v>
      </c>
      <c r="F12" s="346">
        <f t="shared" si="0"/>
        <v>0.08337830103834519</v>
      </c>
      <c r="G12" s="446"/>
      <c r="H12" s="207">
        <v>5099</v>
      </c>
    </row>
    <row r="13" spans="1:8" ht="12.75">
      <c r="A13" s="393" t="s">
        <v>10</v>
      </c>
      <c r="B13" s="370"/>
      <c r="C13" s="370"/>
      <c r="D13" s="370">
        <v>20</v>
      </c>
      <c r="E13" s="370"/>
      <c r="F13" s="346"/>
      <c r="G13" s="446"/>
      <c r="H13" s="207"/>
    </row>
    <row r="14" spans="1:8" ht="12.75">
      <c r="A14" s="393" t="s">
        <v>11</v>
      </c>
      <c r="B14" s="370"/>
      <c r="C14" s="370"/>
      <c r="D14" s="370">
        <v>39363</v>
      </c>
      <c r="E14" s="370"/>
      <c r="F14" s="346"/>
      <c r="G14" s="446"/>
      <c r="H14" s="207"/>
    </row>
    <row r="15" spans="1:8" ht="12.75">
      <c r="A15" s="394" t="s">
        <v>12</v>
      </c>
      <c r="B15" s="368">
        <v>402165</v>
      </c>
      <c r="C15" s="368">
        <v>399426</v>
      </c>
      <c r="D15" s="368">
        <v>399695</v>
      </c>
      <c r="E15" s="368">
        <v>369356</v>
      </c>
      <c r="F15" s="327">
        <f>E15/B15</f>
        <v>0.9184190568547735</v>
      </c>
      <c r="G15" s="368">
        <v>168854</v>
      </c>
      <c r="H15" s="208">
        <v>200502</v>
      </c>
    </row>
    <row r="16" spans="1:8" ht="12.75">
      <c r="A16" s="391" t="s">
        <v>13</v>
      </c>
      <c r="B16" s="368">
        <v>402165</v>
      </c>
      <c r="C16" s="368">
        <v>399426</v>
      </c>
      <c r="D16" s="368">
        <v>399695</v>
      </c>
      <c r="E16" s="368">
        <v>369356</v>
      </c>
      <c r="F16" s="327">
        <f>E16/B16</f>
        <v>0.9184190568547735</v>
      </c>
      <c r="G16" s="368">
        <v>168854</v>
      </c>
      <c r="H16" s="208">
        <v>200502</v>
      </c>
    </row>
    <row r="17" spans="1:8" ht="12.75">
      <c r="A17" s="393" t="s">
        <v>14</v>
      </c>
      <c r="B17" s="370">
        <f>SUM(B18:B19)</f>
        <v>402165</v>
      </c>
      <c r="C17" s="370">
        <v>399426</v>
      </c>
      <c r="D17" s="370">
        <v>399695</v>
      </c>
      <c r="E17" s="370">
        <f>SUM(E18:E19)</f>
        <v>369356</v>
      </c>
      <c r="F17" s="346">
        <f>E17/B17</f>
        <v>0.9184190568547735</v>
      </c>
      <c r="G17" s="370">
        <f>SUM(G18:G19)</f>
        <v>168854</v>
      </c>
      <c r="H17" s="207"/>
    </row>
    <row r="18" spans="1:8" ht="12.75">
      <c r="A18" s="395" t="s">
        <v>15</v>
      </c>
      <c r="B18" s="370">
        <v>169881</v>
      </c>
      <c r="C18" s="33">
        <v>167142</v>
      </c>
      <c r="D18" s="33">
        <v>167411</v>
      </c>
      <c r="E18" s="370">
        <v>200502</v>
      </c>
      <c r="F18" s="346">
        <f>E18/B18</f>
        <v>1.180249704204708</v>
      </c>
      <c r="G18" s="370"/>
      <c r="H18" s="207">
        <v>200502</v>
      </c>
    </row>
    <row r="19" spans="1:8" ht="12.75">
      <c r="A19" s="395" t="s">
        <v>16</v>
      </c>
      <c r="B19" s="149">
        <v>232284</v>
      </c>
      <c r="C19" s="149">
        <v>232284</v>
      </c>
      <c r="D19" s="149">
        <v>232284</v>
      </c>
      <c r="E19" s="149">
        <v>168854</v>
      </c>
      <c r="F19" s="346">
        <f>E19/B19</f>
        <v>0.726929104027828</v>
      </c>
      <c r="G19" s="149">
        <v>168854</v>
      </c>
      <c r="H19" s="207"/>
    </row>
    <row r="20" spans="1:8" ht="12.75">
      <c r="A20" s="393" t="s">
        <v>17</v>
      </c>
      <c r="B20" s="370"/>
      <c r="C20" s="370"/>
      <c r="D20" s="370"/>
      <c r="E20" s="370"/>
      <c r="F20" s="346"/>
      <c r="G20" s="446"/>
      <c r="H20" s="207"/>
    </row>
    <row r="21" spans="1:8" ht="12.75">
      <c r="A21" s="395" t="s">
        <v>18</v>
      </c>
      <c r="B21" s="370"/>
      <c r="C21" s="370"/>
      <c r="D21" s="370"/>
      <c r="E21" s="370"/>
      <c r="F21" s="346"/>
      <c r="G21" s="446"/>
      <c r="H21" s="207"/>
    </row>
    <row r="22" spans="1:8" ht="12.75">
      <c r="A22" s="395" t="s">
        <v>19</v>
      </c>
      <c r="B22" s="370"/>
      <c r="C22" s="370"/>
      <c r="D22" s="370"/>
      <c r="E22" s="370"/>
      <c r="F22" s="346"/>
      <c r="G22" s="446"/>
      <c r="H22" s="207"/>
    </row>
    <row r="23" spans="1:8" ht="12.75">
      <c r="A23" s="391" t="s">
        <v>20</v>
      </c>
      <c r="B23" s="368"/>
      <c r="C23" s="368"/>
      <c r="D23" s="368"/>
      <c r="E23" s="368"/>
      <c r="F23" s="346"/>
      <c r="G23" s="446"/>
      <c r="H23" s="207"/>
    </row>
    <row r="24" spans="1:8" ht="12.75">
      <c r="A24" s="391" t="s">
        <v>566</v>
      </c>
      <c r="B24" s="368"/>
      <c r="C24" s="368">
        <v>10557</v>
      </c>
      <c r="D24" s="368">
        <v>10557</v>
      </c>
      <c r="E24" s="368"/>
      <c r="F24" s="346"/>
      <c r="G24" s="446"/>
      <c r="H24" s="207"/>
    </row>
    <row r="25" spans="1:8" ht="12.75">
      <c r="A25" s="396" t="s">
        <v>21</v>
      </c>
      <c r="B25" s="368">
        <f>SUM(B6+B11+B15)</f>
        <v>866027</v>
      </c>
      <c r="C25" s="368">
        <f>SUM(C6+C11+C15+C24)</f>
        <v>977762</v>
      </c>
      <c r="D25" s="368">
        <f>SUM(D6+D11+D15+D24)</f>
        <v>1114065</v>
      </c>
      <c r="E25" s="368">
        <f>SUM(E6+E11+E15)</f>
        <v>787611</v>
      </c>
      <c r="F25" s="327">
        <f>E25/B25</f>
        <v>0.909453169473931</v>
      </c>
      <c r="G25" s="445">
        <v>441289</v>
      </c>
      <c r="H25" s="392">
        <v>346322</v>
      </c>
    </row>
    <row r="26" spans="1:8" ht="12.75">
      <c r="A26" s="397" t="s">
        <v>22</v>
      </c>
      <c r="B26" s="368"/>
      <c r="C26" s="368"/>
      <c r="D26" s="368"/>
      <c r="E26" s="368"/>
      <c r="F26" s="327"/>
      <c r="G26" s="445"/>
      <c r="H26" s="207"/>
    </row>
    <row r="27" spans="1:8" ht="12.75">
      <c r="A27" s="391" t="s">
        <v>23</v>
      </c>
      <c r="B27" s="368">
        <f>SUM(B28:B32)</f>
        <v>433953</v>
      </c>
      <c r="C27" s="368">
        <f>SUM(C28:C32)</f>
        <v>488621</v>
      </c>
      <c r="D27" s="368">
        <f>SUM(D28:D32)</f>
        <v>478631</v>
      </c>
      <c r="E27" s="368">
        <f>SUM(E28:E32)</f>
        <v>438102</v>
      </c>
      <c r="F27" s="327">
        <f aca="true" t="shared" si="1" ref="F27:F33">E27/B27</f>
        <v>1.0095609432357882</v>
      </c>
      <c r="G27" s="445">
        <v>562660</v>
      </c>
      <c r="H27" s="392">
        <f>SUM(H28:H32)</f>
        <v>50498</v>
      </c>
    </row>
    <row r="28" spans="1:8" ht="12.75">
      <c r="A28" s="398" t="s">
        <v>24</v>
      </c>
      <c r="B28" s="368">
        <v>126658</v>
      </c>
      <c r="C28" s="368">
        <v>137043</v>
      </c>
      <c r="D28" s="368">
        <v>137043</v>
      </c>
      <c r="E28" s="368">
        <v>131029</v>
      </c>
      <c r="F28" s="327">
        <f t="shared" si="1"/>
        <v>1.0345102559648818</v>
      </c>
      <c r="G28" s="445">
        <v>80531</v>
      </c>
      <c r="H28" s="207">
        <v>50498</v>
      </c>
    </row>
    <row r="29" spans="1:8" ht="16.5" customHeight="1">
      <c r="A29" s="399" t="s">
        <v>172</v>
      </c>
      <c r="B29" s="368">
        <v>25404</v>
      </c>
      <c r="C29" s="368">
        <v>21050</v>
      </c>
      <c r="D29" s="368">
        <v>21050</v>
      </c>
      <c r="E29" s="368">
        <v>23500</v>
      </c>
      <c r="F29" s="327">
        <f t="shared" si="1"/>
        <v>0.9250511730436152</v>
      </c>
      <c r="G29" s="368">
        <v>23500</v>
      </c>
      <c r="H29" s="207"/>
    </row>
    <row r="30" spans="1:8" ht="18" customHeight="1">
      <c r="A30" s="399" t="s">
        <v>25</v>
      </c>
      <c r="B30" s="368">
        <v>65125</v>
      </c>
      <c r="C30" s="368">
        <v>67814</v>
      </c>
      <c r="D30" s="368">
        <v>67814</v>
      </c>
      <c r="E30" s="368">
        <v>72725</v>
      </c>
      <c r="F30" s="327">
        <f t="shared" si="1"/>
        <v>1.1166986564299424</v>
      </c>
      <c r="G30" s="368">
        <v>72725</v>
      </c>
      <c r="H30" s="207"/>
    </row>
    <row r="31" spans="1:8" ht="14.25" customHeight="1">
      <c r="A31" s="399" t="s">
        <v>26</v>
      </c>
      <c r="B31" s="368">
        <v>28276</v>
      </c>
      <c r="C31" s="368">
        <v>39379</v>
      </c>
      <c r="D31" s="368">
        <v>39379</v>
      </c>
      <c r="E31" s="368">
        <v>21623</v>
      </c>
      <c r="F31" s="327">
        <f t="shared" si="1"/>
        <v>0.7647121233554959</v>
      </c>
      <c r="G31" s="368">
        <v>21623</v>
      </c>
      <c r="H31" s="207"/>
    </row>
    <row r="32" spans="1:8" ht="19.5" customHeight="1">
      <c r="A32" s="399" t="s">
        <v>27</v>
      </c>
      <c r="B32" s="368">
        <f>SUM(B33:B36)</f>
        <v>188490</v>
      </c>
      <c r="C32" s="368">
        <f>SUM(C33:C36)</f>
        <v>223335</v>
      </c>
      <c r="D32" s="368">
        <v>213345</v>
      </c>
      <c r="E32" s="368">
        <f>SUM(E33:E36)</f>
        <v>189225</v>
      </c>
      <c r="F32" s="327">
        <f t="shared" si="1"/>
        <v>1.0038994111093427</v>
      </c>
      <c r="G32" s="368">
        <f>SUM(G33:G36)</f>
        <v>222885</v>
      </c>
      <c r="H32" s="207"/>
    </row>
    <row r="33" spans="1:8" ht="19.5" customHeight="1">
      <c r="A33" s="400" t="s">
        <v>174</v>
      </c>
      <c r="B33" s="370">
        <v>178490</v>
      </c>
      <c r="C33" s="370">
        <v>200560</v>
      </c>
      <c r="D33" s="370">
        <v>200570</v>
      </c>
      <c r="E33" s="370">
        <v>185976</v>
      </c>
      <c r="F33" s="346">
        <f t="shared" si="1"/>
        <v>1.0419407249705865</v>
      </c>
      <c r="G33" s="370">
        <v>185976</v>
      </c>
      <c r="H33" s="207"/>
    </row>
    <row r="34" spans="1:8" ht="18" customHeight="1">
      <c r="A34" s="400" t="s">
        <v>28</v>
      </c>
      <c r="B34" s="370"/>
      <c r="C34" s="370">
        <v>12775</v>
      </c>
      <c r="D34" s="370">
        <v>12775</v>
      </c>
      <c r="E34" s="370"/>
      <c r="F34" s="346"/>
      <c r="G34" s="370"/>
      <c r="H34" s="207"/>
    </row>
    <row r="35" spans="1:8" ht="15.75" customHeight="1">
      <c r="A35" s="400" t="s">
        <v>29</v>
      </c>
      <c r="B35" s="370"/>
      <c r="C35" s="370"/>
      <c r="D35" s="370"/>
      <c r="E35" s="370"/>
      <c r="F35" s="346"/>
      <c r="G35" s="370"/>
      <c r="H35" s="207"/>
    </row>
    <row r="36" spans="1:8" ht="15" customHeight="1">
      <c r="A36" s="400" t="s">
        <v>30</v>
      </c>
      <c r="B36" s="289">
        <v>10000</v>
      </c>
      <c r="C36" s="370">
        <v>10000</v>
      </c>
      <c r="D36" s="370"/>
      <c r="E36" s="289">
        <v>3249</v>
      </c>
      <c r="F36" s="346">
        <f>E36/B36</f>
        <v>0.3249</v>
      </c>
      <c r="G36" s="289">
        <v>36909</v>
      </c>
      <c r="H36" s="207"/>
    </row>
    <row r="37" spans="1:8" ht="12.75">
      <c r="A37" s="391" t="s">
        <v>31</v>
      </c>
      <c r="B37" s="368">
        <v>293439</v>
      </c>
      <c r="C37" s="368">
        <f>SUM(C38:C39)</f>
        <v>293439</v>
      </c>
      <c r="D37" s="368">
        <v>252848</v>
      </c>
      <c r="E37" s="368">
        <f>SUM(E38:E39)</f>
        <v>174453</v>
      </c>
      <c r="F37" s="327">
        <f>E37/B37</f>
        <v>0.5945119769355811</v>
      </c>
      <c r="G37" s="445">
        <v>145898</v>
      </c>
      <c r="H37" s="392">
        <v>174453</v>
      </c>
    </row>
    <row r="38" spans="1:8" ht="12.75">
      <c r="A38" s="393" t="s">
        <v>32</v>
      </c>
      <c r="B38" s="370">
        <v>59240</v>
      </c>
      <c r="C38" s="370">
        <v>59240</v>
      </c>
      <c r="D38" s="370">
        <v>60563</v>
      </c>
      <c r="E38" s="370">
        <v>52074</v>
      </c>
      <c r="F38" s="346">
        <f>E38/B38</f>
        <v>0.8790344361917624</v>
      </c>
      <c r="G38" s="446"/>
      <c r="H38" s="401">
        <v>52074</v>
      </c>
    </row>
    <row r="39" spans="1:8" ht="12.75">
      <c r="A39" s="393" t="s">
        <v>33</v>
      </c>
      <c r="B39" s="370">
        <v>234199</v>
      </c>
      <c r="C39" s="370">
        <v>234199</v>
      </c>
      <c r="D39" s="370">
        <v>192285</v>
      </c>
      <c r="E39" s="370">
        <v>122379</v>
      </c>
      <c r="F39" s="346">
        <f>E39/B39</f>
        <v>0.5225427948027105</v>
      </c>
      <c r="G39" s="446"/>
      <c r="H39" s="401">
        <v>122379</v>
      </c>
    </row>
    <row r="40" spans="1:8" ht="12.75">
      <c r="A40" s="393" t="s">
        <v>34</v>
      </c>
      <c r="B40" s="370">
        <v>0</v>
      </c>
      <c r="C40" s="370"/>
      <c r="D40" s="370"/>
      <c r="E40" s="370"/>
      <c r="F40" s="346"/>
      <c r="G40" s="446"/>
      <c r="H40" s="207"/>
    </row>
    <row r="41" spans="1:12" ht="19.5" customHeight="1">
      <c r="A41" s="400" t="s">
        <v>35</v>
      </c>
      <c r="B41" s="370"/>
      <c r="C41" s="370"/>
      <c r="D41" s="370"/>
      <c r="E41" s="370"/>
      <c r="F41" s="346"/>
      <c r="G41" s="446"/>
      <c r="H41" s="208"/>
      <c r="I41" s="5"/>
      <c r="J41" s="5"/>
      <c r="K41" s="5"/>
      <c r="L41" s="5"/>
    </row>
    <row r="42" spans="1:8" ht="26.25" customHeight="1">
      <c r="A42" s="402" t="s">
        <v>36</v>
      </c>
      <c r="B42" s="370">
        <v>0</v>
      </c>
      <c r="C42" s="370"/>
      <c r="D42" s="370"/>
      <c r="E42" s="370"/>
      <c r="F42" s="346"/>
      <c r="G42" s="446"/>
      <c r="H42" s="207"/>
    </row>
    <row r="43" spans="1:8" ht="15.75" customHeight="1">
      <c r="A43" s="400" t="s">
        <v>37</v>
      </c>
      <c r="B43" s="370">
        <v>0</v>
      </c>
      <c r="C43" s="370"/>
      <c r="D43" s="370" t="s">
        <v>587</v>
      </c>
      <c r="E43" s="370"/>
      <c r="F43" s="346"/>
      <c r="G43" s="446">
        <v>145898</v>
      </c>
      <c r="H43" s="207"/>
    </row>
    <row r="44" spans="1:8" ht="12.75">
      <c r="A44" s="394" t="s">
        <v>38</v>
      </c>
      <c r="B44" s="368">
        <v>0</v>
      </c>
      <c r="C44" s="368"/>
      <c r="D44" s="368"/>
      <c r="E44" s="368"/>
      <c r="F44" s="346"/>
      <c r="G44" s="446"/>
      <c r="H44" s="207"/>
    </row>
    <row r="45" spans="1:8" ht="12.75">
      <c r="A45" s="391" t="s">
        <v>39</v>
      </c>
      <c r="B45" s="368">
        <v>0</v>
      </c>
      <c r="C45" s="368"/>
      <c r="D45" s="368"/>
      <c r="E45" s="368"/>
      <c r="F45" s="346"/>
      <c r="G45" s="446"/>
      <c r="H45" s="207"/>
    </row>
    <row r="46" spans="1:8" ht="12.75">
      <c r="A46" s="403" t="s">
        <v>40</v>
      </c>
      <c r="B46" s="368"/>
      <c r="C46" s="368"/>
      <c r="D46" s="368"/>
      <c r="E46" s="368"/>
      <c r="F46" s="346"/>
      <c r="G46" s="446"/>
      <c r="H46" s="207"/>
    </row>
    <row r="47" spans="1:8" ht="12.75">
      <c r="A47" s="395" t="s">
        <v>15</v>
      </c>
      <c r="B47" s="368"/>
      <c r="C47" s="368"/>
      <c r="D47" s="368"/>
      <c r="E47" s="368"/>
      <c r="F47" s="346"/>
      <c r="G47" s="446"/>
      <c r="H47" s="207"/>
    </row>
    <row r="48" spans="1:8" ht="12.75">
      <c r="A48" s="395" t="s">
        <v>16</v>
      </c>
      <c r="B48" s="368"/>
      <c r="C48" s="368"/>
      <c r="D48" s="368"/>
      <c r="E48" s="368"/>
      <c r="F48" s="346"/>
      <c r="G48" s="446"/>
      <c r="H48" s="207"/>
    </row>
    <row r="49" spans="1:8" ht="12.75">
      <c r="A49" s="391" t="s">
        <v>41</v>
      </c>
      <c r="B49" s="368"/>
      <c r="C49" s="368"/>
      <c r="D49" s="368"/>
      <c r="E49" s="368"/>
      <c r="F49" s="346"/>
      <c r="G49" s="446"/>
      <c r="H49" s="207"/>
    </row>
    <row r="50" spans="1:8" ht="12.75">
      <c r="A50" s="433" t="s">
        <v>566</v>
      </c>
      <c r="B50" s="316"/>
      <c r="C50" s="316">
        <v>9204</v>
      </c>
      <c r="D50" s="316">
        <v>9204</v>
      </c>
      <c r="E50" s="316"/>
      <c r="F50" s="346"/>
      <c r="G50" s="446"/>
      <c r="H50" s="434"/>
    </row>
    <row r="51" spans="1:8" ht="13.5" thickBot="1">
      <c r="A51" s="404" t="s">
        <v>42</v>
      </c>
      <c r="B51" s="368">
        <v>866027</v>
      </c>
      <c r="C51" s="368">
        <v>977792</v>
      </c>
      <c r="D51" s="368">
        <v>740683</v>
      </c>
      <c r="E51" s="368">
        <v>787611</v>
      </c>
      <c r="F51" s="327">
        <v>0.9095</v>
      </c>
      <c r="G51" s="447">
        <v>562660</v>
      </c>
      <c r="H51" s="215">
        <v>224951</v>
      </c>
    </row>
    <row r="52" spans="2:7" ht="13.5" thickTop="1">
      <c r="B52" s="441"/>
      <c r="C52" s="441"/>
      <c r="D52" s="441"/>
      <c r="E52" s="441"/>
      <c r="F52" s="442"/>
      <c r="G52" s="313"/>
    </row>
    <row r="53" spans="2:7" ht="12.75">
      <c r="B53" s="307"/>
      <c r="C53" s="307"/>
      <c r="D53" s="307"/>
      <c r="E53" s="307"/>
      <c r="F53" s="439"/>
      <c r="G53" s="313"/>
    </row>
    <row r="54" spans="2:7" ht="12.75">
      <c r="B54" s="39"/>
      <c r="C54" s="39"/>
      <c r="D54" s="39"/>
      <c r="E54" s="39"/>
      <c r="F54" s="440"/>
      <c r="G54" s="448"/>
    </row>
  </sheetData>
  <sheetProtection/>
  <mergeCells count="2">
    <mergeCell ref="A2:L2"/>
    <mergeCell ref="A1:Q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59.625" style="7" customWidth="1"/>
    <col min="2" max="2" width="12.00390625" style="7" customWidth="1"/>
    <col min="3" max="8" width="9.125" style="7" customWidth="1"/>
    <col min="9" max="9" width="5.00390625" style="7" customWidth="1"/>
    <col min="10" max="12" width="9.125" style="7" hidden="1" customWidth="1"/>
    <col min="13" max="13" width="9.125" style="7" customWidth="1"/>
    <col min="14" max="14" width="6.25390625" style="7" customWidth="1"/>
    <col min="15" max="16" width="9.125" style="7" hidden="1" customWidth="1"/>
    <col min="17" max="16384" width="9.125" style="7" customWidth="1"/>
  </cols>
  <sheetData>
    <row r="1" spans="1:16" ht="11.25">
      <c r="A1" s="460" t="s">
        <v>614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</row>
    <row r="2" spans="1:12" ht="11.25">
      <c r="A2" s="529" t="s">
        <v>568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</row>
    <row r="3" spans="1:5" ht="12" thickBot="1">
      <c r="A3" s="163"/>
      <c r="B3" s="163"/>
      <c r="C3" s="163"/>
      <c r="D3" s="163"/>
      <c r="E3" s="164" t="s">
        <v>0</v>
      </c>
    </row>
    <row r="4" spans="1:8" ht="54" thickBot="1" thickTop="1">
      <c r="A4" s="213" t="s">
        <v>342</v>
      </c>
      <c r="B4" s="380" t="s">
        <v>512</v>
      </c>
      <c r="C4" s="380" t="s">
        <v>520</v>
      </c>
      <c r="D4" s="380" t="s">
        <v>526</v>
      </c>
      <c r="E4" s="380" t="s">
        <v>569</v>
      </c>
      <c r="F4" s="412" t="s">
        <v>513</v>
      </c>
      <c r="G4" s="412" t="s">
        <v>570</v>
      </c>
      <c r="H4" s="412" t="s">
        <v>571</v>
      </c>
    </row>
    <row r="5" spans="1:8" ht="12" thickTop="1">
      <c r="A5" s="209" t="s">
        <v>2</v>
      </c>
      <c r="B5" s="210"/>
      <c r="C5" s="210"/>
      <c r="D5" s="210"/>
      <c r="E5" s="381"/>
      <c r="F5" s="413"/>
      <c r="G5" s="414"/>
      <c r="H5" s="415"/>
    </row>
    <row r="6" spans="1:8" ht="12.75">
      <c r="A6" s="195" t="s">
        <v>3</v>
      </c>
      <c r="B6" s="368">
        <f>SUM(B7:B10)</f>
        <v>402707</v>
      </c>
      <c r="C6" s="368">
        <f>SUM(C7:C10)</f>
        <v>506597</v>
      </c>
      <c r="D6" s="368">
        <f>SUM(D7:D10)</f>
        <v>413156</v>
      </c>
      <c r="E6" s="327">
        <f>D6/B6</f>
        <v>1.0259469043249807</v>
      </c>
      <c r="F6" s="218">
        <f aca="true" t="shared" si="0" ref="F6:F51">SUM(D6*1.03)</f>
        <v>425550.68</v>
      </c>
      <c r="G6" s="219">
        <f aca="true" t="shared" si="1" ref="G6:G51">SUM(F6*1.025)</f>
        <v>436189.4469999999</v>
      </c>
      <c r="H6" s="220">
        <f>SUM(G6*1.015)</f>
        <v>442732.2887049999</v>
      </c>
    </row>
    <row r="7" spans="1:8" ht="12.75">
      <c r="A7" s="196" t="s">
        <v>4</v>
      </c>
      <c r="B7" s="33">
        <v>309922</v>
      </c>
      <c r="C7" s="370">
        <v>374405</v>
      </c>
      <c r="D7" s="33">
        <v>318641</v>
      </c>
      <c r="E7" s="346">
        <f aca="true" t="shared" si="2" ref="E7:E40">D7/B7</f>
        <v>1.028132885048496</v>
      </c>
      <c r="F7" s="334">
        <f t="shared" si="0"/>
        <v>328200.23</v>
      </c>
      <c r="G7" s="216">
        <f t="shared" si="1"/>
        <v>336405.23574999993</v>
      </c>
      <c r="H7" s="217">
        <f>SUM(G7*1.015)</f>
        <v>341451.3142862499</v>
      </c>
    </row>
    <row r="8" spans="1:8" ht="12.75">
      <c r="A8" s="196" t="s">
        <v>5</v>
      </c>
      <c r="B8" s="370">
        <v>62200</v>
      </c>
      <c r="C8" s="370">
        <v>85483</v>
      </c>
      <c r="D8" s="370">
        <v>63930</v>
      </c>
      <c r="E8" s="346">
        <f t="shared" si="2"/>
        <v>1.0278135048231511</v>
      </c>
      <c r="F8" s="334">
        <f t="shared" si="0"/>
        <v>65847.90000000001</v>
      </c>
      <c r="G8" s="216">
        <f t="shared" si="1"/>
        <v>67494.0975</v>
      </c>
      <c r="H8" s="217">
        <f aca="true" t="shared" si="3" ref="H8:H51">SUM(G8*1.015)</f>
        <v>68506.5089625</v>
      </c>
    </row>
    <row r="9" spans="1:8" ht="12.75">
      <c r="A9" s="196" t="s">
        <v>6</v>
      </c>
      <c r="B9" s="370">
        <v>30185</v>
      </c>
      <c r="C9" s="370">
        <v>35812</v>
      </c>
      <c r="D9" s="370">
        <v>30185</v>
      </c>
      <c r="E9" s="346">
        <f t="shared" si="2"/>
        <v>1</v>
      </c>
      <c r="F9" s="334">
        <f t="shared" si="0"/>
        <v>31090.55</v>
      </c>
      <c r="G9" s="216">
        <f t="shared" si="1"/>
        <v>31867.813749999998</v>
      </c>
      <c r="H9" s="217">
        <f t="shared" si="3"/>
        <v>32345.830956249993</v>
      </c>
    </row>
    <row r="10" spans="1:8" ht="12.75">
      <c r="A10" s="196" t="s">
        <v>7</v>
      </c>
      <c r="B10" s="370">
        <v>400</v>
      </c>
      <c r="C10" s="370">
        <v>10897</v>
      </c>
      <c r="D10" s="370">
        <v>400</v>
      </c>
      <c r="E10" s="346">
        <f t="shared" si="2"/>
        <v>1</v>
      </c>
      <c r="F10" s="334">
        <f t="shared" si="0"/>
        <v>412</v>
      </c>
      <c r="G10" s="216">
        <f t="shared" si="1"/>
        <v>422.29999999999995</v>
      </c>
      <c r="H10" s="217">
        <f t="shared" si="3"/>
        <v>428.6344999999999</v>
      </c>
    </row>
    <row r="11" spans="1:8" ht="12.75">
      <c r="A11" s="195" t="s">
        <v>8</v>
      </c>
      <c r="B11" s="368">
        <v>61155</v>
      </c>
      <c r="C11" s="368">
        <f>SUM(C12:C14)</f>
        <v>197216</v>
      </c>
      <c r="D11" s="368">
        <f>SUM(D12:D14)</f>
        <v>5099</v>
      </c>
      <c r="E11" s="327">
        <f t="shared" si="2"/>
        <v>0.08337830103834519</v>
      </c>
      <c r="F11" s="218">
        <f t="shared" si="0"/>
        <v>5251.97</v>
      </c>
      <c r="G11" s="219">
        <f t="shared" si="1"/>
        <v>5383.269249999999</v>
      </c>
      <c r="H11" s="220">
        <f t="shared" si="3"/>
        <v>5464.018288749999</v>
      </c>
    </row>
    <row r="12" spans="1:8" ht="12.75">
      <c r="A12" s="196" t="s">
        <v>9</v>
      </c>
      <c r="B12" s="370">
        <v>61155</v>
      </c>
      <c r="C12" s="370">
        <v>157833</v>
      </c>
      <c r="D12" s="370">
        <v>5099</v>
      </c>
      <c r="E12" s="346">
        <f t="shared" si="2"/>
        <v>0.08337830103834519</v>
      </c>
      <c r="F12" s="218">
        <f t="shared" si="0"/>
        <v>5251.97</v>
      </c>
      <c r="G12" s="219">
        <f t="shared" si="1"/>
        <v>5383.269249999999</v>
      </c>
      <c r="H12" s="217">
        <f t="shared" si="3"/>
        <v>5464.018288749999</v>
      </c>
    </row>
    <row r="13" spans="1:8" ht="12.75">
      <c r="A13" s="196" t="s">
        <v>10</v>
      </c>
      <c r="B13" s="370"/>
      <c r="C13" s="370">
        <v>20</v>
      </c>
      <c r="D13" s="370"/>
      <c r="E13" s="327"/>
      <c r="F13" s="218">
        <f t="shared" si="0"/>
        <v>0</v>
      </c>
      <c r="G13" s="219">
        <f t="shared" si="1"/>
        <v>0</v>
      </c>
      <c r="H13" s="217">
        <f t="shared" si="3"/>
        <v>0</v>
      </c>
    </row>
    <row r="14" spans="1:8" ht="12.75">
      <c r="A14" s="196" t="s">
        <v>11</v>
      </c>
      <c r="B14" s="370"/>
      <c r="C14" s="370">
        <v>39363</v>
      </c>
      <c r="D14" s="370"/>
      <c r="E14" s="327"/>
      <c r="F14" s="218">
        <f t="shared" si="0"/>
        <v>0</v>
      </c>
      <c r="G14" s="219">
        <f t="shared" si="1"/>
        <v>0</v>
      </c>
      <c r="H14" s="217">
        <f t="shared" si="3"/>
        <v>0</v>
      </c>
    </row>
    <row r="15" spans="1:8" ht="12.75">
      <c r="A15" s="197" t="s">
        <v>12</v>
      </c>
      <c r="B15" s="368">
        <v>402165</v>
      </c>
      <c r="C15" s="368">
        <v>399695</v>
      </c>
      <c r="D15" s="368">
        <v>369356</v>
      </c>
      <c r="E15" s="327">
        <f t="shared" si="2"/>
        <v>0.9184190568547735</v>
      </c>
      <c r="F15" s="218">
        <f t="shared" si="0"/>
        <v>380436.68</v>
      </c>
      <c r="G15" s="219">
        <f t="shared" si="1"/>
        <v>389947.59699999995</v>
      </c>
      <c r="H15" s="220">
        <f t="shared" si="3"/>
        <v>395796.81095499994</v>
      </c>
    </row>
    <row r="16" spans="1:8" ht="12.75">
      <c r="A16" s="195" t="s">
        <v>13</v>
      </c>
      <c r="B16" s="368">
        <v>402165</v>
      </c>
      <c r="C16" s="368">
        <v>399695</v>
      </c>
      <c r="D16" s="368">
        <v>369356</v>
      </c>
      <c r="E16" s="327">
        <f t="shared" si="2"/>
        <v>0.9184190568547735</v>
      </c>
      <c r="F16" s="218">
        <f t="shared" si="0"/>
        <v>380436.68</v>
      </c>
      <c r="G16" s="219">
        <f t="shared" si="1"/>
        <v>389947.59699999995</v>
      </c>
      <c r="H16" s="220">
        <f t="shared" si="3"/>
        <v>395796.81095499994</v>
      </c>
    </row>
    <row r="17" spans="1:8" ht="12.75">
      <c r="A17" s="196" t="s">
        <v>14</v>
      </c>
      <c r="B17" s="370">
        <f>SUM(B18:B19)</f>
        <v>402165</v>
      </c>
      <c r="C17" s="370">
        <v>399695</v>
      </c>
      <c r="D17" s="370">
        <f>SUM(D18:D19)</f>
        <v>369356</v>
      </c>
      <c r="E17" s="346">
        <f t="shared" si="2"/>
        <v>0.9184190568547735</v>
      </c>
      <c r="F17" s="334">
        <f t="shared" si="0"/>
        <v>380436.68</v>
      </c>
      <c r="G17" s="216">
        <f t="shared" si="1"/>
        <v>389947.59699999995</v>
      </c>
      <c r="H17" s="217">
        <f t="shared" si="3"/>
        <v>395796.81095499994</v>
      </c>
    </row>
    <row r="18" spans="1:8" ht="12.75">
      <c r="A18" s="198" t="s">
        <v>15</v>
      </c>
      <c r="B18" s="370">
        <v>169881</v>
      </c>
      <c r="C18" s="33">
        <v>167411</v>
      </c>
      <c r="D18" s="370">
        <v>200502</v>
      </c>
      <c r="E18" s="346">
        <f t="shared" si="2"/>
        <v>1.180249704204708</v>
      </c>
      <c r="F18" s="334">
        <f t="shared" si="0"/>
        <v>206517.06</v>
      </c>
      <c r="G18" s="216">
        <f t="shared" si="1"/>
        <v>211679.98649999997</v>
      </c>
      <c r="H18" s="217">
        <f t="shared" si="3"/>
        <v>214855.18629749995</v>
      </c>
    </row>
    <row r="19" spans="1:8" ht="12.75">
      <c r="A19" s="198" t="s">
        <v>16</v>
      </c>
      <c r="B19" s="149">
        <v>232284</v>
      </c>
      <c r="C19" s="149">
        <v>232284</v>
      </c>
      <c r="D19" s="149">
        <v>168854</v>
      </c>
      <c r="E19" s="346">
        <f t="shared" si="2"/>
        <v>0.726929104027828</v>
      </c>
      <c r="F19" s="334">
        <f t="shared" si="0"/>
        <v>173919.62</v>
      </c>
      <c r="G19" s="216">
        <f t="shared" si="1"/>
        <v>178267.61049999998</v>
      </c>
      <c r="H19" s="217">
        <f t="shared" si="3"/>
        <v>180941.62465749995</v>
      </c>
    </row>
    <row r="20" spans="1:8" ht="12.75">
      <c r="A20" s="196" t="s">
        <v>17</v>
      </c>
      <c r="B20" s="370"/>
      <c r="C20" s="370"/>
      <c r="D20" s="370"/>
      <c r="E20" s="346"/>
      <c r="F20" s="334">
        <f t="shared" si="0"/>
        <v>0</v>
      </c>
      <c r="G20" s="219">
        <f t="shared" si="1"/>
        <v>0</v>
      </c>
      <c r="H20" s="217">
        <f t="shared" si="3"/>
        <v>0</v>
      </c>
    </row>
    <row r="21" spans="1:8" ht="12.75">
      <c r="A21" s="198" t="s">
        <v>18</v>
      </c>
      <c r="B21" s="370"/>
      <c r="C21" s="370"/>
      <c r="D21" s="370"/>
      <c r="E21" s="327"/>
      <c r="F21" s="334">
        <f t="shared" si="0"/>
        <v>0</v>
      </c>
      <c r="G21" s="219">
        <f t="shared" si="1"/>
        <v>0</v>
      </c>
      <c r="H21" s="217">
        <f t="shared" si="3"/>
        <v>0</v>
      </c>
    </row>
    <row r="22" spans="1:8" ht="12.75">
      <c r="A22" s="198" t="s">
        <v>19</v>
      </c>
      <c r="B22" s="368"/>
      <c r="C22" s="368"/>
      <c r="D22" s="368"/>
      <c r="E22" s="327"/>
      <c r="F22" s="334">
        <f t="shared" si="0"/>
        <v>0</v>
      </c>
      <c r="G22" s="219">
        <f t="shared" si="1"/>
        <v>0</v>
      </c>
      <c r="H22" s="217">
        <f t="shared" si="3"/>
        <v>0</v>
      </c>
    </row>
    <row r="23" spans="1:8" ht="12.75">
      <c r="A23" s="195" t="s">
        <v>20</v>
      </c>
      <c r="B23" s="368"/>
      <c r="C23" s="368">
        <v>10557</v>
      </c>
      <c r="D23" s="368"/>
      <c r="E23" s="327"/>
      <c r="F23" s="334">
        <f t="shared" si="0"/>
        <v>0</v>
      </c>
      <c r="G23" s="219">
        <f t="shared" si="1"/>
        <v>0</v>
      </c>
      <c r="H23" s="217">
        <f t="shared" si="3"/>
        <v>0</v>
      </c>
    </row>
    <row r="24" spans="1:8" ht="12.75">
      <c r="A24" s="199" t="s">
        <v>21</v>
      </c>
      <c r="B24" s="368">
        <v>866027</v>
      </c>
      <c r="C24" s="368">
        <v>1114065</v>
      </c>
      <c r="D24" s="368">
        <v>787611</v>
      </c>
      <c r="E24" s="327">
        <f t="shared" si="2"/>
        <v>0.909453169473931</v>
      </c>
      <c r="F24" s="218">
        <f t="shared" si="0"/>
        <v>811239.3300000001</v>
      </c>
      <c r="G24" s="219">
        <f t="shared" si="1"/>
        <v>831520.31325</v>
      </c>
      <c r="H24" s="220">
        <f t="shared" si="3"/>
        <v>843993.1179487499</v>
      </c>
    </row>
    <row r="25" spans="1:8" ht="12.75">
      <c r="A25" s="194" t="s">
        <v>22</v>
      </c>
      <c r="B25" s="368"/>
      <c r="C25" s="368"/>
      <c r="D25" s="368"/>
      <c r="E25" s="327"/>
      <c r="F25" s="218">
        <f t="shared" si="0"/>
        <v>0</v>
      </c>
      <c r="G25" s="219">
        <f t="shared" si="1"/>
        <v>0</v>
      </c>
      <c r="H25" s="217">
        <f t="shared" si="3"/>
        <v>0</v>
      </c>
    </row>
    <row r="26" spans="1:8" ht="12.75">
      <c r="A26" s="195" t="s">
        <v>23</v>
      </c>
      <c r="B26" s="368">
        <f>SUM(B27:B31)</f>
        <v>572588</v>
      </c>
      <c r="C26" s="368">
        <f>SUM(C27:C31)</f>
        <v>478631</v>
      </c>
      <c r="D26" s="368">
        <f>SUM(D27:D31)</f>
        <v>467262</v>
      </c>
      <c r="E26" s="327">
        <f t="shared" si="2"/>
        <v>0.816052729012833</v>
      </c>
      <c r="F26" s="218">
        <f t="shared" si="0"/>
        <v>481279.86</v>
      </c>
      <c r="G26" s="219">
        <f t="shared" si="1"/>
        <v>493311.85649999994</v>
      </c>
      <c r="H26" s="220">
        <f t="shared" si="3"/>
        <v>500711.5343474999</v>
      </c>
    </row>
    <row r="27" spans="1:8" ht="12.75">
      <c r="A27" s="200" t="s">
        <v>24</v>
      </c>
      <c r="B27" s="368">
        <v>126658</v>
      </c>
      <c r="C27" s="368">
        <v>137043</v>
      </c>
      <c r="D27" s="368">
        <v>131029</v>
      </c>
      <c r="E27" s="327">
        <f t="shared" si="2"/>
        <v>1.0345102559648818</v>
      </c>
      <c r="F27" s="218">
        <f t="shared" si="0"/>
        <v>134959.87</v>
      </c>
      <c r="G27" s="219">
        <f t="shared" si="1"/>
        <v>138333.86675</v>
      </c>
      <c r="H27" s="220">
        <f t="shared" si="3"/>
        <v>140408.87475124997</v>
      </c>
    </row>
    <row r="28" spans="1:8" ht="16.5" customHeight="1">
      <c r="A28" s="201" t="s">
        <v>172</v>
      </c>
      <c r="B28" s="368">
        <v>25404</v>
      </c>
      <c r="C28" s="368">
        <v>21050</v>
      </c>
      <c r="D28" s="368">
        <v>23500</v>
      </c>
      <c r="E28" s="327">
        <f t="shared" si="2"/>
        <v>0.9250511730436152</v>
      </c>
      <c r="F28" s="218">
        <f t="shared" si="0"/>
        <v>24205</v>
      </c>
      <c r="G28" s="219">
        <f t="shared" si="1"/>
        <v>24810.124999999996</v>
      </c>
      <c r="H28" s="220">
        <f t="shared" si="3"/>
        <v>25182.276874999992</v>
      </c>
    </row>
    <row r="29" spans="1:8" ht="18" customHeight="1">
      <c r="A29" s="201" t="s">
        <v>25</v>
      </c>
      <c r="B29" s="368">
        <v>65125</v>
      </c>
      <c r="C29" s="368">
        <v>67814</v>
      </c>
      <c r="D29" s="368">
        <v>72725</v>
      </c>
      <c r="E29" s="327">
        <f t="shared" si="2"/>
        <v>1.1166986564299424</v>
      </c>
      <c r="F29" s="218">
        <f t="shared" si="0"/>
        <v>74906.75</v>
      </c>
      <c r="G29" s="219">
        <f t="shared" si="1"/>
        <v>76779.41875</v>
      </c>
      <c r="H29" s="220">
        <f t="shared" si="3"/>
        <v>77931.11003124999</v>
      </c>
    </row>
    <row r="30" spans="1:8" ht="14.25" customHeight="1">
      <c r="A30" s="201" t="s">
        <v>26</v>
      </c>
      <c r="B30" s="368">
        <v>28276</v>
      </c>
      <c r="C30" s="368">
        <v>39379</v>
      </c>
      <c r="D30" s="368">
        <v>21623</v>
      </c>
      <c r="E30" s="327">
        <f t="shared" si="2"/>
        <v>0.7647121233554959</v>
      </c>
      <c r="F30" s="218">
        <f t="shared" si="0"/>
        <v>22271.690000000002</v>
      </c>
      <c r="G30" s="219">
        <f t="shared" si="1"/>
        <v>22828.48225</v>
      </c>
      <c r="H30" s="220">
        <f t="shared" si="3"/>
        <v>23170.909483749998</v>
      </c>
    </row>
    <row r="31" spans="1:8" ht="19.5" customHeight="1">
      <c r="A31" s="201" t="s">
        <v>27</v>
      </c>
      <c r="B31" s="368">
        <f>SUM(B32:B37)</f>
        <v>327125</v>
      </c>
      <c r="C31" s="368">
        <v>213345</v>
      </c>
      <c r="D31" s="368">
        <f>SUM(D32:D37)</f>
        <v>218385</v>
      </c>
      <c r="E31" s="327">
        <f t="shared" si="2"/>
        <v>0.6675888421857088</v>
      </c>
      <c r="F31" s="218">
        <f t="shared" si="0"/>
        <v>224936.55000000002</v>
      </c>
      <c r="G31" s="219">
        <f t="shared" si="1"/>
        <v>230559.96375</v>
      </c>
      <c r="H31" s="220">
        <f t="shared" si="3"/>
        <v>234018.36320624998</v>
      </c>
    </row>
    <row r="32" spans="1:8" ht="19.5" customHeight="1">
      <c r="A32" s="202" t="s">
        <v>174</v>
      </c>
      <c r="B32" s="370">
        <v>178490</v>
      </c>
      <c r="C32" s="370">
        <v>200570</v>
      </c>
      <c r="D32" s="370">
        <v>185976</v>
      </c>
      <c r="E32" s="346">
        <f t="shared" si="2"/>
        <v>1.0419407249705865</v>
      </c>
      <c r="F32" s="334">
        <f t="shared" si="0"/>
        <v>191555.28</v>
      </c>
      <c r="G32" s="216">
        <f t="shared" si="1"/>
        <v>196344.16199999998</v>
      </c>
      <c r="H32" s="217">
        <f t="shared" si="3"/>
        <v>199289.32442999995</v>
      </c>
    </row>
    <row r="33" spans="1:8" ht="18" customHeight="1">
      <c r="A33" s="202" t="s">
        <v>28</v>
      </c>
      <c r="B33" s="370"/>
      <c r="C33" s="370">
        <v>12775</v>
      </c>
      <c r="D33" s="370"/>
      <c r="E33" s="327"/>
      <c r="F33" s="334">
        <f t="shared" si="0"/>
        <v>0</v>
      </c>
      <c r="G33" s="219">
        <f t="shared" si="1"/>
        <v>0</v>
      </c>
      <c r="H33" s="217">
        <f t="shared" si="3"/>
        <v>0</v>
      </c>
    </row>
    <row r="34" spans="1:8" ht="15.75" customHeight="1">
      <c r="A34" s="202" t="s">
        <v>29</v>
      </c>
      <c r="B34" s="370"/>
      <c r="C34" s="370"/>
      <c r="D34" s="370"/>
      <c r="E34" s="327"/>
      <c r="F34" s="334">
        <f t="shared" si="0"/>
        <v>0</v>
      </c>
      <c r="G34" s="219">
        <f t="shared" si="1"/>
        <v>0</v>
      </c>
      <c r="H34" s="217">
        <f t="shared" si="3"/>
        <v>0</v>
      </c>
    </row>
    <row r="35" spans="1:8" ht="15" customHeight="1">
      <c r="A35" s="202" t="s">
        <v>30</v>
      </c>
      <c r="B35" s="289">
        <v>10000</v>
      </c>
      <c r="C35" s="370"/>
      <c r="D35" s="289">
        <v>32409</v>
      </c>
      <c r="E35" s="346">
        <f t="shared" si="2"/>
        <v>3.2409</v>
      </c>
      <c r="F35" s="334">
        <f t="shared" si="0"/>
        <v>33381.270000000004</v>
      </c>
      <c r="G35" s="216">
        <f t="shared" si="1"/>
        <v>34215.80175</v>
      </c>
      <c r="H35" s="217">
        <f t="shared" si="3"/>
        <v>34729.038776249996</v>
      </c>
    </row>
    <row r="36" spans="1:8" ht="14.25" customHeight="1">
      <c r="A36" s="202" t="s">
        <v>185</v>
      </c>
      <c r="B36" s="16">
        <v>35080</v>
      </c>
      <c r="C36" s="370"/>
      <c r="D36" s="16"/>
      <c r="E36" s="346"/>
      <c r="F36" s="334"/>
      <c r="G36" s="216"/>
      <c r="H36" s="217"/>
    </row>
    <row r="37" spans="1:8" ht="12.75" customHeight="1">
      <c r="A37" s="202" t="s">
        <v>309</v>
      </c>
      <c r="B37" s="16">
        <v>103555</v>
      </c>
      <c r="C37" s="370"/>
      <c r="D37" s="16"/>
      <c r="E37" s="346"/>
      <c r="F37" s="334"/>
      <c r="G37" s="216"/>
      <c r="H37" s="217"/>
    </row>
    <row r="38" spans="1:8" ht="12.75">
      <c r="A38" s="195" t="s">
        <v>31</v>
      </c>
      <c r="B38" s="368">
        <v>293439</v>
      </c>
      <c r="C38" s="368">
        <v>252848</v>
      </c>
      <c r="D38" s="368">
        <f>SUM(D39:D40)</f>
        <v>174453</v>
      </c>
      <c r="E38" s="327">
        <f t="shared" si="2"/>
        <v>0.5945119769355811</v>
      </c>
      <c r="F38" s="218">
        <f t="shared" si="0"/>
        <v>179686.59</v>
      </c>
      <c r="G38" s="219">
        <f t="shared" si="1"/>
        <v>184178.75475</v>
      </c>
      <c r="H38" s="220">
        <f t="shared" si="3"/>
        <v>186941.43607124998</v>
      </c>
    </row>
    <row r="39" spans="1:8" ht="12.75">
      <c r="A39" s="196" t="s">
        <v>32</v>
      </c>
      <c r="B39" s="370">
        <v>59240</v>
      </c>
      <c r="C39" s="370">
        <v>60563</v>
      </c>
      <c r="D39" s="370">
        <v>52074</v>
      </c>
      <c r="E39" s="346">
        <f t="shared" si="2"/>
        <v>0.8790344361917624</v>
      </c>
      <c r="F39" s="334">
        <f t="shared" si="0"/>
        <v>53636.22</v>
      </c>
      <c r="G39" s="216">
        <f t="shared" si="1"/>
        <v>54977.125499999995</v>
      </c>
      <c r="H39" s="217">
        <f t="shared" si="3"/>
        <v>55801.78238249999</v>
      </c>
    </row>
    <row r="40" spans="1:8" ht="12.75">
      <c r="A40" s="196" t="s">
        <v>33</v>
      </c>
      <c r="B40" s="370">
        <v>234199</v>
      </c>
      <c r="C40" s="370">
        <v>192285</v>
      </c>
      <c r="D40" s="370">
        <v>122379</v>
      </c>
      <c r="E40" s="346">
        <f t="shared" si="2"/>
        <v>0.5225427948027105</v>
      </c>
      <c r="F40" s="334">
        <f t="shared" si="0"/>
        <v>126050.37000000001</v>
      </c>
      <c r="G40" s="216">
        <f t="shared" si="1"/>
        <v>129201.62925</v>
      </c>
      <c r="H40" s="217">
        <f t="shared" si="3"/>
        <v>131139.65368875</v>
      </c>
    </row>
    <row r="41" spans="1:8" ht="12.75">
      <c r="A41" s="196" t="s">
        <v>34</v>
      </c>
      <c r="B41" s="370"/>
      <c r="C41" s="370"/>
      <c r="D41" s="370"/>
      <c r="E41" s="346"/>
      <c r="F41" s="334">
        <f t="shared" si="0"/>
        <v>0</v>
      </c>
      <c r="G41" s="216">
        <f t="shared" si="1"/>
        <v>0</v>
      </c>
      <c r="H41" s="217">
        <f t="shared" si="3"/>
        <v>0</v>
      </c>
    </row>
    <row r="42" spans="1:12" ht="19.5" customHeight="1">
      <c r="A42" s="202" t="s">
        <v>35</v>
      </c>
      <c r="B42" s="370">
        <v>0</v>
      </c>
      <c r="C42" s="370"/>
      <c r="D42" s="370"/>
      <c r="E42" s="346"/>
      <c r="F42" s="334">
        <f t="shared" si="0"/>
        <v>0</v>
      </c>
      <c r="G42" s="219">
        <f t="shared" si="1"/>
        <v>0</v>
      </c>
      <c r="H42" s="217">
        <f t="shared" si="3"/>
        <v>0</v>
      </c>
      <c r="I42" s="232"/>
      <c r="J42" s="232"/>
      <c r="K42" s="232"/>
      <c r="L42" s="232"/>
    </row>
    <row r="43" spans="1:8" ht="26.25" customHeight="1">
      <c r="A43" s="203" t="s">
        <v>36</v>
      </c>
      <c r="B43" s="370"/>
      <c r="C43" s="370"/>
      <c r="D43" s="370"/>
      <c r="E43" s="346"/>
      <c r="F43" s="334">
        <f t="shared" si="0"/>
        <v>0</v>
      </c>
      <c r="G43" s="219">
        <f t="shared" si="1"/>
        <v>0</v>
      </c>
      <c r="H43" s="217">
        <f t="shared" si="3"/>
        <v>0</v>
      </c>
    </row>
    <row r="44" spans="1:8" ht="15.75" customHeight="1">
      <c r="A44" s="202" t="s">
        <v>37</v>
      </c>
      <c r="B44" s="370">
        <v>0</v>
      </c>
      <c r="C44" s="370"/>
      <c r="D44" s="370">
        <v>145896</v>
      </c>
      <c r="E44" s="346"/>
      <c r="F44" s="334">
        <f t="shared" si="0"/>
        <v>150272.88</v>
      </c>
      <c r="G44" s="219">
        <f t="shared" si="1"/>
        <v>154029.702</v>
      </c>
      <c r="H44" s="217">
        <f t="shared" si="3"/>
        <v>156340.14753</v>
      </c>
    </row>
    <row r="45" spans="1:8" ht="12.75">
      <c r="A45" s="197" t="s">
        <v>38</v>
      </c>
      <c r="B45" s="370">
        <v>0</v>
      </c>
      <c r="C45" s="370"/>
      <c r="D45" s="370"/>
      <c r="E45" s="346"/>
      <c r="F45" s="334">
        <f t="shared" si="0"/>
        <v>0</v>
      </c>
      <c r="G45" s="219">
        <f t="shared" si="1"/>
        <v>0</v>
      </c>
      <c r="H45" s="217">
        <f t="shared" si="3"/>
        <v>0</v>
      </c>
    </row>
    <row r="46" spans="1:8" ht="12.75">
      <c r="A46" s="195" t="s">
        <v>39</v>
      </c>
      <c r="B46" s="368">
        <v>0</v>
      </c>
      <c r="C46" s="368"/>
      <c r="D46" s="368"/>
      <c r="E46" s="346"/>
      <c r="F46" s="334">
        <f t="shared" si="0"/>
        <v>0</v>
      </c>
      <c r="G46" s="219">
        <f t="shared" si="1"/>
        <v>0</v>
      </c>
      <c r="H46" s="217">
        <f t="shared" si="3"/>
        <v>0</v>
      </c>
    </row>
    <row r="47" spans="1:8" ht="12.75">
      <c r="A47" s="204" t="s">
        <v>40</v>
      </c>
      <c r="B47" s="368">
        <v>0</v>
      </c>
      <c r="C47" s="368"/>
      <c r="D47" s="368"/>
      <c r="E47" s="346"/>
      <c r="F47" s="334">
        <f t="shared" si="0"/>
        <v>0</v>
      </c>
      <c r="G47" s="219">
        <f t="shared" si="1"/>
        <v>0</v>
      </c>
      <c r="H47" s="217">
        <f t="shared" si="3"/>
        <v>0</v>
      </c>
    </row>
    <row r="48" spans="1:8" ht="12.75">
      <c r="A48" s="198" t="s">
        <v>15</v>
      </c>
      <c r="B48" s="368"/>
      <c r="C48" s="368"/>
      <c r="D48" s="368"/>
      <c r="E48" s="346"/>
      <c r="F48" s="334">
        <f t="shared" si="0"/>
        <v>0</v>
      </c>
      <c r="G48" s="219">
        <f t="shared" si="1"/>
        <v>0</v>
      </c>
      <c r="H48" s="217">
        <f t="shared" si="3"/>
        <v>0</v>
      </c>
    </row>
    <row r="49" spans="1:8" ht="12.75">
      <c r="A49" s="198" t="s">
        <v>16</v>
      </c>
      <c r="B49" s="368"/>
      <c r="C49" s="368"/>
      <c r="D49" s="368"/>
      <c r="E49" s="346"/>
      <c r="F49" s="334">
        <f t="shared" si="0"/>
        <v>0</v>
      </c>
      <c r="G49" s="219">
        <f t="shared" si="1"/>
        <v>0</v>
      </c>
      <c r="H49" s="217">
        <f t="shared" si="3"/>
        <v>0</v>
      </c>
    </row>
    <row r="50" spans="1:8" ht="12.75">
      <c r="A50" s="195" t="s">
        <v>41</v>
      </c>
      <c r="B50" s="368"/>
      <c r="C50" s="368">
        <v>9204</v>
      </c>
      <c r="D50" s="368"/>
      <c r="E50" s="346"/>
      <c r="F50" s="334">
        <f t="shared" si="0"/>
        <v>0</v>
      </c>
      <c r="G50" s="219">
        <f t="shared" si="1"/>
        <v>0</v>
      </c>
      <c r="H50" s="217">
        <f t="shared" si="3"/>
        <v>0</v>
      </c>
    </row>
    <row r="51" spans="1:8" ht="13.5" thickBot="1">
      <c r="A51" s="205" t="s">
        <v>42</v>
      </c>
      <c r="B51" s="435">
        <v>866027</v>
      </c>
      <c r="C51" s="435">
        <v>740683</v>
      </c>
      <c r="D51" s="435">
        <v>787611</v>
      </c>
      <c r="E51" s="436">
        <v>0.9095</v>
      </c>
      <c r="F51" s="382">
        <f t="shared" si="0"/>
        <v>811239.3300000001</v>
      </c>
      <c r="G51" s="449">
        <f t="shared" si="1"/>
        <v>831520.31325</v>
      </c>
      <c r="H51" s="221">
        <f t="shared" si="3"/>
        <v>843993.1179487499</v>
      </c>
    </row>
    <row r="52" spans="2:5" ht="13.5" thickTop="1">
      <c r="B52" s="437"/>
      <c r="C52" s="437"/>
      <c r="D52" s="437"/>
      <c r="E52" s="438"/>
    </row>
    <row r="53" spans="2:5" ht="12.75">
      <c r="B53" s="39"/>
      <c r="C53" s="39"/>
      <c r="D53" s="39"/>
      <c r="E53" s="440"/>
    </row>
    <row r="54" spans="3:5" ht="11.25">
      <c r="C54" s="424"/>
      <c r="D54" s="424"/>
      <c r="E54" s="424"/>
    </row>
  </sheetData>
  <sheetProtection/>
  <mergeCells count="2">
    <mergeCell ref="A2:L2"/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B1" sqref="B1:R1"/>
    </sheetView>
  </sheetViews>
  <sheetFormatPr defaultColWidth="9.00390625" defaultRowHeight="12.75"/>
  <cols>
    <col min="1" max="1" width="5.375" style="0" customWidth="1"/>
    <col min="2" max="2" width="67.125" style="0" customWidth="1"/>
    <col min="3" max="3" width="13.625" style="0" customWidth="1"/>
    <col min="4" max="4" width="14.125" style="0" customWidth="1"/>
    <col min="6" max="6" width="4.375" style="0" customWidth="1"/>
    <col min="7" max="15" width="9.125" style="0" hidden="1" customWidth="1"/>
    <col min="17" max="17" width="1.75390625" style="0" customWidth="1"/>
    <col min="18" max="18" width="9.125" style="0" hidden="1" customWidth="1"/>
  </cols>
  <sheetData>
    <row r="1" spans="2:18" ht="12.75">
      <c r="B1" s="453" t="s">
        <v>598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</row>
    <row r="2" spans="2:4" ht="12.75">
      <c r="B2" s="185"/>
      <c r="C2" s="4"/>
      <c r="D2" s="4"/>
    </row>
    <row r="3" spans="2:4" ht="12.75">
      <c r="B3" s="185"/>
      <c r="C3" s="4"/>
      <c r="D3" s="4"/>
    </row>
    <row r="4" spans="2:4" ht="12.75">
      <c r="B4" s="235" t="s">
        <v>351</v>
      </c>
      <c r="C4" s="4"/>
      <c r="D4" s="4"/>
    </row>
    <row r="5" spans="2:4" ht="12.75">
      <c r="B5" s="235" t="s">
        <v>544</v>
      </c>
      <c r="C5" s="4"/>
      <c r="D5" s="4"/>
    </row>
    <row r="6" spans="2:4" ht="12.75">
      <c r="B6" s="235"/>
      <c r="C6" s="4"/>
      <c r="D6" s="4"/>
    </row>
    <row r="7" spans="2:4" ht="12.75">
      <c r="B7" s="235"/>
      <c r="C7" s="4"/>
      <c r="D7" s="4"/>
    </row>
    <row r="8" spans="2:4" ht="12.75">
      <c r="B8" s="1"/>
      <c r="C8" s="4"/>
      <c r="D8" s="4"/>
    </row>
    <row r="9" spans="2:4" ht="12.75">
      <c r="B9" s="1"/>
      <c r="C9" s="4"/>
      <c r="D9" s="4"/>
    </row>
    <row r="10" spans="2:4" ht="12.75">
      <c r="B10" s="235" t="s">
        <v>352</v>
      </c>
      <c r="C10" s="4"/>
      <c r="D10" s="4"/>
    </row>
    <row r="11" spans="2:4" ht="12.75">
      <c r="B11" s="235" t="s">
        <v>353</v>
      </c>
      <c r="C11" s="4"/>
      <c r="D11" s="4"/>
    </row>
    <row r="12" spans="2:4" ht="12.75">
      <c r="B12" s="185"/>
      <c r="C12" s="4"/>
      <c r="D12" s="4"/>
    </row>
    <row r="13" spans="2:4" ht="12.75">
      <c r="B13" s="185"/>
      <c r="C13" s="4"/>
      <c r="D13" s="4"/>
    </row>
    <row r="14" spans="2:4" ht="12.75">
      <c r="B14" s="185" t="s">
        <v>354</v>
      </c>
      <c r="C14" s="4"/>
      <c r="D14" s="4"/>
    </row>
    <row r="15" spans="1:4" ht="16.5" thickBot="1">
      <c r="A15" s="223"/>
      <c r="B15" s="4"/>
      <c r="C15" s="4"/>
      <c r="D15" s="4"/>
    </row>
    <row r="16" spans="1:5" ht="13.5" thickBot="1">
      <c r="A16" s="531" t="s">
        <v>186</v>
      </c>
      <c r="B16" s="405"/>
      <c r="C16" s="405"/>
      <c r="D16" s="406"/>
      <c r="E16" s="1"/>
    </row>
    <row r="17" spans="1:5" ht="39" thickBot="1">
      <c r="A17" s="531"/>
      <c r="B17" s="405" t="s">
        <v>231</v>
      </c>
      <c r="C17" s="405" t="s">
        <v>572</v>
      </c>
      <c r="D17" s="405" t="s">
        <v>573</v>
      </c>
      <c r="E17" s="1"/>
    </row>
    <row r="18" spans="1:5" ht="13.5" thickBot="1">
      <c r="A18" s="407" t="s">
        <v>146</v>
      </c>
      <c r="B18" s="407" t="s">
        <v>355</v>
      </c>
      <c r="C18" s="383">
        <v>0</v>
      </c>
      <c r="D18" s="384">
        <v>0</v>
      </c>
      <c r="E18" s="1"/>
    </row>
    <row r="19" spans="1:5" ht="13.5" thickBot="1">
      <c r="A19" s="407" t="s">
        <v>147</v>
      </c>
      <c r="B19" s="407" t="s">
        <v>356</v>
      </c>
      <c r="C19" s="385">
        <v>402165</v>
      </c>
      <c r="D19" s="368">
        <v>369356</v>
      </c>
      <c r="E19" s="1"/>
    </row>
    <row r="20" spans="1:5" ht="12.75">
      <c r="A20" s="1"/>
      <c r="B20" s="1"/>
      <c r="C20" s="1"/>
      <c r="D20" s="1"/>
      <c r="E20" s="1"/>
    </row>
  </sheetData>
  <sheetProtection/>
  <mergeCells count="2">
    <mergeCell ref="A16:A17"/>
    <mergeCell ref="B1:R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37.875" style="0" customWidth="1"/>
    <col min="4" max="4" width="36.625" style="0" customWidth="1"/>
    <col min="5" max="5" width="22.75390625" style="0" customWidth="1"/>
    <col min="6" max="6" width="0.6171875" style="0" customWidth="1"/>
    <col min="7" max="15" width="9.125" style="0" hidden="1" customWidth="1"/>
  </cols>
  <sheetData>
    <row r="1" spans="1:15" ht="12.75">
      <c r="A1" s="460" t="s">
        <v>428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</row>
    <row r="2" spans="1:15" ht="12.75">
      <c r="A2" s="526" t="s">
        <v>181</v>
      </c>
      <c r="B2" s="526"/>
      <c r="C2" s="526"/>
      <c r="D2" s="526"/>
      <c r="E2" s="526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535" t="s">
        <v>574</v>
      </c>
      <c r="B3" s="535"/>
      <c r="C3" s="535"/>
      <c r="D3" s="535"/>
      <c r="E3" s="535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237"/>
      <c r="B4" s="237"/>
      <c r="C4" s="237"/>
      <c r="D4" s="237"/>
      <c r="E4" s="237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237"/>
      <c r="B5" s="237"/>
      <c r="C5" s="237"/>
      <c r="D5" s="237"/>
      <c r="E5" s="238" t="s">
        <v>378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Top="1">
      <c r="A6" s="536" t="s">
        <v>357</v>
      </c>
      <c r="B6" s="537"/>
      <c r="C6" s="537"/>
      <c r="D6" s="537"/>
      <c r="E6" s="538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239"/>
      <c r="B7" s="240"/>
      <c r="C7" s="240"/>
      <c r="D7" s="240"/>
      <c r="E7" s="24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532" t="s">
        <v>358</v>
      </c>
      <c r="B8" s="533"/>
      <c r="C8" s="244"/>
      <c r="D8" s="533" t="s">
        <v>359</v>
      </c>
      <c r="E8" s="53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245"/>
      <c r="B9" s="244"/>
      <c r="C9" s="244"/>
      <c r="D9" s="244"/>
      <c r="E9" s="246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231" t="s">
        <v>46</v>
      </c>
      <c r="B10" s="247">
        <v>318641</v>
      </c>
      <c r="C10" s="247"/>
      <c r="D10" s="244" t="s">
        <v>191</v>
      </c>
      <c r="E10" s="248">
        <v>131029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249" t="s">
        <v>65</v>
      </c>
      <c r="B11" s="247">
        <v>63930</v>
      </c>
      <c r="C11" s="247"/>
      <c r="D11" s="244" t="s">
        <v>360</v>
      </c>
      <c r="E11" s="248">
        <v>23500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249" t="s">
        <v>78</v>
      </c>
      <c r="B12" s="247">
        <v>30185</v>
      </c>
      <c r="C12" s="247"/>
      <c r="D12" s="244" t="s">
        <v>361</v>
      </c>
      <c r="E12" s="248">
        <v>72725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249" t="s">
        <v>390</v>
      </c>
      <c r="B13" s="247">
        <v>400</v>
      </c>
      <c r="C13" s="247"/>
      <c r="D13" s="244" t="s">
        <v>395</v>
      </c>
      <c r="E13" s="248">
        <v>21623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245"/>
      <c r="B14" s="247"/>
      <c r="C14" s="247"/>
      <c r="D14" s="244" t="s">
        <v>396</v>
      </c>
      <c r="E14" s="248">
        <v>218385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245"/>
      <c r="B15" s="247"/>
      <c r="C15" s="247"/>
      <c r="D15" s="244"/>
      <c r="E15" s="248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242" t="s">
        <v>362</v>
      </c>
      <c r="B16" s="250">
        <f>SUM(B7:B15)</f>
        <v>413156</v>
      </c>
      <c r="C16" s="250"/>
      <c r="D16" s="243" t="s">
        <v>363</v>
      </c>
      <c r="E16" s="251">
        <f>SUM(E7:E15)</f>
        <v>467262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532" t="s">
        <v>367</v>
      </c>
      <c r="B17" s="533"/>
      <c r="C17" s="533"/>
      <c r="D17" s="533"/>
      <c r="E17" s="534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245" t="s">
        <v>391</v>
      </c>
      <c r="B18" s="247">
        <v>5099</v>
      </c>
      <c r="C18" s="247"/>
      <c r="D18" s="253" t="s">
        <v>143</v>
      </c>
      <c r="E18" s="248">
        <v>52074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245" t="s">
        <v>393</v>
      </c>
      <c r="B19" s="247">
        <v>0</v>
      </c>
      <c r="C19" s="247"/>
      <c r="D19" s="244" t="s">
        <v>144</v>
      </c>
      <c r="E19" s="248">
        <v>122379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245" t="s">
        <v>394</v>
      </c>
      <c r="B20" s="247">
        <v>0</v>
      </c>
      <c r="C20" s="247"/>
      <c r="D20" s="244" t="s">
        <v>368</v>
      </c>
      <c r="E20" s="248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245"/>
      <c r="B21" s="247"/>
      <c r="C21" s="247"/>
      <c r="D21" s="244" t="s">
        <v>369</v>
      </c>
      <c r="E21" s="248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245"/>
      <c r="B22" s="247"/>
      <c r="C22" s="247"/>
      <c r="D22" s="244" t="s">
        <v>370</v>
      </c>
      <c r="E22" s="248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245"/>
      <c r="B23" s="247"/>
      <c r="C23" s="247"/>
      <c r="D23" s="244"/>
      <c r="E23" s="248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249" t="s">
        <v>371</v>
      </c>
      <c r="B24" s="250">
        <f>SUM(B18:B22)</f>
        <v>5099</v>
      </c>
      <c r="C24" s="247"/>
      <c r="D24" s="252" t="s">
        <v>372</v>
      </c>
      <c r="E24" s="251">
        <v>320349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245"/>
      <c r="B25" s="247"/>
      <c r="C25" s="247"/>
      <c r="D25" s="244"/>
      <c r="E25" s="248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33" customHeight="1">
      <c r="A26" s="254" t="s">
        <v>373</v>
      </c>
      <c r="B26" s="255">
        <v>0</v>
      </c>
      <c r="C26" s="255"/>
      <c r="D26" s="256"/>
      <c r="E26" s="257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245" t="s">
        <v>374</v>
      </c>
      <c r="B27" s="247">
        <v>0</v>
      </c>
      <c r="C27" s="247"/>
      <c r="D27" s="244" t="s">
        <v>375</v>
      </c>
      <c r="E27" s="248"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245"/>
      <c r="B28" s="247"/>
      <c r="C28" s="247"/>
      <c r="D28" s="244"/>
      <c r="E28" s="248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249" t="s">
        <v>392</v>
      </c>
      <c r="B29" s="250">
        <v>369356</v>
      </c>
      <c r="C29" s="250"/>
      <c r="D29" s="252" t="s">
        <v>364</v>
      </c>
      <c r="E29" s="251"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245" t="s">
        <v>365</v>
      </c>
      <c r="B30" s="247">
        <v>200502</v>
      </c>
      <c r="C30" s="247"/>
      <c r="D30" s="244" t="s">
        <v>366</v>
      </c>
      <c r="E30" s="248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245" t="s">
        <v>514</v>
      </c>
      <c r="B31" s="247">
        <v>168854</v>
      </c>
      <c r="C31" s="244"/>
      <c r="D31" s="244"/>
      <c r="E31" s="246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245"/>
      <c r="B32" s="247"/>
      <c r="C32" s="247"/>
      <c r="D32" s="244"/>
      <c r="E32" s="248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245"/>
      <c r="B33" s="247"/>
      <c r="C33" s="247"/>
      <c r="D33" s="244"/>
      <c r="E33" s="248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.5" thickBot="1">
      <c r="A34" s="258" t="s">
        <v>376</v>
      </c>
      <c r="B34" s="259">
        <f>B16+B24+B29</f>
        <v>787611</v>
      </c>
      <c r="C34" s="259"/>
      <c r="D34" s="260" t="s">
        <v>377</v>
      </c>
      <c r="E34" s="261">
        <f>E16+E24</f>
        <v>787611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5" ht="13.5" thickTop="1">
      <c r="A35" s="226"/>
      <c r="B35" s="227"/>
      <c r="C35" s="227"/>
      <c r="D35" s="226"/>
      <c r="E35" s="226"/>
    </row>
  </sheetData>
  <sheetProtection/>
  <mergeCells count="7">
    <mergeCell ref="A17:E17"/>
    <mergeCell ref="A3:E3"/>
    <mergeCell ref="A6:E6"/>
    <mergeCell ref="A8:B8"/>
    <mergeCell ref="D8:E8"/>
    <mergeCell ref="A1:O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O30" sqref="O30"/>
    </sheetView>
  </sheetViews>
  <sheetFormatPr defaultColWidth="9.00390625" defaultRowHeight="12.75"/>
  <cols>
    <col min="1" max="1" width="46.25390625" style="0" customWidth="1"/>
    <col min="2" max="3" width="31.25390625" style="0" customWidth="1"/>
    <col min="4" max="4" width="1.37890625" style="0" customWidth="1"/>
    <col min="5" max="14" width="9.125" style="0" hidden="1" customWidth="1"/>
  </cols>
  <sheetData>
    <row r="1" spans="1:14" ht="12.75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42" t="s">
        <v>429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</row>
    <row r="3" spans="1:14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526" t="s">
        <v>575</v>
      </c>
      <c r="B4" s="526"/>
      <c r="C4" s="526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23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3.5" thickBot="1">
      <c r="A6" s="545" t="s">
        <v>443</v>
      </c>
      <c r="B6" s="545"/>
      <c r="C6" s="54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thickBot="1">
      <c r="A7" s="262" t="s">
        <v>379</v>
      </c>
      <c r="B7" s="262" t="s">
        <v>380</v>
      </c>
      <c r="C7" s="263" t="s">
        <v>576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4.75" customHeight="1">
      <c r="A8" s="264" t="s">
        <v>381</v>
      </c>
      <c r="B8" s="539">
        <v>0</v>
      </c>
      <c r="C8" s="539"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24.75" customHeight="1" thickBot="1">
      <c r="A9" s="265" t="s">
        <v>382</v>
      </c>
      <c r="B9" s="540"/>
      <c r="C9" s="540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24.75" customHeight="1">
      <c r="A10" s="264" t="s">
        <v>383</v>
      </c>
      <c r="B10" s="539">
        <v>0</v>
      </c>
      <c r="C10" s="539"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24.75" customHeight="1" thickBot="1">
      <c r="A11" s="265" t="s">
        <v>384</v>
      </c>
      <c r="B11" s="540"/>
      <c r="C11" s="540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0" customHeight="1">
      <c r="A12" s="543" t="s">
        <v>397</v>
      </c>
      <c r="B12" s="539">
        <v>2</v>
      </c>
      <c r="C12" s="539">
        <v>560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" customHeight="1" thickBot="1">
      <c r="A13" s="544"/>
      <c r="B13" s="540"/>
      <c r="C13" s="540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9.5" customHeight="1" thickBot="1">
      <c r="A14" s="228" t="s">
        <v>385</v>
      </c>
      <c r="B14" s="277">
        <v>5</v>
      </c>
      <c r="C14" s="277">
        <v>601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9.5" customHeight="1" thickBot="1">
      <c r="A15" s="229" t="s">
        <v>386</v>
      </c>
      <c r="B15" s="278">
        <v>0</v>
      </c>
      <c r="C15" s="278"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24.75" customHeight="1">
      <c r="A16" s="264" t="s">
        <v>387</v>
      </c>
      <c r="B16" s="541">
        <v>0</v>
      </c>
      <c r="C16" s="541"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4.75" customHeight="1" thickBot="1">
      <c r="A17" s="265" t="s">
        <v>388</v>
      </c>
      <c r="B17" s="540"/>
      <c r="C17" s="54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39" thickBot="1">
      <c r="A18" s="265" t="s">
        <v>389</v>
      </c>
      <c r="B18" s="279">
        <v>0</v>
      </c>
      <c r="C18" s="276"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ht="15.75">
      <c r="A19" s="230"/>
    </row>
  </sheetData>
  <sheetProtection/>
  <mergeCells count="12">
    <mergeCell ref="A4:C4"/>
    <mergeCell ref="A6:C6"/>
    <mergeCell ref="B8:B9"/>
    <mergeCell ref="C8:C9"/>
    <mergeCell ref="B16:B17"/>
    <mergeCell ref="C16:C17"/>
    <mergeCell ref="A2:N2"/>
    <mergeCell ref="B10:B11"/>
    <mergeCell ref="C10:C11"/>
    <mergeCell ref="A12:A13"/>
    <mergeCell ref="B12:B13"/>
    <mergeCell ref="C12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51.75390625" style="1" customWidth="1"/>
    <col min="2" max="2" width="0" style="1" hidden="1" customWidth="1"/>
    <col min="3" max="7" width="10.625" style="1" customWidth="1"/>
    <col min="8" max="9" width="18.75390625" style="1" hidden="1" customWidth="1"/>
    <col min="10" max="14" width="9.125" style="1" hidden="1" customWidth="1"/>
    <col min="15" max="16384" width="9.125" style="1" customWidth="1"/>
  </cols>
  <sheetData>
    <row r="1" spans="1:14" s="280" customFormat="1" ht="12.75">
      <c r="A1" s="455" t="s">
        <v>600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3" s="280" customFormat="1" ht="12.75">
      <c r="A2" s="454" t="s">
        <v>533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</row>
    <row r="3" spans="1:7" ht="12.75">
      <c r="A3" s="2"/>
      <c r="B3" s="2"/>
      <c r="C3" s="2"/>
      <c r="D3" s="2"/>
      <c r="E3" s="2"/>
      <c r="F3" s="2"/>
      <c r="G3" s="364" t="s">
        <v>0</v>
      </c>
    </row>
    <row r="4" spans="1:7" ht="51">
      <c r="A4" s="365" t="s">
        <v>342</v>
      </c>
      <c r="B4" s="365" t="s">
        <v>1</v>
      </c>
      <c r="C4" s="323" t="s">
        <v>512</v>
      </c>
      <c r="D4" s="323" t="s">
        <v>532</v>
      </c>
      <c r="E4" s="323" t="s">
        <v>520</v>
      </c>
      <c r="F4" s="323" t="s">
        <v>521</v>
      </c>
      <c r="G4" s="323" t="s">
        <v>522</v>
      </c>
    </row>
    <row r="5" spans="1:7" ht="30.75" customHeight="1">
      <c r="A5" s="366" t="s">
        <v>579</v>
      </c>
      <c r="B5" s="367" t="e">
        <f>B6+B11</f>
        <v>#REF!</v>
      </c>
      <c r="C5" s="367">
        <f>SUM(C11+C6)</f>
        <v>463862</v>
      </c>
      <c r="D5" s="367">
        <f>SUM(D11+D6)</f>
        <v>567779</v>
      </c>
      <c r="E5" s="367">
        <f>SUM(E11+E6)</f>
        <v>703813</v>
      </c>
      <c r="F5" s="367">
        <f>SUM(F11+F6)</f>
        <v>418255</v>
      </c>
      <c r="G5" s="327">
        <f aca="true" t="shared" si="0" ref="G5:G12">F5/C5</f>
        <v>0.9016798099434745</v>
      </c>
    </row>
    <row r="6" spans="1:7" ht="16.5" customHeight="1">
      <c r="A6" s="317" t="s">
        <v>3</v>
      </c>
      <c r="B6" s="368" t="e">
        <f>SUM(B7:B10)</f>
        <v>#REF!</v>
      </c>
      <c r="C6" s="368">
        <f>SUM(C7:C10)</f>
        <v>402707</v>
      </c>
      <c r="D6" s="368">
        <f>SUM(D7:D10)</f>
        <v>506624</v>
      </c>
      <c r="E6" s="368">
        <f>SUM(E7:E10)</f>
        <v>506597</v>
      </c>
      <c r="F6" s="368">
        <f>SUM(F7:F10)</f>
        <v>413156</v>
      </c>
      <c r="G6" s="327">
        <f t="shared" si="0"/>
        <v>1.0259469043249807</v>
      </c>
    </row>
    <row r="7" spans="1:7" ht="16.5" customHeight="1">
      <c r="A7" s="369" t="s">
        <v>4</v>
      </c>
      <c r="B7" s="370" t="e">
        <f>'3. Műk.'!B9</f>
        <v>#REF!</v>
      </c>
      <c r="C7" s="33">
        <v>309922</v>
      </c>
      <c r="D7" s="370">
        <v>374405</v>
      </c>
      <c r="E7" s="370">
        <v>374405</v>
      </c>
      <c r="F7" s="33">
        <v>318641</v>
      </c>
      <c r="G7" s="346">
        <f t="shared" si="0"/>
        <v>1.028132885048496</v>
      </c>
    </row>
    <row r="8" spans="1:7" ht="13.5" customHeight="1">
      <c r="A8" s="369" t="s">
        <v>5</v>
      </c>
      <c r="B8" s="370">
        <f>'3. Műk.'!B34</f>
        <v>407350</v>
      </c>
      <c r="C8" s="370">
        <v>62200</v>
      </c>
      <c r="D8" s="370">
        <v>85483</v>
      </c>
      <c r="E8" s="370">
        <v>85483</v>
      </c>
      <c r="F8" s="370">
        <v>63930</v>
      </c>
      <c r="G8" s="346">
        <f t="shared" si="0"/>
        <v>1.0278135048231511</v>
      </c>
    </row>
    <row r="9" spans="1:7" ht="13.5" customHeight="1">
      <c r="A9" s="369" t="s">
        <v>6</v>
      </c>
      <c r="B9" s="370">
        <f>'3. Műk.'!B49</f>
        <v>87792</v>
      </c>
      <c r="C9" s="370">
        <v>30185</v>
      </c>
      <c r="D9" s="370">
        <v>35839</v>
      </c>
      <c r="E9" s="370">
        <v>35812</v>
      </c>
      <c r="F9" s="370">
        <v>30185</v>
      </c>
      <c r="G9" s="346">
        <f t="shared" si="0"/>
        <v>1</v>
      </c>
    </row>
    <row r="10" spans="1:7" ht="13.5" customHeight="1">
      <c r="A10" s="369" t="s">
        <v>7</v>
      </c>
      <c r="B10" s="370">
        <f>'3. Műk.'!B60</f>
        <v>737</v>
      </c>
      <c r="C10" s="370">
        <v>400</v>
      </c>
      <c r="D10" s="370">
        <v>10897</v>
      </c>
      <c r="E10" s="370">
        <v>10897</v>
      </c>
      <c r="F10" s="370">
        <v>400</v>
      </c>
      <c r="G10" s="346">
        <f t="shared" si="0"/>
        <v>1</v>
      </c>
    </row>
    <row r="11" spans="1:7" ht="13.5" customHeight="1">
      <c r="A11" s="317" t="s">
        <v>8</v>
      </c>
      <c r="B11" s="368">
        <f>SUM(B12:B14)</f>
        <v>17561</v>
      </c>
      <c r="C11" s="368">
        <v>61155</v>
      </c>
      <c r="D11" s="368">
        <f>SUM(D12:D14)</f>
        <v>61155</v>
      </c>
      <c r="E11" s="368">
        <f>SUM(E12:E14)</f>
        <v>197216</v>
      </c>
      <c r="F11" s="368">
        <f>SUM(F12:F14)</f>
        <v>5099</v>
      </c>
      <c r="G11" s="327">
        <f t="shared" si="0"/>
        <v>0.08337830103834519</v>
      </c>
    </row>
    <row r="12" spans="1:7" ht="16.5" customHeight="1">
      <c r="A12" s="369" t="s">
        <v>9</v>
      </c>
      <c r="B12" s="370">
        <v>16819</v>
      </c>
      <c r="C12" s="370">
        <v>61155</v>
      </c>
      <c r="D12" s="370">
        <v>61155</v>
      </c>
      <c r="E12" s="370">
        <v>157833</v>
      </c>
      <c r="F12" s="370">
        <v>5099</v>
      </c>
      <c r="G12" s="346">
        <f t="shared" si="0"/>
        <v>0.08337830103834519</v>
      </c>
    </row>
    <row r="13" spans="1:7" ht="13.5" customHeight="1">
      <c r="A13" s="369" t="s">
        <v>10</v>
      </c>
      <c r="B13" s="370">
        <v>67</v>
      </c>
      <c r="C13" s="370"/>
      <c r="D13" s="370"/>
      <c r="E13" s="370">
        <v>20</v>
      </c>
      <c r="F13" s="370"/>
      <c r="G13" s="346"/>
    </row>
    <row r="14" spans="1:7" ht="13.5" customHeight="1">
      <c r="A14" s="369" t="s">
        <v>11</v>
      </c>
      <c r="B14" s="370">
        <v>675</v>
      </c>
      <c r="C14" s="370"/>
      <c r="D14" s="370"/>
      <c r="E14" s="370">
        <v>39363</v>
      </c>
      <c r="F14" s="370"/>
      <c r="G14" s="346"/>
    </row>
    <row r="15" spans="1:7" ht="13.5" customHeight="1">
      <c r="A15" s="371" t="s">
        <v>580</v>
      </c>
      <c r="B15" s="368">
        <f>B23+B16</f>
        <v>317118</v>
      </c>
      <c r="C15" s="368">
        <v>402165</v>
      </c>
      <c r="D15" s="368">
        <v>399426</v>
      </c>
      <c r="E15" s="368">
        <v>399695</v>
      </c>
      <c r="F15" s="368">
        <v>369356</v>
      </c>
      <c r="G15" s="327">
        <f>F15/C15</f>
        <v>0.9184190568547735</v>
      </c>
    </row>
    <row r="16" spans="1:7" ht="13.5" customHeight="1">
      <c r="A16" s="317" t="s">
        <v>13</v>
      </c>
      <c r="B16" s="368">
        <v>317118</v>
      </c>
      <c r="C16" s="368">
        <v>402165</v>
      </c>
      <c r="D16" s="368">
        <v>399426</v>
      </c>
      <c r="E16" s="368">
        <v>399695</v>
      </c>
      <c r="F16" s="368">
        <v>369356</v>
      </c>
      <c r="G16" s="327">
        <f>F16/C16</f>
        <v>0.9184190568547735</v>
      </c>
    </row>
    <row r="17" spans="1:7" ht="16.5" customHeight="1">
      <c r="A17" s="369" t="s">
        <v>14</v>
      </c>
      <c r="B17" s="370">
        <f>SUM(B18:B19)</f>
        <v>317118</v>
      </c>
      <c r="C17" s="370">
        <f>SUM(C18:C19)</f>
        <v>402165</v>
      </c>
      <c r="D17" s="370">
        <v>399426</v>
      </c>
      <c r="E17" s="370">
        <v>399695</v>
      </c>
      <c r="F17" s="370">
        <f>SUM(F18:F19)</f>
        <v>369356</v>
      </c>
      <c r="G17" s="346">
        <f>F17/C17</f>
        <v>0.9184190568547735</v>
      </c>
    </row>
    <row r="18" spans="1:7" ht="13.5" customHeight="1">
      <c r="A18" s="372" t="s">
        <v>15</v>
      </c>
      <c r="B18" s="370">
        <v>317118</v>
      </c>
      <c r="C18" s="370">
        <v>169881</v>
      </c>
      <c r="D18" s="33">
        <v>167142</v>
      </c>
      <c r="E18" s="33">
        <v>167411</v>
      </c>
      <c r="F18" s="370">
        <v>85606</v>
      </c>
      <c r="G18" s="346">
        <f>F18/C18</f>
        <v>0.5039174480960201</v>
      </c>
    </row>
    <row r="19" spans="1:7" ht="13.5" customHeight="1">
      <c r="A19" s="372" t="s">
        <v>16</v>
      </c>
      <c r="B19" s="370"/>
      <c r="C19" s="149">
        <v>232284</v>
      </c>
      <c r="D19" s="149">
        <v>232284</v>
      </c>
      <c r="E19" s="149">
        <v>232284</v>
      </c>
      <c r="F19" s="149">
        <v>283750</v>
      </c>
      <c r="G19" s="346">
        <f>F19/C19</f>
        <v>1.2215649807993663</v>
      </c>
    </row>
    <row r="20" spans="1:7" ht="13.5" customHeight="1">
      <c r="A20" s="369" t="s">
        <v>17</v>
      </c>
      <c r="B20" s="370"/>
      <c r="C20" s="370"/>
      <c r="D20" s="370"/>
      <c r="E20" s="370"/>
      <c r="F20" s="370"/>
      <c r="G20" s="346"/>
    </row>
    <row r="21" spans="1:7" ht="13.5" customHeight="1">
      <c r="A21" s="372" t="s">
        <v>18</v>
      </c>
      <c r="B21" s="370"/>
      <c r="C21" s="370"/>
      <c r="D21" s="370"/>
      <c r="E21" s="370"/>
      <c r="F21" s="370"/>
      <c r="G21" s="346"/>
    </row>
    <row r="22" spans="1:7" ht="13.5" customHeight="1">
      <c r="A22" s="372" t="s">
        <v>19</v>
      </c>
      <c r="B22" s="370"/>
      <c r="C22" s="370"/>
      <c r="D22" s="370"/>
      <c r="E22" s="370"/>
      <c r="F22" s="370"/>
      <c r="G22" s="346"/>
    </row>
    <row r="23" spans="1:7" ht="13.5" customHeight="1">
      <c r="A23" s="317" t="s">
        <v>20</v>
      </c>
      <c r="B23" s="368">
        <v>0</v>
      </c>
      <c r="C23" s="368"/>
      <c r="D23" s="368"/>
      <c r="E23" s="368"/>
      <c r="F23" s="368"/>
      <c r="G23" s="346"/>
    </row>
    <row r="24" spans="1:7" ht="13.5" customHeight="1">
      <c r="A24" s="32" t="s">
        <v>468</v>
      </c>
      <c r="B24" s="368"/>
      <c r="C24" s="368"/>
      <c r="D24" s="368">
        <v>10557</v>
      </c>
      <c r="E24" s="368">
        <v>10557</v>
      </c>
      <c r="F24" s="368"/>
      <c r="G24" s="346"/>
    </row>
    <row r="25" spans="1:7" ht="16.5" customHeight="1">
      <c r="A25" s="373" t="s">
        <v>21</v>
      </c>
      <c r="B25" s="368" t="e">
        <f>B5+B15</f>
        <v>#REF!</v>
      </c>
      <c r="C25" s="368">
        <f>SUM(C6+C11+C15)</f>
        <v>866027</v>
      </c>
      <c r="D25" s="368">
        <f>SUM(D6+D11+D15+D24)</f>
        <v>977762</v>
      </c>
      <c r="E25" s="368">
        <f>SUM(E6+E11+E15+E24)</f>
        <v>1114065</v>
      </c>
      <c r="F25" s="368">
        <f>SUM(F6+F11+F15)</f>
        <v>787611</v>
      </c>
      <c r="G25" s="327">
        <f>F25/C25</f>
        <v>0.909453169473931</v>
      </c>
    </row>
    <row r="26" spans="1:7" ht="16.5" customHeight="1">
      <c r="A26" s="366" t="s">
        <v>581</v>
      </c>
      <c r="B26" s="368">
        <f>B27+B37</f>
        <v>1204058</v>
      </c>
      <c r="C26" s="368"/>
      <c r="D26" s="368"/>
      <c r="E26" s="368"/>
      <c r="F26" s="368"/>
      <c r="G26" s="327"/>
    </row>
    <row r="27" spans="1:7" ht="16.5" customHeight="1">
      <c r="A27" s="317" t="s">
        <v>23</v>
      </c>
      <c r="B27" s="368">
        <f>B28+B29+B30+B31+B32</f>
        <v>766639</v>
      </c>
      <c r="C27" s="368">
        <f>SUM(C28:C32)</f>
        <v>433953</v>
      </c>
      <c r="D27" s="368">
        <f>SUM(D28:D32)</f>
        <v>488622</v>
      </c>
      <c r="E27" s="368">
        <f>SUM(E28:E32)</f>
        <v>478631</v>
      </c>
      <c r="F27" s="368">
        <f>SUM(F28:F32)</f>
        <v>433383</v>
      </c>
      <c r="G27" s="327">
        <f aca="true" t="shared" si="1" ref="G27:G33">F27/C27</f>
        <v>0.9986864936986264</v>
      </c>
    </row>
    <row r="28" spans="1:7" ht="16.5" customHeight="1">
      <c r="A28" s="374" t="s">
        <v>24</v>
      </c>
      <c r="B28" s="368">
        <f>'3. Műk.'!B73</f>
        <v>301856</v>
      </c>
      <c r="C28" s="368">
        <v>126658</v>
      </c>
      <c r="D28" s="368">
        <v>137044</v>
      </c>
      <c r="E28" s="368">
        <v>137043</v>
      </c>
      <c r="F28" s="368">
        <v>131029</v>
      </c>
      <c r="G28" s="327">
        <f t="shared" si="1"/>
        <v>1.0345102559648818</v>
      </c>
    </row>
    <row r="29" spans="1:7" ht="13.5" customHeight="1">
      <c r="A29" s="375" t="s">
        <v>172</v>
      </c>
      <c r="B29" s="368">
        <f>'3. Műk.'!B83</f>
        <v>80868</v>
      </c>
      <c r="C29" s="368">
        <v>25404</v>
      </c>
      <c r="D29" s="368">
        <v>21050</v>
      </c>
      <c r="E29" s="368">
        <v>21050</v>
      </c>
      <c r="F29" s="368">
        <v>23500</v>
      </c>
      <c r="G29" s="327">
        <f t="shared" si="1"/>
        <v>0.9250511730436152</v>
      </c>
    </row>
    <row r="30" spans="1:7" ht="13.5" customHeight="1">
      <c r="A30" s="375" t="s">
        <v>25</v>
      </c>
      <c r="B30" s="368">
        <f>'3. Műk.'!B84</f>
        <v>339134</v>
      </c>
      <c r="C30" s="368">
        <v>65125</v>
      </c>
      <c r="D30" s="368">
        <v>67814</v>
      </c>
      <c r="E30" s="368">
        <v>67814</v>
      </c>
      <c r="F30" s="368">
        <v>72725</v>
      </c>
      <c r="G30" s="327">
        <f t="shared" si="1"/>
        <v>1.1166986564299424</v>
      </c>
    </row>
    <row r="31" spans="1:7" ht="13.5" customHeight="1">
      <c r="A31" s="375" t="s">
        <v>26</v>
      </c>
      <c r="B31" s="368">
        <f>'3. Műk.'!B89</f>
        <v>10683</v>
      </c>
      <c r="C31" s="368">
        <v>28276</v>
      </c>
      <c r="D31" s="368">
        <v>39379</v>
      </c>
      <c r="E31" s="368">
        <v>39379</v>
      </c>
      <c r="F31" s="368">
        <v>21623</v>
      </c>
      <c r="G31" s="327">
        <f t="shared" si="1"/>
        <v>0.7647121233554959</v>
      </c>
    </row>
    <row r="32" spans="1:7" ht="13.5" customHeight="1">
      <c r="A32" s="375" t="s">
        <v>27</v>
      </c>
      <c r="B32" s="368">
        <f>'3. Műk.'!B90</f>
        <v>34098</v>
      </c>
      <c r="C32" s="368">
        <f>SUM(C33:C36)</f>
        <v>188490</v>
      </c>
      <c r="D32" s="368">
        <f>SUM(D33:D36)</f>
        <v>223335</v>
      </c>
      <c r="E32" s="368">
        <v>213345</v>
      </c>
      <c r="F32" s="368">
        <v>184506</v>
      </c>
      <c r="G32" s="327">
        <f t="shared" si="1"/>
        <v>0.9788636001909916</v>
      </c>
    </row>
    <row r="33" spans="1:7" ht="13.5" customHeight="1">
      <c r="A33" s="376" t="s">
        <v>174</v>
      </c>
      <c r="B33" s="370">
        <f>'3. Műk.'!B91</f>
        <v>14643</v>
      </c>
      <c r="C33" s="370">
        <v>178490</v>
      </c>
      <c r="D33" s="370">
        <v>200560</v>
      </c>
      <c r="E33" s="370">
        <v>200570</v>
      </c>
      <c r="F33" s="370">
        <v>184506</v>
      </c>
      <c r="G33" s="346">
        <f t="shared" si="1"/>
        <v>1.0337049694660765</v>
      </c>
    </row>
    <row r="34" spans="1:7" ht="13.5" customHeight="1">
      <c r="A34" s="376" t="s">
        <v>28</v>
      </c>
      <c r="B34" s="370">
        <f>'3. Műk.'!B92</f>
        <v>4455</v>
      </c>
      <c r="C34" s="370"/>
      <c r="D34" s="370">
        <v>12775</v>
      </c>
      <c r="E34" s="370">
        <v>12775</v>
      </c>
      <c r="F34" s="370"/>
      <c r="G34" s="346"/>
    </row>
    <row r="35" spans="1:7" ht="13.5" customHeight="1">
      <c r="A35" s="376" t="s">
        <v>29</v>
      </c>
      <c r="B35" s="370">
        <f>'3. Műk.'!B93</f>
        <v>15000</v>
      </c>
      <c r="C35" s="370"/>
      <c r="D35" s="370"/>
      <c r="E35" s="370"/>
      <c r="F35" s="370"/>
      <c r="G35" s="346"/>
    </row>
    <row r="36" spans="1:7" ht="13.5" customHeight="1">
      <c r="A36" s="376" t="s">
        <v>30</v>
      </c>
      <c r="B36" s="370"/>
      <c r="C36" s="289">
        <v>10000</v>
      </c>
      <c r="D36" s="370">
        <v>10000</v>
      </c>
      <c r="E36" s="370">
        <v>0</v>
      </c>
      <c r="F36" s="289">
        <v>0</v>
      </c>
      <c r="G36" s="346">
        <f>F36/C36</f>
        <v>0</v>
      </c>
    </row>
    <row r="37" spans="1:7" ht="13.5" customHeight="1">
      <c r="A37" s="317" t="s">
        <v>31</v>
      </c>
      <c r="B37" s="368">
        <f>B38+B39+B40</f>
        <v>437419</v>
      </c>
      <c r="C37" s="368">
        <f>SUM(C38:C40)</f>
        <v>432074</v>
      </c>
      <c r="D37" s="368">
        <f>SUM(D38:D40)</f>
        <v>479936</v>
      </c>
      <c r="E37" s="368">
        <f>SUM(E38:E40)</f>
        <v>252848</v>
      </c>
      <c r="F37" s="368">
        <f>SUM(F38:F40)</f>
        <v>354228</v>
      </c>
      <c r="G37" s="327">
        <f>F37/C37</f>
        <v>0.8198317880733393</v>
      </c>
    </row>
    <row r="38" spans="1:7" ht="16.5" customHeight="1">
      <c r="A38" s="369" t="s">
        <v>32</v>
      </c>
      <c r="B38" s="370">
        <v>346269</v>
      </c>
      <c r="C38" s="370">
        <v>59240</v>
      </c>
      <c r="D38" s="370">
        <v>59240</v>
      </c>
      <c r="E38" s="370">
        <v>60563</v>
      </c>
      <c r="F38" s="370">
        <v>52074</v>
      </c>
      <c r="G38" s="346">
        <f>F38/C38</f>
        <v>0.8790344361917624</v>
      </c>
    </row>
    <row r="39" spans="1:7" ht="13.5" customHeight="1">
      <c r="A39" s="369" t="s">
        <v>33</v>
      </c>
      <c r="B39" s="370">
        <v>76150</v>
      </c>
      <c r="C39" s="370">
        <v>234199</v>
      </c>
      <c r="D39" s="370">
        <v>234199</v>
      </c>
      <c r="E39" s="370">
        <v>192285</v>
      </c>
      <c r="F39" s="370">
        <v>122379</v>
      </c>
      <c r="G39" s="346">
        <f>F39/C39</f>
        <v>0.5225427948027105</v>
      </c>
    </row>
    <row r="40" spans="1:7" ht="13.5" customHeight="1">
      <c r="A40" s="374" t="s">
        <v>34</v>
      </c>
      <c r="B40" s="368">
        <f>B41+B43</f>
        <v>15000</v>
      </c>
      <c r="C40" s="368">
        <v>138635</v>
      </c>
      <c r="D40" s="368">
        <v>186497</v>
      </c>
      <c r="E40" s="368"/>
      <c r="F40" s="368">
        <v>179775</v>
      </c>
      <c r="G40" s="327">
        <f>F40/C40</f>
        <v>1.2967504598405886</v>
      </c>
    </row>
    <row r="41" spans="1:8" s="5" customFormat="1" ht="13.5" customHeight="1">
      <c r="A41" s="376" t="s">
        <v>35</v>
      </c>
      <c r="B41" s="370"/>
      <c r="C41" s="370"/>
      <c r="D41" s="370"/>
      <c r="E41" s="370"/>
      <c r="F41" s="370"/>
      <c r="G41" s="346"/>
      <c r="H41" s="1"/>
    </row>
    <row r="42" spans="1:7" ht="13.5" customHeight="1">
      <c r="A42" s="377" t="s">
        <v>36</v>
      </c>
      <c r="B42" s="370"/>
      <c r="C42" s="370"/>
      <c r="D42" s="370"/>
      <c r="E42" s="370"/>
      <c r="F42" s="370"/>
      <c r="G42" s="346"/>
    </row>
    <row r="43" spans="1:7" ht="13.5" customHeight="1">
      <c r="A43" s="376" t="s">
        <v>37</v>
      </c>
      <c r="B43" s="370">
        <v>15000</v>
      </c>
      <c r="C43" s="370">
        <v>0</v>
      </c>
      <c r="D43" s="370">
        <v>0</v>
      </c>
      <c r="E43" s="370">
        <v>0</v>
      </c>
      <c r="F43" s="370">
        <v>179775</v>
      </c>
      <c r="G43" s="346"/>
    </row>
    <row r="44" spans="1:7" ht="13.5" customHeight="1">
      <c r="A44" s="376" t="s">
        <v>584</v>
      </c>
      <c r="B44" s="190"/>
      <c r="C44" s="16">
        <v>35080</v>
      </c>
      <c r="D44" s="370">
        <v>82942</v>
      </c>
      <c r="E44" s="370">
        <v>0</v>
      </c>
      <c r="F44" s="16">
        <v>64879</v>
      </c>
      <c r="G44" s="346">
        <f>F44/C44</f>
        <v>1.8494583808437857</v>
      </c>
    </row>
    <row r="45" spans="1:7" ht="13.5" customHeight="1">
      <c r="A45" s="376" t="s">
        <v>585</v>
      </c>
      <c r="B45" s="190"/>
      <c r="C45" s="16">
        <v>103555</v>
      </c>
      <c r="D45" s="370">
        <v>103555</v>
      </c>
      <c r="E45" s="370">
        <v>0</v>
      </c>
      <c r="F45" s="16">
        <v>114896</v>
      </c>
      <c r="G45" s="346">
        <f>F45/C45</f>
        <v>1.1095166819564484</v>
      </c>
    </row>
    <row r="46" spans="1:7" ht="13.5" customHeight="1">
      <c r="A46" s="371" t="s">
        <v>582</v>
      </c>
      <c r="B46" s="368">
        <f>B51+B47</f>
        <v>0</v>
      </c>
      <c r="C46" s="368">
        <v>0</v>
      </c>
      <c r="D46" s="368">
        <v>9204</v>
      </c>
      <c r="E46" s="368">
        <v>9204</v>
      </c>
      <c r="F46" s="368">
        <v>0</v>
      </c>
      <c r="G46" s="346"/>
    </row>
    <row r="47" spans="1:7" ht="16.5" customHeight="1">
      <c r="A47" s="317" t="s">
        <v>39</v>
      </c>
      <c r="B47" s="368">
        <f>SUM(B48:B49)</f>
        <v>0</v>
      </c>
      <c r="C47" s="368"/>
      <c r="D47" s="368"/>
      <c r="E47" s="368"/>
      <c r="F47" s="368"/>
      <c r="G47" s="346"/>
    </row>
    <row r="48" spans="1:7" ht="16.5" customHeight="1">
      <c r="A48" s="378" t="s">
        <v>40</v>
      </c>
      <c r="B48" s="368"/>
      <c r="C48" s="368"/>
      <c r="D48" s="368"/>
      <c r="E48" s="368"/>
      <c r="F48" s="368"/>
      <c r="G48" s="346"/>
    </row>
    <row r="49" spans="1:7" ht="13.5" customHeight="1">
      <c r="A49" s="372" t="s">
        <v>15</v>
      </c>
      <c r="B49" s="368"/>
      <c r="C49" s="368"/>
      <c r="D49" s="368"/>
      <c r="E49" s="368"/>
      <c r="F49" s="368"/>
      <c r="G49" s="346"/>
    </row>
    <row r="50" spans="1:7" ht="13.5" customHeight="1">
      <c r="A50" s="372" t="s">
        <v>16</v>
      </c>
      <c r="B50" s="368"/>
      <c r="C50" s="368"/>
      <c r="D50" s="368"/>
      <c r="E50" s="368"/>
      <c r="F50" s="368"/>
      <c r="G50" s="346"/>
    </row>
    <row r="51" spans="1:7" ht="13.5" customHeight="1">
      <c r="A51" s="317" t="s">
        <v>41</v>
      </c>
      <c r="B51" s="368">
        <v>0</v>
      </c>
      <c r="C51" s="368"/>
      <c r="D51" s="368"/>
      <c r="E51" s="368"/>
      <c r="F51" s="368"/>
      <c r="G51" s="346"/>
    </row>
    <row r="52" spans="1:7" ht="13.5" customHeight="1">
      <c r="A52" s="314" t="s">
        <v>466</v>
      </c>
      <c r="B52" s="315"/>
      <c r="C52" s="316">
        <v>0</v>
      </c>
      <c r="D52" s="316">
        <v>9204</v>
      </c>
      <c r="E52" s="316">
        <v>9204</v>
      </c>
      <c r="F52" s="316">
        <v>0</v>
      </c>
      <c r="G52" s="346"/>
    </row>
    <row r="53" spans="1:7" ht="16.5" customHeight="1">
      <c r="A53" s="373" t="s">
        <v>42</v>
      </c>
      <c r="B53" s="368">
        <f>B26+B46</f>
        <v>1204058</v>
      </c>
      <c r="C53" s="368">
        <f>SUM(C27+C37+C46)</f>
        <v>866027</v>
      </c>
      <c r="D53" s="368">
        <f>SUM(D27+D37+D46)</f>
        <v>977762</v>
      </c>
      <c r="E53" s="368">
        <f>SUM(E27+E37+E46)</f>
        <v>740683</v>
      </c>
      <c r="F53" s="368">
        <f>SUM(F27+F37)</f>
        <v>787611</v>
      </c>
      <c r="G53" s="327">
        <f>F53/C53</f>
        <v>0.909453169473931</v>
      </c>
    </row>
    <row r="54" spans="1:7" ht="16.5" customHeight="1">
      <c r="A54" s="379"/>
      <c r="B54" s="379"/>
      <c r="C54" s="379"/>
      <c r="D54" s="379"/>
      <c r="E54" s="379"/>
      <c r="F54" s="379"/>
      <c r="G54" s="325"/>
    </row>
    <row r="55" spans="1:6" ht="15.75" customHeight="1">
      <c r="A55" s="173"/>
      <c r="B55" s="173"/>
      <c r="C55" s="173"/>
      <c r="D55" s="173"/>
      <c r="E55" s="173"/>
      <c r="F55" s="173"/>
    </row>
    <row r="56" ht="12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</sheetData>
  <sheetProtection selectLockedCells="1" selectUnlockedCells="1"/>
  <mergeCells count="2">
    <mergeCell ref="A2:M2"/>
    <mergeCell ref="A1:N1"/>
  </mergeCells>
  <printOptions/>
  <pageMargins left="0.7874015748031497" right="0" top="0.15748031496062992" bottom="0.15748031496062992" header="0.5118110236220472" footer="0.5118110236220472"/>
  <pageSetup horizontalDpi="300" verticalDpi="3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3">
      <selection activeCell="M23" sqref="M23"/>
    </sheetView>
  </sheetViews>
  <sheetFormatPr defaultColWidth="9.00390625" defaultRowHeight="12.75"/>
  <cols>
    <col min="1" max="1" width="54.875" style="0" customWidth="1"/>
    <col min="9" max="9" width="10.25390625" style="0" customWidth="1"/>
  </cols>
  <sheetData>
    <row r="1" spans="1:14" ht="12.75">
      <c r="A1" s="453" t="s">
        <v>430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</row>
    <row r="2" spans="1:14" ht="12.75">
      <c r="A2" s="23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526" t="s">
        <v>577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</row>
    <row r="4" spans="1:14" ht="12.7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3.5" thickBot="1">
      <c r="A5" s="547" t="s">
        <v>398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</row>
    <row r="6" spans="1:14" ht="23.25" customHeight="1" thickBot="1">
      <c r="A6" s="267" t="s">
        <v>231</v>
      </c>
      <c r="B6" s="268" t="s">
        <v>399</v>
      </c>
      <c r="C6" s="268" t="s">
        <v>400</v>
      </c>
      <c r="D6" s="268" t="s">
        <v>401</v>
      </c>
      <c r="E6" s="268" t="s">
        <v>402</v>
      </c>
      <c r="F6" s="268" t="s">
        <v>403</v>
      </c>
      <c r="G6" s="268" t="s">
        <v>404</v>
      </c>
      <c r="H6" s="268" t="s">
        <v>405</v>
      </c>
      <c r="I6" s="268" t="s">
        <v>406</v>
      </c>
      <c r="J6" s="268" t="s">
        <v>407</v>
      </c>
      <c r="K6" s="268" t="s">
        <v>408</v>
      </c>
      <c r="L6" s="268" t="s">
        <v>409</v>
      </c>
      <c r="M6" s="268" t="s">
        <v>410</v>
      </c>
      <c r="N6" s="268" t="s">
        <v>411</v>
      </c>
    </row>
    <row r="7" spans="1:14" ht="23.25" customHeight="1" thickBot="1">
      <c r="A7" s="269" t="s">
        <v>412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</row>
    <row r="8" spans="1:14" ht="23.25" customHeight="1" thickBot="1">
      <c r="A8" s="236" t="s">
        <v>422</v>
      </c>
      <c r="B8" s="271">
        <v>26553</v>
      </c>
      <c r="C8" s="271">
        <v>26553</v>
      </c>
      <c r="D8" s="271">
        <v>26553</v>
      </c>
      <c r="E8" s="271">
        <v>26553</v>
      </c>
      <c r="F8" s="271">
        <v>26553</v>
      </c>
      <c r="G8" s="271">
        <v>26553</v>
      </c>
      <c r="H8" s="271">
        <v>26553</v>
      </c>
      <c r="I8" s="271">
        <v>26553</v>
      </c>
      <c r="J8" s="271">
        <v>26553</v>
      </c>
      <c r="K8" s="271">
        <v>26553</v>
      </c>
      <c r="L8" s="271">
        <v>26553</v>
      </c>
      <c r="M8" s="271">
        <v>26558</v>
      </c>
      <c r="N8" s="272">
        <f>SUM(B8:M8)</f>
        <v>318641</v>
      </c>
    </row>
    <row r="9" spans="1:14" ht="23.25" customHeight="1" thickBot="1">
      <c r="A9" s="236" t="s">
        <v>423</v>
      </c>
      <c r="B9" s="271">
        <v>650</v>
      </c>
      <c r="C9" s="271">
        <v>800</v>
      </c>
      <c r="D9" s="271">
        <v>26730</v>
      </c>
      <c r="E9" s="271">
        <v>2500</v>
      </c>
      <c r="F9" s="271">
        <v>800</v>
      </c>
      <c r="G9" s="271">
        <v>600</v>
      </c>
      <c r="H9" s="271">
        <v>600</v>
      </c>
      <c r="I9" s="271">
        <v>600</v>
      </c>
      <c r="J9" s="271">
        <v>24500</v>
      </c>
      <c r="K9" s="271">
        <v>2500</v>
      </c>
      <c r="L9" s="271">
        <v>1825</v>
      </c>
      <c r="M9" s="271">
        <v>1825</v>
      </c>
      <c r="N9" s="272">
        <f>SUM(B9:M9)</f>
        <v>63930</v>
      </c>
    </row>
    <row r="10" spans="1:14" ht="23.25" customHeight="1" thickBot="1">
      <c r="A10" s="236" t="s">
        <v>413</v>
      </c>
      <c r="B10" s="271">
        <v>2515</v>
      </c>
      <c r="C10" s="271">
        <v>2515</v>
      </c>
      <c r="D10" s="271">
        <v>2515</v>
      </c>
      <c r="E10" s="271">
        <v>2515</v>
      </c>
      <c r="F10" s="271">
        <v>2515</v>
      </c>
      <c r="G10" s="271">
        <v>2515</v>
      </c>
      <c r="H10" s="271">
        <v>2515</v>
      </c>
      <c r="I10" s="271">
        <v>2515</v>
      </c>
      <c r="J10" s="271">
        <v>2515</v>
      </c>
      <c r="K10" s="271">
        <v>2515</v>
      </c>
      <c r="L10" s="271">
        <v>2515</v>
      </c>
      <c r="M10" s="271">
        <v>2520</v>
      </c>
      <c r="N10" s="272">
        <f aca="true" t="shared" si="0" ref="N10:N24">SUM(B10:M10)</f>
        <v>30185</v>
      </c>
    </row>
    <row r="11" spans="1:14" ht="23.25" customHeight="1" thickBot="1">
      <c r="A11" s="236" t="s">
        <v>424</v>
      </c>
      <c r="B11" s="271"/>
      <c r="C11" s="271"/>
      <c r="D11" s="271"/>
      <c r="E11" s="271"/>
      <c r="F11" s="271"/>
      <c r="G11" s="271">
        <v>400</v>
      </c>
      <c r="H11" s="271"/>
      <c r="I11" s="271"/>
      <c r="J11" s="271"/>
      <c r="K11" s="271"/>
      <c r="L11" s="271"/>
      <c r="M11" s="271"/>
      <c r="N11" s="272">
        <f t="shared" si="0"/>
        <v>400</v>
      </c>
    </row>
    <row r="12" spans="1:14" ht="23.25" customHeight="1" thickBot="1">
      <c r="A12" s="236" t="s">
        <v>425</v>
      </c>
      <c r="B12" s="329"/>
      <c r="C12" s="329"/>
      <c r="D12" s="329"/>
      <c r="E12" s="329"/>
      <c r="F12" s="329"/>
      <c r="G12" s="329">
        <v>5099</v>
      </c>
      <c r="H12" s="329">
        <v>0</v>
      </c>
      <c r="I12" s="329">
        <v>0</v>
      </c>
      <c r="J12" s="329"/>
      <c r="K12" s="329"/>
      <c r="L12" s="329"/>
      <c r="M12" s="329"/>
      <c r="N12" s="272">
        <f>SUM(C12:M12)</f>
        <v>5099</v>
      </c>
    </row>
    <row r="13" spans="1:14" ht="23.25" customHeight="1" thickBot="1">
      <c r="A13" s="236" t="s">
        <v>283</v>
      </c>
      <c r="B13" s="273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2">
        <f t="shared" si="0"/>
        <v>0</v>
      </c>
    </row>
    <row r="14" spans="1:14" ht="23.25" customHeight="1" thickBot="1">
      <c r="A14" s="236" t="s">
        <v>426</v>
      </c>
      <c r="B14" s="266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>
        <f>SUM(C14:M14)</f>
        <v>0</v>
      </c>
    </row>
    <row r="15" spans="1:14" ht="23.25" customHeight="1" thickBot="1">
      <c r="A15" s="236" t="s">
        <v>414</v>
      </c>
      <c r="B15" s="273">
        <v>30780</v>
      </c>
      <c r="C15" s="273">
        <v>30780</v>
      </c>
      <c r="D15" s="273">
        <v>30780</v>
      </c>
      <c r="E15" s="273">
        <v>30780</v>
      </c>
      <c r="F15" s="273">
        <v>30780</v>
      </c>
      <c r="G15" s="273">
        <v>30780</v>
      </c>
      <c r="H15" s="273">
        <v>30780</v>
      </c>
      <c r="I15" s="273">
        <v>30780</v>
      </c>
      <c r="J15" s="273">
        <v>30780</v>
      </c>
      <c r="K15" s="273">
        <v>30780</v>
      </c>
      <c r="L15" s="273">
        <v>30780</v>
      </c>
      <c r="M15" s="273">
        <v>30776</v>
      </c>
      <c r="N15" s="272">
        <f t="shared" si="0"/>
        <v>369356</v>
      </c>
    </row>
    <row r="16" spans="1:14" ht="23.25" customHeight="1" thickBot="1">
      <c r="A16" s="269" t="s">
        <v>412</v>
      </c>
      <c r="B16" s="272">
        <f>SUM(B8:B15)</f>
        <v>60498</v>
      </c>
      <c r="C16" s="272">
        <f aca="true" t="shared" si="1" ref="C16:N16">SUM(C8:C15)</f>
        <v>60648</v>
      </c>
      <c r="D16" s="272">
        <f t="shared" si="1"/>
        <v>86578</v>
      </c>
      <c r="E16" s="272">
        <f t="shared" si="1"/>
        <v>62348</v>
      </c>
      <c r="F16" s="272">
        <f t="shared" si="1"/>
        <v>60648</v>
      </c>
      <c r="G16" s="272">
        <f t="shared" si="1"/>
        <v>65947</v>
      </c>
      <c r="H16" s="272">
        <f t="shared" si="1"/>
        <v>60448</v>
      </c>
      <c r="I16" s="272">
        <f t="shared" si="1"/>
        <v>60448</v>
      </c>
      <c r="J16" s="272">
        <f t="shared" si="1"/>
        <v>84348</v>
      </c>
      <c r="K16" s="272">
        <f t="shared" si="1"/>
        <v>62348</v>
      </c>
      <c r="L16" s="272">
        <f t="shared" si="1"/>
        <v>61673</v>
      </c>
      <c r="M16" s="272">
        <f t="shared" si="1"/>
        <v>61679</v>
      </c>
      <c r="N16" s="272">
        <f t="shared" si="1"/>
        <v>787611</v>
      </c>
    </row>
    <row r="17" spans="1:14" ht="23.25" customHeight="1" thickBot="1">
      <c r="A17" s="269" t="s">
        <v>415</v>
      </c>
      <c r="B17" s="271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>
        <f t="shared" si="0"/>
        <v>0</v>
      </c>
    </row>
    <row r="18" spans="1:14" ht="23.25" customHeight="1" thickBot="1">
      <c r="A18" s="236" t="s">
        <v>416</v>
      </c>
      <c r="B18" s="271">
        <v>38939</v>
      </c>
      <c r="C18" s="271">
        <v>38939</v>
      </c>
      <c r="D18" s="271">
        <v>38939</v>
      </c>
      <c r="E18" s="271">
        <v>38939</v>
      </c>
      <c r="F18" s="271">
        <v>38939</v>
      </c>
      <c r="G18" s="271">
        <v>38939</v>
      </c>
      <c r="H18" s="271">
        <v>38939</v>
      </c>
      <c r="I18" s="271">
        <v>38939</v>
      </c>
      <c r="J18" s="271">
        <v>38939</v>
      </c>
      <c r="K18" s="271">
        <v>38939</v>
      </c>
      <c r="L18" s="271">
        <v>38939</v>
      </c>
      <c r="M18" s="271">
        <v>38933</v>
      </c>
      <c r="N18" s="272">
        <f t="shared" si="0"/>
        <v>467262</v>
      </c>
    </row>
    <row r="19" spans="1:14" ht="23.25" customHeight="1" thickBot="1">
      <c r="A19" s="236" t="s">
        <v>417</v>
      </c>
      <c r="B19" s="329">
        <v>26696</v>
      </c>
      <c r="C19" s="329">
        <v>26696</v>
      </c>
      <c r="D19" s="329">
        <v>26696</v>
      </c>
      <c r="E19" s="329">
        <v>26696</v>
      </c>
      <c r="F19" s="329">
        <v>26696</v>
      </c>
      <c r="G19" s="329">
        <v>26696</v>
      </c>
      <c r="H19" s="329">
        <v>26696</v>
      </c>
      <c r="I19" s="329">
        <v>26696</v>
      </c>
      <c r="J19" s="329">
        <v>26696</v>
      </c>
      <c r="K19" s="329">
        <v>26696</v>
      </c>
      <c r="L19" s="329">
        <v>26696</v>
      </c>
      <c r="M19" s="329">
        <v>26693</v>
      </c>
      <c r="N19" s="272">
        <f t="shared" si="0"/>
        <v>320349</v>
      </c>
    </row>
    <row r="20" spans="1:14" ht="23.25" customHeight="1" thickBot="1">
      <c r="A20" s="236" t="s">
        <v>418</v>
      </c>
      <c r="B20" s="273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2">
        <f t="shared" si="0"/>
        <v>0</v>
      </c>
    </row>
    <row r="21" spans="1:14" ht="23.25" customHeight="1" thickBot="1">
      <c r="A21" s="236" t="s">
        <v>419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2">
        <f t="shared" si="0"/>
        <v>0</v>
      </c>
    </row>
    <row r="22" spans="1:14" ht="23.25" customHeight="1" thickBot="1">
      <c r="A22" s="236" t="s">
        <v>420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2">
        <f t="shared" si="0"/>
        <v>0</v>
      </c>
    </row>
    <row r="23" spans="1:14" ht="23.25" customHeight="1" thickBot="1">
      <c r="A23" s="236" t="s">
        <v>421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2">
        <f t="shared" si="0"/>
        <v>0</v>
      </c>
    </row>
    <row r="24" spans="1:14" ht="23.25" customHeight="1" thickBot="1">
      <c r="A24" s="236" t="s">
        <v>237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>
        <f t="shared" si="0"/>
        <v>0</v>
      </c>
    </row>
    <row r="25" spans="1:14" s="6" customFormat="1" ht="23.25" customHeight="1" thickBot="1">
      <c r="A25" s="269" t="s">
        <v>427</v>
      </c>
      <c r="B25" s="272">
        <f>SUM(B18:B24)</f>
        <v>65635</v>
      </c>
      <c r="C25" s="272">
        <f aca="true" t="shared" si="2" ref="C25:N25">SUM(C18:C24)</f>
        <v>65635</v>
      </c>
      <c r="D25" s="272">
        <f t="shared" si="2"/>
        <v>65635</v>
      </c>
      <c r="E25" s="272">
        <f t="shared" si="2"/>
        <v>65635</v>
      </c>
      <c r="F25" s="272">
        <f t="shared" si="2"/>
        <v>65635</v>
      </c>
      <c r="G25" s="272">
        <f t="shared" si="2"/>
        <v>65635</v>
      </c>
      <c r="H25" s="272">
        <f t="shared" si="2"/>
        <v>65635</v>
      </c>
      <c r="I25" s="272">
        <f t="shared" si="2"/>
        <v>65635</v>
      </c>
      <c r="J25" s="272">
        <f t="shared" si="2"/>
        <v>65635</v>
      </c>
      <c r="K25" s="272">
        <f t="shared" si="2"/>
        <v>65635</v>
      </c>
      <c r="L25" s="272">
        <f t="shared" si="2"/>
        <v>65635</v>
      </c>
      <c r="M25" s="272">
        <f t="shared" si="2"/>
        <v>65626</v>
      </c>
      <c r="N25" s="272">
        <f t="shared" si="2"/>
        <v>787611</v>
      </c>
    </row>
    <row r="26" spans="1:14" ht="29.25" customHeight="1" thickBot="1">
      <c r="A26" s="274" t="s">
        <v>444</v>
      </c>
      <c r="B26" s="275">
        <f>SUM(B16-B25)</f>
        <v>-5137</v>
      </c>
      <c r="C26" s="275">
        <f aca="true" t="shared" si="3" ref="C26:N26">SUM(C16-C25)</f>
        <v>-4987</v>
      </c>
      <c r="D26" s="275">
        <f t="shared" si="3"/>
        <v>20943</v>
      </c>
      <c r="E26" s="275">
        <f t="shared" si="3"/>
        <v>-3287</v>
      </c>
      <c r="F26" s="275">
        <f t="shared" si="3"/>
        <v>-4987</v>
      </c>
      <c r="G26" s="275">
        <f t="shared" si="3"/>
        <v>312</v>
      </c>
      <c r="H26" s="275">
        <f t="shared" si="3"/>
        <v>-5187</v>
      </c>
      <c r="I26" s="275">
        <f t="shared" si="3"/>
        <v>-5187</v>
      </c>
      <c r="J26" s="275">
        <f t="shared" si="3"/>
        <v>18713</v>
      </c>
      <c r="K26" s="275">
        <f t="shared" si="3"/>
        <v>-3287</v>
      </c>
      <c r="L26" s="275">
        <f t="shared" si="3"/>
        <v>-3962</v>
      </c>
      <c r="M26" s="275">
        <f t="shared" si="3"/>
        <v>-3947</v>
      </c>
      <c r="N26" s="275">
        <f t="shared" si="3"/>
        <v>0</v>
      </c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</sheetData>
  <sheetProtection/>
  <mergeCells count="3">
    <mergeCell ref="A1:N1"/>
    <mergeCell ref="A3:N3"/>
    <mergeCell ref="A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4"/>
  <sheetViews>
    <sheetView zoomScaleSheetLayoutView="100" zoomScalePageLayoutView="0" workbookViewId="0" topLeftCell="A67">
      <selection activeCell="A1" sqref="A1:N100"/>
    </sheetView>
  </sheetViews>
  <sheetFormatPr defaultColWidth="9.00390625" defaultRowHeight="12.75"/>
  <cols>
    <col min="1" max="1" width="63.125" style="1" customWidth="1"/>
    <col min="2" max="2" width="0" style="185" hidden="1" customWidth="1"/>
    <col min="3" max="4" width="13.125" style="1" customWidth="1"/>
    <col min="5" max="5" width="10.625" style="1" bestFit="1" customWidth="1"/>
    <col min="6" max="6" width="10.375" style="1" customWidth="1"/>
    <col min="7" max="7" width="13.875" style="1" bestFit="1" customWidth="1"/>
    <col min="8" max="8" width="0.12890625" style="1" hidden="1" customWidth="1"/>
    <col min="9" max="14" width="9.125" style="1" hidden="1" customWidth="1"/>
    <col min="15" max="16384" width="9.125" style="1" customWidth="1"/>
  </cols>
  <sheetData>
    <row r="1" spans="1:14" ht="12.75">
      <c r="A1" s="455" t="s">
        <v>601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3" ht="12.75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ht="6" customHeight="1" hidden="1">
      <c r="A3" s="2" t="s">
        <v>43</v>
      </c>
    </row>
    <row r="4" spans="1:4" ht="19.5" customHeight="1">
      <c r="A4" s="456" t="s">
        <v>181</v>
      </c>
      <c r="B4" s="456"/>
      <c r="C4" s="456"/>
      <c r="D4" s="417"/>
    </row>
    <row r="5" spans="1:4" ht="19.5" customHeight="1">
      <c r="A5" s="456" t="s">
        <v>519</v>
      </c>
      <c r="B5" s="456"/>
      <c r="C5" s="456"/>
      <c r="D5" s="417"/>
    </row>
    <row r="6" spans="1:7" ht="21" customHeight="1">
      <c r="A6" s="2"/>
      <c r="C6" s="457" t="s">
        <v>0</v>
      </c>
      <c r="D6" s="457"/>
      <c r="E6" s="458"/>
      <c r="F6" s="458"/>
      <c r="G6" s="458"/>
    </row>
    <row r="7" spans="1:8" ht="54.75" customHeight="1">
      <c r="A7" s="9" t="s">
        <v>44</v>
      </c>
      <c r="B7" s="9" t="s">
        <v>1</v>
      </c>
      <c r="C7" s="323" t="s">
        <v>512</v>
      </c>
      <c r="D7" s="323" t="s">
        <v>532</v>
      </c>
      <c r="E7" s="323" t="s">
        <v>520</v>
      </c>
      <c r="F7" s="323" t="s">
        <v>521</v>
      </c>
      <c r="G7" s="323" t="s">
        <v>522</v>
      </c>
      <c r="H7" s="10"/>
    </row>
    <row r="8" spans="1:8" ht="13.5" customHeight="1">
      <c r="A8" s="11" t="s">
        <v>45</v>
      </c>
      <c r="B8" s="12" t="e">
        <f>B9+B34+B49+B60</f>
        <v>#REF!</v>
      </c>
      <c r="C8" s="12"/>
      <c r="D8" s="12"/>
      <c r="E8" s="12"/>
      <c r="F8" s="12"/>
      <c r="G8" s="319"/>
      <c r="H8" s="10"/>
    </row>
    <row r="9" spans="1:8" ht="13.5" customHeight="1">
      <c r="A9" s="13" t="s">
        <v>46</v>
      </c>
      <c r="B9" s="12" t="e">
        <f>B10+B28</f>
        <v>#REF!</v>
      </c>
      <c r="C9" s="12">
        <f>C10+C28</f>
        <v>309922</v>
      </c>
      <c r="D9" s="12">
        <f>D10+D28</f>
        <v>305529</v>
      </c>
      <c r="E9" s="12">
        <f>E10+E28</f>
        <v>305529</v>
      </c>
      <c r="F9" s="12">
        <f>SUM(F28+F10)</f>
        <v>318641</v>
      </c>
      <c r="G9" s="327">
        <f aca="true" t="shared" si="0" ref="G9:G18">F9/C9</f>
        <v>1.028132885048496</v>
      </c>
      <c r="H9" s="14" t="s">
        <v>305</v>
      </c>
    </row>
    <row r="10" spans="1:8" s="355" customFormat="1" ht="13.5" customHeight="1">
      <c r="A10" s="143" t="s">
        <v>47</v>
      </c>
      <c r="B10" s="144" t="e">
        <f>B11+B23+B24+B25+B26+#REF!</f>
        <v>#REF!</v>
      </c>
      <c r="C10" s="144">
        <f>SUM(C26+C25+C24+C23+C11)</f>
        <v>253871</v>
      </c>
      <c r="D10" s="144">
        <f>SUM(D11:D27)</f>
        <v>232293</v>
      </c>
      <c r="E10" s="144">
        <f>SUM(E11:E27)</f>
        <v>232293</v>
      </c>
      <c r="F10" s="144">
        <f>SUM(F25+F24+F23+F11)</f>
        <v>263935</v>
      </c>
      <c r="G10" s="327">
        <f t="shared" si="0"/>
        <v>1.0396421804774867</v>
      </c>
      <c r="H10" s="357" t="s">
        <v>304</v>
      </c>
    </row>
    <row r="11" spans="1:8" s="356" customFormat="1" ht="13.5" customHeight="1">
      <c r="A11" s="141" t="s">
        <v>48</v>
      </c>
      <c r="B11" s="22">
        <f>B12+B13+B18+B19+B20+B22</f>
        <v>290009</v>
      </c>
      <c r="C11" s="22">
        <f>SUM(C12:C13)</f>
        <v>66461</v>
      </c>
      <c r="D11" s="22">
        <f>SUM(D12:D13)</f>
        <v>0</v>
      </c>
      <c r="E11" s="22">
        <f>SUM(E12:E13)</f>
        <v>0</v>
      </c>
      <c r="F11" s="22">
        <f>SUM(F12:F13)</f>
        <v>66547</v>
      </c>
      <c r="G11" s="358">
        <f t="shared" si="0"/>
        <v>1.0012939919652126</v>
      </c>
      <c r="H11" s="359"/>
    </row>
    <row r="12" spans="1:8" ht="13.5" customHeight="1">
      <c r="A12" s="18" t="s">
        <v>49</v>
      </c>
      <c r="B12" s="16">
        <v>62425</v>
      </c>
      <c r="C12" s="16">
        <v>39388</v>
      </c>
      <c r="D12" s="16"/>
      <c r="E12" s="16"/>
      <c r="F12" s="16">
        <v>39388</v>
      </c>
      <c r="G12" s="346">
        <f t="shared" si="0"/>
        <v>1</v>
      </c>
      <c r="H12" s="313"/>
    </row>
    <row r="13" spans="1:8" ht="13.5" customHeight="1">
      <c r="A13" s="18" t="s">
        <v>50</v>
      </c>
      <c r="B13" s="16">
        <f>SUM(B14:B17)</f>
        <v>68541</v>
      </c>
      <c r="C13" s="16">
        <f>SUM(C14:C21)</f>
        <v>27073</v>
      </c>
      <c r="D13" s="16">
        <f>SUM(D14:D21)</f>
        <v>0</v>
      </c>
      <c r="E13" s="16">
        <f>SUM(E14:E21)</f>
        <v>0</v>
      </c>
      <c r="F13" s="16">
        <f>SUM(F14:F21)</f>
        <v>27159</v>
      </c>
      <c r="G13" s="346">
        <f t="shared" si="0"/>
        <v>1.003176596609168</v>
      </c>
      <c r="H13" s="29"/>
    </row>
    <row r="14" spans="1:8" ht="13.5" customHeight="1">
      <c r="A14" s="19" t="s">
        <v>51</v>
      </c>
      <c r="B14" s="16">
        <v>14937</v>
      </c>
      <c r="C14" s="16">
        <v>7397</v>
      </c>
      <c r="D14" s="35"/>
      <c r="E14" s="35"/>
      <c r="F14" s="16">
        <v>8359</v>
      </c>
      <c r="G14" s="346">
        <f t="shared" si="0"/>
        <v>1.1300527240773286</v>
      </c>
      <c r="H14" s="313"/>
    </row>
    <row r="15" spans="1:8" ht="13.5" customHeight="1">
      <c r="A15" s="19" t="s">
        <v>52</v>
      </c>
      <c r="B15" s="16">
        <v>35072</v>
      </c>
      <c r="C15" s="16">
        <v>8160</v>
      </c>
      <c r="D15" s="35"/>
      <c r="E15" s="35"/>
      <c r="F15" s="16">
        <v>8160</v>
      </c>
      <c r="G15" s="346">
        <f t="shared" si="0"/>
        <v>1</v>
      </c>
      <c r="H15" s="313"/>
    </row>
    <row r="16" spans="1:8" ht="13.5" customHeight="1">
      <c r="A16" s="19" t="s">
        <v>53</v>
      </c>
      <c r="B16" s="16">
        <v>100</v>
      </c>
      <c r="C16" s="16">
        <v>1999</v>
      </c>
      <c r="D16" s="35"/>
      <c r="E16" s="35"/>
      <c r="F16" s="16">
        <v>1999</v>
      </c>
      <c r="G16" s="346">
        <f t="shared" si="0"/>
        <v>1</v>
      </c>
      <c r="H16" s="313"/>
    </row>
    <row r="17" spans="1:8" ht="13.5" customHeight="1">
      <c r="A17" s="19" t="s">
        <v>54</v>
      </c>
      <c r="B17" s="16">
        <v>18432</v>
      </c>
      <c r="C17" s="16">
        <v>3196</v>
      </c>
      <c r="D17" s="35"/>
      <c r="E17" s="35"/>
      <c r="F17" s="16">
        <v>3196</v>
      </c>
      <c r="G17" s="346">
        <f t="shared" si="0"/>
        <v>1</v>
      </c>
      <c r="H17" s="313"/>
    </row>
    <row r="18" spans="1:8" ht="13.5" customHeight="1">
      <c r="A18" s="18" t="s">
        <v>55</v>
      </c>
      <c r="B18" s="16">
        <v>7223</v>
      </c>
      <c r="C18" s="16">
        <v>5078</v>
      </c>
      <c r="D18" s="35"/>
      <c r="E18" s="35"/>
      <c r="F18" s="16">
        <v>4349</v>
      </c>
      <c r="G18" s="346">
        <f t="shared" si="0"/>
        <v>0.8564395431272155</v>
      </c>
      <c r="H18" s="313"/>
    </row>
    <row r="19" spans="1:8" ht="13.5" customHeight="1">
      <c r="A19" s="18" t="s">
        <v>56</v>
      </c>
      <c r="B19" s="20">
        <v>173076</v>
      </c>
      <c r="C19" s="20"/>
      <c r="D19" s="35"/>
      <c r="E19" s="35"/>
      <c r="F19" s="20"/>
      <c r="G19" s="346"/>
      <c r="H19" s="313"/>
    </row>
    <row r="20" spans="1:8" ht="13.5" customHeight="1">
      <c r="A20" s="18" t="s">
        <v>57</v>
      </c>
      <c r="B20" s="16">
        <v>161</v>
      </c>
      <c r="C20" s="16">
        <v>270</v>
      </c>
      <c r="D20" s="35"/>
      <c r="E20" s="35"/>
      <c r="F20" s="16">
        <v>255</v>
      </c>
      <c r="G20" s="346">
        <f>F20/C20</f>
        <v>0.9444444444444444</v>
      </c>
      <c r="H20" s="313"/>
    </row>
    <row r="21" spans="1:8" ht="13.5" customHeight="1">
      <c r="A21" s="18" t="s">
        <v>480</v>
      </c>
      <c r="B21" s="16"/>
      <c r="C21" s="16">
        <v>973</v>
      </c>
      <c r="D21" s="16"/>
      <c r="E21" s="16"/>
      <c r="F21" s="16">
        <v>841</v>
      </c>
      <c r="G21" s="346">
        <f>F21/C21</f>
        <v>0.8643371017471737</v>
      </c>
      <c r="H21" s="313"/>
    </row>
    <row r="22" spans="1:8" ht="13.5" customHeight="1">
      <c r="A22" s="21" t="s">
        <v>58</v>
      </c>
      <c r="B22" s="22">
        <v>-21417</v>
      </c>
      <c r="C22" s="22"/>
      <c r="D22" s="35"/>
      <c r="E22" s="35"/>
      <c r="F22" s="22">
        <v>2651</v>
      </c>
      <c r="G22" s="346"/>
      <c r="H22" s="313"/>
    </row>
    <row r="23" spans="1:8" s="356" customFormat="1" ht="13.5" customHeight="1">
      <c r="A23" s="142" t="s">
        <v>59</v>
      </c>
      <c r="B23" s="22">
        <v>45148</v>
      </c>
      <c r="C23" s="22">
        <v>68782</v>
      </c>
      <c r="D23" s="321">
        <v>67030</v>
      </c>
      <c r="E23" s="321">
        <v>67030</v>
      </c>
      <c r="F23" s="22">
        <v>68359</v>
      </c>
      <c r="G23" s="346">
        <f>F23/C23</f>
        <v>0.9938501352097933</v>
      </c>
      <c r="H23" s="360"/>
    </row>
    <row r="24" spans="1:8" s="356" customFormat="1" ht="25.5" customHeight="1">
      <c r="A24" s="142" t="s">
        <v>60</v>
      </c>
      <c r="B24" s="22">
        <v>22868</v>
      </c>
      <c r="C24" s="22">
        <v>115824</v>
      </c>
      <c r="D24" s="321">
        <v>124432</v>
      </c>
      <c r="E24" s="321">
        <v>124432</v>
      </c>
      <c r="F24" s="22">
        <v>126158</v>
      </c>
      <c r="G24" s="346">
        <f>F24/C24</f>
        <v>1.0892215775659622</v>
      </c>
      <c r="H24" s="360"/>
    </row>
    <row r="25" spans="1:8" s="356" customFormat="1" ht="13.5" customHeight="1">
      <c r="A25" s="142" t="s">
        <v>61</v>
      </c>
      <c r="B25" s="22">
        <v>3049</v>
      </c>
      <c r="C25" s="22">
        <v>2804</v>
      </c>
      <c r="D25" s="321">
        <v>3691</v>
      </c>
      <c r="E25" s="321">
        <v>3691</v>
      </c>
      <c r="F25" s="22">
        <v>2871</v>
      </c>
      <c r="G25" s="346">
        <f>F25/C25</f>
        <v>1.0238944365192582</v>
      </c>
      <c r="H25" s="361"/>
    </row>
    <row r="26" spans="1:8" s="356" customFormat="1" ht="13.5" customHeight="1">
      <c r="A26" s="142" t="s">
        <v>62</v>
      </c>
      <c r="B26" s="22"/>
      <c r="C26" s="22"/>
      <c r="D26" s="321">
        <v>37140</v>
      </c>
      <c r="E26" s="321">
        <v>37140</v>
      </c>
      <c r="F26" s="22"/>
      <c r="G26" s="346"/>
      <c r="H26" s="356" t="s">
        <v>304</v>
      </c>
    </row>
    <row r="27" spans="1:7" s="356" customFormat="1" ht="13.5" customHeight="1">
      <c r="A27" s="142" t="s">
        <v>296</v>
      </c>
      <c r="B27" s="22"/>
      <c r="C27" s="22"/>
      <c r="D27" s="321">
        <v>0</v>
      </c>
      <c r="E27" s="321">
        <v>0</v>
      </c>
      <c r="F27" s="22"/>
      <c r="G27" s="346"/>
    </row>
    <row r="28" spans="1:8" s="355" customFormat="1" ht="13.5" customHeight="1">
      <c r="A28" s="145" t="s">
        <v>63</v>
      </c>
      <c r="B28" s="144">
        <f>SUM(B29:B32)</f>
        <v>12326</v>
      </c>
      <c r="C28" s="144">
        <f>SUM(C29:C32)</f>
        <v>56051</v>
      </c>
      <c r="D28" s="322">
        <f>SUM(D29:D33)</f>
        <v>73236</v>
      </c>
      <c r="E28" s="322">
        <f>SUM(E29:E33)</f>
        <v>73236</v>
      </c>
      <c r="F28" s="144">
        <f>SUM(F29:F32)</f>
        <v>54706</v>
      </c>
      <c r="G28" s="327">
        <f>F28/C28</f>
        <v>0.9760039963604574</v>
      </c>
      <c r="H28" s="362">
        <v>26389</v>
      </c>
    </row>
    <row r="29" spans="1:8" ht="13.5" customHeight="1">
      <c r="A29" s="23" t="s">
        <v>64</v>
      </c>
      <c r="B29" s="16">
        <v>6600</v>
      </c>
      <c r="C29" s="16"/>
      <c r="D29" s="321"/>
      <c r="E29" s="321"/>
      <c r="F29" s="16"/>
      <c r="G29" s="346"/>
      <c r="H29" s="310"/>
    </row>
    <row r="30" spans="1:8" ht="13.5" customHeight="1">
      <c r="A30" s="23" t="s">
        <v>515</v>
      </c>
      <c r="B30" s="16"/>
      <c r="C30" s="16">
        <v>3260</v>
      </c>
      <c r="D30" s="321">
        <v>3474</v>
      </c>
      <c r="E30" s="321">
        <v>3474</v>
      </c>
      <c r="F30" s="16">
        <v>3500</v>
      </c>
      <c r="G30" s="346">
        <f>F30/C30</f>
        <v>1.0736196319018405</v>
      </c>
      <c r="H30" s="310"/>
    </row>
    <row r="31" spans="1:8" ht="13.5" customHeight="1">
      <c r="A31" s="23" t="s">
        <v>176</v>
      </c>
      <c r="B31" s="16">
        <v>2000</v>
      </c>
      <c r="C31" s="16">
        <v>0</v>
      </c>
      <c r="D31" s="321">
        <v>0</v>
      </c>
      <c r="E31" s="321">
        <v>0</v>
      </c>
      <c r="F31" s="16">
        <v>0</v>
      </c>
      <c r="G31" s="346"/>
      <c r="H31" s="310"/>
    </row>
    <row r="32" spans="1:8" ht="13.5" customHeight="1">
      <c r="A32" s="25" t="s">
        <v>500</v>
      </c>
      <c r="B32" s="16">
        <v>3726</v>
      </c>
      <c r="C32" s="16">
        <v>52791</v>
      </c>
      <c r="D32" s="321">
        <v>69762</v>
      </c>
      <c r="E32" s="321">
        <v>69762</v>
      </c>
      <c r="F32" s="16">
        <v>51206</v>
      </c>
      <c r="G32" s="346">
        <f>F32/C32</f>
        <v>0.9699759428690496</v>
      </c>
      <c r="H32" s="310"/>
    </row>
    <row r="33" spans="1:8" ht="13.5" customHeight="1">
      <c r="A33" s="25" t="s">
        <v>496</v>
      </c>
      <c r="B33" s="16"/>
      <c r="C33" s="16"/>
      <c r="D33" s="321"/>
      <c r="E33" s="321"/>
      <c r="F33" s="16"/>
      <c r="G33" s="346"/>
      <c r="H33" s="310"/>
    </row>
    <row r="34" spans="1:11" ht="13.5" customHeight="1">
      <c r="A34" s="26" t="s">
        <v>65</v>
      </c>
      <c r="B34" s="27">
        <f>B35+B39+B41+B42+B44</f>
        <v>407350</v>
      </c>
      <c r="C34" s="312">
        <f>SUM(C44+C42+C41+C39+C35)</f>
        <v>62200</v>
      </c>
      <c r="D34" s="312">
        <f>SUM(D44+D42+D41+D39+D35)</f>
        <v>85483</v>
      </c>
      <c r="E34" s="312">
        <f>SUM(E44+E42+E41+E39+E35)</f>
        <v>85483</v>
      </c>
      <c r="F34" s="312">
        <f>SUM(F44+F42+F41+F39+F35)</f>
        <v>63930</v>
      </c>
      <c r="G34" s="327">
        <f aca="true" t="shared" si="1" ref="G34:G45">F34/C34</f>
        <v>1.0278135048231511</v>
      </c>
      <c r="H34" s="28"/>
      <c r="I34" s="28"/>
      <c r="J34" s="28"/>
      <c r="K34" s="28"/>
    </row>
    <row r="35" spans="1:7" ht="13.5" customHeight="1">
      <c r="A35" s="15" t="s">
        <v>66</v>
      </c>
      <c r="B35" s="16">
        <f>SUM(B36:B38)</f>
        <v>228800</v>
      </c>
      <c r="C35" s="311">
        <f>SUM(C36:C38)</f>
        <v>6400</v>
      </c>
      <c r="D35" s="311">
        <f>SUM(D36:D38)</f>
        <v>6387</v>
      </c>
      <c r="E35" s="311">
        <f>SUM(E36:E38)</f>
        <v>6387</v>
      </c>
      <c r="F35" s="311">
        <f>SUM(F36:F38)</f>
        <v>7330</v>
      </c>
      <c r="G35" s="346">
        <f t="shared" si="1"/>
        <v>1.1453125</v>
      </c>
    </row>
    <row r="36" spans="1:7" ht="13.5" customHeight="1">
      <c r="A36" s="17" t="s">
        <v>67</v>
      </c>
      <c r="B36" s="16">
        <v>225000</v>
      </c>
      <c r="C36" s="16">
        <v>1400</v>
      </c>
      <c r="D36" s="311">
        <v>1286</v>
      </c>
      <c r="E36" s="311">
        <v>1286</v>
      </c>
      <c r="F36" s="16">
        <v>1500</v>
      </c>
      <c r="G36" s="346">
        <f t="shared" si="1"/>
        <v>1.0714285714285714</v>
      </c>
    </row>
    <row r="37" spans="1:7" ht="13.5" customHeight="1">
      <c r="A37" s="17" t="s">
        <v>68</v>
      </c>
      <c r="B37" s="16">
        <v>1300</v>
      </c>
      <c r="C37" s="16">
        <v>4500</v>
      </c>
      <c r="D37" s="311">
        <v>4483</v>
      </c>
      <c r="E37" s="311">
        <v>4483</v>
      </c>
      <c r="F37" s="16">
        <v>5200</v>
      </c>
      <c r="G37" s="346">
        <f t="shared" si="1"/>
        <v>1.1555555555555554</v>
      </c>
    </row>
    <row r="38" spans="1:8" ht="13.5" customHeight="1">
      <c r="A38" s="17" t="s">
        <v>69</v>
      </c>
      <c r="B38" s="16">
        <v>2500</v>
      </c>
      <c r="C38" s="16">
        <v>500</v>
      </c>
      <c r="D38" s="311">
        <v>618</v>
      </c>
      <c r="E38" s="311">
        <v>618</v>
      </c>
      <c r="F38" s="16">
        <v>630</v>
      </c>
      <c r="G38" s="346">
        <f t="shared" si="1"/>
        <v>1.26</v>
      </c>
      <c r="H38" s="363"/>
    </row>
    <row r="39" spans="1:7" ht="13.5" customHeight="1">
      <c r="A39" s="15" t="s">
        <v>70</v>
      </c>
      <c r="B39" s="16">
        <v>65000</v>
      </c>
      <c r="C39" s="16">
        <v>50000</v>
      </c>
      <c r="D39" s="16">
        <v>72549</v>
      </c>
      <c r="E39" s="16">
        <v>72549</v>
      </c>
      <c r="F39" s="16">
        <v>50000</v>
      </c>
      <c r="G39" s="346">
        <f t="shared" si="1"/>
        <v>1</v>
      </c>
    </row>
    <row r="40" spans="1:7" ht="13.5" customHeight="1">
      <c r="A40" s="17" t="s">
        <v>71</v>
      </c>
      <c r="B40" s="16">
        <v>65000</v>
      </c>
      <c r="C40" s="16">
        <v>50000</v>
      </c>
      <c r="D40" s="16">
        <v>72549</v>
      </c>
      <c r="E40" s="16">
        <v>72549</v>
      </c>
      <c r="F40" s="16">
        <v>50000</v>
      </c>
      <c r="G40" s="346">
        <f t="shared" si="1"/>
        <v>1</v>
      </c>
    </row>
    <row r="41" spans="1:7" ht="13.5" customHeight="1">
      <c r="A41" s="15" t="s">
        <v>72</v>
      </c>
      <c r="B41" s="16">
        <v>11200</v>
      </c>
      <c r="C41" s="16">
        <v>4200</v>
      </c>
      <c r="D41" s="16">
        <v>4801</v>
      </c>
      <c r="E41" s="16">
        <v>4801</v>
      </c>
      <c r="F41" s="16">
        <v>5000</v>
      </c>
      <c r="G41" s="346">
        <f t="shared" si="1"/>
        <v>1.1904761904761905</v>
      </c>
    </row>
    <row r="42" spans="1:7" ht="13.5" customHeight="1">
      <c r="A42" s="15" t="s">
        <v>73</v>
      </c>
      <c r="B42" s="16">
        <v>100000</v>
      </c>
      <c r="C42" s="16">
        <v>1500</v>
      </c>
      <c r="D42" s="16">
        <v>1604</v>
      </c>
      <c r="E42" s="16">
        <v>1604</v>
      </c>
      <c r="F42" s="16">
        <v>1500</v>
      </c>
      <c r="G42" s="346">
        <f t="shared" si="1"/>
        <v>1</v>
      </c>
    </row>
    <row r="43" spans="1:7" ht="13.5" customHeight="1">
      <c r="A43" s="17" t="s">
        <v>177</v>
      </c>
      <c r="B43" s="16">
        <v>100000</v>
      </c>
      <c r="C43" s="16">
        <v>1500</v>
      </c>
      <c r="D43" s="16">
        <v>1604</v>
      </c>
      <c r="E43" s="16">
        <v>1604</v>
      </c>
      <c r="F43" s="16">
        <v>1500</v>
      </c>
      <c r="G43" s="346">
        <f t="shared" si="1"/>
        <v>1</v>
      </c>
    </row>
    <row r="44" spans="1:11" ht="13.5" customHeight="1">
      <c r="A44" s="15" t="s">
        <v>74</v>
      </c>
      <c r="B44" s="16">
        <f>SUM(B45:B47)</f>
        <v>2350</v>
      </c>
      <c r="C44" s="16">
        <v>100</v>
      </c>
      <c r="D44" s="16">
        <v>142</v>
      </c>
      <c r="E44" s="16">
        <v>142</v>
      </c>
      <c r="F44" s="16">
        <v>100</v>
      </c>
      <c r="G44" s="346">
        <f t="shared" si="1"/>
        <v>1</v>
      </c>
      <c r="H44" s="29"/>
      <c r="I44" s="29"/>
      <c r="J44" s="29"/>
      <c r="K44" s="29"/>
    </row>
    <row r="45" spans="1:7" ht="13.5" customHeight="1">
      <c r="A45" s="30" t="s">
        <v>75</v>
      </c>
      <c r="B45" s="16">
        <v>2000</v>
      </c>
      <c r="C45" s="16">
        <v>100</v>
      </c>
      <c r="D45" s="16">
        <v>142</v>
      </c>
      <c r="E45" s="16">
        <v>142</v>
      </c>
      <c r="F45" s="16">
        <v>100</v>
      </c>
      <c r="G45" s="346">
        <f t="shared" si="1"/>
        <v>1</v>
      </c>
    </row>
    <row r="46" spans="1:7" ht="13.5" customHeight="1">
      <c r="A46" s="30" t="s">
        <v>76</v>
      </c>
      <c r="B46" s="16">
        <v>200</v>
      </c>
      <c r="C46" s="16"/>
      <c r="D46" s="16"/>
      <c r="E46" s="16"/>
      <c r="F46" s="16"/>
      <c r="G46" s="346"/>
    </row>
    <row r="47" spans="1:7" ht="13.5" customHeight="1">
      <c r="A47" s="30" t="s">
        <v>77</v>
      </c>
      <c r="B47" s="16">
        <v>150</v>
      </c>
      <c r="C47" s="16"/>
      <c r="D47" s="16"/>
      <c r="E47" s="16"/>
      <c r="F47" s="16"/>
      <c r="G47" s="346"/>
    </row>
    <row r="48" spans="1:7" ht="13.5" customHeight="1">
      <c r="A48" s="30" t="s">
        <v>326</v>
      </c>
      <c r="B48" s="16"/>
      <c r="C48" s="16"/>
      <c r="D48" s="16"/>
      <c r="E48" s="16"/>
      <c r="F48" s="16"/>
      <c r="G48" s="346"/>
    </row>
    <row r="49" spans="1:12" ht="15.75" customHeight="1">
      <c r="A49" s="13" t="s">
        <v>78</v>
      </c>
      <c r="B49" s="27">
        <f>SUM(B50:B59)</f>
        <v>87792</v>
      </c>
      <c r="C49" s="27">
        <v>30000</v>
      </c>
      <c r="D49" s="27">
        <v>31986</v>
      </c>
      <c r="E49" s="27">
        <v>31986</v>
      </c>
      <c r="F49" s="27">
        <v>30000</v>
      </c>
      <c r="G49" s="327">
        <f aca="true" t="shared" si="2" ref="G49:G63">F49/C49</f>
        <v>1</v>
      </c>
      <c r="H49" s="28"/>
      <c r="I49" s="28"/>
      <c r="J49" s="28"/>
      <c r="K49" s="28"/>
      <c r="L49" s="28"/>
    </row>
    <row r="50" spans="1:7" ht="14.25" customHeight="1" hidden="1">
      <c r="A50" s="24" t="s">
        <v>79</v>
      </c>
      <c r="B50" s="16">
        <v>760</v>
      </c>
      <c r="C50" s="27">
        <v>30099</v>
      </c>
      <c r="D50" s="16"/>
      <c r="E50" s="16"/>
      <c r="F50" s="16"/>
      <c r="G50" s="327">
        <f t="shared" si="2"/>
        <v>0</v>
      </c>
    </row>
    <row r="51" spans="1:7" ht="7.5" customHeight="1" hidden="1">
      <c r="A51" s="24" t="s">
        <v>80</v>
      </c>
      <c r="B51" s="16">
        <v>61999</v>
      </c>
      <c r="C51" s="16"/>
      <c r="D51" s="16"/>
      <c r="E51" s="16"/>
      <c r="F51" s="16"/>
      <c r="G51" s="327" t="e">
        <f t="shared" si="2"/>
        <v>#DIV/0!</v>
      </c>
    </row>
    <row r="52" spans="1:13" s="5" customFormat="1" ht="7.5" customHeight="1" hidden="1">
      <c r="A52" s="24" t="s">
        <v>81</v>
      </c>
      <c r="B52" s="16"/>
      <c r="C52" s="16"/>
      <c r="D52" s="16"/>
      <c r="E52" s="16"/>
      <c r="F52" s="16"/>
      <c r="G52" s="327" t="e">
        <f t="shared" si="2"/>
        <v>#DIV/0!</v>
      </c>
      <c r="M52" s="1"/>
    </row>
    <row r="53" spans="1:7" ht="7.5" customHeight="1" hidden="1">
      <c r="A53" s="24" t="s">
        <v>82</v>
      </c>
      <c r="B53" s="16"/>
      <c r="C53" s="16"/>
      <c r="D53" s="16"/>
      <c r="E53" s="16"/>
      <c r="F53" s="16"/>
      <c r="G53" s="327" t="e">
        <f t="shared" si="2"/>
        <v>#DIV/0!</v>
      </c>
    </row>
    <row r="54" spans="1:7" ht="7.5" customHeight="1" hidden="1">
      <c r="A54" s="24" t="s">
        <v>83</v>
      </c>
      <c r="B54" s="16">
        <v>18754</v>
      </c>
      <c r="C54" s="16"/>
      <c r="D54" s="16"/>
      <c r="E54" s="16"/>
      <c r="F54" s="16"/>
      <c r="G54" s="327" t="e">
        <f t="shared" si="2"/>
        <v>#DIV/0!</v>
      </c>
    </row>
    <row r="55" spans="1:7" ht="15.75" customHeight="1" hidden="1">
      <c r="A55" s="24" t="s">
        <v>84</v>
      </c>
      <c r="B55" s="16">
        <v>5739</v>
      </c>
      <c r="C55" s="16"/>
      <c r="D55" s="16"/>
      <c r="E55" s="16"/>
      <c r="F55" s="16"/>
      <c r="G55" s="327" t="e">
        <f t="shared" si="2"/>
        <v>#DIV/0!</v>
      </c>
    </row>
    <row r="56" spans="1:7" ht="7.5" customHeight="1" hidden="1">
      <c r="A56" s="24" t="s">
        <v>85</v>
      </c>
      <c r="B56" s="16"/>
      <c r="C56" s="16"/>
      <c r="D56" s="16"/>
      <c r="E56" s="16"/>
      <c r="F56" s="16"/>
      <c r="G56" s="327" t="e">
        <f t="shared" si="2"/>
        <v>#DIV/0!</v>
      </c>
    </row>
    <row r="57" spans="1:7" ht="7.5" customHeight="1" hidden="1">
      <c r="A57" s="24" t="s">
        <v>86</v>
      </c>
      <c r="B57" s="16"/>
      <c r="C57" s="16"/>
      <c r="D57" s="16"/>
      <c r="E57" s="16"/>
      <c r="F57" s="16"/>
      <c r="G57" s="327" t="e">
        <f t="shared" si="2"/>
        <v>#DIV/0!</v>
      </c>
    </row>
    <row r="58" spans="1:7" ht="7.5" customHeight="1" hidden="1">
      <c r="A58" s="24" t="s">
        <v>87</v>
      </c>
      <c r="B58" s="16"/>
      <c r="C58" s="16"/>
      <c r="D58" s="16"/>
      <c r="E58" s="16"/>
      <c r="F58" s="16"/>
      <c r="G58" s="327" t="e">
        <f t="shared" si="2"/>
        <v>#DIV/0!</v>
      </c>
    </row>
    <row r="59" spans="1:7" ht="7.5" customHeight="1" hidden="1">
      <c r="A59" s="24" t="s">
        <v>88</v>
      </c>
      <c r="B59" s="16">
        <v>540</v>
      </c>
      <c r="C59" s="16"/>
      <c r="D59" s="16"/>
      <c r="E59" s="16"/>
      <c r="F59" s="16"/>
      <c r="G59" s="327" t="e">
        <f t="shared" si="2"/>
        <v>#DIV/0!</v>
      </c>
    </row>
    <row r="60" spans="1:7" ht="13.5" customHeight="1">
      <c r="A60" s="13" t="s">
        <v>89</v>
      </c>
      <c r="B60" s="27">
        <f>SUM(B61:B63)</f>
        <v>737</v>
      </c>
      <c r="C60" s="27">
        <v>400</v>
      </c>
      <c r="D60" s="27">
        <v>10897</v>
      </c>
      <c r="E60" s="27">
        <v>10897</v>
      </c>
      <c r="F60" s="27">
        <v>400</v>
      </c>
      <c r="G60" s="327">
        <f t="shared" si="2"/>
        <v>1</v>
      </c>
    </row>
    <row r="61" spans="1:7" ht="13.5" customHeight="1">
      <c r="A61" s="24" t="s">
        <v>90</v>
      </c>
      <c r="B61" s="16"/>
      <c r="C61" s="16"/>
      <c r="D61" s="16"/>
      <c r="E61" s="16"/>
      <c r="F61" s="16"/>
      <c r="G61" s="327"/>
    </row>
    <row r="62" spans="1:7" ht="13.5" customHeight="1">
      <c r="A62" s="24" t="s">
        <v>91</v>
      </c>
      <c r="B62" s="16"/>
      <c r="C62" s="16"/>
      <c r="D62" s="16"/>
      <c r="E62" s="16"/>
      <c r="F62" s="16"/>
      <c r="G62" s="327"/>
    </row>
    <row r="63" spans="1:7" ht="13.5" customHeight="1">
      <c r="A63" s="24" t="s">
        <v>92</v>
      </c>
      <c r="B63" s="16">
        <v>737</v>
      </c>
      <c r="C63" s="16">
        <v>400</v>
      </c>
      <c r="D63" s="16">
        <v>10897</v>
      </c>
      <c r="E63" s="16">
        <v>10897</v>
      </c>
      <c r="F63" s="16">
        <v>400</v>
      </c>
      <c r="G63" s="327">
        <f t="shared" si="2"/>
        <v>1</v>
      </c>
    </row>
    <row r="64" spans="1:7" ht="13.5" customHeight="1">
      <c r="A64" s="24" t="s">
        <v>467</v>
      </c>
      <c r="B64" s="16"/>
      <c r="C64" s="16"/>
      <c r="D64" s="16"/>
      <c r="E64" s="16"/>
      <c r="F64" s="16"/>
      <c r="G64" s="346"/>
    </row>
    <row r="65" spans="1:7" ht="18.75" customHeight="1">
      <c r="A65" s="31" t="s">
        <v>12</v>
      </c>
      <c r="B65" s="12">
        <f>B66+B69</f>
        <v>317118</v>
      </c>
      <c r="C65" s="16"/>
      <c r="D65" s="35"/>
      <c r="E65" s="35"/>
      <c r="F65" s="428"/>
      <c r="G65" s="346"/>
    </row>
    <row r="66" spans="1:7" ht="18.75" customHeight="1">
      <c r="A66" s="32" t="s">
        <v>13</v>
      </c>
      <c r="B66" s="12">
        <f>SUM(B67:B67)</f>
        <v>317118</v>
      </c>
      <c r="C66" s="12">
        <v>169030</v>
      </c>
      <c r="D66" s="12">
        <v>166291</v>
      </c>
      <c r="E66" s="12">
        <v>166291</v>
      </c>
      <c r="F66" s="12">
        <v>199425</v>
      </c>
      <c r="G66" s="327">
        <f>F66/C66</f>
        <v>1.179820150269183</v>
      </c>
    </row>
    <row r="67" spans="1:7" ht="13.5" customHeight="1">
      <c r="A67" s="15" t="s">
        <v>93</v>
      </c>
      <c r="B67" s="33">
        <v>317118</v>
      </c>
      <c r="C67" s="33">
        <v>169030</v>
      </c>
      <c r="D67" s="33">
        <v>166291</v>
      </c>
      <c r="E67" s="33">
        <v>166291</v>
      </c>
      <c r="F67" s="33">
        <v>199425</v>
      </c>
      <c r="G67" s="346">
        <f>F67/C67</f>
        <v>1.179820150269183</v>
      </c>
    </row>
    <row r="68" spans="1:7" ht="13.5" customHeight="1">
      <c r="A68" s="24" t="s">
        <v>94</v>
      </c>
      <c r="B68" s="33"/>
      <c r="C68" s="33"/>
      <c r="D68" s="33"/>
      <c r="E68" s="33"/>
      <c r="F68" s="33"/>
      <c r="G68" s="346"/>
    </row>
    <row r="69" spans="1:7" ht="18.75" customHeight="1">
      <c r="A69" s="32" t="s">
        <v>20</v>
      </c>
      <c r="B69" s="12">
        <v>0</v>
      </c>
      <c r="C69" s="33"/>
      <c r="D69" s="12"/>
      <c r="E69" s="12"/>
      <c r="F69" s="12"/>
      <c r="G69" s="346"/>
    </row>
    <row r="70" spans="1:7" ht="15.75" customHeight="1">
      <c r="A70" s="32" t="s">
        <v>468</v>
      </c>
      <c r="B70" s="12"/>
      <c r="C70" s="12">
        <v>0</v>
      </c>
      <c r="D70" s="12">
        <v>10557</v>
      </c>
      <c r="E70" s="12">
        <v>10557</v>
      </c>
      <c r="F70" s="12">
        <v>0</v>
      </c>
      <c r="G70" s="346"/>
    </row>
    <row r="71" spans="1:7" ht="13.5" customHeight="1">
      <c r="A71" s="34" t="s">
        <v>95</v>
      </c>
      <c r="B71" s="12" t="e">
        <f>B8+B65</f>
        <v>#REF!</v>
      </c>
      <c r="C71" s="12">
        <v>520574</v>
      </c>
      <c r="D71" s="12">
        <f>D9+D34+D49+D60+D66+D70</f>
        <v>610743</v>
      </c>
      <c r="E71" s="12">
        <f>E9+E34+E49+E60+E66+E70</f>
        <v>610743</v>
      </c>
      <c r="F71" s="12">
        <f>SUM(F9+F34+F49+F60+F66)</f>
        <v>612396</v>
      </c>
      <c r="G71" s="327">
        <f>F71/C71</f>
        <v>1.1763860661500574</v>
      </c>
    </row>
    <row r="72" spans="1:7" ht="16.5" customHeight="1">
      <c r="A72" s="11" t="s">
        <v>96</v>
      </c>
      <c r="B72" s="12">
        <f>B73+B83+B84+B89+B90</f>
        <v>766639</v>
      </c>
      <c r="C72" s="12"/>
      <c r="D72" s="12"/>
      <c r="E72" s="12"/>
      <c r="F72" s="12"/>
      <c r="G72" s="346"/>
    </row>
    <row r="73" spans="1:8" ht="16.5" customHeight="1">
      <c r="A73" s="26" t="s">
        <v>97</v>
      </c>
      <c r="B73" s="16">
        <v>301856</v>
      </c>
      <c r="C73" s="27">
        <v>80241</v>
      </c>
      <c r="D73" s="27">
        <f>SUM(D74:D82)</f>
        <v>90904</v>
      </c>
      <c r="E73" s="27">
        <f>SUM(E74:E82)</f>
        <v>90904</v>
      </c>
      <c r="F73" s="27">
        <f>SUM(F74:F82)</f>
        <v>85015</v>
      </c>
      <c r="G73" s="327">
        <f>F73/C73</f>
        <v>1.0594957689959</v>
      </c>
      <c r="H73" s="1">
        <v>19366</v>
      </c>
    </row>
    <row r="74" spans="1:7" ht="16.5" customHeight="1">
      <c r="A74" s="165" t="s">
        <v>330</v>
      </c>
      <c r="B74" s="16"/>
      <c r="C74" s="16">
        <v>68432</v>
      </c>
      <c r="D74" s="16">
        <v>74807</v>
      </c>
      <c r="E74" s="16">
        <v>74807</v>
      </c>
      <c r="F74" s="16">
        <v>68271</v>
      </c>
      <c r="G74" s="346">
        <f>F74/C74</f>
        <v>0.9976472995090017</v>
      </c>
    </row>
    <row r="75" spans="1:7" ht="16.5" customHeight="1">
      <c r="A75" s="165" t="s">
        <v>341</v>
      </c>
      <c r="B75" s="16"/>
      <c r="C75" s="16">
        <v>0</v>
      </c>
      <c r="D75" s="16">
        <v>0</v>
      </c>
      <c r="E75" s="16">
        <v>0</v>
      </c>
      <c r="F75" s="16">
        <v>1890</v>
      </c>
      <c r="G75" s="346">
        <v>18.9</v>
      </c>
    </row>
    <row r="76" spans="1:7" ht="16.5" customHeight="1">
      <c r="A76" s="165" t="s">
        <v>331</v>
      </c>
      <c r="B76" s="16"/>
      <c r="C76" s="16">
        <v>968</v>
      </c>
      <c r="D76" s="16">
        <v>1152</v>
      </c>
      <c r="E76" s="16">
        <v>1152</v>
      </c>
      <c r="F76" s="16">
        <v>1800</v>
      </c>
      <c r="G76" s="346">
        <f>F76/C76</f>
        <v>1.859504132231405</v>
      </c>
    </row>
    <row r="77" spans="1:7" ht="16.5" customHeight="1">
      <c r="A77" s="165" t="s">
        <v>332</v>
      </c>
      <c r="B77" s="16"/>
      <c r="C77" s="16">
        <v>150</v>
      </c>
      <c r="D77" s="16">
        <v>256</v>
      </c>
      <c r="E77" s="16">
        <v>256</v>
      </c>
      <c r="F77" s="16">
        <v>300</v>
      </c>
      <c r="G77" s="346">
        <f>F77/C77</f>
        <v>2</v>
      </c>
    </row>
    <row r="78" spans="1:7" ht="16.5" customHeight="1">
      <c r="A78" s="165" t="s">
        <v>333</v>
      </c>
      <c r="B78" s="16"/>
      <c r="C78" s="16">
        <v>0</v>
      </c>
      <c r="D78" s="16">
        <v>0</v>
      </c>
      <c r="E78" s="16">
        <v>0</v>
      </c>
      <c r="F78" s="16">
        <v>0</v>
      </c>
      <c r="G78" s="346">
        <v>0</v>
      </c>
    </row>
    <row r="79" spans="1:7" ht="16.5" customHeight="1">
      <c r="A79" s="165" t="s">
        <v>334</v>
      </c>
      <c r="B79" s="16"/>
      <c r="C79" s="16">
        <v>1250</v>
      </c>
      <c r="D79" s="16">
        <v>1696</v>
      </c>
      <c r="E79" s="16">
        <v>1696</v>
      </c>
      <c r="F79" s="16">
        <v>1700</v>
      </c>
      <c r="G79" s="346">
        <f aca="true" t="shared" si="3" ref="G79:G91">F79/C79</f>
        <v>1.36</v>
      </c>
    </row>
    <row r="80" spans="1:7" ht="16.5" customHeight="1">
      <c r="A80" s="165" t="s">
        <v>336</v>
      </c>
      <c r="B80" s="16"/>
      <c r="C80" s="16">
        <v>10298</v>
      </c>
      <c r="D80" s="16">
        <v>11327</v>
      </c>
      <c r="E80" s="16">
        <v>11327</v>
      </c>
      <c r="F80" s="16">
        <v>10204</v>
      </c>
      <c r="G80" s="346">
        <f t="shared" si="3"/>
        <v>0.9908720139832977</v>
      </c>
    </row>
    <row r="81" spans="1:7" ht="16.5" customHeight="1">
      <c r="A81" s="165" t="s">
        <v>335</v>
      </c>
      <c r="B81" s="16"/>
      <c r="C81" s="16">
        <v>500</v>
      </c>
      <c r="D81" s="16">
        <v>317</v>
      </c>
      <c r="E81" s="16">
        <v>317</v>
      </c>
      <c r="F81" s="16">
        <v>500</v>
      </c>
      <c r="G81" s="346">
        <f t="shared" si="3"/>
        <v>1</v>
      </c>
    </row>
    <row r="82" spans="1:7" ht="16.5" customHeight="1">
      <c r="A82" s="165" t="s">
        <v>465</v>
      </c>
      <c r="B82" s="16"/>
      <c r="C82" s="16">
        <v>347</v>
      </c>
      <c r="D82" s="16">
        <v>1349</v>
      </c>
      <c r="E82" s="16">
        <v>1349</v>
      </c>
      <c r="F82" s="16">
        <v>350</v>
      </c>
      <c r="G82" s="346">
        <f t="shared" si="3"/>
        <v>1.0086455331412103</v>
      </c>
    </row>
    <row r="83" spans="1:8" ht="13.5" customHeight="1">
      <c r="A83" s="26" t="s">
        <v>173</v>
      </c>
      <c r="B83" s="16">
        <v>80868</v>
      </c>
      <c r="C83" s="27">
        <v>15979</v>
      </c>
      <c r="D83" s="27">
        <v>12335</v>
      </c>
      <c r="E83" s="27">
        <v>12335</v>
      </c>
      <c r="F83" s="27">
        <v>14500</v>
      </c>
      <c r="G83" s="327">
        <f t="shared" si="3"/>
        <v>0.9074410163339383</v>
      </c>
      <c r="H83" s="1">
        <v>2614</v>
      </c>
    </row>
    <row r="84" spans="1:8" ht="14.25" customHeight="1">
      <c r="A84" s="26" t="s">
        <v>98</v>
      </c>
      <c r="B84" s="16">
        <v>339134</v>
      </c>
      <c r="C84" s="27">
        <f>SUM(C85:C88)</f>
        <v>57000</v>
      </c>
      <c r="D84" s="27">
        <f>SUM(D85:D88)</f>
        <v>60177</v>
      </c>
      <c r="E84" s="27">
        <f>SUM(E85:E88)</f>
        <v>60177</v>
      </c>
      <c r="F84" s="27">
        <f>SUM(F85:F88)</f>
        <v>64600</v>
      </c>
      <c r="G84" s="327">
        <f t="shared" si="3"/>
        <v>1.1333333333333333</v>
      </c>
      <c r="H84" s="1">
        <v>4409</v>
      </c>
    </row>
    <row r="85" spans="1:7" ht="14.25" customHeight="1">
      <c r="A85" s="165" t="s">
        <v>337</v>
      </c>
      <c r="B85" s="16"/>
      <c r="C85" s="16">
        <v>15000</v>
      </c>
      <c r="D85" s="16">
        <v>10881</v>
      </c>
      <c r="E85" s="16">
        <v>10881</v>
      </c>
      <c r="F85" s="16">
        <v>14500</v>
      </c>
      <c r="G85" s="346">
        <f t="shared" si="3"/>
        <v>0.9666666666666667</v>
      </c>
    </row>
    <row r="86" spans="1:7" ht="14.25" customHeight="1">
      <c r="A86" s="165" t="s">
        <v>338</v>
      </c>
      <c r="B86" s="16"/>
      <c r="C86" s="16">
        <v>2500</v>
      </c>
      <c r="D86" s="16">
        <v>2490</v>
      </c>
      <c r="E86" s="16">
        <v>2490</v>
      </c>
      <c r="F86" s="16">
        <v>2600</v>
      </c>
      <c r="G86" s="346">
        <f t="shared" si="3"/>
        <v>1.04</v>
      </c>
    </row>
    <row r="87" spans="1:7" ht="14.25" customHeight="1">
      <c r="A87" s="165" t="s">
        <v>339</v>
      </c>
      <c r="B87" s="16"/>
      <c r="C87" s="16">
        <v>27500</v>
      </c>
      <c r="D87" s="16">
        <v>32782</v>
      </c>
      <c r="E87" s="16">
        <v>32782</v>
      </c>
      <c r="F87" s="16">
        <v>33000</v>
      </c>
      <c r="G87" s="346">
        <f t="shared" si="3"/>
        <v>1.2</v>
      </c>
    </row>
    <row r="88" spans="1:7" ht="14.25" customHeight="1">
      <c r="A88" s="165" t="s">
        <v>340</v>
      </c>
      <c r="B88" s="16"/>
      <c r="C88" s="16">
        <v>12000</v>
      </c>
      <c r="D88" s="16">
        <v>14024</v>
      </c>
      <c r="E88" s="16">
        <v>14024</v>
      </c>
      <c r="F88" s="16">
        <v>14500</v>
      </c>
      <c r="G88" s="346">
        <f t="shared" si="3"/>
        <v>1.2083333333333333</v>
      </c>
    </row>
    <row r="89" spans="1:7" ht="15" customHeight="1">
      <c r="A89" s="26" t="s">
        <v>99</v>
      </c>
      <c r="B89" s="16">
        <v>10683</v>
      </c>
      <c r="C89" s="27">
        <v>28276</v>
      </c>
      <c r="D89" s="27">
        <v>39379</v>
      </c>
      <c r="E89" s="27">
        <v>39379</v>
      </c>
      <c r="F89" s="27">
        <v>21623</v>
      </c>
      <c r="G89" s="327">
        <f t="shared" si="3"/>
        <v>0.7647121233554959</v>
      </c>
    </row>
    <row r="90" spans="1:8" ht="14.25" customHeight="1">
      <c r="A90" s="26" t="s">
        <v>100</v>
      </c>
      <c r="B90" s="16">
        <f>SUM(B91:B94)</f>
        <v>34098</v>
      </c>
      <c r="C90" s="27">
        <v>327125</v>
      </c>
      <c r="D90" s="27">
        <f>SUM(D91:D94)</f>
        <v>223335</v>
      </c>
      <c r="E90" s="27">
        <f>SUM(E91:E94)</f>
        <v>213335</v>
      </c>
      <c r="F90" s="27">
        <f>SUM(F91:F94)</f>
        <v>218385</v>
      </c>
      <c r="G90" s="327">
        <f t="shared" si="3"/>
        <v>0.6675888421857088</v>
      </c>
      <c r="H90" s="1" t="s">
        <v>306</v>
      </c>
    </row>
    <row r="91" spans="1:7" ht="13.5" customHeight="1">
      <c r="A91" s="35" t="s">
        <v>175</v>
      </c>
      <c r="B91" s="16">
        <v>14643</v>
      </c>
      <c r="C91" s="16">
        <v>178490</v>
      </c>
      <c r="D91" s="16">
        <v>200560</v>
      </c>
      <c r="E91" s="16">
        <v>200560</v>
      </c>
      <c r="F91" s="16">
        <v>185976</v>
      </c>
      <c r="G91" s="346">
        <f t="shared" si="3"/>
        <v>1.0419407249705865</v>
      </c>
    </row>
    <row r="92" spans="1:7" ht="13.5" customHeight="1">
      <c r="A92" s="24" t="s">
        <v>101</v>
      </c>
      <c r="B92" s="16">
        <v>4455</v>
      </c>
      <c r="C92" s="16">
        <v>0</v>
      </c>
      <c r="D92" s="16">
        <v>12775</v>
      </c>
      <c r="E92" s="16">
        <v>12775</v>
      </c>
      <c r="F92" s="16">
        <v>0</v>
      </c>
      <c r="G92" s="346"/>
    </row>
    <row r="93" spans="1:7" ht="13.5" customHeight="1">
      <c r="A93" s="24" t="s">
        <v>102</v>
      </c>
      <c r="B93" s="16">
        <v>15000</v>
      </c>
      <c r="C93" s="16">
        <v>0</v>
      </c>
      <c r="D93" s="16"/>
      <c r="E93" s="16"/>
      <c r="F93" s="16"/>
      <c r="G93" s="346"/>
    </row>
    <row r="94" spans="1:8" ht="13.5" customHeight="1">
      <c r="A94" s="24" t="s">
        <v>103</v>
      </c>
      <c r="B94" s="16"/>
      <c r="C94" s="289">
        <v>10000</v>
      </c>
      <c r="D94" s="289">
        <v>10000</v>
      </c>
      <c r="E94" s="289"/>
      <c r="F94" s="289">
        <v>32409</v>
      </c>
      <c r="G94" s="346">
        <f>F94/C94</f>
        <v>3.2409</v>
      </c>
      <c r="H94" s="1">
        <v>17096</v>
      </c>
    </row>
    <row r="95" spans="1:7" ht="16.5" customHeight="1">
      <c r="A95" s="31" t="s">
        <v>104</v>
      </c>
      <c r="B95" s="36">
        <f>SUM(B96:B98)</f>
        <v>0</v>
      </c>
      <c r="C95" s="36"/>
      <c r="D95" s="36"/>
      <c r="E95" s="36"/>
      <c r="F95" s="36"/>
      <c r="G95" s="346"/>
    </row>
    <row r="96" spans="1:7" ht="16.5" customHeight="1">
      <c r="A96" s="32" t="s">
        <v>105</v>
      </c>
      <c r="B96" s="36">
        <v>0</v>
      </c>
      <c r="C96" s="36"/>
      <c r="D96" s="36"/>
      <c r="E96" s="36"/>
      <c r="F96" s="36"/>
      <c r="G96" s="346"/>
    </row>
    <row r="97" spans="1:7" ht="14.25" customHeight="1">
      <c r="A97" s="37" t="s">
        <v>106</v>
      </c>
      <c r="B97" s="36"/>
      <c r="C97" s="36"/>
      <c r="D97" s="36"/>
      <c r="E97" s="36"/>
      <c r="F97" s="36"/>
      <c r="G97" s="346"/>
    </row>
    <row r="98" spans="1:7" ht="16.5" customHeight="1">
      <c r="A98" s="32" t="s">
        <v>41</v>
      </c>
      <c r="B98" s="36">
        <v>0</v>
      </c>
      <c r="C98" s="36"/>
      <c r="D98" s="36"/>
      <c r="E98" s="36"/>
      <c r="F98" s="36"/>
      <c r="G98" s="346"/>
    </row>
    <row r="99" spans="1:7" ht="16.5" customHeight="1">
      <c r="A99" s="451"/>
      <c r="B99" s="27"/>
      <c r="C99" s="318"/>
      <c r="D99" s="318"/>
      <c r="E99" s="318"/>
      <c r="F99" s="318"/>
      <c r="G99" s="327"/>
    </row>
    <row r="100" spans="1:7" ht="16.5" customHeight="1">
      <c r="A100" s="32" t="s">
        <v>466</v>
      </c>
      <c r="B100" s="36"/>
      <c r="C100" s="12"/>
      <c r="D100" s="308">
        <v>9204</v>
      </c>
      <c r="E100" s="308">
        <v>9204</v>
      </c>
      <c r="F100" s="309"/>
      <c r="G100" s="327"/>
    </row>
    <row r="101" spans="1:8" ht="18.75" customHeight="1">
      <c r="A101" s="34" t="s">
        <v>583</v>
      </c>
      <c r="B101" s="12">
        <f>B72+B95</f>
        <v>766639</v>
      </c>
      <c r="C101" s="12">
        <v>503776</v>
      </c>
      <c r="D101" s="12">
        <f>SUM(D73+D83+D84+D89+D90+D100)</f>
        <v>435334</v>
      </c>
      <c r="E101" s="12">
        <f>SUM(E73+E83+E84+E89+E90+E100)</f>
        <v>425334</v>
      </c>
      <c r="F101" s="12">
        <f>SUM(F73+F83+F84+F89+F90)</f>
        <v>404123</v>
      </c>
      <c r="G101" s="327">
        <f>F101/C101</f>
        <v>0.80218787715175</v>
      </c>
      <c r="H101" s="1" t="s">
        <v>307</v>
      </c>
    </row>
    <row r="102" spans="2:8" ht="13.5" customHeight="1">
      <c r="B102" s="364"/>
      <c r="H102" s="1">
        <v>449386</v>
      </c>
    </row>
    <row r="103" spans="1:4" ht="13.5" customHeight="1">
      <c r="A103" s="38" t="s">
        <v>107</v>
      </c>
      <c r="B103" s="39" t="e">
        <f>B8-B101</f>
        <v>#REF!</v>
      </c>
      <c r="C103" s="40">
        <f>G8-G101</f>
        <v>-0.80218787715175</v>
      </c>
      <c r="D103" s="40"/>
    </row>
    <row r="104" ht="13.5" customHeight="1">
      <c r="B104" s="364"/>
    </row>
    <row r="105" ht="13.5" customHeight="1">
      <c r="B105" s="364"/>
    </row>
    <row r="106" ht="13.5" customHeight="1">
      <c r="B106" s="364"/>
    </row>
    <row r="107" ht="13.5" customHeight="1">
      <c r="B107" s="364"/>
    </row>
    <row r="108" ht="13.5" customHeight="1">
      <c r="B108" s="364"/>
    </row>
    <row r="109" ht="13.5" customHeight="1">
      <c r="B109" s="364"/>
    </row>
    <row r="110" ht="13.5" customHeight="1">
      <c r="B110" s="364"/>
    </row>
    <row r="111" ht="12.75">
      <c r="B111" s="364"/>
    </row>
    <row r="112" ht="12.75">
      <c r="B112" s="364"/>
    </row>
    <row r="113" ht="12.75">
      <c r="B113" s="364"/>
    </row>
    <row r="114" ht="12.75">
      <c r="B114" s="364"/>
    </row>
  </sheetData>
  <sheetProtection selectLockedCells="1" selectUnlockedCells="1"/>
  <mergeCells count="5">
    <mergeCell ref="A4:C4"/>
    <mergeCell ref="A5:C5"/>
    <mergeCell ref="A2:M2"/>
    <mergeCell ref="C6:G6"/>
    <mergeCell ref="A1:N1"/>
  </mergeCells>
  <printOptions/>
  <pageMargins left="0" right="0" top="0.15748031496062992" bottom="0.15748031496062992" header="0.5118110236220472" footer="0.5118110236220472"/>
  <pageSetup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89"/>
  <sheetViews>
    <sheetView view="pageBreakPreview" zoomScale="80" zoomScaleSheetLayoutView="80" zoomScalePageLayoutView="0" workbookViewId="0" topLeftCell="A1">
      <selection activeCell="A6" sqref="A6"/>
    </sheetView>
  </sheetViews>
  <sheetFormatPr defaultColWidth="9.00390625" defaultRowHeight="12.75"/>
  <cols>
    <col min="1" max="1" width="63.125" style="1" customWidth="1"/>
    <col min="2" max="2" width="14.75390625" style="1" customWidth="1"/>
    <col min="3" max="3" width="12.625" style="1" customWidth="1"/>
    <col min="4" max="4" width="12.125" style="1" customWidth="1"/>
    <col min="5" max="5" width="12.00390625" style="1" customWidth="1"/>
    <col min="6" max="6" width="12.125" style="1" customWidth="1"/>
    <col min="7" max="7" width="0.2421875" style="1" hidden="1" customWidth="1"/>
    <col min="8" max="14" width="9.125" style="1" hidden="1" customWidth="1"/>
    <col min="15" max="16384" width="9.125" style="1" customWidth="1"/>
  </cols>
  <sheetData>
    <row r="2" spans="1:14" s="185" customFormat="1" ht="21" customHeight="1">
      <c r="A2" s="460" t="s">
        <v>602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3" s="185" customFormat="1" ht="12.75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</row>
    <row r="4" spans="1:6" ht="24.75" customHeight="1">
      <c r="A4" s="456" t="s">
        <v>181</v>
      </c>
      <c r="B4" s="456"/>
      <c r="C4" s="456"/>
      <c r="D4" s="459"/>
      <c r="E4" s="459"/>
      <c r="F4" s="459"/>
    </row>
    <row r="5" spans="1:6" ht="44.25" customHeight="1">
      <c r="A5" s="456" t="s">
        <v>529</v>
      </c>
      <c r="B5" s="456"/>
      <c r="C5" s="456"/>
      <c r="D5" s="459"/>
      <c r="E5" s="459"/>
      <c r="F5" s="459"/>
    </row>
    <row r="6" spans="1:6" ht="12.75">
      <c r="A6" s="2"/>
      <c r="D6" s="41"/>
      <c r="E6" s="41"/>
      <c r="F6" s="41"/>
    </row>
    <row r="7" spans="1:8" ht="78" customHeight="1">
      <c r="A7" s="42" t="s">
        <v>108</v>
      </c>
      <c r="B7" s="323" t="s">
        <v>512</v>
      </c>
      <c r="C7" s="323" t="s">
        <v>532</v>
      </c>
      <c r="D7" s="323" t="s">
        <v>520</v>
      </c>
      <c r="E7" s="323" t="s">
        <v>530</v>
      </c>
      <c r="F7" s="323" t="s">
        <v>522</v>
      </c>
      <c r="G7" s="103"/>
      <c r="H7" s="43"/>
    </row>
    <row r="8" spans="1:8" ht="16.5" customHeight="1">
      <c r="A8" s="11" t="s">
        <v>109</v>
      </c>
      <c r="B8" s="147">
        <f>SUM(B23+B9)</f>
        <v>293439</v>
      </c>
      <c r="C8" s="147">
        <f>SUM(C23+C9)</f>
        <v>293439</v>
      </c>
      <c r="D8" s="147">
        <v>429500</v>
      </c>
      <c r="E8" s="147">
        <v>5099</v>
      </c>
      <c r="F8" s="330">
        <f>E8/B8</f>
        <v>0.017376694986010723</v>
      </c>
      <c r="G8" s="104"/>
      <c r="H8" s="44"/>
    </row>
    <row r="9" spans="1:8" ht="16.5" customHeight="1">
      <c r="A9" s="32" t="s">
        <v>110</v>
      </c>
      <c r="B9" s="129">
        <v>61155</v>
      </c>
      <c r="C9" s="129">
        <v>61155</v>
      </c>
      <c r="D9" s="129">
        <v>157833</v>
      </c>
      <c r="E9" s="129">
        <v>5099</v>
      </c>
      <c r="F9" s="330">
        <f>E9/B9</f>
        <v>0.08337830103834519</v>
      </c>
      <c r="G9" s="105"/>
      <c r="H9" s="45"/>
    </row>
    <row r="10" spans="1:8" ht="13.5" customHeight="1">
      <c r="A10" s="15" t="s">
        <v>111</v>
      </c>
      <c r="B10" s="131">
        <v>50845</v>
      </c>
      <c r="C10" s="131">
        <v>50845</v>
      </c>
      <c r="D10" s="35">
        <v>102200</v>
      </c>
      <c r="E10" s="131">
        <v>0</v>
      </c>
      <c r="F10" s="330">
        <f>E10/B10</f>
        <v>0</v>
      </c>
      <c r="G10" s="106"/>
      <c r="H10" s="45"/>
    </row>
    <row r="11" spans="1:8" ht="13.5" customHeight="1">
      <c r="A11" s="130" t="s">
        <v>112</v>
      </c>
      <c r="B11" s="149">
        <v>10310</v>
      </c>
      <c r="C11" s="149">
        <v>10310</v>
      </c>
      <c r="D11" s="149">
        <v>55633</v>
      </c>
      <c r="E11" s="149">
        <v>5099</v>
      </c>
      <c r="F11" s="330">
        <f>E11/B11</f>
        <v>0.49456838021338506</v>
      </c>
      <c r="G11" s="107">
        <v>1636</v>
      </c>
      <c r="H11" s="46"/>
    </row>
    <row r="12" spans="1:8" ht="16.5" customHeight="1">
      <c r="A12" s="132" t="s">
        <v>113</v>
      </c>
      <c r="B12" s="148"/>
      <c r="C12" s="148"/>
      <c r="D12" s="148">
        <v>20</v>
      </c>
      <c r="E12" s="148"/>
      <c r="F12" s="330"/>
      <c r="G12" s="108"/>
      <c r="H12" s="45"/>
    </row>
    <row r="13" spans="1:8" ht="13.5" customHeight="1">
      <c r="A13" s="24" t="s">
        <v>114</v>
      </c>
      <c r="B13" s="148"/>
      <c r="C13" s="148"/>
      <c r="D13" s="148"/>
      <c r="E13" s="148"/>
      <c r="F13" s="330"/>
      <c r="G13" s="109"/>
      <c r="H13" s="45"/>
    </row>
    <row r="14" spans="1:8" ht="13.5" customHeight="1">
      <c r="A14" s="24" t="s">
        <v>531</v>
      </c>
      <c r="B14" s="149"/>
      <c r="C14" s="149"/>
      <c r="D14" s="149">
        <v>20</v>
      </c>
      <c r="E14" s="149"/>
      <c r="F14" s="330"/>
      <c r="G14" s="109"/>
      <c r="H14" s="46"/>
    </row>
    <row r="15" spans="1:8" ht="13.5" customHeight="1">
      <c r="A15" s="24" t="s">
        <v>115</v>
      </c>
      <c r="B15" s="149"/>
      <c r="C15" s="149"/>
      <c r="D15" s="149"/>
      <c r="E15" s="149"/>
      <c r="F15" s="330"/>
      <c r="G15" s="109"/>
      <c r="H15" s="46"/>
    </row>
    <row r="16" spans="1:8" ht="13.5" customHeight="1">
      <c r="A16" s="24" t="s">
        <v>116</v>
      </c>
      <c r="B16" s="149"/>
      <c r="C16" s="149"/>
      <c r="D16" s="149"/>
      <c r="E16" s="149"/>
      <c r="F16" s="330"/>
      <c r="G16" s="109"/>
      <c r="H16" s="46"/>
    </row>
    <row r="17" spans="1:8" ht="13.5" customHeight="1">
      <c r="A17" s="24" t="s">
        <v>117</v>
      </c>
      <c r="B17" s="149"/>
      <c r="C17" s="149"/>
      <c r="D17" s="149"/>
      <c r="E17" s="149"/>
      <c r="F17" s="330"/>
      <c r="G17" s="109"/>
      <c r="H17" s="46"/>
    </row>
    <row r="18" spans="1:8" ht="13.5" customHeight="1">
      <c r="A18" s="24" t="s">
        <v>509</v>
      </c>
      <c r="B18" s="149"/>
      <c r="C18" s="149"/>
      <c r="D18" s="149"/>
      <c r="E18" s="149"/>
      <c r="F18" s="330"/>
      <c r="G18" s="109"/>
      <c r="H18" s="46"/>
    </row>
    <row r="19" spans="1:8" ht="16.5" customHeight="1">
      <c r="A19" s="132" t="s">
        <v>118</v>
      </c>
      <c r="B19" s="148"/>
      <c r="C19" s="148"/>
      <c r="D19" s="148">
        <v>39363</v>
      </c>
      <c r="E19" s="148"/>
      <c r="F19" s="330"/>
      <c r="G19" s="108"/>
      <c r="H19" s="45"/>
    </row>
    <row r="20" spans="1:8" ht="13.5" customHeight="1">
      <c r="A20" s="24" t="s">
        <v>119</v>
      </c>
      <c r="B20" s="149"/>
      <c r="C20" s="149"/>
      <c r="D20" s="149"/>
      <c r="E20" s="149"/>
      <c r="F20" s="330"/>
      <c r="G20" s="109"/>
      <c r="H20" s="46"/>
    </row>
    <row r="21" spans="1:8" ht="13.5" customHeight="1">
      <c r="A21" s="24" t="s">
        <v>120</v>
      </c>
      <c r="B21" s="149"/>
      <c r="C21" s="149"/>
      <c r="D21" s="149"/>
      <c r="E21" s="149"/>
      <c r="F21" s="330"/>
      <c r="G21" s="109"/>
      <c r="H21" s="46"/>
    </row>
    <row r="22" spans="1:8" ht="14.25" customHeight="1">
      <c r="A22" s="24" t="s">
        <v>121</v>
      </c>
      <c r="B22" s="149"/>
      <c r="C22" s="149"/>
      <c r="D22" s="149">
        <v>39363</v>
      </c>
      <c r="E22" s="149"/>
      <c r="F22" s="330"/>
      <c r="G22" s="109"/>
      <c r="H22" s="46"/>
    </row>
    <row r="23" spans="1:8" ht="16.5" customHeight="1">
      <c r="A23" s="31" t="s">
        <v>12</v>
      </c>
      <c r="B23" s="148">
        <v>232284</v>
      </c>
      <c r="C23" s="148">
        <v>232284</v>
      </c>
      <c r="D23" s="148">
        <v>232284</v>
      </c>
      <c r="E23" s="148">
        <v>283750</v>
      </c>
      <c r="F23" s="330">
        <f>E23/B23</f>
        <v>1.2215649807993663</v>
      </c>
      <c r="G23" s="110"/>
      <c r="H23" s="45"/>
    </row>
    <row r="24" spans="1:8" ht="16.5" customHeight="1">
      <c r="A24" s="32" t="s">
        <v>13</v>
      </c>
      <c r="B24" s="148">
        <v>232284</v>
      </c>
      <c r="C24" s="148">
        <v>232284</v>
      </c>
      <c r="D24" s="148">
        <v>232284</v>
      </c>
      <c r="E24" s="148">
        <v>283750</v>
      </c>
      <c r="F24" s="330">
        <f>E24/B24</f>
        <v>1.2215649807993663</v>
      </c>
      <c r="G24" s="105"/>
      <c r="H24" s="45"/>
    </row>
    <row r="25" spans="1:8" ht="16.5" customHeight="1">
      <c r="A25" s="15" t="s">
        <v>122</v>
      </c>
      <c r="B25" s="149">
        <v>232284</v>
      </c>
      <c r="C25" s="149">
        <v>232284</v>
      </c>
      <c r="D25" s="149">
        <v>232284</v>
      </c>
      <c r="E25" s="149">
        <v>283750</v>
      </c>
      <c r="F25" s="330">
        <f>E25/B25</f>
        <v>1.2215649807993663</v>
      </c>
      <c r="G25" s="106"/>
      <c r="H25" s="45"/>
    </row>
    <row r="26" spans="1:8" ht="16.5" customHeight="1">
      <c r="A26" s="24" t="s">
        <v>123</v>
      </c>
      <c r="B26" s="148"/>
      <c r="C26" s="148"/>
      <c r="D26" s="148"/>
      <c r="E26" s="148"/>
      <c r="F26" s="330"/>
      <c r="G26" s="109"/>
      <c r="H26" s="45"/>
    </row>
    <row r="27" spans="1:8" ht="16.5" customHeight="1">
      <c r="A27" s="32" t="s">
        <v>20</v>
      </c>
      <c r="B27" s="148"/>
      <c r="C27" s="148"/>
      <c r="D27" s="148"/>
      <c r="E27" s="148"/>
      <c r="F27" s="330"/>
      <c r="G27" s="105"/>
      <c r="H27" s="45"/>
    </row>
    <row r="28" spans="1:8" ht="16.5" customHeight="1">
      <c r="A28" s="34" t="s">
        <v>124</v>
      </c>
      <c r="B28" s="148">
        <v>293439</v>
      </c>
      <c r="C28" s="148">
        <v>293439</v>
      </c>
      <c r="D28" s="148">
        <v>429500</v>
      </c>
      <c r="E28" s="148">
        <f>SUM(E8+E23)</f>
        <v>288849</v>
      </c>
      <c r="F28" s="330">
        <f>E28/B28</f>
        <v>0.9843579074356169</v>
      </c>
      <c r="G28" s="111"/>
      <c r="H28" s="45"/>
    </row>
    <row r="29" spans="1:8" ht="16.5" customHeight="1">
      <c r="A29" s="11" t="s">
        <v>125</v>
      </c>
      <c r="B29" s="148"/>
      <c r="C29" s="148"/>
      <c r="D29" s="148"/>
      <c r="E29" s="148"/>
      <c r="F29" s="330"/>
      <c r="G29" s="112"/>
      <c r="H29" s="45"/>
    </row>
    <row r="30" spans="1:8" ht="16.5" customHeight="1">
      <c r="A30" s="32" t="s">
        <v>126</v>
      </c>
      <c r="B30" s="148">
        <v>59240</v>
      </c>
      <c r="C30" s="148">
        <v>59240</v>
      </c>
      <c r="D30" s="148">
        <v>60563</v>
      </c>
      <c r="E30" s="148">
        <v>51574</v>
      </c>
      <c r="F30" s="330">
        <f>E30/B30</f>
        <v>0.8705941931127616</v>
      </c>
      <c r="G30" s="105"/>
      <c r="H30" s="45"/>
    </row>
    <row r="31" spans="1:8" ht="16.5" customHeight="1">
      <c r="A31" s="133" t="s">
        <v>127</v>
      </c>
      <c r="B31" s="148">
        <v>59240</v>
      </c>
      <c r="C31" s="148">
        <v>59240</v>
      </c>
      <c r="D31" s="148">
        <v>60563</v>
      </c>
      <c r="E31" s="148">
        <v>51574</v>
      </c>
      <c r="F31" s="330">
        <f>E31/B31</f>
        <v>0.8705941931127616</v>
      </c>
      <c r="G31" s="113"/>
      <c r="H31" s="45"/>
    </row>
    <row r="32" spans="1:8" ht="13.5" customHeight="1">
      <c r="A32" s="134" t="s">
        <v>128</v>
      </c>
      <c r="B32" s="148">
        <v>48730</v>
      </c>
      <c r="C32" s="148">
        <v>48730</v>
      </c>
      <c r="D32" s="148"/>
      <c r="E32" s="148">
        <v>46475</v>
      </c>
      <c r="F32" s="330"/>
      <c r="G32" s="114"/>
      <c r="H32" s="45"/>
    </row>
    <row r="33" spans="1:8" ht="13.5" customHeight="1">
      <c r="A33" s="135" t="s">
        <v>129</v>
      </c>
      <c r="B33" s="148">
        <v>10310</v>
      </c>
      <c r="C33" s="148">
        <v>10310</v>
      </c>
      <c r="D33" s="148"/>
      <c r="E33" s="148">
        <v>5099</v>
      </c>
      <c r="F33" s="330"/>
      <c r="G33" s="115"/>
      <c r="H33" s="45"/>
    </row>
    <row r="34" spans="1:11" ht="13.5" customHeight="1">
      <c r="A34" s="134" t="s">
        <v>130</v>
      </c>
      <c r="B34" s="148">
        <v>200</v>
      </c>
      <c r="C34" s="148">
        <v>200</v>
      </c>
      <c r="D34" s="148"/>
      <c r="E34" s="148"/>
      <c r="F34" s="330"/>
      <c r="G34" s="114"/>
      <c r="H34" s="45"/>
      <c r="J34" s="310"/>
      <c r="K34" s="310"/>
    </row>
    <row r="35" spans="1:6" ht="13.5" customHeight="1">
      <c r="A35" s="133" t="s">
        <v>131</v>
      </c>
      <c r="B35" s="148"/>
      <c r="C35" s="148"/>
      <c r="D35" s="148"/>
      <c r="E35" s="148"/>
      <c r="F35" s="330"/>
    </row>
    <row r="36" spans="1:6" ht="13.5" customHeight="1">
      <c r="A36" s="136" t="s">
        <v>132</v>
      </c>
      <c r="B36" s="149"/>
      <c r="C36" s="149"/>
      <c r="D36" s="149"/>
      <c r="E36" s="149"/>
      <c r="F36" s="330"/>
    </row>
    <row r="37" spans="1:6" ht="13.5" customHeight="1">
      <c r="A37" s="136" t="s">
        <v>133</v>
      </c>
      <c r="B37" s="149"/>
      <c r="C37" s="149"/>
      <c r="D37" s="149"/>
      <c r="E37" s="149"/>
      <c r="F37" s="330"/>
    </row>
    <row r="38" spans="1:6" ht="13.5" customHeight="1">
      <c r="A38" s="136"/>
      <c r="B38" s="149"/>
      <c r="C38" s="149"/>
      <c r="D38" s="149"/>
      <c r="E38" s="149"/>
      <c r="F38" s="330"/>
    </row>
    <row r="39" spans="1:6" ht="13.5" customHeight="1">
      <c r="A39" s="32" t="s">
        <v>134</v>
      </c>
      <c r="B39" s="148">
        <v>234199</v>
      </c>
      <c r="C39" s="148">
        <v>234199</v>
      </c>
      <c r="D39" s="148">
        <v>192285</v>
      </c>
      <c r="E39" s="148">
        <v>122379</v>
      </c>
      <c r="F39" s="330">
        <f>E39/B39</f>
        <v>0.5225427948027105</v>
      </c>
    </row>
    <row r="40" spans="1:6" ht="13.5" customHeight="1">
      <c r="A40" s="133" t="s">
        <v>135</v>
      </c>
      <c r="B40" s="148">
        <v>0</v>
      </c>
      <c r="C40" s="148">
        <v>0</v>
      </c>
      <c r="D40" s="148">
        <v>0</v>
      </c>
      <c r="E40" s="148">
        <v>14718</v>
      </c>
      <c r="F40" s="330"/>
    </row>
    <row r="41" spans="1:6" ht="13.5" customHeight="1">
      <c r="A41" s="17" t="s">
        <v>483</v>
      </c>
      <c r="B41" s="149"/>
      <c r="C41" s="149"/>
      <c r="D41" s="149"/>
      <c r="E41" s="149"/>
      <c r="F41" s="330"/>
    </row>
    <row r="42" spans="1:6" ht="13.5" customHeight="1">
      <c r="A42" s="17" t="s">
        <v>552</v>
      </c>
      <c r="B42" s="149"/>
      <c r="C42" s="149"/>
      <c r="D42" s="149"/>
      <c r="E42" s="149"/>
      <c r="F42" s="330"/>
    </row>
    <row r="43" spans="1:6" ht="15.75" customHeight="1">
      <c r="A43" s="146" t="s">
        <v>484</v>
      </c>
      <c r="B43" s="151"/>
      <c r="C43" s="151"/>
      <c r="D43" s="151"/>
      <c r="E43" s="151"/>
      <c r="F43" s="330"/>
    </row>
    <row r="44" spans="1:6" ht="15.75" customHeight="1">
      <c r="A44" s="146" t="s">
        <v>485</v>
      </c>
      <c r="B44" s="151"/>
      <c r="C44" s="151"/>
      <c r="D44" s="151"/>
      <c r="E44" s="151"/>
      <c r="F44" s="330"/>
    </row>
    <row r="45" spans="1:6" ht="15.75" customHeight="1">
      <c r="A45" s="146" t="s">
        <v>486</v>
      </c>
      <c r="B45" s="151"/>
      <c r="C45" s="151"/>
      <c r="D45" s="151"/>
      <c r="E45" s="151"/>
      <c r="F45" s="330"/>
    </row>
    <row r="46" spans="1:6" ht="15.75" customHeight="1">
      <c r="A46" s="146" t="s">
        <v>487</v>
      </c>
      <c r="B46" s="151"/>
      <c r="C46" s="151"/>
      <c r="D46" s="151"/>
      <c r="E46" s="151">
        <v>14718</v>
      </c>
      <c r="F46" s="330"/>
    </row>
    <row r="47" spans="1:6" ht="15.75" customHeight="1">
      <c r="A47" s="146" t="s">
        <v>495</v>
      </c>
      <c r="B47" s="151"/>
      <c r="C47" s="151"/>
      <c r="D47" s="151"/>
      <c r="E47" s="151"/>
      <c r="F47" s="330"/>
    </row>
    <row r="48" spans="1:8" ht="13.5" customHeight="1">
      <c r="A48" s="134" t="s">
        <v>128</v>
      </c>
      <c r="B48" s="148">
        <v>234199</v>
      </c>
      <c r="C48" s="148">
        <v>234199</v>
      </c>
      <c r="D48" s="148">
        <v>192285</v>
      </c>
      <c r="E48" s="148">
        <v>77663</v>
      </c>
      <c r="F48" s="330">
        <f>E48/B48</f>
        <v>0.3316111512004748</v>
      </c>
      <c r="G48" s="114"/>
      <c r="H48" s="45"/>
    </row>
    <row r="49" spans="1:8" ht="13.5" customHeight="1">
      <c r="A49" s="135" t="s">
        <v>129</v>
      </c>
      <c r="B49" s="148">
        <v>0</v>
      </c>
      <c r="C49" s="148">
        <v>0</v>
      </c>
      <c r="D49" s="148">
        <v>0</v>
      </c>
      <c r="E49" s="148">
        <v>29998</v>
      </c>
      <c r="F49" s="330"/>
      <c r="G49" s="115"/>
      <c r="H49" s="45"/>
    </row>
    <row r="50" spans="1:11" ht="13.5" customHeight="1">
      <c r="A50" s="134" t="s">
        <v>130</v>
      </c>
      <c r="B50" s="148"/>
      <c r="C50" s="148"/>
      <c r="D50" s="148"/>
      <c r="E50" s="148"/>
      <c r="F50" s="330"/>
      <c r="G50" s="114"/>
      <c r="H50" s="45"/>
      <c r="J50" s="310"/>
      <c r="K50" s="310"/>
    </row>
    <row r="51" spans="1:6" ht="13.5" customHeight="1">
      <c r="A51" s="133" t="s">
        <v>180</v>
      </c>
      <c r="B51" s="137"/>
      <c r="C51" s="137"/>
      <c r="D51" s="137"/>
      <c r="E51" s="137"/>
      <c r="F51" s="330"/>
    </row>
    <row r="52" spans="1:6" ht="13.5" customHeight="1">
      <c r="A52" s="32" t="s">
        <v>136</v>
      </c>
      <c r="B52" s="137"/>
      <c r="C52" s="137"/>
      <c r="D52" s="137"/>
      <c r="E52" s="137">
        <v>145896</v>
      </c>
      <c r="F52" s="330"/>
    </row>
    <row r="53" spans="1:6" ht="13.5" customHeight="1">
      <c r="A53" s="133" t="s">
        <v>137</v>
      </c>
      <c r="B53" s="137"/>
      <c r="C53" s="137"/>
      <c r="D53" s="137"/>
      <c r="E53" s="137">
        <v>0</v>
      </c>
      <c r="F53" s="330"/>
    </row>
    <row r="54" spans="1:6" ht="13.5" customHeight="1">
      <c r="A54" s="133" t="s">
        <v>138</v>
      </c>
      <c r="B54" s="137"/>
      <c r="C54" s="137"/>
      <c r="D54" s="137"/>
      <c r="E54" s="137">
        <v>31000</v>
      </c>
      <c r="F54" s="330"/>
    </row>
    <row r="55" spans="1:6" s="5" customFormat="1" ht="13.5" customHeight="1">
      <c r="A55" s="452" t="s">
        <v>586</v>
      </c>
      <c r="B55" s="148"/>
      <c r="C55" s="148"/>
      <c r="D55" s="148"/>
      <c r="E55" s="148">
        <v>114896</v>
      </c>
      <c r="F55" s="330"/>
    </row>
    <row r="56" spans="1:6" ht="13.5" customHeight="1">
      <c r="A56" s="138"/>
      <c r="B56" s="149"/>
      <c r="C56" s="149"/>
      <c r="D56" s="149"/>
      <c r="E56" s="149"/>
      <c r="F56" s="330"/>
    </row>
    <row r="57" spans="1:6" ht="13.5" customHeight="1">
      <c r="A57" s="139"/>
      <c r="B57" s="149"/>
      <c r="C57" s="149"/>
      <c r="D57" s="149"/>
      <c r="E57" s="149"/>
      <c r="F57" s="330"/>
    </row>
    <row r="58" spans="1:6" ht="13.5" customHeight="1">
      <c r="A58" s="31" t="s">
        <v>38</v>
      </c>
      <c r="B58" s="137"/>
      <c r="C58" s="137"/>
      <c r="D58" s="137"/>
      <c r="E58" s="137"/>
      <c r="F58" s="330"/>
    </row>
    <row r="59" spans="1:6" ht="13.5" customHeight="1">
      <c r="A59" s="32" t="s">
        <v>105</v>
      </c>
      <c r="B59" s="137"/>
      <c r="C59" s="137"/>
      <c r="D59" s="137"/>
      <c r="E59" s="137"/>
      <c r="F59" s="330"/>
    </row>
    <row r="60" spans="1:6" ht="13.5" customHeight="1">
      <c r="A60" s="37" t="s">
        <v>139</v>
      </c>
      <c r="B60" s="150"/>
      <c r="C60" s="150"/>
      <c r="D60" s="150"/>
      <c r="E60" s="150"/>
      <c r="F60" s="330"/>
    </row>
    <row r="61" spans="1:6" ht="13.5" customHeight="1">
      <c r="A61" s="32" t="s">
        <v>41</v>
      </c>
      <c r="B61" s="137"/>
      <c r="C61" s="137"/>
      <c r="D61" s="137"/>
      <c r="E61" s="137"/>
      <c r="F61" s="330"/>
    </row>
    <row r="62" spans="1:6" ht="13.5" customHeight="1">
      <c r="A62" s="34" t="s">
        <v>140</v>
      </c>
      <c r="B62" s="152">
        <f>SUM(B30+B39)</f>
        <v>293439</v>
      </c>
      <c r="C62" s="152">
        <f>SUM(C30+C39)</f>
        <v>293439</v>
      </c>
      <c r="D62" s="152">
        <f>SUM(D30+D39)</f>
        <v>252848</v>
      </c>
      <c r="E62" s="152">
        <v>319849</v>
      </c>
      <c r="F62" s="330">
        <f>E62/B62</f>
        <v>1.0900016698530188</v>
      </c>
    </row>
    <row r="63" spans="1:8" ht="13.5" customHeight="1">
      <c r="A63" s="192"/>
      <c r="B63" s="324"/>
      <c r="C63" s="324"/>
      <c r="D63" s="192"/>
      <c r="E63" s="192"/>
      <c r="F63" s="193"/>
      <c r="G63" s="113"/>
      <c r="H63" s="45"/>
    </row>
    <row r="64" spans="1:8" ht="13.5" customHeight="1">
      <c r="A64" s="38"/>
      <c r="B64" s="313"/>
      <c r="C64" s="313"/>
      <c r="D64" s="38"/>
      <c r="E64" s="38"/>
      <c r="F64" s="170"/>
      <c r="G64" s="166"/>
      <c r="H64" s="167"/>
    </row>
    <row r="65" spans="2:8" s="184" customFormat="1" ht="13.5" customHeight="1">
      <c r="B65" s="313"/>
      <c r="C65" s="313"/>
      <c r="F65" s="170"/>
      <c r="G65" s="171"/>
      <c r="H65" s="40"/>
    </row>
    <row r="66" spans="2:8" s="184" customFormat="1" ht="13.5" customHeight="1">
      <c r="B66" s="313"/>
      <c r="C66" s="313"/>
      <c r="F66" s="170"/>
      <c r="G66" s="171"/>
      <c r="H66" s="40"/>
    </row>
    <row r="67" spans="2:8" s="184" customFormat="1" ht="16.5" customHeight="1">
      <c r="B67" s="313"/>
      <c r="C67" s="313"/>
      <c r="F67" s="172"/>
      <c r="G67" s="173"/>
      <c r="H67" s="39"/>
    </row>
    <row r="68" spans="6:8" s="184" customFormat="1" ht="16.5" customHeight="1">
      <c r="F68" s="172"/>
      <c r="G68" s="175"/>
      <c r="H68" s="39"/>
    </row>
    <row r="69" spans="6:8" s="184" customFormat="1" ht="13.5" customHeight="1">
      <c r="F69" s="176"/>
      <c r="G69" s="178"/>
      <c r="H69" s="40"/>
    </row>
    <row r="70" spans="6:11" ht="13.5" customHeight="1">
      <c r="F70" s="177"/>
      <c r="G70" s="168"/>
      <c r="H70" s="169"/>
      <c r="K70" s="184"/>
    </row>
    <row r="71" spans="6:10" ht="13.5" customHeight="1">
      <c r="F71" s="179"/>
      <c r="G71" s="116"/>
      <c r="H71" s="49"/>
      <c r="J71" s="184"/>
    </row>
    <row r="72" spans="6:10" ht="13.5" customHeight="1">
      <c r="F72" s="179"/>
      <c r="G72" s="116"/>
      <c r="H72" s="49"/>
      <c r="J72" s="184"/>
    </row>
    <row r="73" spans="6:10" ht="13.5" customHeight="1">
      <c r="F73" s="174"/>
      <c r="G73" s="113"/>
      <c r="H73" s="50"/>
      <c r="J73" s="184"/>
    </row>
    <row r="74" spans="6:8" ht="13.5" customHeight="1">
      <c r="F74" s="172"/>
      <c r="G74" s="105"/>
      <c r="H74" s="45"/>
    </row>
    <row r="75" spans="6:8" ht="13.5" customHeight="1">
      <c r="F75" s="174"/>
      <c r="G75" s="113"/>
      <c r="H75" s="46"/>
    </row>
    <row r="76" spans="6:8" ht="13.5" customHeight="1">
      <c r="F76" s="174"/>
      <c r="G76" s="113"/>
      <c r="H76" s="45"/>
    </row>
    <row r="77" spans="6:8" ht="13.5" customHeight="1">
      <c r="F77" s="180"/>
      <c r="G77" s="125"/>
      <c r="H77" s="3"/>
    </row>
    <row r="78" spans="6:8" ht="13.5" customHeight="1">
      <c r="F78" s="180"/>
      <c r="G78" s="125"/>
      <c r="H78" s="3"/>
    </row>
    <row r="79" spans="6:8" ht="13.5" customHeight="1">
      <c r="F79" s="181"/>
      <c r="G79" s="126"/>
      <c r="H79" s="3"/>
    </row>
    <row r="80" spans="6:8" ht="16.5" customHeight="1">
      <c r="F80" s="172"/>
      <c r="G80" s="127"/>
      <c r="H80" s="51"/>
    </row>
    <row r="81" spans="6:8" ht="13.5" customHeight="1">
      <c r="F81" s="172"/>
      <c r="G81" s="105"/>
      <c r="H81" s="47"/>
    </row>
    <row r="82" spans="6:8" ht="13.5" customHeight="1">
      <c r="F82" s="182"/>
      <c r="G82" s="117"/>
      <c r="H82" s="47"/>
    </row>
    <row r="83" spans="6:8" ht="13.5" customHeight="1">
      <c r="F83" s="172"/>
      <c r="G83" s="105"/>
      <c r="H83" s="47"/>
    </row>
    <row r="84" spans="6:8" ht="18" customHeight="1">
      <c r="F84" s="183"/>
      <c r="G84" s="118"/>
      <c r="H84" s="52"/>
    </row>
    <row r="85" spans="6:8" ht="12.75">
      <c r="F85" s="184"/>
      <c r="H85" s="310"/>
    </row>
    <row r="86" spans="6:8" ht="12.75">
      <c r="F86" s="38"/>
      <c r="G86" s="38"/>
      <c r="H86" s="310"/>
    </row>
    <row r="87" spans="6:8" ht="12.75">
      <c r="F87" s="184"/>
      <c r="H87" s="310"/>
    </row>
    <row r="88" spans="6:8" ht="12.75">
      <c r="F88" s="184"/>
      <c r="H88" s="310"/>
    </row>
    <row r="89" spans="6:8" ht="12.75">
      <c r="F89" s="184"/>
      <c r="H89" s="310"/>
    </row>
  </sheetData>
  <sheetProtection selectLockedCells="1" selectUnlockedCells="1"/>
  <mergeCells count="4">
    <mergeCell ref="A4:F4"/>
    <mergeCell ref="A5:F5"/>
    <mergeCell ref="A3:M3"/>
    <mergeCell ref="A2:N2"/>
  </mergeCells>
  <printOptions/>
  <pageMargins left="0.7874015748031497" right="0" top="0.15748031496062992" bottom="0.15748031496062992" header="0.5118110236220472" footer="0.5118110236220472"/>
  <pageSetup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8.875" style="0" customWidth="1"/>
    <col min="2" max="2" width="33.00390625" style="0" customWidth="1"/>
    <col min="5" max="5" width="9.125" style="7" customWidth="1"/>
    <col min="7" max="7" width="9.125" style="0" customWidth="1"/>
    <col min="8" max="8" width="0.2421875" style="0" customWidth="1"/>
    <col min="9" max="13" width="9.125" style="0" hidden="1" customWidth="1"/>
  </cols>
  <sheetData>
    <row r="1" spans="1:14" ht="15" customHeight="1">
      <c r="A1" s="460" t="s">
        <v>603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3" ht="15" customHeigh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</row>
    <row r="3" spans="1:7" ht="12.75">
      <c r="A3" s="461" t="s">
        <v>523</v>
      </c>
      <c r="B3" s="461"/>
      <c r="C3" s="461"/>
      <c r="D3" s="461"/>
      <c r="E3" s="461"/>
      <c r="F3" s="461"/>
      <c r="G3" s="461"/>
    </row>
    <row r="4" spans="1:7" ht="12.75">
      <c r="A4" s="55"/>
      <c r="B4" s="56"/>
      <c r="C4" s="55"/>
      <c r="D4" s="55"/>
      <c r="E4" s="57"/>
      <c r="F4" s="55"/>
      <c r="G4" s="57" t="s">
        <v>0</v>
      </c>
    </row>
    <row r="5" spans="1:7" ht="12.75">
      <c r="A5" s="58"/>
      <c r="B5" s="59" t="s">
        <v>227</v>
      </c>
      <c r="C5" s="58" t="s">
        <v>228</v>
      </c>
      <c r="D5" s="58" t="s">
        <v>229</v>
      </c>
      <c r="E5" s="58" t="s">
        <v>471</v>
      </c>
      <c r="F5" s="58" t="s">
        <v>472</v>
      </c>
      <c r="G5" s="186" t="s">
        <v>524</v>
      </c>
    </row>
    <row r="6" spans="1:7" ht="54.75" customHeight="1">
      <c r="A6" s="60" t="s">
        <v>463</v>
      </c>
      <c r="B6" s="61" t="s">
        <v>231</v>
      </c>
      <c r="C6" s="62" t="s">
        <v>512</v>
      </c>
      <c r="D6" s="62" t="s">
        <v>525</v>
      </c>
      <c r="E6" s="233" t="s">
        <v>520</v>
      </c>
      <c r="F6" s="62" t="s">
        <v>526</v>
      </c>
      <c r="G6" s="62" t="s">
        <v>527</v>
      </c>
    </row>
    <row r="7" spans="1:7" ht="12.75">
      <c r="A7" s="58"/>
      <c r="B7" s="63"/>
      <c r="C7" s="64"/>
      <c r="D7" s="64"/>
      <c r="E7" s="64"/>
      <c r="F7" s="64"/>
      <c r="G7" s="64"/>
    </row>
    <row r="8" spans="1:7" ht="12.75">
      <c r="A8" s="58">
        <v>1</v>
      </c>
      <c r="B8" s="65" t="s">
        <v>232</v>
      </c>
      <c r="C8" s="66"/>
      <c r="D8" s="66"/>
      <c r="E8" s="64"/>
      <c r="F8" s="66"/>
      <c r="G8" s="67"/>
    </row>
    <row r="9" spans="1:7" s="6" customFormat="1" ht="12.75">
      <c r="A9" s="58">
        <f>A8+1</f>
        <v>2</v>
      </c>
      <c r="B9" s="65" t="s">
        <v>191</v>
      </c>
      <c r="C9" s="66">
        <f>SUM(C10:C19)</f>
        <v>44713</v>
      </c>
      <c r="D9" s="66">
        <f>SUM(D10:D19)</f>
        <v>46139</v>
      </c>
      <c r="E9" s="66">
        <f>SUM(E10:E19)</f>
        <v>46139</v>
      </c>
      <c r="F9" s="66">
        <v>46014</v>
      </c>
      <c r="G9" s="72">
        <f>F9/C9</f>
        <v>1.029096683291213</v>
      </c>
    </row>
    <row r="10" spans="1:7" ht="12.75">
      <c r="A10" s="58"/>
      <c r="B10" s="63" t="s">
        <v>320</v>
      </c>
      <c r="C10" s="64">
        <v>37912</v>
      </c>
      <c r="D10" s="64">
        <v>33604</v>
      </c>
      <c r="E10" s="64">
        <v>33604</v>
      </c>
      <c r="F10" s="64">
        <v>38604</v>
      </c>
      <c r="G10" s="72">
        <f>F10/C10</f>
        <v>1.0182527959485124</v>
      </c>
    </row>
    <row r="11" spans="1:7" ht="12.75">
      <c r="A11" s="58"/>
      <c r="B11" s="63" t="s">
        <v>469</v>
      </c>
      <c r="C11" s="64">
        <v>0</v>
      </c>
      <c r="D11" s="64">
        <v>0</v>
      </c>
      <c r="E11" s="64">
        <v>0</v>
      </c>
      <c r="F11" s="64">
        <v>0</v>
      </c>
      <c r="G11" s="72">
        <v>0</v>
      </c>
    </row>
    <row r="12" spans="1:7" ht="12.75">
      <c r="A12" s="58"/>
      <c r="B12" s="63" t="s">
        <v>313</v>
      </c>
      <c r="C12" s="64">
        <v>751</v>
      </c>
      <c r="D12" s="64">
        <v>762</v>
      </c>
      <c r="E12" s="64">
        <v>762</v>
      </c>
      <c r="F12" s="64">
        <v>0</v>
      </c>
      <c r="G12" s="72">
        <f>F12/C12</f>
        <v>0</v>
      </c>
    </row>
    <row r="13" spans="1:7" ht="12.75">
      <c r="A13" s="58"/>
      <c r="B13" s="63" t="s">
        <v>314</v>
      </c>
      <c r="C13" s="64">
        <v>2200</v>
      </c>
      <c r="D13" s="64">
        <v>1270</v>
      </c>
      <c r="E13" s="64">
        <v>1270</v>
      </c>
      <c r="F13" s="64">
        <v>2200</v>
      </c>
      <c r="G13" s="72">
        <f>F13/C13</f>
        <v>1</v>
      </c>
    </row>
    <row r="14" spans="1:7" ht="12.75">
      <c r="A14" s="58"/>
      <c r="B14" s="63" t="s">
        <v>315</v>
      </c>
      <c r="C14" s="64">
        <v>850</v>
      </c>
      <c r="D14" s="64">
        <v>582</v>
      </c>
      <c r="E14" s="64">
        <v>582</v>
      </c>
      <c r="F14" s="64">
        <v>850</v>
      </c>
      <c r="G14" s="72">
        <f>F14/C14</f>
        <v>1</v>
      </c>
    </row>
    <row r="15" spans="1:7" ht="12.75">
      <c r="A15" s="58"/>
      <c r="B15" s="63" t="s">
        <v>316</v>
      </c>
      <c r="C15" s="64">
        <v>0</v>
      </c>
      <c r="D15" s="64">
        <v>0</v>
      </c>
      <c r="E15" s="64">
        <v>0</v>
      </c>
      <c r="F15" s="64">
        <v>0</v>
      </c>
      <c r="G15" s="72">
        <v>0</v>
      </c>
    </row>
    <row r="16" spans="1:7" ht="12.75">
      <c r="A16" s="58"/>
      <c r="B16" s="63" t="s">
        <v>318</v>
      </c>
      <c r="C16" s="64">
        <v>0</v>
      </c>
      <c r="D16" s="64">
        <v>0</v>
      </c>
      <c r="E16" s="64">
        <v>0</v>
      </c>
      <c r="F16" s="64">
        <v>2160</v>
      </c>
      <c r="G16" s="72"/>
    </row>
    <row r="17" spans="1:7" ht="45">
      <c r="A17" s="58"/>
      <c r="B17" s="63" t="s">
        <v>317</v>
      </c>
      <c r="C17" s="64">
        <v>1000</v>
      </c>
      <c r="D17" s="64">
        <v>1595</v>
      </c>
      <c r="E17" s="64">
        <v>1595</v>
      </c>
      <c r="F17" s="64">
        <v>1000</v>
      </c>
      <c r="G17" s="72">
        <f aca="true" t="shared" si="0" ref="G17:G25">F17/C17</f>
        <v>1</v>
      </c>
    </row>
    <row r="18" spans="1:7" ht="22.5">
      <c r="A18" s="58"/>
      <c r="B18" s="63" t="s">
        <v>470</v>
      </c>
      <c r="C18" s="64">
        <v>0</v>
      </c>
      <c r="D18" s="64">
        <v>0</v>
      </c>
      <c r="E18" s="64">
        <v>0</v>
      </c>
      <c r="F18" s="64">
        <v>0</v>
      </c>
      <c r="G18" s="72">
        <v>0</v>
      </c>
    </row>
    <row r="19" spans="1:7" ht="12.75">
      <c r="A19" s="58"/>
      <c r="B19" s="63" t="s">
        <v>319</v>
      </c>
      <c r="C19" s="64">
        <v>2000</v>
      </c>
      <c r="D19" s="64">
        <v>8326</v>
      </c>
      <c r="E19" s="64">
        <v>8326</v>
      </c>
      <c r="F19" s="64">
        <v>1200</v>
      </c>
      <c r="G19" s="72">
        <f t="shared" si="0"/>
        <v>0.6</v>
      </c>
    </row>
    <row r="20" spans="1:8" s="6" customFormat="1" ht="21.75">
      <c r="A20" s="58">
        <f>A9+1</f>
        <v>3</v>
      </c>
      <c r="B20" s="65" t="s">
        <v>233</v>
      </c>
      <c r="C20" s="71">
        <v>9425</v>
      </c>
      <c r="D20" s="71">
        <v>8715</v>
      </c>
      <c r="E20" s="71">
        <v>8715</v>
      </c>
      <c r="F20" s="71">
        <v>9000</v>
      </c>
      <c r="G20" s="72">
        <f t="shared" si="0"/>
        <v>0.9549071618037135</v>
      </c>
      <c r="H20" s="6">
        <v>790</v>
      </c>
    </row>
    <row r="21" spans="1:8" s="6" customFormat="1" ht="12.75">
      <c r="A21" s="58">
        <f aca="true" t="shared" si="1" ref="A21:A39">A20+1</f>
        <v>4</v>
      </c>
      <c r="B21" s="65" t="s">
        <v>234</v>
      </c>
      <c r="C21" s="66">
        <f>SUM(C22:C25)</f>
        <v>8125</v>
      </c>
      <c r="D21" s="66">
        <f>SUM(D22:D25)</f>
        <v>7637</v>
      </c>
      <c r="E21" s="66">
        <f>SUM(E22:E25)</f>
        <v>7637</v>
      </c>
      <c r="F21" s="66">
        <f>SUM(F22:F25)</f>
        <v>8125</v>
      </c>
      <c r="G21" s="72">
        <f t="shared" si="0"/>
        <v>1</v>
      </c>
      <c r="H21" s="6">
        <v>100</v>
      </c>
    </row>
    <row r="22" spans="1:7" ht="12.75">
      <c r="A22" s="58"/>
      <c r="B22" s="63" t="s">
        <v>321</v>
      </c>
      <c r="C22" s="64">
        <v>1200</v>
      </c>
      <c r="D22" s="64">
        <v>936</v>
      </c>
      <c r="E22" s="64">
        <v>936</v>
      </c>
      <c r="F22" s="64">
        <v>1200</v>
      </c>
      <c r="G22" s="72">
        <f t="shared" si="0"/>
        <v>1</v>
      </c>
    </row>
    <row r="23" spans="1:7" ht="12.75">
      <c r="A23" s="58"/>
      <c r="B23" s="63" t="s">
        <v>322</v>
      </c>
      <c r="C23" s="64">
        <v>1500</v>
      </c>
      <c r="D23" s="64">
        <v>2060</v>
      </c>
      <c r="E23" s="64">
        <v>2060</v>
      </c>
      <c r="F23" s="64">
        <v>1500</v>
      </c>
      <c r="G23" s="72">
        <f t="shared" si="0"/>
        <v>1</v>
      </c>
    </row>
    <row r="24" spans="1:7" ht="12.75">
      <c r="A24" s="58"/>
      <c r="B24" s="63" t="s">
        <v>323</v>
      </c>
      <c r="C24" s="64">
        <v>4000</v>
      </c>
      <c r="D24" s="64">
        <v>3521</v>
      </c>
      <c r="E24" s="64">
        <v>3521</v>
      </c>
      <c r="F24" s="64">
        <v>4000</v>
      </c>
      <c r="G24" s="72">
        <f t="shared" si="0"/>
        <v>1</v>
      </c>
    </row>
    <row r="25" spans="1:7" ht="12.75">
      <c r="A25" s="58"/>
      <c r="B25" s="63" t="s">
        <v>324</v>
      </c>
      <c r="C25" s="64">
        <v>1425</v>
      </c>
      <c r="D25" s="64">
        <v>1120</v>
      </c>
      <c r="E25" s="64">
        <v>1120</v>
      </c>
      <c r="F25" s="64">
        <v>1425</v>
      </c>
      <c r="G25" s="72">
        <f t="shared" si="0"/>
        <v>1</v>
      </c>
    </row>
    <row r="26" spans="1:7" ht="12.75">
      <c r="A26" s="58">
        <f>A21+1</f>
        <v>5</v>
      </c>
      <c r="B26" s="63" t="s">
        <v>235</v>
      </c>
      <c r="C26" s="64"/>
      <c r="D26" s="64"/>
      <c r="E26" s="64"/>
      <c r="F26" s="64"/>
      <c r="G26" s="72"/>
    </row>
    <row r="27" spans="1:7" ht="12.75">
      <c r="A27" s="58">
        <f t="shared" si="1"/>
        <v>6</v>
      </c>
      <c r="B27" s="63" t="s">
        <v>236</v>
      </c>
      <c r="C27" s="64"/>
      <c r="D27" s="64">
        <v>10</v>
      </c>
      <c r="E27" s="64">
        <v>10</v>
      </c>
      <c r="F27" s="64"/>
      <c r="G27" s="72">
        <v>0</v>
      </c>
    </row>
    <row r="28" spans="1:7" ht="12.75">
      <c r="A28" s="58">
        <f t="shared" si="1"/>
        <v>7</v>
      </c>
      <c r="B28" s="63" t="s">
        <v>237</v>
      </c>
      <c r="C28" s="64"/>
      <c r="D28" s="64"/>
      <c r="E28" s="64"/>
      <c r="F28" s="64"/>
      <c r="G28" s="72"/>
    </row>
    <row r="29" spans="1:7" ht="12.75">
      <c r="A29" s="58">
        <f t="shared" si="1"/>
        <v>8</v>
      </c>
      <c r="B29" s="65"/>
      <c r="C29" s="66"/>
      <c r="D29" s="66"/>
      <c r="E29" s="64"/>
      <c r="F29" s="66"/>
      <c r="G29" s="72"/>
    </row>
    <row r="30" spans="1:7" ht="12.75">
      <c r="A30" s="58">
        <f t="shared" si="1"/>
        <v>9</v>
      </c>
      <c r="B30" s="65" t="s">
        <v>238</v>
      </c>
      <c r="C30" s="68"/>
      <c r="D30" s="68"/>
      <c r="E30" s="64"/>
      <c r="F30" s="68">
        <v>500</v>
      </c>
      <c r="G30" s="72">
        <v>0</v>
      </c>
    </row>
    <row r="31" spans="1:7" ht="12.75">
      <c r="A31" s="58">
        <f t="shared" si="1"/>
        <v>10</v>
      </c>
      <c r="B31" s="63"/>
      <c r="C31" s="64"/>
      <c r="D31" s="64"/>
      <c r="E31" s="64"/>
      <c r="F31" s="64"/>
      <c r="G31" s="72"/>
    </row>
    <row r="32" spans="1:7" ht="12.75">
      <c r="A32" s="58">
        <f t="shared" si="1"/>
        <v>11</v>
      </c>
      <c r="B32" s="63" t="s">
        <v>143</v>
      </c>
      <c r="C32" s="64"/>
      <c r="D32" s="64"/>
      <c r="E32" s="64"/>
      <c r="F32" s="64">
        <v>500</v>
      </c>
      <c r="G32" s="72">
        <v>0</v>
      </c>
    </row>
    <row r="33" spans="1:7" ht="12.75">
      <c r="A33" s="58">
        <f t="shared" si="1"/>
        <v>12</v>
      </c>
      <c r="B33" s="63" t="s">
        <v>144</v>
      </c>
      <c r="C33" s="64"/>
      <c r="D33" s="64"/>
      <c r="E33" s="64"/>
      <c r="F33" s="64"/>
      <c r="G33" s="72"/>
    </row>
    <row r="34" spans="1:7" ht="12.75">
      <c r="A34" s="58">
        <f t="shared" si="1"/>
        <v>13</v>
      </c>
      <c r="B34" s="65"/>
      <c r="C34" s="66"/>
      <c r="D34" s="66"/>
      <c r="E34" s="64"/>
      <c r="F34" s="66"/>
      <c r="G34" s="72"/>
    </row>
    <row r="35" spans="1:7" ht="12.75">
      <c r="A35" s="58">
        <f t="shared" si="1"/>
        <v>14</v>
      </c>
      <c r="B35" s="61" t="s">
        <v>239</v>
      </c>
      <c r="C35" s="66"/>
      <c r="D35" s="66"/>
      <c r="E35" s="64"/>
      <c r="F35" s="66"/>
      <c r="G35" s="72"/>
    </row>
    <row r="36" spans="1:7" ht="12.75">
      <c r="A36" s="58">
        <f t="shared" si="1"/>
        <v>15</v>
      </c>
      <c r="B36" s="65" t="s">
        <v>240</v>
      </c>
      <c r="C36" s="68"/>
      <c r="D36" s="68"/>
      <c r="E36" s="331"/>
      <c r="F36" s="68"/>
      <c r="G36" s="72"/>
    </row>
    <row r="37" spans="1:7" ht="22.5">
      <c r="A37" s="58">
        <f t="shared" si="1"/>
        <v>16</v>
      </c>
      <c r="B37" s="63" t="s">
        <v>241</v>
      </c>
      <c r="C37" s="66"/>
      <c r="D37" s="66"/>
      <c r="E37" s="64"/>
      <c r="F37" s="66"/>
      <c r="G37" s="72"/>
    </row>
    <row r="38" spans="1:7" ht="12.75">
      <c r="A38" s="58">
        <f t="shared" si="1"/>
        <v>17</v>
      </c>
      <c r="B38" s="63" t="s">
        <v>242</v>
      </c>
      <c r="C38" s="66"/>
      <c r="D38" s="66"/>
      <c r="E38" s="64"/>
      <c r="F38" s="66"/>
      <c r="G38" s="72"/>
    </row>
    <row r="39" spans="1:7" ht="12.75">
      <c r="A39" s="58">
        <f t="shared" si="1"/>
        <v>18</v>
      </c>
      <c r="B39" s="69" t="s">
        <v>243</v>
      </c>
      <c r="C39" s="66">
        <f>SUM(C9+C20+C21)</f>
        <v>62263</v>
      </c>
      <c r="D39" s="66">
        <f>SUM(D9+D20+D21+D27)</f>
        <v>62501</v>
      </c>
      <c r="E39" s="66">
        <f>SUM(E9+E20+E21+E27)</f>
        <v>62501</v>
      </c>
      <c r="F39" s="66">
        <f>SUM(F9+F20+F21+F30)</f>
        <v>63639</v>
      </c>
      <c r="G39" s="72">
        <f>F39/C39</f>
        <v>1.0220998024508938</v>
      </c>
    </row>
    <row r="40" spans="1:7" ht="46.5" customHeight="1">
      <c r="A40" s="282">
        <v>19</v>
      </c>
      <c r="B40" s="188" t="s">
        <v>441</v>
      </c>
      <c r="C40" s="281" t="s">
        <v>442</v>
      </c>
      <c r="D40" s="281" t="s">
        <v>442</v>
      </c>
      <c r="E40" s="59" t="s">
        <v>442</v>
      </c>
      <c r="F40" s="281" t="s">
        <v>442</v>
      </c>
      <c r="G40" s="332">
        <v>1</v>
      </c>
    </row>
  </sheetData>
  <sheetProtection/>
  <mergeCells count="3">
    <mergeCell ref="A1:N1"/>
    <mergeCell ref="A2:M2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6.125" style="7" customWidth="1"/>
    <col min="2" max="2" width="32.375" style="7" customWidth="1"/>
    <col min="3" max="4" width="8.375" style="7" customWidth="1"/>
    <col min="5" max="5" width="9.375" style="7" customWidth="1"/>
    <col min="6" max="6" width="8.75390625" style="7" customWidth="1"/>
    <col min="7" max="7" width="11.75390625" style="7" customWidth="1"/>
    <col min="8" max="8" width="0.12890625" style="7" customWidth="1"/>
    <col min="9" max="13" width="9.125" style="7" hidden="1" customWidth="1"/>
    <col min="14" max="16384" width="9.125" style="7" customWidth="1"/>
  </cols>
  <sheetData>
    <row r="1" spans="1:14" ht="11.25">
      <c r="A1" s="460" t="s">
        <v>604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3" ht="11.25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</row>
    <row r="3" spans="1:7" ht="11.25">
      <c r="A3" s="462" t="s">
        <v>528</v>
      </c>
      <c r="B3" s="462"/>
      <c r="C3" s="462"/>
      <c r="D3" s="462"/>
      <c r="E3" s="462"/>
      <c r="F3" s="462"/>
      <c r="G3" s="462"/>
    </row>
    <row r="4" spans="1:7" ht="11.25">
      <c r="A4" s="421"/>
      <c r="B4" s="420"/>
      <c r="C4" s="70"/>
      <c r="D4" s="70"/>
      <c r="E4" s="70"/>
      <c r="F4" s="70"/>
      <c r="G4" s="57" t="s">
        <v>0</v>
      </c>
    </row>
    <row r="5" spans="1:7" ht="11.25">
      <c r="A5" s="58"/>
      <c r="B5" s="59" t="s">
        <v>227</v>
      </c>
      <c r="C5" s="58" t="s">
        <v>228</v>
      </c>
      <c r="D5" s="58" t="s">
        <v>229</v>
      </c>
      <c r="E5" s="58" t="s">
        <v>471</v>
      </c>
      <c r="F5" s="58" t="s">
        <v>472</v>
      </c>
      <c r="G5" s="58" t="s">
        <v>524</v>
      </c>
    </row>
    <row r="6" spans="1:7" ht="44.25" customHeight="1">
      <c r="A6" s="60" t="s">
        <v>230</v>
      </c>
      <c r="B6" s="61" t="s">
        <v>231</v>
      </c>
      <c r="C6" s="233" t="s">
        <v>512</v>
      </c>
      <c r="D6" s="233" t="s">
        <v>567</v>
      </c>
      <c r="E6" s="233" t="s">
        <v>520</v>
      </c>
      <c r="F6" s="233" t="s">
        <v>526</v>
      </c>
      <c r="G6" s="233" t="s">
        <v>527</v>
      </c>
    </row>
    <row r="7" spans="1:7" ht="15" customHeight="1">
      <c r="A7" s="58">
        <v>1</v>
      </c>
      <c r="B7" s="65" t="s">
        <v>244</v>
      </c>
      <c r="C7" s="71"/>
      <c r="D7" s="71"/>
      <c r="E7" s="71"/>
      <c r="F7" s="71"/>
      <c r="G7" s="72"/>
    </row>
    <row r="8" spans="1:7" ht="15" customHeight="1">
      <c r="A8" s="58">
        <f aca="true" t="shared" si="0" ref="A8:A30">A7+1</f>
        <v>2</v>
      </c>
      <c r="B8" s="63" t="s">
        <v>245</v>
      </c>
      <c r="C8" s="73"/>
      <c r="D8" s="73"/>
      <c r="E8" s="73"/>
      <c r="F8" s="73"/>
      <c r="G8" s="72"/>
    </row>
    <row r="9" spans="1:7" ht="15" customHeight="1">
      <c r="A9" s="58">
        <f t="shared" si="0"/>
        <v>3</v>
      </c>
      <c r="B9" s="63" t="s">
        <v>246</v>
      </c>
      <c r="C9" s="73"/>
      <c r="D9" s="73"/>
      <c r="E9" s="73"/>
      <c r="F9" s="73"/>
      <c r="G9" s="72"/>
    </row>
    <row r="10" spans="1:7" ht="15" customHeight="1">
      <c r="A10" s="58">
        <f t="shared" si="0"/>
        <v>4</v>
      </c>
      <c r="B10" s="63" t="s">
        <v>247</v>
      </c>
      <c r="C10" s="73"/>
      <c r="D10" s="73"/>
      <c r="E10" s="73"/>
      <c r="F10" s="73"/>
      <c r="G10" s="72"/>
    </row>
    <row r="11" spans="1:7" ht="15" customHeight="1">
      <c r="A11" s="58">
        <f t="shared" si="0"/>
        <v>5</v>
      </c>
      <c r="B11" s="63" t="s">
        <v>248</v>
      </c>
      <c r="C11" s="73"/>
      <c r="D11" s="73"/>
      <c r="E11" s="73"/>
      <c r="F11" s="73"/>
      <c r="G11" s="72"/>
    </row>
    <row r="12" spans="1:7" ht="15" customHeight="1">
      <c r="A12" s="58">
        <f t="shared" si="0"/>
        <v>6</v>
      </c>
      <c r="B12" s="63" t="s">
        <v>249</v>
      </c>
      <c r="C12" s="73"/>
      <c r="D12" s="73"/>
      <c r="E12" s="73"/>
      <c r="F12" s="73"/>
      <c r="G12" s="72"/>
    </row>
    <row r="13" spans="1:7" ht="15" customHeight="1">
      <c r="A13" s="58">
        <f t="shared" si="0"/>
        <v>7</v>
      </c>
      <c r="B13" s="63" t="s">
        <v>250</v>
      </c>
      <c r="C13" s="73"/>
      <c r="D13" s="73"/>
      <c r="E13" s="73"/>
      <c r="F13" s="73"/>
      <c r="G13" s="72"/>
    </row>
    <row r="14" spans="1:7" ht="15" customHeight="1">
      <c r="A14" s="58">
        <f t="shared" si="0"/>
        <v>8</v>
      </c>
      <c r="B14" s="63" t="s">
        <v>251</v>
      </c>
      <c r="C14" s="73"/>
      <c r="D14" s="73"/>
      <c r="E14" s="73"/>
      <c r="F14" s="73"/>
      <c r="G14" s="72"/>
    </row>
    <row r="15" spans="1:7" ht="15" customHeight="1">
      <c r="A15" s="58">
        <f t="shared" si="0"/>
        <v>9</v>
      </c>
      <c r="B15" s="63" t="s">
        <v>252</v>
      </c>
      <c r="C15" s="73"/>
      <c r="D15" s="73"/>
      <c r="E15" s="73"/>
      <c r="F15" s="73"/>
      <c r="G15" s="72"/>
    </row>
    <row r="16" spans="1:7" ht="15" customHeight="1">
      <c r="A16" s="58">
        <f t="shared" si="0"/>
        <v>10</v>
      </c>
      <c r="B16" s="63" t="s">
        <v>253</v>
      </c>
      <c r="C16" s="73"/>
      <c r="D16" s="73"/>
      <c r="E16" s="73"/>
      <c r="F16" s="73"/>
      <c r="G16" s="72"/>
    </row>
    <row r="17" spans="1:7" ht="15" customHeight="1">
      <c r="A17" s="58">
        <f t="shared" si="0"/>
        <v>11</v>
      </c>
      <c r="B17" s="63" t="s">
        <v>254</v>
      </c>
      <c r="C17" s="73"/>
      <c r="D17" s="73"/>
      <c r="E17" s="73"/>
      <c r="F17" s="73"/>
      <c r="G17" s="72"/>
    </row>
    <row r="18" spans="1:7" ht="15" customHeight="1">
      <c r="A18" s="58">
        <f t="shared" si="0"/>
        <v>12</v>
      </c>
      <c r="B18" s="63" t="s">
        <v>255</v>
      </c>
      <c r="C18" s="73"/>
      <c r="D18" s="73"/>
      <c r="E18" s="73"/>
      <c r="F18" s="73"/>
      <c r="G18" s="72"/>
    </row>
    <row r="19" spans="1:7" ht="15" customHeight="1">
      <c r="A19" s="58">
        <f t="shared" si="0"/>
        <v>13</v>
      </c>
      <c r="B19" s="63" t="s">
        <v>256</v>
      </c>
      <c r="C19" s="73"/>
      <c r="D19" s="73"/>
      <c r="E19" s="73"/>
      <c r="F19" s="73"/>
      <c r="G19" s="72"/>
    </row>
    <row r="20" spans="1:7" ht="15" customHeight="1">
      <c r="A20" s="58">
        <f t="shared" si="0"/>
        <v>14</v>
      </c>
      <c r="B20" s="65" t="s">
        <v>257</v>
      </c>
      <c r="C20" s="318">
        <v>185</v>
      </c>
      <c r="D20" s="318">
        <v>185</v>
      </c>
      <c r="E20" s="318">
        <v>158</v>
      </c>
      <c r="F20" s="318">
        <v>185</v>
      </c>
      <c r="G20" s="332">
        <f>F20/C20</f>
        <v>1</v>
      </c>
    </row>
    <row r="21" spans="1:7" ht="15" customHeight="1">
      <c r="A21" s="58">
        <f t="shared" si="0"/>
        <v>15</v>
      </c>
      <c r="B21" s="63" t="s">
        <v>258</v>
      </c>
      <c r="C21" s="73"/>
      <c r="D21" s="73"/>
      <c r="E21" s="320"/>
      <c r="F21" s="73"/>
      <c r="G21" s="332"/>
    </row>
    <row r="22" spans="1:7" ht="15" customHeight="1">
      <c r="A22" s="58">
        <f t="shared" si="0"/>
        <v>16</v>
      </c>
      <c r="B22" s="63" t="s">
        <v>259</v>
      </c>
      <c r="C22" s="73"/>
      <c r="D22" s="73"/>
      <c r="E22" s="320"/>
      <c r="F22" s="73"/>
      <c r="G22" s="332"/>
    </row>
    <row r="23" spans="1:7" ht="15" customHeight="1">
      <c r="A23" s="58">
        <f t="shared" si="0"/>
        <v>17</v>
      </c>
      <c r="B23" s="63" t="s">
        <v>260</v>
      </c>
      <c r="C23" s="320">
        <v>50</v>
      </c>
      <c r="D23" s="320">
        <v>50</v>
      </c>
      <c r="E23" s="422">
        <v>56</v>
      </c>
      <c r="F23" s="320">
        <v>50</v>
      </c>
      <c r="G23" s="332">
        <f>F23/C23</f>
        <v>1</v>
      </c>
    </row>
    <row r="24" spans="1:7" ht="15" customHeight="1">
      <c r="A24" s="58">
        <f t="shared" si="0"/>
        <v>18</v>
      </c>
      <c r="B24" s="63" t="s">
        <v>261</v>
      </c>
      <c r="C24" s="320"/>
      <c r="D24" s="320"/>
      <c r="E24" s="320"/>
      <c r="F24" s="320"/>
      <c r="G24" s="332"/>
    </row>
    <row r="25" spans="1:7" ht="15" customHeight="1">
      <c r="A25" s="58">
        <f t="shared" si="0"/>
        <v>19</v>
      </c>
      <c r="B25" s="63" t="s">
        <v>297</v>
      </c>
      <c r="C25" s="320">
        <v>135</v>
      </c>
      <c r="D25" s="320">
        <v>135</v>
      </c>
      <c r="E25" s="320">
        <v>102</v>
      </c>
      <c r="F25" s="320">
        <v>135</v>
      </c>
      <c r="G25" s="332">
        <f>F25/C25</f>
        <v>1</v>
      </c>
    </row>
    <row r="26" spans="1:7" ht="15" customHeight="1">
      <c r="A26" s="58">
        <f t="shared" si="0"/>
        <v>20</v>
      </c>
      <c r="B26" s="63" t="s">
        <v>262</v>
      </c>
      <c r="C26" s="320"/>
      <c r="D26" s="320"/>
      <c r="E26" s="320"/>
      <c r="F26" s="320"/>
      <c r="G26" s="332"/>
    </row>
    <row r="27" spans="1:7" ht="15" customHeight="1">
      <c r="A27" s="58">
        <f t="shared" si="0"/>
        <v>21</v>
      </c>
      <c r="B27" s="63" t="s">
        <v>263</v>
      </c>
      <c r="C27" s="320">
        <v>0</v>
      </c>
      <c r="D27" s="320">
        <v>0</v>
      </c>
      <c r="E27" s="320">
        <v>0</v>
      </c>
      <c r="F27" s="320">
        <v>0</v>
      </c>
      <c r="G27" s="332"/>
    </row>
    <row r="28" spans="1:7" ht="15" customHeight="1">
      <c r="A28" s="58">
        <f t="shared" si="0"/>
        <v>22</v>
      </c>
      <c r="B28" s="63" t="s">
        <v>264</v>
      </c>
      <c r="C28" s="320"/>
      <c r="D28" s="320"/>
      <c r="E28" s="320"/>
      <c r="F28" s="320"/>
      <c r="G28" s="332"/>
    </row>
    <row r="29" spans="1:7" ht="15" customHeight="1">
      <c r="A29" s="58">
        <f t="shared" si="0"/>
        <v>23</v>
      </c>
      <c r="B29" s="63" t="s">
        <v>473</v>
      </c>
      <c r="C29" s="320">
        <v>0</v>
      </c>
      <c r="D29" s="320">
        <v>0</v>
      </c>
      <c r="E29" s="320">
        <v>0</v>
      </c>
      <c r="F29" s="320">
        <v>0</v>
      </c>
      <c r="G29" s="332"/>
    </row>
    <row r="30" spans="1:7" ht="15" customHeight="1">
      <c r="A30" s="58">
        <f t="shared" si="0"/>
        <v>24</v>
      </c>
      <c r="B30" s="74" t="s">
        <v>265</v>
      </c>
      <c r="C30" s="73"/>
      <c r="D30" s="73"/>
      <c r="E30" s="73"/>
      <c r="F30" s="320"/>
      <c r="G30" s="72"/>
    </row>
    <row r="31" spans="1:7" ht="29.25" customHeight="1">
      <c r="A31" s="60">
        <f>A30+1</f>
        <v>25</v>
      </c>
      <c r="B31" s="75" t="s">
        <v>266</v>
      </c>
      <c r="C31" s="71">
        <v>0</v>
      </c>
      <c r="D31" s="71">
        <v>3668</v>
      </c>
      <c r="E31" s="71">
        <v>3668</v>
      </c>
      <c r="F31" s="71"/>
      <c r="G31" s="76"/>
    </row>
    <row r="32" spans="1:7" ht="15" customHeight="1">
      <c r="A32" s="60">
        <v>30</v>
      </c>
      <c r="B32" s="77" t="s">
        <v>267</v>
      </c>
      <c r="C32" s="73"/>
      <c r="D32" s="73"/>
      <c r="E32" s="73"/>
      <c r="F32" s="73"/>
      <c r="G32" s="72"/>
    </row>
    <row r="33" spans="1:7" ht="15" customHeight="1">
      <c r="A33" s="60">
        <v>31</v>
      </c>
      <c r="B33" s="77" t="s">
        <v>268</v>
      </c>
      <c r="C33" s="73">
        <v>0</v>
      </c>
      <c r="D33" s="73">
        <v>3668</v>
      </c>
      <c r="E33" s="73">
        <v>3668</v>
      </c>
      <c r="F33" s="73"/>
      <c r="G33" s="72"/>
    </row>
    <row r="34" spans="1:7" ht="15" customHeight="1">
      <c r="A34" s="60">
        <v>32</v>
      </c>
      <c r="B34" s="77" t="s">
        <v>269</v>
      </c>
      <c r="C34" s="73"/>
      <c r="D34" s="73"/>
      <c r="E34" s="73"/>
      <c r="F34" s="73"/>
      <c r="G34" s="72"/>
    </row>
    <row r="35" spans="1:7" ht="15" customHeight="1">
      <c r="A35" s="60">
        <v>33</v>
      </c>
      <c r="B35" s="77" t="s">
        <v>270</v>
      </c>
      <c r="C35" s="73"/>
      <c r="D35" s="73"/>
      <c r="E35" s="423"/>
      <c r="F35" s="73"/>
      <c r="G35" s="72"/>
    </row>
    <row r="36" spans="1:7" ht="15" customHeight="1">
      <c r="A36" s="60">
        <v>34</v>
      </c>
      <c r="B36" s="77" t="s">
        <v>271</v>
      </c>
      <c r="C36" s="73"/>
      <c r="D36" s="73"/>
      <c r="E36" s="73"/>
      <c r="F36" s="73"/>
      <c r="G36" s="72"/>
    </row>
    <row r="37" spans="1:7" ht="15" customHeight="1">
      <c r="A37" s="60">
        <v>35</v>
      </c>
      <c r="B37" s="78" t="s">
        <v>272</v>
      </c>
      <c r="C37" s="71"/>
      <c r="D37" s="71"/>
      <c r="E37" s="71"/>
      <c r="F37" s="79"/>
      <c r="G37" s="72"/>
    </row>
    <row r="38" spans="1:7" ht="15" customHeight="1">
      <c r="A38" s="60">
        <v>36</v>
      </c>
      <c r="B38" s="78"/>
      <c r="C38" s="71"/>
      <c r="D38" s="71"/>
      <c r="E38" s="71"/>
      <c r="F38" s="73"/>
      <c r="G38" s="72"/>
    </row>
    <row r="39" spans="1:7" ht="15" customHeight="1">
      <c r="A39" s="60">
        <v>37</v>
      </c>
      <c r="B39" s="80" t="s">
        <v>273</v>
      </c>
      <c r="C39" s="71"/>
      <c r="D39" s="71"/>
      <c r="E39" s="71"/>
      <c r="F39" s="71"/>
      <c r="G39" s="72"/>
    </row>
    <row r="40" spans="1:7" ht="15" customHeight="1">
      <c r="A40" s="60">
        <v>38</v>
      </c>
      <c r="B40" s="81"/>
      <c r="C40" s="79"/>
      <c r="D40" s="79"/>
      <c r="E40" s="79"/>
      <c r="F40" s="79"/>
      <c r="G40" s="72"/>
    </row>
    <row r="41" spans="1:7" ht="21" customHeight="1">
      <c r="A41" s="60">
        <v>39</v>
      </c>
      <c r="B41" s="65" t="s">
        <v>274</v>
      </c>
      <c r="C41" s="71"/>
      <c r="D41" s="71"/>
      <c r="E41" s="71"/>
      <c r="F41" s="71"/>
      <c r="G41" s="72"/>
    </row>
    <row r="42" spans="1:7" ht="21.75" customHeight="1">
      <c r="A42" s="60">
        <v>40</v>
      </c>
      <c r="B42" s="63" t="s">
        <v>275</v>
      </c>
      <c r="C42" s="73"/>
      <c r="D42" s="73"/>
      <c r="E42" s="73"/>
      <c r="F42" s="73"/>
      <c r="G42" s="72"/>
    </row>
    <row r="43" spans="1:7" ht="28.5" customHeight="1">
      <c r="A43" s="60">
        <v>41</v>
      </c>
      <c r="B43" s="63" t="s">
        <v>276</v>
      </c>
      <c r="C43" s="73"/>
      <c r="D43" s="73"/>
      <c r="E43" s="73"/>
      <c r="F43" s="73"/>
      <c r="G43" s="72"/>
    </row>
    <row r="44" spans="1:7" ht="31.5" customHeight="1">
      <c r="A44" s="60">
        <v>42</v>
      </c>
      <c r="B44" s="63" t="s">
        <v>277</v>
      </c>
      <c r="C44" s="73"/>
      <c r="D44" s="73"/>
      <c r="E44" s="73"/>
      <c r="F44" s="73"/>
      <c r="G44" s="72"/>
    </row>
    <row r="45" spans="1:7" ht="15" customHeight="1">
      <c r="A45" s="60">
        <v>43</v>
      </c>
      <c r="B45" s="63" t="s">
        <v>278</v>
      </c>
      <c r="C45" s="73"/>
      <c r="D45" s="73"/>
      <c r="E45" s="73"/>
      <c r="F45" s="73"/>
      <c r="G45" s="72"/>
    </row>
    <row r="46" spans="1:7" ht="15" customHeight="1">
      <c r="A46" s="60">
        <v>44</v>
      </c>
      <c r="B46" s="63" t="s">
        <v>279</v>
      </c>
      <c r="C46" s="73"/>
      <c r="D46" s="73"/>
      <c r="E46" s="73"/>
      <c r="F46" s="73"/>
      <c r="G46" s="72"/>
    </row>
    <row r="47" spans="1:7" ht="15" customHeight="1">
      <c r="A47" s="60">
        <v>45</v>
      </c>
      <c r="B47" s="63" t="s">
        <v>280</v>
      </c>
      <c r="C47" s="73"/>
      <c r="D47" s="73"/>
      <c r="E47" s="73"/>
      <c r="F47" s="73"/>
      <c r="G47" s="72"/>
    </row>
    <row r="48" spans="1:7" s="424" customFormat="1" ht="15" customHeight="1">
      <c r="A48" s="82"/>
      <c r="B48" s="83"/>
      <c r="C48" s="84"/>
      <c r="D48" s="84"/>
      <c r="E48" s="84"/>
      <c r="F48" s="84"/>
      <c r="G48" s="85"/>
    </row>
    <row r="49" spans="1:7" ht="15" customHeight="1">
      <c r="A49" s="58"/>
      <c r="B49" s="59" t="s">
        <v>227</v>
      </c>
      <c r="C49" s="58" t="s">
        <v>228</v>
      </c>
      <c r="D49" s="58" t="s">
        <v>229</v>
      </c>
      <c r="E49" s="58" t="s">
        <v>471</v>
      </c>
      <c r="F49" s="58" t="s">
        <v>472</v>
      </c>
      <c r="G49" s="58" t="s">
        <v>524</v>
      </c>
    </row>
    <row r="50" spans="1:7" ht="49.5" customHeight="1">
      <c r="A50" s="60" t="s">
        <v>230</v>
      </c>
      <c r="B50" s="61" t="s">
        <v>231</v>
      </c>
      <c r="C50" s="233" t="s">
        <v>512</v>
      </c>
      <c r="D50" s="233" t="s">
        <v>567</v>
      </c>
      <c r="E50" s="233" t="s">
        <v>520</v>
      </c>
      <c r="F50" s="233" t="s">
        <v>526</v>
      </c>
      <c r="G50" s="233" t="s">
        <v>527</v>
      </c>
    </row>
    <row r="51" spans="1:7" ht="31.5" customHeight="1">
      <c r="A51" s="59">
        <v>46</v>
      </c>
      <c r="B51" s="65" t="s">
        <v>281</v>
      </c>
      <c r="C51" s="71"/>
      <c r="D51" s="71"/>
      <c r="E51" s="71"/>
      <c r="F51" s="71"/>
      <c r="G51" s="72"/>
    </row>
    <row r="52" spans="1:7" ht="15" customHeight="1">
      <c r="A52" s="60">
        <v>47</v>
      </c>
      <c r="B52" s="63" t="s">
        <v>282</v>
      </c>
      <c r="C52" s="73"/>
      <c r="D52" s="73"/>
      <c r="E52" s="73"/>
      <c r="F52" s="73"/>
      <c r="G52" s="72"/>
    </row>
    <row r="53" spans="1:7" ht="15" customHeight="1">
      <c r="A53" s="60">
        <v>48</v>
      </c>
      <c r="B53" s="65" t="s">
        <v>283</v>
      </c>
      <c r="C53" s="71"/>
      <c r="D53" s="71"/>
      <c r="E53" s="71"/>
      <c r="F53" s="71"/>
      <c r="G53" s="72"/>
    </row>
    <row r="54" spans="1:7" ht="23.25" customHeight="1">
      <c r="A54" s="60">
        <v>49</v>
      </c>
      <c r="B54" s="63" t="s">
        <v>284</v>
      </c>
      <c r="C54" s="73"/>
      <c r="D54" s="73"/>
      <c r="E54" s="73"/>
      <c r="F54" s="73"/>
      <c r="G54" s="72"/>
    </row>
    <row r="55" spans="1:7" ht="15" customHeight="1">
      <c r="A55" s="60">
        <v>50</v>
      </c>
      <c r="B55" s="63" t="s">
        <v>285</v>
      </c>
      <c r="C55" s="73"/>
      <c r="D55" s="73"/>
      <c r="E55" s="73"/>
      <c r="F55" s="73"/>
      <c r="G55" s="72"/>
    </row>
    <row r="56" spans="1:7" ht="15" customHeight="1">
      <c r="A56" s="60">
        <v>51</v>
      </c>
      <c r="B56" s="63" t="s">
        <v>286</v>
      </c>
      <c r="C56" s="79"/>
      <c r="D56" s="79"/>
      <c r="E56" s="79"/>
      <c r="F56" s="73"/>
      <c r="G56" s="72"/>
    </row>
    <row r="57" spans="1:7" ht="15" customHeight="1">
      <c r="A57" s="60"/>
      <c r="B57" s="78"/>
      <c r="C57" s="79"/>
      <c r="D57" s="79"/>
      <c r="E57" s="79"/>
      <c r="F57" s="79"/>
      <c r="G57" s="72"/>
    </row>
    <row r="58" spans="1:7" ht="15" customHeight="1">
      <c r="A58" s="60">
        <v>52</v>
      </c>
      <c r="B58" s="80" t="s">
        <v>287</v>
      </c>
      <c r="C58" s="71"/>
      <c r="D58" s="71"/>
      <c r="E58" s="71"/>
      <c r="F58" s="71"/>
      <c r="G58" s="72"/>
    </row>
    <row r="59" spans="1:7" ht="15" customHeight="1">
      <c r="A59" s="58">
        <v>53</v>
      </c>
      <c r="B59" s="86" t="s">
        <v>288</v>
      </c>
      <c r="C59" s="71">
        <v>851</v>
      </c>
      <c r="D59" s="71">
        <v>851</v>
      </c>
      <c r="E59" s="71">
        <v>1120</v>
      </c>
      <c r="F59" s="71">
        <v>1077</v>
      </c>
      <c r="G59" s="332">
        <f>F59/C59</f>
        <v>1.2655699177438309</v>
      </c>
    </row>
    <row r="60" spans="1:7" ht="15" customHeight="1">
      <c r="A60" s="58">
        <v>54</v>
      </c>
      <c r="B60" s="86" t="s">
        <v>242</v>
      </c>
      <c r="C60" s="71">
        <v>61227</v>
      </c>
      <c r="D60" s="71">
        <v>57797</v>
      </c>
      <c r="E60" s="71">
        <v>60003</v>
      </c>
      <c r="F60" s="71">
        <v>62377</v>
      </c>
      <c r="G60" s="332">
        <f>F60/C60</f>
        <v>1.0187825632482401</v>
      </c>
    </row>
    <row r="61" spans="1:7" ht="15" customHeight="1">
      <c r="A61" s="60">
        <v>55</v>
      </c>
      <c r="B61" s="65"/>
      <c r="C61" s="73"/>
      <c r="D61" s="73"/>
      <c r="E61" s="73"/>
      <c r="F61" s="73"/>
      <c r="G61" s="332"/>
    </row>
    <row r="62" spans="1:7" ht="15" customHeight="1">
      <c r="A62" s="58">
        <v>56</v>
      </c>
      <c r="B62" s="78" t="s">
        <v>289</v>
      </c>
      <c r="C62" s="71"/>
      <c r="D62" s="71"/>
      <c r="E62" s="71"/>
      <c r="F62" s="71"/>
      <c r="G62" s="332"/>
    </row>
    <row r="63" spans="1:7" ht="15" customHeight="1">
      <c r="A63" s="58"/>
      <c r="B63" s="81"/>
      <c r="C63" s="73"/>
      <c r="D63" s="73"/>
      <c r="E63" s="73"/>
      <c r="F63" s="73"/>
      <c r="G63" s="332"/>
    </row>
    <row r="64" spans="1:7" ht="15" customHeight="1">
      <c r="A64" s="58">
        <v>57</v>
      </c>
      <c r="B64" s="65" t="s">
        <v>290</v>
      </c>
      <c r="C64" s="71"/>
      <c r="D64" s="71"/>
      <c r="E64" s="71"/>
      <c r="F64" s="71"/>
      <c r="G64" s="332"/>
    </row>
    <row r="65" spans="1:7" ht="15" customHeight="1">
      <c r="A65" s="58">
        <v>58</v>
      </c>
      <c r="B65" s="65" t="s">
        <v>291</v>
      </c>
      <c r="C65" s="71"/>
      <c r="D65" s="71"/>
      <c r="E65" s="71"/>
      <c r="F65" s="71"/>
      <c r="G65" s="332"/>
    </row>
    <row r="66" spans="1:7" ht="15" customHeight="1">
      <c r="A66" s="58">
        <v>59</v>
      </c>
      <c r="B66" s="65" t="s">
        <v>292</v>
      </c>
      <c r="C66" s="71"/>
      <c r="D66" s="71"/>
      <c r="E66" s="71"/>
      <c r="F66" s="71"/>
      <c r="G66" s="332"/>
    </row>
    <row r="67" spans="1:7" ht="15" customHeight="1">
      <c r="A67" s="58">
        <f>A66+1</f>
        <v>60</v>
      </c>
      <c r="B67" s="65" t="s">
        <v>293</v>
      </c>
      <c r="C67" s="71"/>
      <c r="D67" s="71"/>
      <c r="E67" s="71"/>
      <c r="F67" s="71"/>
      <c r="G67" s="332"/>
    </row>
    <row r="68" spans="1:7" ht="15" customHeight="1">
      <c r="A68" s="58"/>
      <c r="B68" s="63"/>
      <c r="C68" s="73"/>
      <c r="D68" s="73"/>
      <c r="E68" s="73"/>
      <c r="F68" s="73"/>
      <c r="G68" s="332"/>
    </row>
    <row r="69" spans="1:7" ht="21" customHeight="1">
      <c r="A69" s="58">
        <v>61</v>
      </c>
      <c r="B69" s="69" t="s">
        <v>294</v>
      </c>
      <c r="C69" s="66">
        <f>SUM(C59+C60+C20+C31)</f>
        <v>62263</v>
      </c>
      <c r="D69" s="66">
        <f>SUM(D59+D60+D20+D31)</f>
        <v>62501</v>
      </c>
      <c r="E69" s="66">
        <f>SUM(E59+E60+E20+E31)</f>
        <v>64949</v>
      </c>
      <c r="F69" s="66">
        <f>SUM(F59+F60+F20+F31)</f>
        <v>63639</v>
      </c>
      <c r="G69" s="332">
        <f>F69/C69</f>
        <v>1.0220998024508938</v>
      </c>
    </row>
    <row r="70" spans="1:7" ht="11.25">
      <c r="A70" s="87"/>
      <c r="B70" s="88"/>
      <c r="C70" s="89"/>
      <c r="D70" s="89"/>
      <c r="E70" s="89"/>
      <c r="F70" s="89"/>
      <c r="G70" s="90"/>
    </row>
  </sheetData>
  <sheetProtection/>
  <mergeCells count="3">
    <mergeCell ref="A3:G3"/>
    <mergeCell ref="A2:M2"/>
    <mergeCell ref="A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:N28"/>
    </sheetView>
  </sheetViews>
  <sheetFormatPr defaultColWidth="0" defaultRowHeight="12.75"/>
  <cols>
    <col min="1" max="1" width="4.125" style="0" customWidth="1"/>
    <col min="2" max="2" width="53.375" style="0" customWidth="1"/>
    <col min="3" max="4" width="8.875" style="0" customWidth="1"/>
    <col min="5" max="5" width="9.125" style="0" customWidth="1"/>
    <col min="6" max="6" width="8.875" style="0" customWidth="1"/>
    <col min="7" max="12" width="9.125" style="0" hidden="1" customWidth="1"/>
    <col min="13" max="222" width="9.125" style="0" customWidth="1"/>
    <col min="223" max="16384" width="0" style="0" hidden="1" customWidth="1"/>
  </cols>
  <sheetData>
    <row r="1" spans="1:14" ht="15.75" customHeight="1">
      <c r="A1" s="460" t="s">
        <v>605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2" ht="15.75" customHeigh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</row>
    <row r="3" spans="2:4" ht="15.75">
      <c r="B3" s="463" t="s">
        <v>182</v>
      </c>
      <c r="C3" s="463"/>
      <c r="D3" s="418"/>
    </row>
    <row r="4" spans="2:4" ht="15.75">
      <c r="B4" s="464" t="s">
        <v>535</v>
      </c>
      <c r="C4" s="464"/>
      <c r="D4" s="419"/>
    </row>
    <row r="5" spans="2:4" ht="12.75">
      <c r="B5" s="53"/>
      <c r="C5" s="54"/>
      <c r="D5" s="54"/>
    </row>
    <row r="6" spans="1:13" ht="16.5" customHeight="1">
      <c r="A6" s="465" t="s">
        <v>0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</row>
    <row r="7" spans="1:13" ht="51" customHeight="1">
      <c r="A7" s="153"/>
      <c r="B7" s="155" t="s">
        <v>141</v>
      </c>
      <c r="C7" s="233" t="s">
        <v>512</v>
      </c>
      <c r="D7" s="233" t="s">
        <v>532</v>
      </c>
      <c r="E7" s="233" t="s">
        <v>520</v>
      </c>
      <c r="F7" s="233" t="s">
        <v>521</v>
      </c>
      <c r="G7" s="233" t="s">
        <v>522</v>
      </c>
      <c r="H7" s="425" t="s">
        <v>325</v>
      </c>
      <c r="I7" s="426"/>
      <c r="J7" s="426"/>
      <c r="K7" s="426"/>
      <c r="L7" s="426"/>
      <c r="M7" s="427" t="s">
        <v>522</v>
      </c>
    </row>
    <row r="8" spans="1:13" ht="12.75">
      <c r="A8" s="154">
        <v>1</v>
      </c>
      <c r="B8" s="128" t="s">
        <v>431</v>
      </c>
      <c r="C8" s="156">
        <v>6750</v>
      </c>
      <c r="D8" s="156">
        <f>SUM(D9:D21)</f>
        <v>7174</v>
      </c>
      <c r="E8" s="156">
        <f>SUM(E9:E21)</f>
        <v>7174</v>
      </c>
      <c r="F8" s="156">
        <f>SUM(F9:F21)</f>
        <v>7757</v>
      </c>
      <c r="G8" s="159"/>
      <c r="H8" s="159"/>
      <c r="I8" s="159"/>
      <c r="J8" s="159"/>
      <c r="K8" s="159"/>
      <c r="L8" s="159"/>
      <c r="M8" s="206">
        <f aca="true" t="shared" si="0" ref="M8:M24">F8/C8</f>
        <v>1.149185185185185</v>
      </c>
    </row>
    <row r="9" spans="1:13" ht="12.75">
      <c r="A9" s="154"/>
      <c r="B9" s="128" t="s">
        <v>432</v>
      </c>
      <c r="C9" s="156">
        <v>1900</v>
      </c>
      <c r="D9" s="156">
        <v>2000</v>
      </c>
      <c r="E9" s="156">
        <v>2000</v>
      </c>
      <c r="F9" s="156">
        <v>2000</v>
      </c>
      <c r="G9" s="159"/>
      <c r="H9" s="159"/>
      <c r="I9" s="159"/>
      <c r="J9" s="159"/>
      <c r="K9" s="159"/>
      <c r="L9" s="159"/>
      <c r="M9" s="206">
        <f t="shared" si="0"/>
        <v>1.0526315789473684</v>
      </c>
    </row>
    <row r="10" spans="1:13" ht="12.75">
      <c r="A10" s="154"/>
      <c r="B10" s="128" t="s">
        <v>433</v>
      </c>
      <c r="C10" s="156">
        <v>350</v>
      </c>
      <c r="D10" s="156">
        <v>350</v>
      </c>
      <c r="E10" s="156">
        <v>350</v>
      </c>
      <c r="F10" s="156">
        <v>350</v>
      </c>
      <c r="G10" s="159"/>
      <c r="H10" s="159"/>
      <c r="I10" s="159"/>
      <c r="J10" s="159"/>
      <c r="K10" s="159"/>
      <c r="L10" s="159"/>
      <c r="M10" s="206">
        <f t="shared" si="0"/>
        <v>1</v>
      </c>
    </row>
    <row r="11" spans="1:13" ht="12.75">
      <c r="A11" s="154"/>
      <c r="B11" s="128" t="s">
        <v>434</v>
      </c>
      <c r="C11" s="156">
        <v>2200</v>
      </c>
      <c r="D11" s="156">
        <v>2200</v>
      </c>
      <c r="E11" s="156">
        <v>2200</v>
      </c>
      <c r="F11" s="156">
        <v>2700</v>
      </c>
      <c r="G11" s="159"/>
      <c r="H11" s="159"/>
      <c r="I11" s="159"/>
      <c r="J11" s="159"/>
      <c r="K11" s="159"/>
      <c r="L11" s="159"/>
      <c r="M11" s="206">
        <f t="shared" si="0"/>
        <v>1.2272727272727273</v>
      </c>
    </row>
    <row r="12" spans="1:13" ht="12.75">
      <c r="A12" s="154"/>
      <c r="B12" s="128" t="s">
        <v>435</v>
      </c>
      <c r="C12" s="156">
        <v>350</v>
      </c>
      <c r="D12" s="156">
        <v>350</v>
      </c>
      <c r="E12" s="156">
        <v>350</v>
      </c>
      <c r="F12" s="156">
        <v>350</v>
      </c>
      <c r="G12" s="159"/>
      <c r="H12" s="159"/>
      <c r="I12" s="159"/>
      <c r="J12" s="159"/>
      <c r="K12" s="159"/>
      <c r="L12" s="159"/>
      <c r="M12" s="206">
        <f t="shared" si="0"/>
        <v>1</v>
      </c>
    </row>
    <row r="13" spans="1:13" ht="12.75">
      <c r="A13" s="154"/>
      <c r="B13" s="128" t="s">
        <v>436</v>
      </c>
      <c r="C13" s="156">
        <v>350</v>
      </c>
      <c r="D13" s="156">
        <v>350</v>
      </c>
      <c r="E13" s="156">
        <v>350</v>
      </c>
      <c r="F13" s="156">
        <v>350</v>
      </c>
      <c r="G13" s="159"/>
      <c r="H13" s="159"/>
      <c r="I13" s="159"/>
      <c r="J13" s="159"/>
      <c r="K13" s="159"/>
      <c r="L13" s="159"/>
      <c r="M13" s="206">
        <f t="shared" si="0"/>
        <v>1</v>
      </c>
    </row>
    <row r="14" spans="1:13" ht="12.75">
      <c r="A14" s="154"/>
      <c r="B14" s="128" t="s">
        <v>437</v>
      </c>
      <c r="C14" s="156">
        <v>350</v>
      </c>
      <c r="D14" s="156">
        <v>350</v>
      </c>
      <c r="E14" s="156">
        <v>350</v>
      </c>
      <c r="F14" s="156">
        <v>350</v>
      </c>
      <c r="G14" s="159"/>
      <c r="H14" s="159"/>
      <c r="I14" s="159"/>
      <c r="J14" s="159"/>
      <c r="K14" s="159"/>
      <c r="L14" s="159"/>
      <c r="M14" s="206">
        <f t="shared" si="0"/>
        <v>1</v>
      </c>
    </row>
    <row r="15" spans="1:13" ht="12.75">
      <c r="A15" s="154"/>
      <c r="B15" s="128" t="s">
        <v>438</v>
      </c>
      <c r="C15" s="156">
        <v>350</v>
      </c>
      <c r="D15" s="156">
        <v>350</v>
      </c>
      <c r="E15" s="156">
        <v>350</v>
      </c>
      <c r="F15" s="156">
        <v>350</v>
      </c>
      <c r="G15" s="159"/>
      <c r="H15" s="159"/>
      <c r="I15" s="159"/>
      <c r="J15" s="159"/>
      <c r="K15" s="159"/>
      <c r="L15" s="159"/>
      <c r="M15" s="206">
        <f t="shared" si="0"/>
        <v>1</v>
      </c>
    </row>
    <row r="16" spans="1:13" ht="12.75">
      <c r="A16" s="154"/>
      <c r="B16" s="128" t="s">
        <v>439</v>
      </c>
      <c r="C16" s="156">
        <v>350</v>
      </c>
      <c r="D16" s="156">
        <v>350</v>
      </c>
      <c r="E16" s="156">
        <v>350</v>
      </c>
      <c r="F16" s="156">
        <v>350</v>
      </c>
      <c r="G16" s="159"/>
      <c r="H16" s="159"/>
      <c r="I16" s="159"/>
      <c r="J16" s="159"/>
      <c r="K16" s="159"/>
      <c r="L16" s="159"/>
      <c r="M16" s="206">
        <f t="shared" si="0"/>
        <v>1</v>
      </c>
    </row>
    <row r="17" spans="1:13" ht="12.75">
      <c r="A17" s="154"/>
      <c r="B17" s="128" t="s">
        <v>440</v>
      </c>
      <c r="C17" s="156">
        <v>350</v>
      </c>
      <c r="D17" s="156">
        <v>350</v>
      </c>
      <c r="E17" s="156">
        <v>350</v>
      </c>
      <c r="F17" s="156">
        <v>350</v>
      </c>
      <c r="G17" s="159"/>
      <c r="H17" s="159"/>
      <c r="I17" s="159"/>
      <c r="J17" s="159"/>
      <c r="K17" s="159"/>
      <c r="L17" s="159"/>
      <c r="M17" s="206">
        <f t="shared" si="0"/>
        <v>1</v>
      </c>
    </row>
    <row r="18" spans="1:13" ht="12.75">
      <c r="A18" s="154"/>
      <c r="B18" s="128" t="s">
        <v>553</v>
      </c>
      <c r="C18" s="156"/>
      <c r="D18" s="156"/>
      <c r="E18" s="156"/>
      <c r="F18" s="156">
        <v>350</v>
      </c>
      <c r="G18" s="159"/>
      <c r="H18" s="159"/>
      <c r="I18" s="159"/>
      <c r="J18" s="159"/>
      <c r="K18" s="159"/>
      <c r="L18" s="159"/>
      <c r="M18" s="206">
        <v>3.5</v>
      </c>
    </row>
    <row r="19" spans="1:13" ht="12.75">
      <c r="A19" s="154"/>
      <c r="B19" s="128" t="s">
        <v>498</v>
      </c>
      <c r="C19" s="156">
        <v>100</v>
      </c>
      <c r="D19" s="156"/>
      <c r="E19" s="156"/>
      <c r="F19" s="156"/>
      <c r="G19" s="159"/>
      <c r="H19" s="159"/>
      <c r="I19" s="159"/>
      <c r="J19" s="159"/>
      <c r="K19" s="159"/>
      <c r="L19" s="159"/>
      <c r="M19" s="206">
        <f t="shared" si="0"/>
        <v>0</v>
      </c>
    </row>
    <row r="20" spans="1:13" ht="12.75">
      <c r="A20" s="154"/>
      <c r="B20" s="128" t="s">
        <v>499</v>
      </c>
      <c r="C20" s="156">
        <v>100</v>
      </c>
      <c r="D20" s="156"/>
      <c r="E20" s="156">
        <v>100</v>
      </c>
      <c r="F20" s="156">
        <v>200</v>
      </c>
      <c r="G20" s="159"/>
      <c r="H20" s="159"/>
      <c r="I20" s="159"/>
      <c r="J20" s="159"/>
      <c r="K20" s="159"/>
      <c r="L20" s="159"/>
      <c r="M20" s="206">
        <f t="shared" si="0"/>
        <v>2</v>
      </c>
    </row>
    <row r="21" spans="1:13" ht="12.75">
      <c r="A21" s="154"/>
      <c r="B21" s="128" t="s">
        <v>516</v>
      </c>
      <c r="C21" s="156"/>
      <c r="D21" s="156">
        <v>524</v>
      </c>
      <c r="E21" s="156">
        <v>424</v>
      </c>
      <c r="F21" s="156">
        <v>57</v>
      </c>
      <c r="G21" s="159"/>
      <c r="H21" s="159"/>
      <c r="I21" s="159"/>
      <c r="J21" s="159"/>
      <c r="K21" s="159"/>
      <c r="L21" s="159"/>
      <c r="M21" s="206">
        <v>0.1816</v>
      </c>
    </row>
    <row r="22" spans="1:13" ht="12.75">
      <c r="A22" s="153">
        <v>2</v>
      </c>
      <c r="B22" s="157" t="s">
        <v>183</v>
      </c>
      <c r="C22" s="156">
        <v>170140</v>
      </c>
      <c r="D22" s="158">
        <v>166746</v>
      </c>
      <c r="E22" s="158">
        <v>166746</v>
      </c>
      <c r="F22" s="156">
        <v>174424</v>
      </c>
      <c r="G22" s="159"/>
      <c r="H22" s="159"/>
      <c r="I22" s="159"/>
      <c r="J22" s="159"/>
      <c r="K22" s="159"/>
      <c r="L22" s="159"/>
      <c r="M22" s="206">
        <f t="shared" si="0"/>
        <v>1.0251792641354178</v>
      </c>
    </row>
    <row r="23" spans="1:13" ht="12.75">
      <c r="A23" s="153">
        <v>3</v>
      </c>
      <c r="B23" s="157" t="s">
        <v>184</v>
      </c>
      <c r="C23" s="156">
        <v>1500</v>
      </c>
      <c r="D23" s="158">
        <v>1873</v>
      </c>
      <c r="E23" s="158">
        <v>1873</v>
      </c>
      <c r="F23" s="156">
        <v>1875</v>
      </c>
      <c r="G23" s="159"/>
      <c r="H23" s="159"/>
      <c r="I23" s="159"/>
      <c r="J23" s="159"/>
      <c r="K23" s="159"/>
      <c r="L23" s="159"/>
      <c r="M23" s="206">
        <f t="shared" si="0"/>
        <v>1.25</v>
      </c>
    </row>
    <row r="24" spans="1:13" s="7" customFormat="1" ht="12.75">
      <c r="A24" s="337">
        <v>4</v>
      </c>
      <c r="B24" s="17" t="s">
        <v>329</v>
      </c>
      <c r="C24" s="334">
        <v>100</v>
      </c>
      <c r="D24" s="338">
        <v>427</v>
      </c>
      <c r="E24" s="338">
        <v>427</v>
      </c>
      <c r="F24" s="334">
        <v>450</v>
      </c>
      <c r="G24" s="334"/>
      <c r="H24" s="334"/>
      <c r="I24" s="334"/>
      <c r="J24" s="334"/>
      <c r="K24" s="334"/>
      <c r="L24" s="335">
        <f>E24/C24</f>
        <v>4.27</v>
      </c>
      <c r="M24" s="206">
        <f t="shared" si="0"/>
        <v>4.5</v>
      </c>
    </row>
    <row r="25" spans="1:13" s="7" customFormat="1" ht="12.75">
      <c r="A25" s="337">
        <v>5</v>
      </c>
      <c r="B25" s="17" t="s">
        <v>328</v>
      </c>
      <c r="C25" s="336">
        <v>0</v>
      </c>
      <c r="D25" s="339">
        <v>13922</v>
      </c>
      <c r="E25" s="339">
        <v>13922</v>
      </c>
      <c r="F25" s="336">
        <v>0</v>
      </c>
      <c r="G25" s="334"/>
      <c r="H25" s="334"/>
      <c r="I25" s="334"/>
      <c r="J25" s="334"/>
      <c r="K25" s="334"/>
      <c r="L25" s="335"/>
      <c r="M25" s="206"/>
    </row>
    <row r="26" spans="1:13" s="7" customFormat="1" ht="12.75">
      <c r="A26" s="337"/>
      <c r="B26" s="17" t="s">
        <v>536</v>
      </c>
      <c r="C26" s="336">
        <v>0</v>
      </c>
      <c r="D26" s="340">
        <v>10418</v>
      </c>
      <c r="E26" s="340">
        <v>10418</v>
      </c>
      <c r="F26" s="336">
        <v>0</v>
      </c>
      <c r="G26" s="334"/>
      <c r="H26" s="334"/>
      <c r="I26" s="334"/>
      <c r="J26" s="334"/>
      <c r="K26" s="334"/>
      <c r="L26" s="335"/>
      <c r="M26" s="206"/>
    </row>
    <row r="27" spans="1:13" ht="16.5" customHeight="1">
      <c r="A27" s="333"/>
      <c r="B27" s="305" t="s">
        <v>142</v>
      </c>
      <c r="C27" s="306">
        <f>SUM(C8+C22+C23+C24+C26+C25)</f>
        <v>178490</v>
      </c>
      <c r="D27" s="306">
        <f>SUM(D8+D22+D23+D25+D26+D24)</f>
        <v>200560</v>
      </c>
      <c r="E27" s="306">
        <f>SUM(E8+E22+E23+E25+E26+E24)</f>
        <v>200560</v>
      </c>
      <c r="F27" s="306">
        <f>SUM(F8+F22+F23+F24+F26+F25)</f>
        <v>184506</v>
      </c>
      <c r="G27" s="306">
        <f aca="true" t="shared" si="1" ref="G27:L27">SUM(G8+G22+G23)</f>
        <v>0</v>
      </c>
      <c r="H27" s="306">
        <f t="shared" si="1"/>
        <v>0</v>
      </c>
      <c r="I27" s="306">
        <f t="shared" si="1"/>
        <v>0</v>
      </c>
      <c r="J27" s="306">
        <f t="shared" si="1"/>
        <v>0</v>
      </c>
      <c r="K27" s="306">
        <f t="shared" si="1"/>
        <v>0</v>
      </c>
      <c r="L27" s="306">
        <f t="shared" si="1"/>
        <v>0</v>
      </c>
      <c r="M27" s="430">
        <f>F27/C27</f>
        <v>1.0337049694660765</v>
      </c>
    </row>
  </sheetData>
  <sheetProtection selectLockedCells="1" selectUnlockedCells="1"/>
  <mergeCells count="5">
    <mergeCell ref="B3:C3"/>
    <mergeCell ref="B4:C4"/>
    <mergeCell ref="A2:L2"/>
    <mergeCell ref="A6:M6"/>
    <mergeCell ref="A1:N1"/>
  </mergeCells>
  <printOptions/>
  <pageMargins left="0.7874015748031497" right="0.15748031496062992" top="0.15748031496062992" bottom="0.15748031496062992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4"/>
  <sheetViews>
    <sheetView zoomScalePageLayoutView="0" workbookViewId="0" topLeftCell="A1">
      <selection activeCell="L6" sqref="L6:O6"/>
    </sheetView>
  </sheetViews>
  <sheetFormatPr defaultColWidth="9.00390625" defaultRowHeight="12.75"/>
  <cols>
    <col min="1" max="1" width="2.625" style="7" customWidth="1"/>
    <col min="2" max="2" width="6.00390625" style="7" customWidth="1"/>
    <col min="3" max="3" width="13.75390625" style="7" customWidth="1"/>
    <col min="4" max="4" width="8.25390625" style="7" customWidth="1"/>
    <col min="5" max="5" width="9.375" style="7" customWidth="1"/>
    <col min="6" max="6" width="9.75390625" style="7" customWidth="1"/>
    <col min="7" max="7" width="8.375" style="7" customWidth="1"/>
    <col min="8" max="8" width="8.125" style="7" customWidth="1"/>
    <col min="9" max="11" width="9.25390625" style="7" customWidth="1"/>
    <col min="12" max="12" width="7.625" style="7" customWidth="1"/>
    <col min="13" max="15" width="9.00390625" style="7" customWidth="1"/>
    <col min="16" max="16" width="7.875" style="7" customWidth="1"/>
    <col min="17" max="18" width="9.25390625" style="7" customWidth="1"/>
    <col min="19" max="19" width="7.75390625" style="7" customWidth="1"/>
    <col min="20" max="20" width="7.00390625" style="7" customWidth="1"/>
    <col min="21" max="23" width="7.125" style="7" customWidth="1"/>
    <col min="24" max="26" width="8.00390625" style="7" customWidth="1"/>
    <col min="27" max="27" width="8.875" style="7" customWidth="1"/>
    <col min="28" max="28" width="6.25390625" style="7" customWidth="1"/>
    <col min="29" max="31" width="6.75390625" style="7" customWidth="1"/>
    <col min="32" max="16384" width="9.125" style="7" customWidth="1"/>
  </cols>
  <sheetData>
    <row r="1" spans="1:14" ht="12" customHeight="1">
      <c r="A1" s="460" t="s">
        <v>606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2" ht="11.25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</row>
    <row r="3" spans="1:23" ht="11.25">
      <c r="A3" s="462" t="s">
        <v>547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</row>
    <row r="4" spans="1:23" ht="12" thickBot="1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</row>
    <row r="5" spans="1:31" ht="12" thickBot="1">
      <c r="A5" s="472" t="s">
        <v>186</v>
      </c>
      <c r="B5" s="91"/>
      <c r="C5" s="91"/>
      <c r="D5" s="467"/>
      <c r="E5" s="469"/>
      <c r="F5" s="469"/>
      <c r="G5" s="479"/>
      <c r="H5" s="467" t="s">
        <v>190</v>
      </c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</row>
    <row r="6" spans="1:31" ht="24" customHeight="1" thickBot="1">
      <c r="A6" s="473"/>
      <c r="B6" s="92" t="s">
        <v>187</v>
      </c>
      <c r="C6" s="92" t="s">
        <v>189</v>
      </c>
      <c r="D6" s="467" t="s">
        <v>145</v>
      </c>
      <c r="E6" s="469"/>
      <c r="F6" s="469"/>
      <c r="G6" s="479"/>
      <c r="H6" s="467" t="s">
        <v>191</v>
      </c>
      <c r="I6" s="469"/>
      <c r="J6" s="469"/>
      <c r="K6" s="469"/>
      <c r="L6" s="467" t="s">
        <v>192</v>
      </c>
      <c r="M6" s="469"/>
      <c r="N6" s="469"/>
      <c r="O6" s="469"/>
      <c r="P6" s="467" t="s">
        <v>193</v>
      </c>
      <c r="Q6" s="469"/>
      <c r="R6" s="469"/>
      <c r="S6" s="469"/>
      <c r="T6" s="467" t="s">
        <v>194</v>
      </c>
      <c r="U6" s="468"/>
      <c r="V6" s="468"/>
      <c r="W6" s="468"/>
      <c r="X6" s="467" t="s">
        <v>195</v>
      </c>
      <c r="Y6" s="468"/>
      <c r="Z6" s="468"/>
      <c r="AA6" s="469"/>
      <c r="AB6" s="467" t="s">
        <v>295</v>
      </c>
      <c r="AC6" s="469"/>
      <c r="AD6" s="469"/>
      <c r="AE6" s="469"/>
    </row>
    <row r="7" spans="1:31" ht="57.75" customHeight="1" thickBot="1">
      <c r="A7" s="473"/>
      <c r="B7" s="92" t="s">
        <v>188</v>
      </c>
      <c r="C7" s="408"/>
      <c r="D7" s="92" t="s">
        <v>542</v>
      </c>
      <c r="E7" s="92" t="s">
        <v>549</v>
      </c>
      <c r="F7" s="92" t="s">
        <v>550</v>
      </c>
      <c r="G7" s="410" t="s">
        <v>551</v>
      </c>
      <c r="H7" s="92" t="s">
        <v>542</v>
      </c>
      <c r="I7" s="92" t="s">
        <v>549</v>
      </c>
      <c r="J7" s="92" t="s">
        <v>550</v>
      </c>
      <c r="K7" s="410" t="s">
        <v>551</v>
      </c>
      <c r="L7" s="92" t="s">
        <v>542</v>
      </c>
      <c r="M7" s="92" t="s">
        <v>549</v>
      </c>
      <c r="N7" s="92" t="s">
        <v>550</v>
      </c>
      <c r="O7" s="410" t="s">
        <v>551</v>
      </c>
      <c r="P7" s="92" t="s">
        <v>542</v>
      </c>
      <c r="Q7" s="92" t="s">
        <v>549</v>
      </c>
      <c r="R7" s="92" t="s">
        <v>550</v>
      </c>
      <c r="S7" s="410" t="s">
        <v>551</v>
      </c>
      <c r="T7" s="92" t="s">
        <v>542</v>
      </c>
      <c r="U7" s="92" t="s">
        <v>549</v>
      </c>
      <c r="V7" s="92" t="s">
        <v>550</v>
      </c>
      <c r="W7" s="410" t="s">
        <v>551</v>
      </c>
      <c r="X7" s="92" t="s">
        <v>542</v>
      </c>
      <c r="Y7" s="92" t="s">
        <v>549</v>
      </c>
      <c r="Z7" s="92" t="s">
        <v>550</v>
      </c>
      <c r="AA7" s="410" t="s">
        <v>551</v>
      </c>
      <c r="AB7" s="92" t="s">
        <v>542</v>
      </c>
      <c r="AC7" s="92" t="s">
        <v>549</v>
      </c>
      <c r="AD7" s="92" t="s">
        <v>550</v>
      </c>
      <c r="AE7" s="410" t="s">
        <v>551</v>
      </c>
    </row>
    <row r="8" spans="1:31" ht="12" customHeight="1" hidden="1" thickBot="1">
      <c r="A8" s="474"/>
      <c r="B8" s="97"/>
      <c r="C8" s="97"/>
      <c r="D8" s="97"/>
      <c r="E8" s="409"/>
      <c r="F8" s="409"/>
      <c r="G8" s="409"/>
      <c r="H8" s="475" t="s">
        <v>196</v>
      </c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</row>
    <row r="9" spans="1:31" ht="24" customHeight="1" thickBot="1">
      <c r="A9" s="93" t="s">
        <v>146</v>
      </c>
      <c r="B9" s="93">
        <v>11130</v>
      </c>
      <c r="C9" s="93" t="s">
        <v>197</v>
      </c>
      <c r="D9" s="124">
        <f aca="true" t="shared" si="0" ref="D9:F32">SUM(H9+L9+P9+T9+X9+AB9)</f>
        <v>36220</v>
      </c>
      <c r="E9" s="124">
        <f>I9+M9+Q9+Y9</f>
        <v>37314</v>
      </c>
      <c r="F9" s="124">
        <f t="shared" si="0"/>
        <v>24629</v>
      </c>
      <c r="G9" s="119">
        <f>F9/D9</f>
        <v>0.6799834345665379</v>
      </c>
      <c r="H9" s="101">
        <v>10979</v>
      </c>
      <c r="I9" s="101">
        <v>22146</v>
      </c>
      <c r="J9" s="101">
        <v>10979</v>
      </c>
      <c r="K9" s="119">
        <f>J9/H9</f>
        <v>1</v>
      </c>
      <c r="L9" s="101">
        <v>2141</v>
      </c>
      <c r="M9" s="101">
        <v>3895</v>
      </c>
      <c r="N9" s="101">
        <v>2150</v>
      </c>
      <c r="O9" s="119">
        <f>N9/L9</f>
        <v>1.004203643157403</v>
      </c>
      <c r="P9" s="429">
        <v>14850</v>
      </c>
      <c r="Q9" s="429">
        <v>11273</v>
      </c>
      <c r="R9" s="429">
        <v>11500</v>
      </c>
      <c r="S9" s="119">
        <f>R9/P9</f>
        <v>0.7744107744107744</v>
      </c>
      <c r="T9" s="101"/>
      <c r="U9" s="101"/>
      <c r="V9" s="101"/>
      <c r="W9" s="101"/>
      <c r="X9" s="101">
        <v>8250</v>
      </c>
      <c r="Y9" s="101"/>
      <c r="Z9" s="101"/>
      <c r="AA9" s="119">
        <v>1.1959</v>
      </c>
      <c r="AB9" s="101"/>
      <c r="AC9" s="101">
        <v>1763</v>
      </c>
      <c r="AD9" s="101"/>
      <c r="AE9" s="101"/>
    </row>
    <row r="10" spans="1:31" ht="24" customHeight="1" thickBot="1">
      <c r="A10" s="96" t="s">
        <v>147</v>
      </c>
      <c r="B10" s="97">
        <v>13320</v>
      </c>
      <c r="C10" s="97" t="s">
        <v>198</v>
      </c>
      <c r="D10" s="124">
        <f t="shared" si="0"/>
        <v>650</v>
      </c>
      <c r="E10" s="124">
        <f aca="true" t="shared" si="1" ref="E10:E31">I10+M10+Q10+Y10</f>
        <v>742</v>
      </c>
      <c r="F10" s="124">
        <f t="shared" si="0"/>
        <v>2000</v>
      </c>
      <c r="G10" s="119">
        <f aca="true" t="shared" si="2" ref="G10:G33">F10/D10</f>
        <v>3.076923076923077</v>
      </c>
      <c r="H10" s="95"/>
      <c r="I10" s="95"/>
      <c r="J10" s="95"/>
      <c r="K10" s="119"/>
      <c r="L10" s="95"/>
      <c r="M10" s="95"/>
      <c r="N10" s="95"/>
      <c r="O10" s="121"/>
      <c r="P10" s="95">
        <v>650</v>
      </c>
      <c r="Q10" s="95">
        <v>742</v>
      </c>
      <c r="R10" s="95">
        <v>2000</v>
      </c>
      <c r="S10" s="119">
        <f aca="true" t="shared" si="3" ref="S10:S33">R10/P10</f>
        <v>3.076923076923077</v>
      </c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ht="24" customHeight="1" thickBot="1">
      <c r="A11" s="96" t="s">
        <v>148</v>
      </c>
      <c r="B11" s="97">
        <v>11350</v>
      </c>
      <c r="C11" s="97" t="s">
        <v>199</v>
      </c>
      <c r="D11" s="124">
        <f t="shared" si="0"/>
        <v>2650</v>
      </c>
      <c r="E11" s="124">
        <f t="shared" si="1"/>
        <v>15061</v>
      </c>
      <c r="F11" s="124">
        <f t="shared" si="0"/>
        <v>15000</v>
      </c>
      <c r="G11" s="119">
        <f t="shared" si="2"/>
        <v>5.660377358490566</v>
      </c>
      <c r="H11" s="95"/>
      <c r="I11" s="95"/>
      <c r="J11" s="95"/>
      <c r="K11" s="119"/>
      <c r="L11" s="95"/>
      <c r="M11" s="95"/>
      <c r="N11" s="95"/>
      <c r="O11" s="121"/>
      <c r="P11" s="95">
        <v>2650</v>
      </c>
      <c r="Q11" s="95">
        <v>15061</v>
      </c>
      <c r="R11" s="95">
        <v>15000</v>
      </c>
      <c r="S11" s="119">
        <f t="shared" si="3"/>
        <v>5.660377358490566</v>
      </c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ht="24" customHeight="1" thickBot="1">
      <c r="A12" s="96" t="s">
        <v>149</v>
      </c>
      <c r="B12" s="97">
        <v>32020</v>
      </c>
      <c r="C12" s="97" t="s">
        <v>200</v>
      </c>
      <c r="D12" s="124">
        <f t="shared" si="0"/>
        <v>0</v>
      </c>
      <c r="E12" s="124">
        <f t="shared" si="1"/>
        <v>0</v>
      </c>
      <c r="F12" s="124">
        <f t="shared" si="0"/>
        <v>0</v>
      </c>
      <c r="G12" s="119">
        <v>0</v>
      </c>
      <c r="H12" s="95"/>
      <c r="I12" s="95"/>
      <c r="J12" s="95"/>
      <c r="K12" s="119"/>
      <c r="L12" s="95"/>
      <c r="M12" s="95"/>
      <c r="N12" s="95"/>
      <c r="O12" s="121"/>
      <c r="P12" s="95"/>
      <c r="Q12" s="95"/>
      <c r="R12" s="95"/>
      <c r="S12" s="119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ht="24" customHeight="1" thickBot="1">
      <c r="A13" s="96" t="s">
        <v>150</v>
      </c>
      <c r="B13" s="97">
        <v>41231</v>
      </c>
      <c r="C13" s="97" t="s">
        <v>178</v>
      </c>
      <c r="D13" s="124">
        <f t="shared" si="0"/>
        <v>68581</v>
      </c>
      <c r="E13" s="124">
        <f t="shared" si="1"/>
        <v>68559</v>
      </c>
      <c r="F13" s="124">
        <f t="shared" si="0"/>
        <v>66805</v>
      </c>
      <c r="G13" s="119">
        <f t="shared" si="2"/>
        <v>0.9741036147037809</v>
      </c>
      <c r="H13" s="95">
        <v>50498</v>
      </c>
      <c r="I13" s="95">
        <v>56398</v>
      </c>
      <c r="J13" s="95">
        <v>52060</v>
      </c>
      <c r="K13" s="119">
        <f>J13/H13</f>
        <v>1.0309319180957661</v>
      </c>
      <c r="L13" s="95">
        <v>9583</v>
      </c>
      <c r="M13" s="95">
        <v>4116</v>
      </c>
      <c r="N13" s="95">
        <v>8470</v>
      </c>
      <c r="O13" s="121">
        <f>N13/L13</f>
        <v>0.8838568298027758</v>
      </c>
      <c r="P13" s="123">
        <v>8500</v>
      </c>
      <c r="Q13" s="123">
        <v>8045</v>
      </c>
      <c r="R13" s="123">
        <v>6275</v>
      </c>
      <c r="S13" s="119">
        <f t="shared" si="3"/>
        <v>0.7382352941176471</v>
      </c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ht="24" customHeight="1" thickBot="1">
      <c r="A14" s="96" t="s">
        <v>151</v>
      </c>
      <c r="B14" s="97">
        <v>45160</v>
      </c>
      <c r="C14" s="97" t="s">
        <v>201</v>
      </c>
      <c r="D14" s="124">
        <f t="shared" si="0"/>
        <v>0</v>
      </c>
      <c r="E14" s="124">
        <f t="shared" si="1"/>
        <v>0</v>
      </c>
      <c r="F14" s="124">
        <f t="shared" si="0"/>
        <v>0</v>
      </c>
      <c r="G14" s="119">
        <v>0</v>
      </c>
      <c r="H14" s="95"/>
      <c r="I14" s="95"/>
      <c r="J14" s="95"/>
      <c r="K14" s="119"/>
      <c r="L14" s="95"/>
      <c r="M14" s="95"/>
      <c r="N14" s="95"/>
      <c r="O14" s="121"/>
      <c r="P14" s="95"/>
      <c r="Q14" s="95"/>
      <c r="R14" s="95"/>
      <c r="S14" s="119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ht="24" customHeight="1" thickBot="1">
      <c r="A15" s="96" t="s">
        <v>152</v>
      </c>
      <c r="B15" s="97">
        <v>51040</v>
      </c>
      <c r="C15" s="97" t="s">
        <v>202</v>
      </c>
      <c r="D15" s="124">
        <f t="shared" si="0"/>
        <v>0</v>
      </c>
      <c r="E15" s="124">
        <f t="shared" si="1"/>
        <v>0</v>
      </c>
      <c r="F15" s="124">
        <f t="shared" si="0"/>
        <v>0</v>
      </c>
      <c r="G15" s="119">
        <v>0</v>
      </c>
      <c r="H15" s="95"/>
      <c r="I15" s="95"/>
      <c r="J15" s="95"/>
      <c r="K15" s="119"/>
      <c r="L15" s="95"/>
      <c r="M15" s="95"/>
      <c r="N15" s="95"/>
      <c r="O15" s="121"/>
      <c r="P15" s="95"/>
      <c r="Q15" s="95"/>
      <c r="R15" s="95"/>
      <c r="S15" s="119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ht="24" customHeight="1" thickBot="1">
      <c r="A16" s="96" t="s">
        <v>153</v>
      </c>
      <c r="B16" s="97">
        <v>52020</v>
      </c>
      <c r="C16" s="97" t="s">
        <v>179</v>
      </c>
      <c r="D16" s="124">
        <f t="shared" si="0"/>
        <v>256</v>
      </c>
      <c r="E16" s="124">
        <f t="shared" si="1"/>
        <v>256</v>
      </c>
      <c r="F16" s="124">
        <f t="shared" si="0"/>
        <v>0</v>
      </c>
      <c r="G16" s="119">
        <v>0</v>
      </c>
      <c r="H16" s="95"/>
      <c r="I16" s="95"/>
      <c r="J16" s="95"/>
      <c r="K16" s="119"/>
      <c r="L16" s="95"/>
      <c r="M16" s="95"/>
      <c r="N16" s="95"/>
      <c r="O16" s="121"/>
      <c r="P16" s="95">
        <v>256</v>
      </c>
      <c r="Q16" s="95">
        <v>256</v>
      </c>
      <c r="R16" s="95"/>
      <c r="S16" s="119">
        <f t="shared" si="3"/>
        <v>0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ht="24" customHeight="1" thickBot="1">
      <c r="A17" s="96" t="s">
        <v>154</v>
      </c>
      <c r="B17" s="97">
        <v>63020</v>
      </c>
      <c r="C17" s="97" t="s">
        <v>203</v>
      </c>
      <c r="D17" s="124">
        <f t="shared" si="0"/>
        <v>1200</v>
      </c>
      <c r="E17" s="124">
        <f t="shared" si="1"/>
        <v>2315</v>
      </c>
      <c r="F17" s="124">
        <f t="shared" si="0"/>
        <v>2350</v>
      </c>
      <c r="G17" s="119">
        <f t="shared" si="2"/>
        <v>1.9583333333333333</v>
      </c>
      <c r="H17" s="95"/>
      <c r="I17" s="95"/>
      <c r="J17" s="95"/>
      <c r="K17" s="119"/>
      <c r="L17" s="95"/>
      <c r="M17" s="95"/>
      <c r="N17" s="95"/>
      <c r="O17" s="121"/>
      <c r="P17" s="95">
        <v>1200</v>
      </c>
      <c r="Q17" s="95">
        <v>2315</v>
      </c>
      <c r="R17" s="95">
        <v>2350</v>
      </c>
      <c r="S17" s="119">
        <f t="shared" si="3"/>
        <v>1.9583333333333333</v>
      </c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ht="24" customHeight="1" thickBot="1">
      <c r="A18" s="96" t="s">
        <v>155</v>
      </c>
      <c r="B18" s="97">
        <v>64010</v>
      </c>
      <c r="C18" s="97" t="s">
        <v>171</v>
      </c>
      <c r="D18" s="124">
        <f t="shared" si="0"/>
        <v>6500</v>
      </c>
      <c r="E18" s="124">
        <f t="shared" si="1"/>
        <v>7751</v>
      </c>
      <c r="F18" s="124">
        <f t="shared" si="0"/>
        <v>8160</v>
      </c>
      <c r="G18" s="119">
        <f t="shared" si="2"/>
        <v>1.2553846153846153</v>
      </c>
      <c r="H18" s="95"/>
      <c r="I18" s="95"/>
      <c r="J18" s="95"/>
      <c r="K18" s="119"/>
      <c r="L18" s="95"/>
      <c r="M18" s="95"/>
      <c r="N18" s="95"/>
      <c r="O18" s="121"/>
      <c r="P18" s="95">
        <v>6500</v>
      </c>
      <c r="Q18" s="95">
        <v>7751</v>
      </c>
      <c r="R18" s="95">
        <v>8160</v>
      </c>
      <c r="S18" s="119">
        <f t="shared" si="3"/>
        <v>1.2553846153846153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ht="24" customHeight="1" thickBot="1">
      <c r="A19" s="96" t="s">
        <v>156</v>
      </c>
      <c r="B19" s="97">
        <v>66010</v>
      </c>
      <c r="C19" s="97" t="s">
        <v>204</v>
      </c>
      <c r="D19" s="124">
        <f t="shared" si="0"/>
        <v>2160</v>
      </c>
      <c r="E19" s="124">
        <f t="shared" si="1"/>
        <v>637</v>
      </c>
      <c r="F19" s="124">
        <f t="shared" si="0"/>
        <v>5365</v>
      </c>
      <c r="G19" s="119">
        <f t="shared" si="2"/>
        <v>2.4837962962962963</v>
      </c>
      <c r="H19" s="95"/>
      <c r="I19" s="95"/>
      <c r="J19" s="95"/>
      <c r="K19" s="119"/>
      <c r="L19" s="95"/>
      <c r="M19" s="95"/>
      <c r="N19" s="95"/>
      <c r="O19" s="121"/>
      <c r="P19" s="95">
        <v>2160</v>
      </c>
      <c r="Q19" s="95">
        <v>637</v>
      </c>
      <c r="R19" s="95">
        <v>5365</v>
      </c>
      <c r="S19" s="119">
        <f t="shared" si="3"/>
        <v>2.4837962962962963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ht="41.25" customHeight="1" thickBot="1">
      <c r="A20" s="96" t="s">
        <v>157</v>
      </c>
      <c r="B20" s="97">
        <v>66020</v>
      </c>
      <c r="C20" s="97" t="s">
        <v>205</v>
      </c>
      <c r="D20" s="124">
        <f t="shared" si="0"/>
        <v>26578</v>
      </c>
      <c r="E20" s="124">
        <f t="shared" si="1"/>
        <v>25466</v>
      </c>
      <c r="F20" s="124">
        <f t="shared" si="0"/>
        <v>24995</v>
      </c>
      <c r="G20" s="119">
        <f t="shared" si="2"/>
        <v>0.9404394612085183</v>
      </c>
      <c r="H20" s="95">
        <v>13169</v>
      </c>
      <c r="I20" s="95">
        <v>15672</v>
      </c>
      <c r="J20" s="95">
        <v>15295</v>
      </c>
      <c r="K20" s="119">
        <f>J20/H20</f>
        <v>1.1614397448553422</v>
      </c>
      <c r="L20" s="95">
        <v>2800</v>
      </c>
      <c r="M20" s="95">
        <v>2942</v>
      </c>
      <c r="N20" s="95">
        <v>2700</v>
      </c>
      <c r="O20" s="121">
        <f>N20/L20</f>
        <v>0.9642857142857143</v>
      </c>
      <c r="P20" s="95">
        <v>10609</v>
      </c>
      <c r="Q20" s="95">
        <v>6852</v>
      </c>
      <c r="R20" s="95">
        <v>7000</v>
      </c>
      <c r="S20" s="119">
        <f t="shared" si="3"/>
        <v>0.659817136393628</v>
      </c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ht="24" customHeight="1" thickBot="1">
      <c r="A21" s="96" t="s">
        <v>158</v>
      </c>
      <c r="B21" s="97">
        <v>72111</v>
      </c>
      <c r="C21" s="97" t="s">
        <v>206</v>
      </c>
      <c r="D21" s="124">
        <f t="shared" si="0"/>
        <v>500</v>
      </c>
      <c r="E21" s="124">
        <f t="shared" si="1"/>
        <v>196</v>
      </c>
      <c r="F21" s="124">
        <f t="shared" si="0"/>
        <v>200</v>
      </c>
      <c r="G21" s="119">
        <f t="shared" si="2"/>
        <v>0.4</v>
      </c>
      <c r="H21" s="95"/>
      <c r="I21" s="95"/>
      <c r="J21" s="95"/>
      <c r="K21" s="119"/>
      <c r="L21" s="95"/>
      <c r="M21" s="95"/>
      <c r="N21" s="95"/>
      <c r="O21" s="121"/>
      <c r="P21" s="95">
        <v>500</v>
      </c>
      <c r="Q21" s="95">
        <v>196</v>
      </c>
      <c r="R21" s="95">
        <v>200</v>
      </c>
      <c r="S21" s="119">
        <f t="shared" si="3"/>
        <v>0.4</v>
      </c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ht="24" customHeight="1" thickBot="1">
      <c r="A22" s="96">
        <v>374</v>
      </c>
      <c r="B22" s="97">
        <v>72311</v>
      </c>
      <c r="C22" s="97" t="s">
        <v>207</v>
      </c>
      <c r="D22" s="124">
        <f t="shared" si="0"/>
        <v>350</v>
      </c>
      <c r="E22" s="124">
        <f t="shared" si="1"/>
        <v>191</v>
      </c>
      <c r="F22" s="124">
        <f t="shared" si="0"/>
        <v>200</v>
      </c>
      <c r="G22" s="119">
        <f t="shared" si="2"/>
        <v>0.5714285714285714</v>
      </c>
      <c r="H22" s="95"/>
      <c r="I22" s="95"/>
      <c r="J22" s="95"/>
      <c r="K22" s="119"/>
      <c r="L22" s="95"/>
      <c r="M22" s="95"/>
      <c r="N22" s="95"/>
      <c r="O22" s="121"/>
      <c r="P22" s="95">
        <v>350</v>
      </c>
      <c r="Q22" s="95">
        <v>191</v>
      </c>
      <c r="R22" s="95">
        <v>200</v>
      </c>
      <c r="S22" s="119">
        <f t="shared" si="3"/>
        <v>0.5714285714285714</v>
      </c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ht="24" customHeight="1" thickBot="1">
      <c r="A23" s="96" t="s">
        <v>160</v>
      </c>
      <c r="B23" s="97">
        <v>74031</v>
      </c>
      <c r="C23" s="97" t="s">
        <v>208</v>
      </c>
      <c r="D23" s="124">
        <f t="shared" si="0"/>
        <v>2242</v>
      </c>
      <c r="E23" s="124">
        <f t="shared" si="1"/>
        <v>0</v>
      </c>
      <c r="F23" s="124">
        <f t="shared" si="0"/>
        <v>0</v>
      </c>
      <c r="G23" s="119">
        <f t="shared" si="2"/>
        <v>0</v>
      </c>
      <c r="H23" s="95"/>
      <c r="I23" s="95"/>
      <c r="J23" s="95"/>
      <c r="K23" s="119"/>
      <c r="L23" s="95"/>
      <c r="M23" s="95"/>
      <c r="N23" s="95"/>
      <c r="O23" s="121"/>
      <c r="P23" s="95">
        <v>425</v>
      </c>
      <c r="Q23" s="95"/>
      <c r="R23" s="95"/>
      <c r="S23" s="119">
        <f t="shared" si="3"/>
        <v>0</v>
      </c>
      <c r="T23" s="95"/>
      <c r="U23" s="95"/>
      <c r="V23" s="95"/>
      <c r="W23" s="95"/>
      <c r="X23" s="95">
        <v>1817</v>
      </c>
      <c r="Y23" s="95"/>
      <c r="Z23" s="95"/>
      <c r="AA23" s="95"/>
      <c r="AB23" s="95"/>
      <c r="AC23" s="95"/>
      <c r="AD23" s="95"/>
      <c r="AE23" s="95"/>
    </row>
    <row r="24" spans="1:31" ht="24" customHeight="1" thickBot="1">
      <c r="A24" s="96" t="s">
        <v>161</v>
      </c>
      <c r="B24" s="97">
        <v>76062</v>
      </c>
      <c r="C24" s="97" t="s">
        <v>209</v>
      </c>
      <c r="D24" s="124">
        <f t="shared" si="0"/>
        <v>0</v>
      </c>
      <c r="E24" s="124">
        <f t="shared" si="1"/>
        <v>0</v>
      </c>
      <c r="F24" s="124">
        <f t="shared" si="0"/>
        <v>0</v>
      </c>
      <c r="G24" s="119">
        <v>0</v>
      </c>
      <c r="H24" s="95"/>
      <c r="I24" s="95"/>
      <c r="J24" s="95"/>
      <c r="K24" s="119"/>
      <c r="L24" s="95"/>
      <c r="M24" s="95"/>
      <c r="N24" s="95"/>
      <c r="O24" s="121"/>
      <c r="P24" s="95">
        <v>0</v>
      </c>
      <c r="Q24" s="95"/>
      <c r="R24" s="95"/>
      <c r="S24" s="119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ht="24" customHeight="1" thickBot="1">
      <c r="A25" s="96" t="s">
        <v>162</v>
      </c>
      <c r="B25" s="97">
        <v>81030</v>
      </c>
      <c r="C25" s="97" t="s">
        <v>210</v>
      </c>
      <c r="D25" s="124">
        <f t="shared" si="0"/>
        <v>0</v>
      </c>
      <c r="E25" s="124">
        <f t="shared" si="1"/>
        <v>0</v>
      </c>
      <c r="F25" s="124">
        <f t="shared" si="0"/>
        <v>0</v>
      </c>
      <c r="G25" s="119">
        <v>0</v>
      </c>
      <c r="H25" s="95"/>
      <c r="I25" s="95"/>
      <c r="J25" s="95"/>
      <c r="K25" s="119"/>
      <c r="L25" s="95"/>
      <c r="M25" s="95"/>
      <c r="N25" s="95"/>
      <c r="O25" s="121"/>
      <c r="P25" s="95">
        <v>0</v>
      </c>
      <c r="Q25" s="95"/>
      <c r="R25" s="95"/>
      <c r="S25" s="119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ht="24" customHeight="1" thickBot="1">
      <c r="A26" s="96" t="s">
        <v>163</v>
      </c>
      <c r="B26" s="97">
        <v>82042</v>
      </c>
      <c r="C26" s="97" t="s">
        <v>211</v>
      </c>
      <c r="D26" s="124">
        <f t="shared" si="0"/>
        <v>8909</v>
      </c>
      <c r="E26" s="124">
        <f t="shared" si="1"/>
        <v>6929</v>
      </c>
      <c r="F26" s="124">
        <f t="shared" si="0"/>
        <v>6500</v>
      </c>
      <c r="G26" s="119">
        <f t="shared" si="2"/>
        <v>0.7295992816253227</v>
      </c>
      <c r="H26" s="329">
        <v>5154</v>
      </c>
      <c r="I26" s="329">
        <v>3623</v>
      </c>
      <c r="J26" s="329">
        <v>3190</v>
      </c>
      <c r="K26" s="119">
        <f>J26/H26</f>
        <v>0.6189367481567715</v>
      </c>
      <c r="L26" s="95">
        <v>1005</v>
      </c>
      <c r="M26" s="95">
        <v>589</v>
      </c>
      <c r="N26" s="95">
        <v>560</v>
      </c>
      <c r="O26" s="121">
        <f>N26/L26</f>
        <v>0.5572139303482587</v>
      </c>
      <c r="P26" s="95">
        <v>2750</v>
      </c>
      <c r="Q26" s="95">
        <v>2717</v>
      </c>
      <c r="R26" s="95">
        <v>2750</v>
      </c>
      <c r="S26" s="119">
        <f t="shared" si="3"/>
        <v>1</v>
      </c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ht="24" customHeight="1" thickBot="1">
      <c r="A27" s="96" t="s">
        <v>164</v>
      </c>
      <c r="B27" s="97">
        <v>82092</v>
      </c>
      <c r="C27" s="97" t="s">
        <v>212</v>
      </c>
      <c r="D27" s="124">
        <f t="shared" si="0"/>
        <v>7945</v>
      </c>
      <c r="E27" s="124">
        <f t="shared" si="1"/>
        <v>8291</v>
      </c>
      <c r="F27" s="124">
        <f t="shared" si="0"/>
        <v>7611</v>
      </c>
      <c r="G27" s="119">
        <f t="shared" si="2"/>
        <v>0.957960981749528</v>
      </c>
      <c r="H27" s="329">
        <v>2145</v>
      </c>
      <c r="I27" s="329">
        <v>4232</v>
      </c>
      <c r="J27" s="329">
        <v>3491</v>
      </c>
      <c r="K27" s="119">
        <f>J27/H27</f>
        <v>1.6275058275058274</v>
      </c>
      <c r="L27" s="95">
        <v>450</v>
      </c>
      <c r="M27" s="95">
        <v>792</v>
      </c>
      <c r="N27" s="95">
        <v>620</v>
      </c>
      <c r="O27" s="121">
        <f>N27/L27</f>
        <v>1.3777777777777778</v>
      </c>
      <c r="P27" s="95">
        <v>5350</v>
      </c>
      <c r="Q27" s="95">
        <v>3267</v>
      </c>
      <c r="R27" s="95">
        <v>3500</v>
      </c>
      <c r="S27" s="119">
        <f t="shared" si="3"/>
        <v>0.6542056074766355</v>
      </c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ht="24" customHeight="1" thickBot="1">
      <c r="A28" s="96" t="s">
        <v>165</v>
      </c>
      <c r="B28" s="97">
        <v>96015</v>
      </c>
      <c r="C28" s="97" t="s">
        <v>213</v>
      </c>
      <c r="D28" s="124">
        <f t="shared" si="0"/>
        <v>121792</v>
      </c>
      <c r="E28" s="124">
        <f t="shared" si="1"/>
        <v>0</v>
      </c>
      <c r="F28" s="124">
        <f t="shared" si="0"/>
        <v>0</v>
      </c>
      <c r="G28" s="119">
        <f t="shared" si="2"/>
        <v>0</v>
      </c>
      <c r="H28" s="101"/>
      <c r="I28" s="101"/>
      <c r="J28" s="101"/>
      <c r="K28" s="119"/>
      <c r="L28" s="95"/>
      <c r="M28" s="95"/>
      <c r="N28" s="95"/>
      <c r="O28" s="121"/>
      <c r="P28" s="95"/>
      <c r="Q28" s="95"/>
      <c r="R28" s="95"/>
      <c r="S28" s="119"/>
      <c r="T28" s="95"/>
      <c r="U28" s="95"/>
      <c r="V28" s="95"/>
      <c r="W28" s="95"/>
      <c r="X28" s="95">
        <v>121792</v>
      </c>
      <c r="Y28" s="95">
        <v>0</v>
      </c>
      <c r="Z28" s="95">
        <v>0</v>
      </c>
      <c r="AA28" s="95">
        <v>0</v>
      </c>
      <c r="AB28" s="95"/>
      <c r="AC28" s="95"/>
      <c r="AD28" s="95"/>
      <c r="AE28" s="95"/>
    </row>
    <row r="29" spans="1:31" ht="24" customHeight="1" thickBot="1">
      <c r="A29" s="96" t="s">
        <v>166</v>
      </c>
      <c r="B29" s="97">
        <v>102030</v>
      </c>
      <c r="C29" s="97" t="s">
        <v>214</v>
      </c>
      <c r="D29" s="124">
        <f t="shared" si="0"/>
        <v>0</v>
      </c>
      <c r="E29" s="124">
        <f t="shared" si="1"/>
        <v>0</v>
      </c>
      <c r="F29" s="124">
        <f t="shared" si="0"/>
        <v>0</v>
      </c>
      <c r="G29" s="119">
        <v>0</v>
      </c>
      <c r="H29" s="95"/>
      <c r="I29" s="95"/>
      <c r="J29" s="95"/>
      <c r="K29" s="119"/>
      <c r="L29" s="95"/>
      <c r="M29" s="95"/>
      <c r="N29" s="95"/>
      <c r="O29" s="121"/>
      <c r="P29" s="95">
        <v>0</v>
      </c>
      <c r="Q29" s="95"/>
      <c r="R29" s="95"/>
      <c r="S29" s="119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ht="24" customHeight="1" thickBot="1">
      <c r="A30" s="96" t="s">
        <v>167</v>
      </c>
      <c r="B30" s="97">
        <v>104042</v>
      </c>
      <c r="C30" s="97" t="s">
        <v>215</v>
      </c>
      <c r="D30" s="124">
        <f t="shared" si="0"/>
        <v>46631</v>
      </c>
      <c r="E30" s="124">
        <f t="shared" si="1"/>
        <v>0</v>
      </c>
      <c r="F30" s="124">
        <f t="shared" si="0"/>
        <v>0</v>
      </c>
      <c r="G30" s="119">
        <f t="shared" si="2"/>
        <v>0</v>
      </c>
      <c r="H30" s="95"/>
      <c r="I30" s="95"/>
      <c r="J30" s="95"/>
      <c r="K30" s="119"/>
      <c r="L30" s="95"/>
      <c r="M30" s="95"/>
      <c r="N30" s="95"/>
      <c r="O30" s="121"/>
      <c r="P30" s="95">
        <v>0</v>
      </c>
      <c r="Q30" s="95"/>
      <c r="R30" s="95"/>
      <c r="S30" s="119"/>
      <c r="T30" s="95"/>
      <c r="U30" s="95"/>
      <c r="V30" s="95"/>
      <c r="W30" s="95"/>
      <c r="X30" s="95">
        <v>46631</v>
      </c>
      <c r="Y30" s="95">
        <v>0</v>
      </c>
      <c r="Z30" s="95">
        <v>0</v>
      </c>
      <c r="AA30" s="95">
        <v>89.9</v>
      </c>
      <c r="AB30" s="95"/>
      <c r="AC30" s="95"/>
      <c r="AD30" s="95"/>
      <c r="AE30" s="95"/>
    </row>
    <row r="31" spans="1:31" ht="24" customHeight="1" thickBot="1">
      <c r="A31" s="96" t="s">
        <v>168</v>
      </c>
      <c r="B31" s="97">
        <v>56010</v>
      </c>
      <c r="C31" s="97" t="s">
        <v>548</v>
      </c>
      <c r="D31" s="124">
        <f t="shared" si="0"/>
        <v>0</v>
      </c>
      <c r="E31" s="124">
        <f t="shared" si="1"/>
        <v>490</v>
      </c>
      <c r="F31" s="124">
        <f t="shared" si="0"/>
        <v>0</v>
      </c>
      <c r="G31" s="119">
        <v>0</v>
      </c>
      <c r="H31" s="95"/>
      <c r="I31" s="95"/>
      <c r="J31" s="95"/>
      <c r="K31" s="119"/>
      <c r="L31" s="95"/>
      <c r="M31" s="95"/>
      <c r="N31" s="95"/>
      <c r="O31" s="121"/>
      <c r="P31" s="95">
        <v>0</v>
      </c>
      <c r="Q31" s="95">
        <v>490</v>
      </c>
      <c r="R31" s="95"/>
      <c r="S31" s="119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ht="24" customHeight="1" thickBot="1">
      <c r="A32" s="96" t="s">
        <v>169</v>
      </c>
      <c r="B32" s="97">
        <v>107060</v>
      </c>
      <c r="C32" s="97" t="s">
        <v>217</v>
      </c>
      <c r="D32" s="124">
        <f t="shared" si="0"/>
        <v>28526</v>
      </c>
      <c r="E32" s="124">
        <v>24514</v>
      </c>
      <c r="F32" s="124">
        <f t="shared" si="0"/>
        <v>21923</v>
      </c>
      <c r="G32" s="119">
        <f t="shared" si="2"/>
        <v>0.7685269578630022</v>
      </c>
      <c r="H32" s="95"/>
      <c r="I32" s="95"/>
      <c r="J32" s="95"/>
      <c r="K32" s="119"/>
      <c r="L32" s="95"/>
      <c r="M32" s="95"/>
      <c r="N32" s="95"/>
      <c r="O32" s="121"/>
      <c r="P32" s="95">
        <v>250</v>
      </c>
      <c r="Q32" s="95">
        <v>384</v>
      </c>
      <c r="R32" s="95">
        <v>300</v>
      </c>
      <c r="S32" s="119">
        <f t="shared" si="3"/>
        <v>1.2</v>
      </c>
      <c r="T32" s="95">
        <v>28276</v>
      </c>
      <c r="U32" s="95">
        <v>39379</v>
      </c>
      <c r="V32" s="95">
        <v>21623</v>
      </c>
      <c r="W32" s="121">
        <f>V32/T32</f>
        <v>0.7647121233554959</v>
      </c>
      <c r="X32" s="95"/>
      <c r="Y32" s="95"/>
      <c r="Z32" s="95"/>
      <c r="AA32" s="95"/>
      <c r="AB32" s="95"/>
      <c r="AC32" s="95"/>
      <c r="AD32" s="95"/>
      <c r="AE32" s="95"/>
    </row>
    <row r="33" spans="1:31" ht="24" customHeight="1" thickBot="1">
      <c r="A33" s="98" t="s">
        <v>170</v>
      </c>
      <c r="B33" s="99"/>
      <c r="C33" s="99" t="s">
        <v>218</v>
      </c>
      <c r="D33" s="124">
        <f>SUM(H33+L33+P33+T33+X33+AB33)</f>
        <v>361690</v>
      </c>
      <c r="E33" s="124">
        <f>SUM(I33+M33+Q33+U33+Y33+AC33)</f>
        <v>429059</v>
      </c>
      <c r="F33" s="124">
        <f>SUM(J33+N33+R33+V33+Z33+AD33)</f>
        <v>371714</v>
      </c>
      <c r="G33" s="120">
        <f t="shared" si="2"/>
        <v>1.0277143410102574</v>
      </c>
      <c r="H33" s="94">
        <f aca="true" t="shared" si="4" ref="H33:AE33">SUM(H9:H32)</f>
        <v>81945</v>
      </c>
      <c r="I33" s="94">
        <f t="shared" si="4"/>
        <v>102071</v>
      </c>
      <c r="J33" s="94">
        <f t="shared" si="4"/>
        <v>85015</v>
      </c>
      <c r="K33" s="120">
        <f>J33/H33</f>
        <v>1.037464152785405</v>
      </c>
      <c r="L33" s="94">
        <f t="shared" si="4"/>
        <v>15979</v>
      </c>
      <c r="M33" s="94">
        <f t="shared" si="4"/>
        <v>12334</v>
      </c>
      <c r="N33" s="94">
        <f t="shared" si="4"/>
        <v>14500</v>
      </c>
      <c r="O33" s="122">
        <f>N33/L33</f>
        <v>0.9074410163339383</v>
      </c>
      <c r="P33" s="94">
        <f t="shared" si="4"/>
        <v>57000</v>
      </c>
      <c r="Q33" s="94">
        <f t="shared" si="4"/>
        <v>60177</v>
      </c>
      <c r="R33" s="94">
        <f t="shared" si="4"/>
        <v>64600</v>
      </c>
      <c r="S33" s="120">
        <f t="shared" si="3"/>
        <v>1.1333333333333333</v>
      </c>
      <c r="T33" s="94">
        <f t="shared" si="4"/>
        <v>28276</v>
      </c>
      <c r="U33" s="94">
        <f t="shared" si="4"/>
        <v>39379</v>
      </c>
      <c r="V33" s="94">
        <f t="shared" si="4"/>
        <v>21623</v>
      </c>
      <c r="W33" s="122">
        <f>V33/T33</f>
        <v>0.7647121233554959</v>
      </c>
      <c r="X33" s="94">
        <f t="shared" si="4"/>
        <v>178490</v>
      </c>
      <c r="Y33" s="94">
        <v>213335</v>
      </c>
      <c r="Z33" s="94">
        <v>185976</v>
      </c>
      <c r="AA33" s="94">
        <f t="shared" si="4"/>
        <v>91.0959</v>
      </c>
      <c r="AB33" s="94">
        <f t="shared" si="4"/>
        <v>0</v>
      </c>
      <c r="AC33" s="94">
        <f t="shared" si="4"/>
        <v>1763</v>
      </c>
      <c r="AD33" s="94">
        <f t="shared" si="4"/>
        <v>0</v>
      </c>
      <c r="AE33" s="94">
        <f t="shared" si="4"/>
        <v>0</v>
      </c>
    </row>
    <row r="34" ht="12" thickBot="1">
      <c r="A34" s="100"/>
    </row>
    <row r="35" spans="1:31" ht="12" thickBot="1">
      <c r="A35" s="480" t="s">
        <v>186</v>
      </c>
      <c r="B35" s="91"/>
      <c r="C35" s="91"/>
      <c r="D35" s="477" t="s">
        <v>145</v>
      </c>
      <c r="E35" s="478"/>
      <c r="F35" s="478"/>
      <c r="G35" s="478"/>
      <c r="H35" s="468" t="s">
        <v>190</v>
      </c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</row>
    <row r="36" spans="1:31" ht="21.75" thickBot="1">
      <c r="A36" s="481"/>
      <c r="B36" s="92" t="s">
        <v>219</v>
      </c>
      <c r="C36" s="92" t="s">
        <v>220</v>
      </c>
      <c r="D36" s="478"/>
      <c r="E36" s="478"/>
      <c r="F36" s="478"/>
      <c r="G36" s="478"/>
      <c r="H36" s="477" t="s">
        <v>143</v>
      </c>
      <c r="I36" s="478"/>
      <c r="J36" s="478"/>
      <c r="K36" s="478"/>
      <c r="L36" s="467" t="s">
        <v>144</v>
      </c>
      <c r="M36" s="469"/>
      <c r="N36" s="469"/>
      <c r="O36" s="469"/>
      <c r="P36" s="477" t="s">
        <v>221</v>
      </c>
      <c r="Q36" s="478"/>
      <c r="R36" s="478"/>
      <c r="S36" s="478"/>
      <c r="T36" s="477" t="s">
        <v>222</v>
      </c>
      <c r="U36" s="478"/>
      <c r="V36" s="478"/>
      <c r="W36" s="478"/>
      <c r="X36" s="477" t="s">
        <v>223</v>
      </c>
      <c r="Y36" s="478"/>
      <c r="Z36" s="478"/>
      <c r="AA36" s="478"/>
      <c r="AB36" s="102"/>
      <c r="AC36" s="102"/>
      <c r="AD36" s="102"/>
      <c r="AE36" s="102"/>
    </row>
    <row r="37" spans="1:31" ht="63.75" thickBot="1">
      <c r="A37" s="481"/>
      <c r="B37" s="408"/>
      <c r="C37" s="408"/>
      <c r="D37" s="92" t="s">
        <v>542</v>
      </c>
      <c r="E37" s="92" t="s">
        <v>549</v>
      </c>
      <c r="F37" s="92" t="s">
        <v>550</v>
      </c>
      <c r="G37" s="410" t="s">
        <v>551</v>
      </c>
      <c r="H37" s="92" t="s">
        <v>542</v>
      </c>
      <c r="I37" s="92" t="s">
        <v>549</v>
      </c>
      <c r="J37" s="92" t="s">
        <v>550</v>
      </c>
      <c r="K37" s="410" t="s">
        <v>551</v>
      </c>
      <c r="L37" s="92" t="s">
        <v>542</v>
      </c>
      <c r="M37" s="92" t="s">
        <v>549</v>
      </c>
      <c r="N37" s="92" t="s">
        <v>550</v>
      </c>
      <c r="O37" s="410" t="s">
        <v>551</v>
      </c>
      <c r="P37" s="92" t="s">
        <v>542</v>
      </c>
      <c r="Q37" s="92" t="s">
        <v>549</v>
      </c>
      <c r="R37" s="92" t="s">
        <v>550</v>
      </c>
      <c r="S37" s="410" t="s">
        <v>551</v>
      </c>
      <c r="T37" s="92" t="s">
        <v>542</v>
      </c>
      <c r="U37" s="92" t="s">
        <v>549</v>
      </c>
      <c r="V37" s="92" t="s">
        <v>550</v>
      </c>
      <c r="W37" s="410" t="s">
        <v>551</v>
      </c>
      <c r="X37" s="92" t="s">
        <v>542</v>
      </c>
      <c r="Y37" s="92" t="s">
        <v>549</v>
      </c>
      <c r="Z37" s="92" t="s">
        <v>550</v>
      </c>
      <c r="AA37" s="410" t="s">
        <v>551</v>
      </c>
      <c r="AB37" s="102"/>
      <c r="AC37" s="102"/>
      <c r="AD37" s="102"/>
      <c r="AE37" s="102"/>
    </row>
    <row r="38" spans="1:31" ht="12" thickBot="1">
      <c r="A38" s="482"/>
      <c r="B38" s="97"/>
      <c r="C38" s="97"/>
      <c r="D38" s="93"/>
      <c r="E38" s="93"/>
      <c r="F38" s="93"/>
      <c r="G38" s="93"/>
      <c r="H38" s="468" t="s">
        <v>196</v>
      </c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8"/>
      <c r="AD38" s="468"/>
      <c r="AE38" s="468"/>
    </row>
    <row r="39" spans="1:31" ht="27.75" customHeight="1" thickBot="1">
      <c r="A39" s="96" t="s">
        <v>146</v>
      </c>
      <c r="B39" s="97">
        <v>11130</v>
      </c>
      <c r="C39" s="97" t="s">
        <v>197</v>
      </c>
      <c r="D39" s="94">
        <f>SUM(H39+L39)</f>
        <v>35617</v>
      </c>
      <c r="E39" s="94">
        <f>SUM(I39+M39)</f>
        <v>38435</v>
      </c>
      <c r="F39" s="94">
        <f>SUM(J39+N39)</f>
        <v>29998</v>
      </c>
      <c r="G39" s="120">
        <f>F39/D39</f>
        <v>0.842238257012101</v>
      </c>
      <c r="H39" s="95"/>
      <c r="I39" s="95"/>
      <c r="J39" s="95"/>
      <c r="K39" s="120"/>
      <c r="L39" s="95">
        <v>35617</v>
      </c>
      <c r="M39" s="95">
        <v>38435</v>
      </c>
      <c r="N39" s="95">
        <v>29998</v>
      </c>
      <c r="O39" s="119">
        <f>N39/L39</f>
        <v>0.842238257012101</v>
      </c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ht="21" customHeight="1" thickBot="1">
      <c r="A40" s="96" t="s">
        <v>147</v>
      </c>
      <c r="B40" s="97">
        <v>13320</v>
      </c>
      <c r="C40" s="97" t="s">
        <v>198</v>
      </c>
      <c r="D40" s="94"/>
      <c r="E40" s="94"/>
      <c r="F40" s="94"/>
      <c r="G40" s="120"/>
      <c r="H40" s="95"/>
      <c r="I40" s="95"/>
      <c r="J40" s="95"/>
      <c r="K40" s="120"/>
      <c r="L40" s="95"/>
      <c r="M40" s="95"/>
      <c r="N40" s="95"/>
      <c r="O40" s="119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1:31" ht="21" customHeight="1" thickBot="1">
      <c r="A41" s="96" t="s">
        <v>148</v>
      </c>
      <c r="B41" s="97">
        <v>11350</v>
      </c>
      <c r="C41" s="97" t="s">
        <v>199</v>
      </c>
      <c r="D41" s="94">
        <v>170000</v>
      </c>
      <c r="E41" s="94">
        <f>SUM(I41+M41)</f>
        <v>50504</v>
      </c>
      <c r="F41" s="94">
        <f aca="true" t="shared" si="5" ref="F41:F63">SUM(J41+N41)</f>
        <v>124138</v>
      </c>
      <c r="G41" s="120">
        <f>F41/D41</f>
        <v>0.7302235294117647</v>
      </c>
      <c r="H41" s="95">
        <v>48730</v>
      </c>
      <c r="I41" s="95">
        <v>2721</v>
      </c>
      <c r="J41" s="95">
        <v>46475</v>
      </c>
      <c r="K41" s="120">
        <f>J41/H41</f>
        <v>0.95372460496614</v>
      </c>
      <c r="L41" s="95">
        <v>145237</v>
      </c>
      <c r="M41" s="95">
        <v>47783</v>
      </c>
      <c r="N41" s="416">
        <v>77663</v>
      </c>
      <c r="O41" s="119">
        <f>N41/L41</f>
        <v>0.5347328848709351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</row>
    <row r="42" spans="1:31" ht="21" customHeight="1" thickBot="1">
      <c r="A42" s="96" t="s">
        <v>149</v>
      </c>
      <c r="B42" s="97">
        <v>32020</v>
      </c>
      <c r="C42" s="97" t="s">
        <v>200</v>
      </c>
      <c r="D42" s="94"/>
      <c r="E42" s="94">
        <f aca="true" t="shared" si="6" ref="E42:E63">SUM(I42+M42)</f>
        <v>0</v>
      </c>
      <c r="F42" s="94">
        <f t="shared" si="5"/>
        <v>0</v>
      </c>
      <c r="G42" s="120"/>
      <c r="H42" s="95"/>
      <c r="I42" s="95"/>
      <c r="J42" s="95"/>
      <c r="K42" s="120"/>
      <c r="L42" s="95"/>
      <c r="M42" s="95"/>
      <c r="N42" s="95"/>
      <c r="O42" s="119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</row>
    <row r="43" spans="1:31" ht="21" customHeight="1" thickBot="1">
      <c r="A43" s="96" t="s">
        <v>150</v>
      </c>
      <c r="B43" s="97">
        <v>413231</v>
      </c>
      <c r="C43" s="97" t="s">
        <v>178</v>
      </c>
      <c r="D43" s="94">
        <v>2800</v>
      </c>
      <c r="E43" s="94">
        <f t="shared" si="6"/>
        <v>10728</v>
      </c>
      <c r="F43" s="94">
        <f t="shared" si="5"/>
        <v>5099</v>
      </c>
      <c r="G43" s="120">
        <f>F43/D43</f>
        <v>1.8210714285714287</v>
      </c>
      <c r="H43" s="95">
        <v>10310</v>
      </c>
      <c r="I43" s="95">
        <v>10728</v>
      </c>
      <c r="J43" s="95">
        <v>5099</v>
      </c>
      <c r="K43" s="120">
        <f>J43/H43</f>
        <v>0.49456838021338506</v>
      </c>
      <c r="L43" s="95"/>
      <c r="M43" s="95"/>
      <c r="N43" s="95"/>
      <c r="O43" s="119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</row>
    <row r="44" spans="1:31" ht="21" customHeight="1" thickBot="1">
      <c r="A44" s="96" t="s">
        <v>151</v>
      </c>
      <c r="B44" s="97">
        <v>45160</v>
      </c>
      <c r="C44" s="97" t="s">
        <v>201</v>
      </c>
      <c r="D44" s="94"/>
      <c r="E44" s="94">
        <f t="shared" si="6"/>
        <v>0</v>
      </c>
      <c r="F44" s="94">
        <f t="shared" si="5"/>
        <v>0</v>
      </c>
      <c r="G44" s="120"/>
      <c r="H44" s="95"/>
      <c r="I44" s="95"/>
      <c r="J44" s="95"/>
      <c r="K44" s="120"/>
      <c r="L44" s="95">
        <v>2500</v>
      </c>
      <c r="M44" s="95"/>
      <c r="N44" s="95"/>
      <c r="O44" s="119">
        <f>N44/L44</f>
        <v>0</v>
      </c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</row>
    <row r="45" spans="1:31" ht="21" customHeight="1" thickBot="1">
      <c r="A45" s="96" t="s">
        <v>152</v>
      </c>
      <c r="B45" s="97">
        <v>51040</v>
      </c>
      <c r="C45" s="97" t="s">
        <v>202</v>
      </c>
      <c r="D45" s="94"/>
      <c r="E45" s="94">
        <f t="shared" si="6"/>
        <v>0</v>
      </c>
      <c r="F45" s="94">
        <f t="shared" si="5"/>
        <v>0</v>
      </c>
      <c r="G45" s="120"/>
      <c r="H45" s="95"/>
      <c r="I45" s="95"/>
      <c r="J45" s="95"/>
      <c r="K45" s="120"/>
      <c r="L45" s="95"/>
      <c r="M45" s="95"/>
      <c r="N45" s="95"/>
      <c r="O45" s="119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</row>
    <row r="46" spans="1:31" ht="21" customHeight="1" thickBot="1">
      <c r="A46" s="96" t="s">
        <v>153</v>
      </c>
      <c r="B46" s="97">
        <v>52020</v>
      </c>
      <c r="C46" s="97" t="s">
        <v>179</v>
      </c>
      <c r="D46" s="94">
        <v>473913</v>
      </c>
      <c r="E46" s="94">
        <f t="shared" si="6"/>
        <v>102200</v>
      </c>
      <c r="F46" s="94">
        <f t="shared" si="5"/>
        <v>0</v>
      </c>
      <c r="G46" s="120">
        <f>F46/D46</f>
        <v>0</v>
      </c>
      <c r="H46" s="95"/>
      <c r="I46" s="95"/>
      <c r="J46" s="95"/>
      <c r="K46" s="120"/>
      <c r="L46" s="95">
        <v>50845</v>
      </c>
      <c r="M46" s="95">
        <v>102200</v>
      </c>
      <c r="N46" s="95"/>
      <c r="O46" s="119">
        <f>N46/L46</f>
        <v>0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</row>
    <row r="47" spans="1:31" ht="21" customHeight="1" thickBot="1">
      <c r="A47" s="96" t="s">
        <v>154</v>
      </c>
      <c r="B47" s="97">
        <v>63020</v>
      </c>
      <c r="C47" s="97" t="s">
        <v>203</v>
      </c>
      <c r="D47" s="94"/>
      <c r="E47" s="94">
        <f t="shared" si="6"/>
        <v>8381</v>
      </c>
      <c r="F47" s="94">
        <f t="shared" si="5"/>
        <v>0</v>
      </c>
      <c r="G47" s="120"/>
      <c r="H47" s="95"/>
      <c r="I47" s="95">
        <v>4514</v>
      </c>
      <c r="J47" s="95"/>
      <c r="K47" s="120"/>
      <c r="L47" s="95"/>
      <c r="M47" s="95">
        <v>3867</v>
      </c>
      <c r="N47" s="95"/>
      <c r="O47" s="119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</row>
    <row r="48" spans="1:31" ht="21" customHeight="1" thickBot="1">
      <c r="A48" s="96" t="s">
        <v>155</v>
      </c>
      <c r="B48" s="97">
        <v>64010</v>
      </c>
      <c r="C48" s="97" t="s">
        <v>171</v>
      </c>
      <c r="D48" s="95"/>
      <c r="E48" s="94">
        <f t="shared" si="6"/>
        <v>0</v>
      </c>
      <c r="F48" s="94">
        <f t="shared" si="5"/>
        <v>0</v>
      </c>
      <c r="G48" s="120"/>
      <c r="H48" s="95"/>
      <c r="I48" s="95"/>
      <c r="J48" s="95"/>
      <c r="K48" s="120"/>
      <c r="L48" s="95"/>
      <c r="M48" s="95"/>
      <c r="N48" s="95"/>
      <c r="O48" s="119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</row>
    <row r="49" spans="1:31" ht="21" customHeight="1" thickBot="1">
      <c r="A49" s="96" t="s">
        <v>156</v>
      </c>
      <c r="B49" s="97">
        <v>66010</v>
      </c>
      <c r="C49" s="97" t="s">
        <v>204</v>
      </c>
      <c r="D49" s="95"/>
      <c r="E49" s="94">
        <f t="shared" si="6"/>
        <v>0</v>
      </c>
      <c r="F49" s="94">
        <f t="shared" si="5"/>
        <v>0</v>
      </c>
      <c r="G49" s="120"/>
      <c r="H49" s="95"/>
      <c r="I49" s="95"/>
      <c r="J49" s="95"/>
      <c r="K49" s="120"/>
      <c r="L49" s="95"/>
      <c r="M49" s="95"/>
      <c r="N49" s="95"/>
      <c r="O49" s="119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</row>
    <row r="50" spans="1:31" ht="21" customHeight="1" thickBot="1">
      <c r="A50" s="96" t="s">
        <v>157</v>
      </c>
      <c r="B50" s="97">
        <v>66020</v>
      </c>
      <c r="C50" s="97" t="s">
        <v>224</v>
      </c>
      <c r="D50" s="94">
        <v>100908</v>
      </c>
      <c r="E50" s="94">
        <f t="shared" si="6"/>
        <v>0</v>
      </c>
      <c r="F50" s="94">
        <f t="shared" si="5"/>
        <v>14718</v>
      </c>
      <c r="G50" s="120">
        <f>F50/D50</f>
        <v>0.1458556308716851</v>
      </c>
      <c r="H50" s="95">
        <v>200</v>
      </c>
      <c r="I50" s="95"/>
      <c r="J50" s="95"/>
      <c r="K50" s="120">
        <f>J50/H50</f>
        <v>0</v>
      </c>
      <c r="L50" s="95">
        <v>0</v>
      </c>
      <c r="M50" s="95">
        <v>0</v>
      </c>
      <c r="N50" s="95">
        <v>14718</v>
      </c>
      <c r="O50" s="119">
        <v>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</row>
    <row r="51" spans="1:31" ht="21" customHeight="1" thickBot="1">
      <c r="A51" s="96" t="s">
        <v>158</v>
      </c>
      <c r="B51" s="97">
        <v>72111</v>
      </c>
      <c r="C51" s="97" t="s">
        <v>206</v>
      </c>
      <c r="D51" s="95"/>
      <c r="E51" s="94">
        <f t="shared" si="6"/>
        <v>0</v>
      </c>
      <c r="F51" s="94">
        <f t="shared" si="5"/>
        <v>0</v>
      </c>
      <c r="G51" s="120"/>
      <c r="H51" s="95"/>
      <c r="I51" s="95"/>
      <c r="J51" s="95"/>
      <c r="K51" s="120"/>
      <c r="L51" s="95"/>
      <c r="M51" s="95"/>
      <c r="N51" s="95"/>
      <c r="O51" s="119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</row>
    <row r="52" spans="1:31" ht="21" customHeight="1" thickBot="1">
      <c r="A52" s="96" t="s">
        <v>159</v>
      </c>
      <c r="B52" s="97">
        <v>72311</v>
      </c>
      <c r="C52" s="97" t="s">
        <v>207</v>
      </c>
      <c r="D52" s="95"/>
      <c r="E52" s="94">
        <f t="shared" si="6"/>
        <v>0</v>
      </c>
      <c r="F52" s="94">
        <f t="shared" si="5"/>
        <v>0</v>
      </c>
      <c r="G52" s="120"/>
      <c r="H52" s="95"/>
      <c r="I52" s="95"/>
      <c r="J52" s="95"/>
      <c r="K52" s="120"/>
      <c r="L52" s="95"/>
      <c r="M52" s="95"/>
      <c r="N52" s="95"/>
      <c r="O52" s="119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</row>
    <row r="53" spans="1:31" ht="21" customHeight="1" thickBot="1">
      <c r="A53" s="96" t="s">
        <v>160</v>
      </c>
      <c r="B53" s="97">
        <v>74031</v>
      </c>
      <c r="C53" s="97" t="s">
        <v>208</v>
      </c>
      <c r="D53" s="95"/>
      <c r="E53" s="94">
        <f t="shared" si="6"/>
        <v>0</v>
      </c>
      <c r="F53" s="94">
        <f t="shared" si="5"/>
        <v>0</v>
      </c>
      <c r="G53" s="120"/>
      <c r="H53" s="95"/>
      <c r="I53" s="95"/>
      <c r="J53" s="95"/>
      <c r="K53" s="120"/>
      <c r="L53" s="95"/>
      <c r="M53" s="95"/>
      <c r="N53" s="95"/>
      <c r="O53" s="119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</row>
    <row r="54" spans="1:31" ht="21" customHeight="1" thickBot="1">
      <c r="A54" s="96" t="s">
        <v>161</v>
      </c>
      <c r="B54" s="97">
        <v>76062</v>
      </c>
      <c r="C54" s="97" t="s">
        <v>209</v>
      </c>
      <c r="D54" s="95"/>
      <c r="E54" s="94">
        <f t="shared" si="6"/>
        <v>0</v>
      </c>
      <c r="F54" s="94">
        <f t="shared" si="5"/>
        <v>0</v>
      </c>
      <c r="G54" s="120"/>
      <c r="H54" s="95"/>
      <c r="I54" s="95"/>
      <c r="J54" s="95"/>
      <c r="K54" s="120"/>
      <c r="L54" s="95"/>
      <c r="M54" s="95"/>
      <c r="N54" s="95"/>
      <c r="O54" s="119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</row>
    <row r="55" spans="1:31" ht="21" customHeight="1" thickBot="1">
      <c r="A55" s="96" t="s">
        <v>162</v>
      </c>
      <c r="B55" s="97">
        <v>81030</v>
      </c>
      <c r="C55" s="97" t="s">
        <v>210</v>
      </c>
      <c r="D55" s="95"/>
      <c r="E55" s="94">
        <f t="shared" si="6"/>
        <v>42600</v>
      </c>
      <c r="F55" s="94">
        <f t="shared" si="5"/>
        <v>0</v>
      </c>
      <c r="G55" s="120">
        <v>0</v>
      </c>
      <c r="H55" s="95"/>
      <c r="I55" s="95">
        <v>42600</v>
      </c>
      <c r="J55" s="95"/>
      <c r="K55" s="120"/>
      <c r="L55" s="95"/>
      <c r="M55" s="95"/>
      <c r="N55" s="95"/>
      <c r="O55" s="119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</row>
    <row r="56" spans="1:31" ht="21" customHeight="1" thickBot="1">
      <c r="A56" s="96" t="s">
        <v>163</v>
      </c>
      <c r="B56" s="97">
        <v>82042</v>
      </c>
      <c r="C56" s="97" t="s">
        <v>211</v>
      </c>
      <c r="D56" s="94">
        <v>100</v>
      </c>
      <c r="E56" s="94">
        <f t="shared" si="6"/>
        <v>0</v>
      </c>
      <c r="F56" s="94">
        <f t="shared" si="5"/>
        <v>0</v>
      </c>
      <c r="G56" s="120">
        <f>F56/D56</f>
        <v>0</v>
      </c>
      <c r="H56" s="95">
        <v>0</v>
      </c>
      <c r="I56" s="95"/>
      <c r="J56" s="95"/>
      <c r="K56" s="120"/>
      <c r="L56" s="94"/>
      <c r="M56" s="94"/>
      <c r="N56" s="94"/>
      <c r="O56" s="119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</row>
    <row r="57" spans="1:31" ht="21" customHeight="1" thickBot="1">
      <c r="A57" s="96" t="s">
        <v>164</v>
      </c>
      <c r="B57" s="97">
        <v>82092</v>
      </c>
      <c r="C57" s="97" t="s">
        <v>212</v>
      </c>
      <c r="D57" s="94"/>
      <c r="E57" s="94">
        <f t="shared" si="6"/>
        <v>0</v>
      </c>
      <c r="F57" s="94">
        <f t="shared" si="5"/>
        <v>0</v>
      </c>
      <c r="G57" s="120"/>
      <c r="H57" s="95"/>
      <c r="I57" s="94"/>
      <c r="J57" s="95"/>
      <c r="K57" s="120"/>
      <c r="L57" s="94"/>
      <c r="M57" s="94"/>
      <c r="N57" s="94"/>
      <c r="O57" s="119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</row>
    <row r="58" spans="1:31" ht="21" customHeight="1" thickBot="1">
      <c r="A58" s="96" t="s">
        <v>165</v>
      </c>
      <c r="B58" s="97">
        <v>96015</v>
      </c>
      <c r="C58" s="97" t="s">
        <v>225</v>
      </c>
      <c r="D58" s="94"/>
      <c r="E58" s="94">
        <f t="shared" si="6"/>
        <v>0</v>
      </c>
      <c r="F58" s="94">
        <f t="shared" si="5"/>
        <v>0</v>
      </c>
      <c r="G58" s="120"/>
      <c r="H58" s="94"/>
      <c r="I58" s="94"/>
      <c r="J58" s="94"/>
      <c r="K58" s="120"/>
      <c r="L58" s="94"/>
      <c r="M58" s="94"/>
      <c r="N58" s="94"/>
      <c r="O58" s="119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</row>
    <row r="59" spans="1:31" ht="21" customHeight="1" thickBot="1">
      <c r="A59" s="96" t="s">
        <v>166</v>
      </c>
      <c r="B59" s="97">
        <v>102030</v>
      </c>
      <c r="C59" s="97" t="s">
        <v>214</v>
      </c>
      <c r="D59" s="94"/>
      <c r="E59" s="94">
        <f t="shared" si="6"/>
        <v>0</v>
      </c>
      <c r="F59" s="94">
        <f t="shared" si="5"/>
        <v>0</v>
      </c>
      <c r="G59" s="120"/>
      <c r="H59" s="94"/>
      <c r="I59" s="94"/>
      <c r="J59" s="94"/>
      <c r="K59" s="120"/>
      <c r="L59" s="94"/>
      <c r="M59" s="94"/>
      <c r="N59" s="94"/>
      <c r="O59" s="119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</row>
    <row r="60" spans="1:31" ht="21" customHeight="1" thickBot="1">
      <c r="A60" s="96" t="s">
        <v>167</v>
      </c>
      <c r="B60" s="97">
        <v>104042</v>
      </c>
      <c r="C60" s="97" t="s">
        <v>215</v>
      </c>
      <c r="D60" s="94"/>
      <c r="E60" s="94">
        <f t="shared" si="6"/>
        <v>0</v>
      </c>
      <c r="F60" s="94">
        <f t="shared" si="5"/>
        <v>0</v>
      </c>
      <c r="G60" s="120"/>
      <c r="H60" s="94"/>
      <c r="I60" s="95"/>
      <c r="J60" s="94"/>
      <c r="K60" s="120"/>
      <c r="L60" s="94"/>
      <c r="M60" s="94"/>
      <c r="N60" s="94"/>
      <c r="O60" s="119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</row>
    <row r="61" spans="1:31" ht="21" customHeight="1" thickBot="1">
      <c r="A61" s="96" t="s">
        <v>168</v>
      </c>
      <c r="B61" s="97">
        <v>104051</v>
      </c>
      <c r="C61" s="97" t="s">
        <v>216</v>
      </c>
      <c r="D61" s="94"/>
      <c r="E61" s="94">
        <f t="shared" si="6"/>
        <v>0</v>
      </c>
      <c r="F61" s="94">
        <f t="shared" si="5"/>
        <v>0</v>
      </c>
      <c r="G61" s="120"/>
      <c r="H61" s="94"/>
      <c r="I61" s="94"/>
      <c r="J61" s="94"/>
      <c r="K61" s="120"/>
      <c r="L61" s="94"/>
      <c r="M61" s="94"/>
      <c r="N61" s="94"/>
      <c r="O61" s="119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</row>
    <row r="62" spans="1:31" ht="21" customHeight="1" thickBot="1">
      <c r="A62" s="96" t="s">
        <v>169</v>
      </c>
      <c r="B62" s="97">
        <v>107060</v>
      </c>
      <c r="C62" s="97" t="s">
        <v>217</v>
      </c>
      <c r="D62" s="94"/>
      <c r="E62" s="94">
        <f t="shared" si="6"/>
        <v>0</v>
      </c>
      <c r="F62" s="94">
        <f t="shared" si="5"/>
        <v>0</v>
      </c>
      <c r="G62" s="120"/>
      <c r="H62" s="94"/>
      <c r="I62" s="94"/>
      <c r="J62" s="94"/>
      <c r="K62" s="120"/>
      <c r="L62" s="94"/>
      <c r="M62" s="94"/>
      <c r="N62" s="94"/>
      <c r="O62" s="119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</row>
    <row r="63" spans="1:31" ht="21" customHeight="1" thickBot="1">
      <c r="A63" s="98" t="s">
        <v>170</v>
      </c>
      <c r="B63" s="97"/>
      <c r="C63" s="99" t="s">
        <v>226</v>
      </c>
      <c r="D63" s="94">
        <v>747721</v>
      </c>
      <c r="E63" s="94">
        <f t="shared" si="6"/>
        <v>252848</v>
      </c>
      <c r="F63" s="94">
        <f t="shared" si="5"/>
        <v>173953</v>
      </c>
      <c r="G63" s="120">
        <f>F63/D63</f>
        <v>0.2326442616965419</v>
      </c>
      <c r="H63" s="94">
        <f aca="true" t="shared" si="7" ref="H63:N63">SUM(H39:H62)</f>
        <v>59240</v>
      </c>
      <c r="I63" s="94">
        <f t="shared" si="7"/>
        <v>60563</v>
      </c>
      <c r="J63" s="94">
        <f t="shared" si="7"/>
        <v>51574</v>
      </c>
      <c r="K63" s="120">
        <f>J63/H63</f>
        <v>0.8705941931127616</v>
      </c>
      <c r="L63" s="94">
        <f t="shared" si="7"/>
        <v>234199</v>
      </c>
      <c r="M63" s="94">
        <f t="shared" si="7"/>
        <v>192285</v>
      </c>
      <c r="N63" s="94">
        <f t="shared" si="7"/>
        <v>122379</v>
      </c>
      <c r="O63" s="120">
        <f>N63/L63</f>
        <v>0.5225427948027105</v>
      </c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</row>
    <row r="64" ht="11.25">
      <c r="A64" s="100"/>
    </row>
  </sheetData>
  <sheetProtection/>
  <mergeCells count="23">
    <mergeCell ref="D35:G36"/>
    <mergeCell ref="L36:O36"/>
    <mergeCell ref="P36:S36"/>
    <mergeCell ref="P6:S6"/>
    <mergeCell ref="A2:L2"/>
    <mergeCell ref="D5:G5"/>
    <mergeCell ref="H38:AE38"/>
    <mergeCell ref="T36:W36"/>
    <mergeCell ref="D6:G6"/>
    <mergeCell ref="T6:W6"/>
    <mergeCell ref="H6:K6"/>
    <mergeCell ref="A35:A38"/>
    <mergeCell ref="H35:AE35"/>
    <mergeCell ref="X36:AA36"/>
    <mergeCell ref="H36:K36"/>
    <mergeCell ref="L6:O6"/>
    <mergeCell ref="X6:AA6"/>
    <mergeCell ref="A1:N1"/>
    <mergeCell ref="A3:W4"/>
    <mergeCell ref="A5:A8"/>
    <mergeCell ref="H5:AE5"/>
    <mergeCell ref="H8:AE8"/>
    <mergeCell ref="AB6:A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Q7" sqref="Q7"/>
    </sheetView>
  </sheetViews>
  <sheetFormatPr defaultColWidth="9.00390625" defaultRowHeight="12.75"/>
  <cols>
    <col min="1" max="1" width="5.00390625" style="0" customWidth="1"/>
    <col min="2" max="2" width="32.625" style="0" customWidth="1"/>
    <col min="3" max="3" width="9.00390625" style="0" customWidth="1"/>
    <col min="4" max="4" width="11.125" style="0" customWidth="1"/>
    <col min="5" max="12" width="9.125" style="0" hidden="1" customWidth="1"/>
    <col min="13" max="13" width="11.25390625" style="0" customWidth="1"/>
  </cols>
  <sheetData>
    <row r="1" spans="1:13" ht="12.75">
      <c r="A1" s="460" t="s">
        <v>607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2" ht="12.75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</row>
    <row r="3" spans="1:9" ht="30.75" customHeight="1">
      <c r="A3" s="483" t="s">
        <v>181</v>
      </c>
      <c r="B3" s="484"/>
      <c r="C3" s="484"/>
      <c r="D3" s="484"/>
      <c r="E3" s="484"/>
      <c r="F3" s="140"/>
      <c r="G3" s="140"/>
      <c r="H3" s="140"/>
      <c r="I3" s="140"/>
    </row>
    <row r="4" spans="1:9" ht="12.75">
      <c r="A4" s="140"/>
      <c r="B4" s="140"/>
      <c r="C4" s="140"/>
      <c r="D4" s="140"/>
      <c r="E4" s="140"/>
      <c r="F4" s="140"/>
      <c r="G4" s="140"/>
      <c r="H4" s="140"/>
      <c r="I4" s="140"/>
    </row>
    <row r="5" spans="1:9" ht="36" customHeight="1">
      <c r="A5" s="483" t="s">
        <v>497</v>
      </c>
      <c r="B5" s="484"/>
      <c r="C5" s="484"/>
      <c r="D5" s="484"/>
      <c r="E5" s="484"/>
      <c r="F5" s="140"/>
      <c r="G5" s="140"/>
      <c r="H5" s="140"/>
      <c r="I5" s="140"/>
    </row>
    <row r="6" ht="15.75" customHeight="1">
      <c r="D6" s="8" t="s">
        <v>0</v>
      </c>
    </row>
    <row r="7" spans="1:13" s="7" customFormat="1" ht="80.25" customHeight="1">
      <c r="A7" s="283" t="s">
        <v>186</v>
      </c>
      <c r="B7" s="59" t="s">
        <v>298</v>
      </c>
      <c r="C7" s="59" t="s">
        <v>512</v>
      </c>
      <c r="D7" s="284" t="s">
        <v>526</v>
      </c>
      <c r="E7" s="284" t="s">
        <v>325</v>
      </c>
      <c r="F7" s="284" t="s">
        <v>310</v>
      </c>
      <c r="G7" s="284" t="s">
        <v>311</v>
      </c>
      <c r="H7" s="284" t="s">
        <v>312</v>
      </c>
      <c r="I7" s="284" t="s">
        <v>325</v>
      </c>
      <c r="J7" s="284" t="s">
        <v>310</v>
      </c>
      <c r="K7" s="284" t="s">
        <v>311</v>
      </c>
      <c r="L7" s="284" t="s">
        <v>312</v>
      </c>
      <c r="M7" s="284" t="s">
        <v>538</v>
      </c>
    </row>
    <row r="8" spans="1:13" s="7" customFormat="1" ht="25.5" customHeight="1">
      <c r="A8" s="74">
        <v>1</v>
      </c>
      <c r="B8" s="74" t="s">
        <v>578</v>
      </c>
      <c r="C8" s="74"/>
      <c r="D8" s="74">
        <v>4000</v>
      </c>
      <c r="E8" s="74"/>
      <c r="F8" s="74"/>
      <c r="G8" s="74"/>
      <c r="H8" s="74"/>
      <c r="I8" s="74"/>
      <c r="J8" s="74"/>
      <c r="K8" s="74"/>
      <c r="L8" s="74"/>
      <c r="M8" s="328"/>
    </row>
    <row r="9" spans="1:13" s="7" customFormat="1" ht="28.5" customHeight="1">
      <c r="A9" s="74">
        <v>2</v>
      </c>
      <c r="B9" s="63" t="s">
        <v>537</v>
      </c>
      <c r="C9" s="74"/>
      <c r="D9" s="74">
        <v>7769</v>
      </c>
      <c r="E9" s="74"/>
      <c r="F9" s="74"/>
      <c r="G9" s="74"/>
      <c r="H9" s="74"/>
      <c r="I9" s="74"/>
      <c r="J9" s="74"/>
      <c r="K9" s="74"/>
      <c r="L9" s="74"/>
      <c r="M9" s="328"/>
    </row>
    <row r="10" spans="1:13" s="7" customFormat="1" ht="28.5" customHeight="1">
      <c r="A10" s="74">
        <v>3</v>
      </c>
      <c r="B10" s="63" t="s">
        <v>517</v>
      </c>
      <c r="C10" s="74">
        <v>1000</v>
      </c>
      <c r="D10" s="74">
        <v>7000</v>
      </c>
      <c r="E10" s="74"/>
      <c r="F10" s="74"/>
      <c r="G10" s="74"/>
      <c r="H10" s="74"/>
      <c r="I10" s="74"/>
      <c r="J10" s="74"/>
      <c r="K10" s="74"/>
      <c r="L10" s="74"/>
      <c r="M10" s="328">
        <v>1</v>
      </c>
    </row>
    <row r="11" spans="1:13" s="7" customFormat="1" ht="28.5" customHeight="1">
      <c r="A11" s="74">
        <v>4</v>
      </c>
      <c r="B11" s="63" t="s">
        <v>596</v>
      </c>
      <c r="C11" s="74">
        <v>3500</v>
      </c>
      <c r="D11" s="74">
        <v>3810</v>
      </c>
      <c r="E11" s="74"/>
      <c r="F11" s="74"/>
      <c r="G11" s="74"/>
      <c r="H11" s="74"/>
      <c r="I11" s="74"/>
      <c r="J11" s="74"/>
      <c r="K11" s="74"/>
      <c r="L11" s="74"/>
      <c r="M11" s="328">
        <v>1</v>
      </c>
    </row>
    <row r="12" spans="1:13" s="7" customFormat="1" ht="28.5" customHeight="1">
      <c r="A12" s="74">
        <v>5</v>
      </c>
      <c r="B12" s="63" t="s">
        <v>518</v>
      </c>
      <c r="C12" s="74">
        <v>17000</v>
      </c>
      <c r="D12" s="74">
        <v>17000</v>
      </c>
      <c r="E12" s="74"/>
      <c r="F12" s="74"/>
      <c r="G12" s="74"/>
      <c r="H12" s="74"/>
      <c r="I12" s="74"/>
      <c r="J12" s="74"/>
      <c r="K12" s="74"/>
      <c r="L12" s="74"/>
      <c r="M12" s="328">
        <v>1</v>
      </c>
    </row>
    <row r="13" spans="1:13" s="7" customFormat="1" ht="28.5" customHeight="1">
      <c r="A13" s="74">
        <v>6</v>
      </c>
      <c r="B13" s="63" t="s">
        <v>588</v>
      </c>
      <c r="C13" s="74"/>
      <c r="D13" s="74">
        <v>6000</v>
      </c>
      <c r="E13" s="74"/>
      <c r="F13" s="74"/>
      <c r="G13" s="74"/>
      <c r="H13" s="74"/>
      <c r="I13" s="74"/>
      <c r="J13" s="74"/>
      <c r="K13" s="74"/>
      <c r="L13" s="74"/>
      <c r="M13" s="328"/>
    </row>
    <row r="14" spans="1:13" s="7" customFormat="1" ht="28.5" customHeight="1">
      <c r="A14" s="74">
        <v>7</v>
      </c>
      <c r="B14" s="63" t="s">
        <v>589</v>
      </c>
      <c r="C14" s="74"/>
      <c r="D14" s="74">
        <v>1500</v>
      </c>
      <c r="E14" s="74"/>
      <c r="F14" s="74"/>
      <c r="G14" s="74"/>
      <c r="H14" s="74"/>
      <c r="I14" s="74"/>
      <c r="J14" s="74"/>
      <c r="K14" s="74"/>
      <c r="L14" s="74"/>
      <c r="M14" s="328"/>
    </row>
    <row r="15" spans="1:13" s="7" customFormat="1" ht="28.5" customHeight="1">
      <c r="A15" s="74">
        <v>8</v>
      </c>
      <c r="B15" s="63" t="s">
        <v>590</v>
      </c>
      <c r="C15" s="74"/>
      <c r="D15" s="74">
        <v>3000</v>
      </c>
      <c r="E15" s="74"/>
      <c r="F15" s="74"/>
      <c r="G15" s="74"/>
      <c r="H15" s="74"/>
      <c r="I15" s="74"/>
      <c r="J15" s="74"/>
      <c r="K15" s="74"/>
      <c r="L15" s="74"/>
      <c r="M15" s="328"/>
    </row>
    <row r="16" spans="1:13" s="7" customFormat="1" ht="28.5" customHeight="1">
      <c r="A16" s="74">
        <v>9</v>
      </c>
      <c r="B16" s="63" t="s">
        <v>591</v>
      </c>
      <c r="C16" s="74"/>
      <c r="D16" s="74">
        <v>5000</v>
      </c>
      <c r="E16" s="74"/>
      <c r="F16" s="74"/>
      <c r="G16" s="74"/>
      <c r="H16" s="74"/>
      <c r="I16" s="74"/>
      <c r="J16" s="74"/>
      <c r="K16" s="74"/>
      <c r="L16" s="74"/>
      <c r="M16" s="328"/>
    </row>
    <row r="17" spans="1:13" s="7" customFormat="1" ht="28.5" customHeight="1">
      <c r="A17" s="74">
        <v>10</v>
      </c>
      <c r="B17" s="63" t="s">
        <v>592</v>
      </c>
      <c r="C17" s="74"/>
      <c r="D17" s="74">
        <v>1000</v>
      </c>
      <c r="E17" s="74"/>
      <c r="F17" s="74"/>
      <c r="G17" s="74"/>
      <c r="H17" s="74"/>
      <c r="I17" s="74"/>
      <c r="J17" s="74"/>
      <c r="K17" s="74"/>
      <c r="L17" s="74"/>
      <c r="M17" s="328"/>
    </row>
    <row r="18" spans="1:13" s="7" customFormat="1" ht="28.5" customHeight="1">
      <c r="A18" s="74">
        <v>11</v>
      </c>
      <c r="B18" s="63" t="s">
        <v>593</v>
      </c>
      <c r="C18" s="74"/>
      <c r="D18" s="74">
        <v>5000</v>
      </c>
      <c r="E18" s="74"/>
      <c r="F18" s="74"/>
      <c r="G18" s="74"/>
      <c r="H18" s="74"/>
      <c r="I18" s="74"/>
      <c r="J18" s="74"/>
      <c r="K18" s="74"/>
      <c r="L18" s="74"/>
      <c r="M18" s="328"/>
    </row>
    <row r="19" spans="1:13" s="7" customFormat="1" ht="28.5" customHeight="1">
      <c r="A19" s="74">
        <v>12</v>
      </c>
      <c r="B19" s="63" t="s">
        <v>594</v>
      </c>
      <c r="C19" s="74"/>
      <c r="D19" s="74">
        <v>2000</v>
      </c>
      <c r="E19" s="74"/>
      <c r="F19" s="74"/>
      <c r="G19" s="74"/>
      <c r="H19" s="74"/>
      <c r="I19" s="74"/>
      <c r="J19" s="74"/>
      <c r="K19" s="74"/>
      <c r="L19" s="74"/>
      <c r="M19" s="328"/>
    </row>
    <row r="20" spans="1:13" s="7" customFormat="1" ht="28.5" customHeight="1">
      <c r="A20" s="74">
        <v>13</v>
      </c>
      <c r="B20" s="63" t="s">
        <v>595</v>
      </c>
      <c r="C20" s="74"/>
      <c r="D20" s="74">
        <v>1000</v>
      </c>
      <c r="E20" s="74"/>
      <c r="F20" s="74"/>
      <c r="G20" s="74"/>
      <c r="H20" s="74"/>
      <c r="I20" s="74"/>
      <c r="J20" s="74"/>
      <c r="K20" s="74"/>
      <c r="L20" s="74"/>
      <c r="M20" s="328"/>
    </row>
    <row r="21" spans="1:13" s="7" customFormat="1" ht="28.5" customHeight="1">
      <c r="A21" s="74">
        <v>14</v>
      </c>
      <c r="B21" s="63" t="s">
        <v>597</v>
      </c>
      <c r="C21" s="74"/>
      <c r="D21" s="74">
        <v>800</v>
      </c>
      <c r="E21" s="74"/>
      <c r="F21" s="74"/>
      <c r="G21" s="74"/>
      <c r="H21" s="74"/>
      <c r="I21" s="74"/>
      <c r="J21" s="74"/>
      <c r="K21" s="74"/>
      <c r="L21" s="74"/>
      <c r="M21" s="328"/>
    </row>
    <row r="22" spans="1:13" s="232" customFormat="1" ht="27.75" customHeight="1">
      <c r="A22" s="74">
        <v>15</v>
      </c>
      <c r="B22" s="234" t="s">
        <v>299</v>
      </c>
      <c r="C22" s="234">
        <f>SUM(C8:C12)</f>
        <v>21500</v>
      </c>
      <c r="D22" s="234">
        <f>SUM(D8:D21)</f>
        <v>64879</v>
      </c>
      <c r="E22" s="234">
        <f aca="true" t="shared" si="0" ref="E22:L22">SUM(E8:E12)</f>
        <v>0</v>
      </c>
      <c r="F22" s="234">
        <f t="shared" si="0"/>
        <v>0</v>
      </c>
      <c r="G22" s="234">
        <f t="shared" si="0"/>
        <v>0</v>
      </c>
      <c r="H22" s="234">
        <f t="shared" si="0"/>
        <v>0</v>
      </c>
      <c r="I22" s="234">
        <f t="shared" si="0"/>
        <v>0</v>
      </c>
      <c r="J22" s="234">
        <f t="shared" si="0"/>
        <v>0</v>
      </c>
      <c r="K22" s="234">
        <f t="shared" si="0"/>
        <v>0</v>
      </c>
      <c r="L22" s="234">
        <f t="shared" si="0"/>
        <v>0</v>
      </c>
      <c r="M22" s="450">
        <f>D22/C22</f>
        <v>3.017627906976744</v>
      </c>
    </row>
    <row r="23" s="7" customFormat="1" ht="11.25"/>
    <row r="24" s="7" customFormat="1" ht="11.25"/>
  </sheetData>
  <sheetProtection/>
  <mergeCells count="4">
    <mergeCell ref="A3:E3"/>
    <mergeCell ref="A5:E5"/>
    <mergeCell ref="A2:L2"/>
    <mergeCell ref="A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Szita László</dc:creator>
  <cp:keywords/>
  <dc:description/>
  <cp:lastModifiedBy>Windows-felhasználó</cp:lastModifiedBy>
  <cp:lastPrinted>2020-02-28T10:27:00Z</cp:lastPrinted>
  <dcterms:created xsi:type="dcterms:W3CDTF">2016-03-07T14:14:28Z</dcterms:created>
  <dcterms:modified xsi:type="dcterms:W3CDTF">2020-02-28T10:27:13Z</dcterms:modified>
  <cp:category/>
  <cp:version/>
  <cp:contentType/>
  <cp:contentStatus/>
</cp:coreProperties>
</file>