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ldikó njt-be\rendeletek\2020. évi rendeletek\14.2020.(XI.23.) rendelet\Új egységes 2020.11\"/>
    </mc:Choice>
  </mc:AlternateContent>
  <xr:revisionPtr revIDLastSave="0" documentId="13_ncr:1_{EA10D7EE-1B5A-41AD-B376-974BD259D23A}" xr6:coauthVersionLast="45" xr6:coauthVersionMax="45" xr10:uidLastSave="{00000000-0000-0000-0000-000000000000}"/>
  <bookViews>
    <workbookView xWindow="390" yWindow="390" windowWidth="21480" windowHeight="11385" xr2:uid="{1E708A37-2860-442F-826E-8FCA003249C9}"/>
  </bookViews>
  <sheets>
    <sheet name="KV 1.1. mell." sheetId="1" r:id="rId1"/>
    <sheet name="KV 1.2. mell." sheetId="2" r:id="rId2"/>
    <sheet name="KV 1.3. mell." sheetId="3" r:id="rId3"/>
    <sheet name="KV 1.4. mell." sheetId="4" r:id="rId4"/>
    <sheet name="KV 2.1. mell." sheetId="5" r:id="rId5"/>
    <sheet name="KV 2.2. mell." sheetId="6" r:id="rId6"/>
    <sheet name="KV 3.sz.mell." sheetId="7" r:id="rId7"/>
    <sheet name="KV 4.sz.mell." sheetId="8" r:id="rId8"/>
    <sheet name="KV 5.sz.mell." sheetId="9" r:id="rId9"/>
    <sheet name="KV 6.sz. mell." sheetId="10" r:id="rId10"/>
    <sheet name="KV 7.sz.mell." sheetId="11" r:id="rId11"/>
    <sheet name="KV 8.sz.mell." sheetId="12" r:id="rId12"/>
    <sheet name="KV 9.1. sz.mell." sheetId="13" r:id="rId13"/>
    <sheet name="KV 9.2. sz.mell." sheetId="14" r:id="rId14"/>
    <sheet name="KV 9.3.sz.mell." sheetId="15" r:id="rId15"/>
    <sheet name="KV 9.4.sz.mell." sheetId="16" r:id="rId16"/>
    <sheet name="KV 10.sz.mell." sheetId="17" r:id="rId17"/>
    <sheet name="KV 11.sz.mell." sheetId="18" r:id="rId18"/>
    <sheet name="KV 1. tájékoztató" sheetId="19" r:id="rId19"/>
    <sheet name="KV 2.sz.tájékoztató" sheetId="20" r:id="rId20"/>
    <sheet name="KV 3.sz. tájékoztató " sheetId="21" r:id="rId21"/>
    <sheet name="KV 4.sz. tájékoztató" sheetId="22" r:id="rId22"/>
    <sheet name="KV 5.sz. tájékoztató" sheetId="23" r:id="rId23"/>
    <sheet name="KV 6.sz. tájékoztató" sheetId="24" r:id="rId24"/>
    <sheet name="KV 7.sz. tájékoztató" sheetId="25" r:id="rId25"/>
  </sheets>
  <externalReferences>
    <externalReference r:id="rId26"/>
    <externalReference r:id="rId2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4" l="1"/>
  <c r="E36" i="24"/>
  <c r="D36" i="24"/>
  <c r="G13" i="24"/>
  <c r="G12" i="24"/>
  <c r="G11" i="24"/>
  <c r="G10" i="24"/>
  <c r="G9" i="24"/>
  <c r="G8" i="24"/>
  <c r="G36" i="24" s="1"/>
  <c r="C6" i="24"/>
  <c r="A4" i="24"/>
  <c r="G28" i="23" l="1"/>
  <c r="F28" i="23"/>
  <c r="C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28" i="23" s="1"/>
  <c r="C6" i="23"/>
  <c r="B4" i="23"/>
  <c r="D58" i="16"/>
  <c r="F53" i="16"/>
  <c r="E52" i="16"/>
  <c r="F52" i="16" s="1"/>
  <c r="C52" i="16"/>
  <c r="F51" i="16"/>
  <c r="F50" i="16"/>
  <c r="F49" i="16"/>
  <c r="F48" i="16"/>
  <c r="F47" i="16"/>
  <c r="E46" i="16"/>
  <c r="E58" i="16" s="1"/>
  <c r="C46" i="16"/>
  <c r="C58" i="16" s="1"/>
  <c r="F41" i="16"/>
  <c r="F40" i="16"/>
  <c r="F39" i="16"/>
  <c r="E38" i="16"/>
  <c r="E42" i="16" s="1"/>
  <c r="D38" i="16"/>
  <c r="F38" i="16" s="1"/>
  <c r="C38" i="16"/>
  <c r="D37" i="16"/>
  <c r="D42" i="16" s="1"/>
  <c r="D59" i="16" s="1"/>
  <c r="F31" i="16"/>
  <c r="D31" i="16"/>
  <c r="C31" i="16"/>
  <c r="F30" i="16"/>
  <c r="F29" i="16"/>
  <c r="F28" i="16"/>
  <c r="F27" i="16"/>
  <c r="D27" i="16"/>
  <c r="C27" i="16"/>
  <c r="F26" i="16"/>
  <c r="F25" i="16"/>
  <c r="F24" i="16"/>
  <c r="F23" i="16"/>
  <c r="F22" i="16"/>
  <c r="F21" i="16"/>
  <c r="D21" i="16"/>
  <c r="C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C9" i="16"/>
  <c r="C37" i="16" s="1"/>
  <c r="C42" i="16" s="1"/>
  <c r="C59" i="16" s="1"/>
  <c r="C5" i="16"/>
  <c r="B3" i="16"/>
  <c r="D58" i="15"/>
  <c r="E52" i="15"/>
  <c r="F52" i="15" s="1"/>
  <c r="C52" i="15"/>
  <c r="F51" i="15"/>
  <c r="F50" i="15"/>
  <c r="F49" i="15"/>
  <c r="F48" i="15"/>
  <c r="F47" i="15"/>
  <c r="E46" i="15"/>
  <c r="E58" i="15" s="1"/>
  <c r="C46" i="15"/>
  <c r="C58" i="15" s="1"/>
  <c r="F41" i="15"/>
  <c r="F40" i="15"/>
  <c r="F39" i="15"/>
  <c r="F38" i="15"/>
  <c r="E38" i="15"/>
  <c r="E42" i="15" s="1"/>
  <c r="C38" i="15"/>
  <c r="F31" i="15"/>
  <c r="D31" i="15"/>
  <c r="C31" i="15"/>
  <c r="F27" i="15"/>
  <c r="D27" i="15"/>
  <c r="C27" i="15"/>
  <c r="D21" i="15"/>
  <c r="C21" i="15"/>
  <c r="F21" i="15" s="1"/>
  <c r="F20" i="15"/>
  <c r="F19" i="15"/>
  <c r="F18" i="15"/>
  <c r="F17" i="15"/>
  <c r="F16" i="15"/>
  <c r="F15" i="15"/>
  <c r="F14" i="15"/>
  <c r="F13" i="15"/>
  <c r="F12" i="15"/>
  <c r="F11" i="15"/>
  <c r="F10" i="15"/>
  <c r="D9" i="15"/>
  <c r="D37" i="15" s="1"/>
  <c r="D42" i="15" s="1"/>
  <c r="D59" i="15" s="1"/>
  <c r="C9" i="15"/>
  <c r="C37" i="15" s="1"/>
  <c r="C42" i="15" s="1"/>
  <c r="C5" i="15"/>
  <c r="B3" i="15"/>
  <c r="F59" i="14"/>
  <c r="E59" i="14"/>
  <c r="D59" i="14"/>
  <c r="F58" i="14"/>
  <c r="F57" i="14"/>
  <c r="F56" i="14"/>
  <c r="F55" i="14"/>
  <c r="F54" i="14"/>
  <c r="C53" i="14"/>
  <c r="F53" i="14" s="1"/>
  <c r="F52" i="14"/>
  <c r="F51" i="14"/>
  <c r="F50" i="14"/>
  <c r="F49" i="14"/>
  <c r="F48" i="14"/>
  <c r="F47" i="14"/>
  <c r="C47" i="14"/>
  <c r="C59" i="14" s="1"/>
  <c r="F46" i="14"/>
  <c r="F45" i="14"/>
  <c r="F44" i="14"/>
  <c r="E43" i="14"/>
  <c r="F42" i="14"/>
  <c r="F41" i="14"/>
  <c r="F40" i="14"/>
  <c r="F39" i="14"/>
  <c r="F43" i="14" s="1"/>
  <c r="F60" i="14" s="1"/>
  <c r="C39" i="14"/>
  <c r="F37" i="14"/>
  <c r="F36" i="14"/>
  <c r="F35" i="14"/>
  <c r="F34" i="14"/>
  <c r="F33" i="14"/>
  <c r="D32" i="14"/>
  <c r="C32" i="14"/>
  <c r="F32" i="14" s="1"/>
  <c r="F31" i="14"/>
  <c r="F30" i="14"/>
  <c r="F29" i="14"/>
  <c r="F28" i="14"/>
  <c r="D27" i="14"/>
  <c r="C27" i="14"/>
  <c r="F27" i="14" s="1"/>
  <c r="F26" i="14"/>
  <c r="F25" i="14"/>
  <c r="F24" i="14"/>
  <c r="F23" i="14"/>
  <c r="F22" i="14"/>
  <c r="D21" i="14"/>
  <c r="C21" i="14"/>
  <c r="F21" i="14" s="1"/>
  <c r="F20" i="14"/>
  <c r="F19" i="14"/>
  <c r="F18" i="14"/>
  <c r="F17" i="14"/>
  <c r="F16" i="14"/>
  <c r="F15" i="14"/>
  <c r="F14" i="14"/>
  <c r="F13" i="14"/>
  <c r="F12" i="14"/>
  <c r="F11" i="14"/>
  <c r="F10" i="14"/>
  <c r="D9" i="14"/>
  <c r="D38" i="14" s="1"/>
  <c r="D43" i="14" s="1"/>
  <c r="D60" i="14" s="1"/>
  <c r="C9" i="14"/>
  <c r="F9" i="14" s="1"/>
  <c r="C5" i="14"/>
  <c r="B3" i="14"/>
  <c r="F155" i="13"/>
  <c r="F154" i="13"/>
  <c r="F153" i="13"/>
  <c r="F152" i="13"/>
  <c r="F151" i="13"/>
  <c r="F150" i="13"/>
  <c r="F149" i="13"/>
  <c r="C148" i="13"/>
  <c r="F148" i="13" s="1"/>
  <c r="F147" i="13"/>
  <c r="F146" i="13"/>
  <c r="F145" i="13"/>
  <c r="F144" i="13"/>
  <c r="F143" i="13"/>
  <c r="E142" i="13"/>
  <c r="E156" i="13" s="1"/>
  <c r="C142" i="13"/>
  <c r="F141" i="13"/>
  <c r="F140" i="13"/>
  <c r="F139" i="13"/>
  <c r="F138" i="13"/>
  <c r="F137" i="13"/>
  <c r="F136" i="13"/>
  <c r="D135" i="13"/>
  <c r="D156" i="13" s="1"/>
  <c r="C135" i="13"/>
  <c r="F135" i="13" s="1"/>
  <c r="F134" i="13"/>
  <c r="F133" i="13"/>
  <c r="F132" i="13"/>
  <c r="C131" i="13"/>
  <c r="F131" i="13" s="1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E116" i="13"/>
  <c r="D116" i="13"/>
  <c r="F116" i="13" s="1"/>
  <c r="C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E95" i="13"/>
  <c r="E130" i="13" s="1"/>
  <c r="C95" i="13"/>
  <c r="C130" i="13" s="1"/>
  <c r="F90" i="13"/>
  <c r="F89" i="13"/>
  <c r="F88" i="13"/>
  <c r="F87" i="13"/>
  <c r="F86" i="13"/>
  <c r="F85" i="13"/>
  <c r="F84" i="13"/>
  <c r="D84" i="13"/>
  <c r="C84" i="13"/>
  <c r="F83" i="13"/>
  <c r="F82" i="13"/>
  <c r="F81" i="13"/>
  <c r="F80" i="13"/>
  <c r="E80" i="13"/>
  <c r="E91" i="13" s="1"/>
  <c r="C80" i="13"/>
  <c r="F79" i="13"/>
  <c r="F78" i="13"/>
  <c r="F77" i="13"/>
  <c r="C77" i="13"/>
  <c r="F76" i="13"/>
  <c r="F75" i="13"/>
  <c r="F74" i="13"/>
  <c r="F73" i="13"/>
  <c r="D72" i="13"/>
  <c r="F72" i="13" s="1"/>
  <c r="C72" i="13"/>
  <c r="F71" i="13"/>
  <c r="F70" i="13"/>
  <c r="F69" i="13"/>
  <c r="D68" i="13"/>
  <c r="D91" i="13" s="1"/>
  <c r="C68" i="13"/>
  <c r="C91" i="13" s="1"/>
  <c r="D67" i="13"/>
  <c r="F66" i="13"/>
  <c r="F65" i="13"/>
  <c r="F64" i="13"/>
  <c r="F63" i="13"/>
  <c r="F62" i="13"/>
  <c r="C62" i="13"/>
  <c r="F61" i="13"/>
  <c r="F60" i="13"/>
  <c r="F59" i="13"/>
  <c r="F58" i="13"/>
  <c r="F57" i="13"/>
  <c r="C57" i="13"/>
  <c r="F56" i="13"/>
  <c r="F55" i="13"/>
  <c r="F54" i="13"/>
  <c r="F53" i="13"/>
  <c r="F52" i="13"/>
  <c r="E51" i="13"/>
  <c r="F51" i="13" s="1"/>
  <c r="C51" i="13"/>
  <c r="F50" i="13"/>
  <c r="F49" i="13"/>
  <c r="F48" i="13"/>
  <c r="F47" i="13"/>
  <c r="F46" i="13"/>
  <c r="F45" i="13"/>
  <c r="F44" i="13"/>
  <c r="F43" i="13"/>
  <c r="F42" i="13"/>
  <c r="F41" i="13"/>
  <c r="F40" i="13"/>
  <c r="E39" i="13"/>
  <c r="F39" i="13" s="1"/>
  <c r="C39" i="13"/>
  <c r="F38" i="13"/>
  <c r="B38" i="13"/>
  <c r="F37" i="13"/>
  <c r="B37" i="13"/>
  <c r="F36" i="13"/>
  <c r="B36" i="13"/>
  <c r="F35" i="13"/>
  <c r="B35" i="13"/>
  <c r="F34" i="13"/>
  <c r="B34" i="13"/>
  <c r="F33" i="13"/>
  <c r="B33" i="13"/>
  <c r="F32" i="13"/>
  <c r="B32" i="13"/>
  <c r="F31" i="13"/>
  <c r="C31" i="13"/>
  <c r="F30" i="13"/>
  <c r="F29" i="13"/>
  <c r="F28" i="13"/>
  <c r="F27" i="13"/>
  <c r="F26" i="13"/>
  <c r="F25" i="13"/>
  <c r="E24" i="13"/>
  <c r="F24" i="13" s="1"/>
  <c r="C24" i="13"/>
  <c r="F23" i="13"/>
  <c r="F22" i="13"/>
  <c r="F21" i="13"/>
  <c r="F20" i="13"/>
  <c r="F19" i="13"/>
  <c r="F18" i="13"/>
  <c r="E17" i="13"/>
  <c r="F17" i="13" s="1"/>
  <c r="C17" i="13"/>
  <c r="F16" i="13"/>
  <c r="F15" i="13"/>
  <c r="F14" i="13"/>
  <c r="F13" i="13"/>
  <c r="F12" i="13"/>
  <c r="F11" i="13"/>
  <c r="F10" i="13"/>
  <c r="F67" i="13" s="1"/>
  <c r="E10" i="13"/>
  <c r="E67" i="13" s="1"/>
  <c r="E92" i="13" s="1"/>
  <c r="C10" i="13"/>
  <c r="C67" i="13" s="1"/>
  <c r="C92" i="13" s="1"/>
  <c r="C6" i="13"/>
  <c r="B4" i="13"/>
  <c r="B25" i="11"/>
  <c r="F24" i="11"/>
  <c r="F23" i="11"/>
  <c r="F22" i="11"/>
  <c r="F21" i="11"/>
  <c r="F25" i="11" s="1"/>
  <c r="E18" i="11"/>
  <c r="B18" i="11"/>
  <c r="E11" i="11"/>
  <c r="E25" i="11" s="1"/>
  <c r="D11" i="11"/>
  <c r="D25" i="11" s="1"/>
  <c r="B11" i="11"/>
  <c r="E6" i="11"/>
  <c r="D6" i="11"/>
  <c r="F5" i="11"/>
  <c r="F37" i="16" l="1"/>
  <c r="F42" i="16" s="1"/>
  <c r="F46" i="16"/>
  <c r="F58" i="16" s="1"/>
  <c r="C59" i="15"/>
  <c r="F9" i="15"/>
  <c r="F37" i="15" s="1"/>
  <c r="F42" i="15" s="1"/>
  <c r="F59" i="15" s="1"/>
  <c r="F46" i="15"/>
  <c r="F58" i="15" s="1"/>
  <c r="C38" i="14"/>
  <c r="D92" i="13"/>
  <c r="E157" i="13"/>
  <c r="F130" i="13"/>
  <c r="D157" i="13"/>
  <c r="F157" i="13" s="1"/>
  <c r="F156" i="13"/>
  <c r="F68" i="13"/>
  <c r="F91" i="13" s="1"/>
  <c r="F95" i="13"/>
  <c r="C156" i="13"/>
  <c r="C157" i="13" s="1"/>
  <c r="C158" i="13" s="1"/>
  <c r="F142" i="13"/>
  <c r="E22" i="10"/>
  <c r="E31" i="10" s="1"/>
  <c r="E32" i="10" s="1"/>
  <c r="E21" i="10"/>
  <c r="E17" i="10"/>
  <c r="D17" i="10"/>
  <c r="D32" i="10" s="1"/>
  <c r="E6" i="10"/>
  <c r="D6" i="10"/>
  <c r="F5" i="10"/>
  <c r="I32" i="6"/>
  <c r="H32" i="6"/>
  <c r="E32" i="6"/>
  <c r="D32" i="6"/>
  <c r="K31" i="6"/>
  <c r="K30" i="6"/>
  <c r="K29" i="6"/>
  <c r="K28" i="6"/>
  <c r="K27" i="6"/>
  <c r="F27" i="6"/>
  <c r="K26" i="6"/>
  <c r="F26" i="6"/>
  <c r="C26" i="6"/>
  <c r="K25" i="6"/>
  <c r="F25" i="6"/>
  <c r="K24" i="6"/>
  <c r="F24" i="6"/>
  <c r="K23" i="6"/>
  <c r="F23" i="6"/>
  <c r="K22" i="6"/>
  <c r="F22" i="6"/>
  <c r="K21" i="6"/>
  <c r="F21" i="6"/>
  <c r="K20" i="6"/>
  <c r="K32" i="6" s="1"/>
  <c r="F20" i="6"/>
  <c r="F32" i="6" s="1"/>
  <c r="C20" i="6"/>
  <c r="C32" i="6" s="1"/>
  <c r="J19" i="6"/>
  <c r="I19" i="6"/>
  <c r="I33" i="6" s="1"/>
  <c r="H19" i="6"/>
  <c r="H33" i="6" s="1"/>
  <c r="E19" i="6"/>
  <c r="D19" i="6"/>
  <c r="I34" i="6" s="1"/>
  <c r="C19" i="6"/>
  <c r="C33" i="6" s="1"/>
  <c r="K18" i="6"/>
  <c r="K17" i="6"/>
  <c r="K16" i="6"/>
  <c r="K15" i="6"/>
  <c r="K14" i="6"/>
  <c r="K13" i="6"/>
  <c r="K12" i="6"/>
  <c r="F12" i="6"/>
  <c r="K11" i="6"/>
  <c r="F11" i="6"/>
  <c r="K10" i="6"/>
  <c r="F10" i="6"/>
  <c r="K9" i="6"/>
  <c r="F9" i="6"/>
  <c r="K8" i="6"/>
  <c r="K19" i="6" s="1"/>
  <c r="K33" i="6" s="1"/>
  <c r="F8" i="6"/>
  <c r="H6" i="6"/>
  <c r="C6" i="6"/>
  <c r="H4" i="6"/>
  <c r="F59" i="16" l="1"/>
  <c r="F38" i="14"/>
  <c r="C43" i="14"/>
  <c r="C60" i="14" s="1"/>
  <c r="D158" i="13"/>
  <c r="F92" i="13"/>
  <c r="F158" i="13" s="1"/>
  <c r="F22" i="10"/>
  <c r="F32" i="10" s="1"/>
  <c r="H35" i="6"/>
  <c r="C35" i="6"/>
  <c r="D33" i="6"/>
  <c r="I35" i="6" s="1"/>
  <c r="F19" i="6"/>
  <c r="H34" i="6"/>
  <c r="I33" i="5"/>
  <c r="C33" i="5"/>
  <c r="J31" i="5"/>
  <c r="I31" i="5"/>
  <c r="K31" i="5" s="1"/>
  <c r="H31" i="5"/>
  <c r="H32" i="5" s="1"/>
  <c r="D31" i="5"/>
  <c r="K30" i="5"/>
  <c r="E30" i="5"/>
  <c r="F30" i="5" s="1"/>
  <c r="K29" i="5"/>
  <c r="E29" i="5"/>
  <c r="F29" i="5" s="1"/>
  <c r="K28" i="5"/>
  <c r="F28" i="5"/>
  <c r="E28" i="5"/>
  <c r="K27" i="5"/>
  <c r="E27" i="5"/>
  <c r="F27" i="5" s="1"/>
  <c r="K26" i="5"/>
  <c r="C26" i="5"/>
  <c r="E26" i="5" s="1"/>
  <c r="K25" i="5"/>
  <c r="F25" i="5"/>
  <c r="E25" i="5"/>
  <c r="K24" i="5"/>
  <c r="E24" i="5"/>
  <c r="F24" i="5" s="1"/>
  <c r="K23" i="5"/>
  <c r="F23" i="5"/>
  <c r="E23" i="5"/>
  <c r="K22" i="5"/>
  <c r="F22" i="5"/>
  <c r="K21" i="5"/>
  <c r="F21" i="5"/>
  <c r="C21" i="5"/>
  <c r="J20" i="5"/>
  <c r="J32" i="5" s="1"/>
  <c r="I20" i="5"/>
  <c r="I32" i="5" s="1"/>
  <c r="H20" i="5"/>
  <c r="E20" i="5"/>
  <c r="D20" i="5"/>
  <c r="D33" i="5" s="1"/>
  <c r="F33" i="5" s="1"/>
  <c r="C20" i="5"/>
  <c r="H33" i="5" s="1"/>
  <c r="K19" i="5"/>
  <c r="F19" i="5"/>
  <c r="E19" i="5"/>
  <c r="K18" i="5"/>
  <c r="E18" i="5"/>
  <c r="F18" i="5" s="1"/>
  <c r="K17" i="5"/>
  <c r="F17" i="5"/>
  <c r="E17" i="5"/>
  <c r="K16" i="5"/>
  <c r="F16" i="5"/>
  <c r="K15" i="5"/>
  <c r="F15" i="5"/>
  <c r="K14" i="5"/>
  <c r="F14" i="5"/>
  <c r="K13" i="5"/>
  <c r="F13" i="5"/>
  <c r="K12" i="5"/>
  <c r="F12" i="5"/>
  <c r="K11" i="5"/>
  <c r="F11" i="5"/>
  <c r="K10" i="5"/>
  <c r="F10" i="5"/>
  <c r="K9" i="5"/>
  <c r="F9" i="5"/>
  <c r="K8" i="5"/>
  <c r="F8" i="5"/>
  <c r="C6" i="5"/>
  <c r="H6" i="5" s="1"/>
  <c r="H4" i="5"/>
  <c r="F150" i="4"/>
  <c r="F149" i="4"/>
  <c r="F148" i="4"/>
  <c r="F147" i="4"/>
  <c r="F146" i="4"/>
  <c r="F145" i="4"/>
  <c r="F144" i="4"/>
  <c r="F143" i="4"/>
  <c r="D143" i="4"/>
  <c r="C143" i="4"/>
  <c r="F142" i="4"/>
  <c r="F141" i="4"/>
  <c r="F140" i="4"/>
  <c r="F139" i="4"/>
  <c r="D138" i="4"/>
  <c r="C138" i="4"/>
  <c r="F138" i="4" s="1"/>
  <c r="F137" i="4"/>
  <c r="F136" i="4"/>
  <c r="F135" i="4"/>
  <c r="F134" i="4"/>
  <c r="F133" i="4"/>
  <c r="F132" i="4"/>
  <c r="F131" i="4"/>
  <c r="D131" i="4"/>
  <c r="C131" i="4"/>
  <c r="F130" i="4"/>
  <c r="F129" i="4"/>
  <c r="F128" i="4"/>
  <c r="D127" i="4"/>
  <c r="D151" i="4" s="1"/>
  <c r="C127" i="4"/>
  <c r="F127" i="4" s="1"/>
  <c r="E126" i="4"/>
  <c r="E152" i="4" s="1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D112" i="4"/>
  <c r="D126" i="4" s="1"/>
  <c r="D152" i="4" s="1"/>
  <c r="C112" i="4"/>
  <c r="F112" i="4" s="1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126" i="4" s="1"/>
  <c r="C91" i="4"/>
  <c r="F83" i="4"/>
  <c r="F82" i="4"/>
  <c r="F81" i="4"/>
  <c r="F80" i="4"/>
  <c r="D79" i="4"/>
  <c r="C79" i="4"/>
  <c r="F79" i="4" s="1"/>
  <c r="F78" i="4"/>
  <c r="D77" i="4"/>
  <c r="C77" i="4"/>
  <c r="F77" i="4" s="1"/>
  <c r="F76" i="4"/>
  <c r="F75" i="4"/>
  <c r="F74" i="4"/>
  <c r="E74" i="4"/>
  <c r="D74" i="4"/>
  <c r="C74" i="4"/>
  <c r="F73" i="4"/>
  <c r="F72" i="4"/>
  <c r="D71" i="4"/>
  <c r="C71" i="4"/>
  <c r="F71" i="4" s="1"/>
  <c r="F70" i="4"/>
  <c r="F69" i="4"/>
  <c r="F68" i="4"/>
  <c r="F67" i="4"/>
  <c r="D67" i="4"/>
  <c r="D84" i="4" s="1"/>
  <c r="C67" i="4"/>
  <c r="C84" i="4" s="1"/>
  <c r="F84" i="4" s="1"/>
  <c r="F65" i="4"/>
  <c r="F64" i="4"/>
  <c r="F63" i="4"/>
  <c r="F62" i="4"/>
  <c r="D61" i="4"/>
  <c r="C61" i="4"/>
  <c r="F61" i="4" s="1"/>
  <c r="F60" i="4"/>
  <c r="F59" i="4"/>
  <c r="F58" i="4"/>
  <c r="F57" i="4"/>
  <c r="D56" i="4"/>
  <c r="C56" i="4"/>
  <c r="F56" i="4" s="1"/>
  <c r="F55" i="4"/>
  <c r="F54" i="4"/>
  <c r="F53" i="4"/>
  <c r="F52" i="4"/>
  <c r="D52" i="4"/>
  <c r="C52" i="4"/>
  <c r="F51" i="4"/>
  <c r="F50" i="4"/>
  <c r="F49" i="4"/>
  <c r="F48" i="4"/>
  <c r="F47" i="4"/>
  <c r="F46" i="4"/>
  <c r="F45" i="4"/>
  <c r="F44" i="4"/>
  <c r="F43" i="4"/>
  <c r="F42" i="4"/>
  <c r="F41" i="4"/>
  <c r="D40" i="4"/>
  <c r="C40" i="4"/>
  <c r="F40" i="4" s="1"/>
  <c r="F39" i="4"/>
  <c r="B39" i="4"/>
  <c r="F38" i="4"/>
  <c r="B38" i="4"/>
  <c r="F37" i="4"/>
  <c r="B37" i="4"/>
  <c r="F36" i="4"/>
  <c r="B36" i="4"/>
  <c r="F35" i="4"/>
  <c r="B35" i="4"/>
  <c r="F34" i="4"/>
  <c r="B34" i="4"/>
  <c r="F33" i="4"/>
  <c r="B33" i="4"/>
  <c r="E32" i="4"/>
  <c r="F32" i="4" s="1"/>
  <c r="C32" i="4"/>
  <c r="F31" i="4"/>
  <c r="F30" i="4"/>
  <c r="F29" i="4"/>
  <c r="F28" i="4"/>
  <c r="F27" i="4"/>
  <c r="F26" i="4"/>
  <c r="F25" i="4"/>
  <c r="D25" i="4"/>
  <c r="C25" i="4"/>
  <c r="F24" i="4"/>
  <c r="F23" i="4"/>
  <c r="F22" i="4"/>
  <c r="F21" i="4"/>
  <c r="F20" i="4"/>
  <c r="F19" i="4"/>
  <c r="D18" i="4"/>
  <c r="D66" i="4" s="1"/>
  <c r="D85" i="4" s="1"/>
  <c r="C18" i="4"/>
  <c r="F17" i="4"/>
  <c r="F16" i="4"/>
  <c r="F15" i="4"/>
  <c r="F14" i="4"/>
  <c r="F13" i="4"/>
  <c r="F12" i="4"/>
  <c r="F11" i="4"/>
  <c r="E11" i="4"/>
  <c r="C11" i="4"/>
  <c r="C66" i="4" s="1"/>
  <c r="C85" i="4" s="1"/>
  <c r="C9" i="4"/>
  <c r="C89" i="4" s="1"/>
  <c r="C8" i="4"/>
  <c r="C88" i="4" s="1"/>
  <c r="B4" i="4"/>
  <c r="B3" i="4"/>
  <c r="F148" i="3"/>
  <c r="F147" i="3"/>
  <c r="F146" i="3"/>
  <c r="F145" i="3"/>
  <c r="F144" i="3"/>
  <c r="F143" i="3"/>
  <c r="F142" i="3"/>
  <c r="D141" i="3"/>
  <c r="C141" i="3"/>
  <c r="F141" i="3" s="1"/>
  <c r="F140" i="3"/>
  <c r="F139" i="3"/>
  <c r="F138" i="3"/>
  <c r="F137" i="3"/>
  <c r="D136" i="3"/>
  <c r="C136" i="3"/>
  <c r="F136" i="3" s="1"/>
  <c r="F135" i="3"/>
  <c r="F134" i="3"/>
  <c r="F133" i="3"/>
  <c r="F132" i="3"/>
  <c r="F131" i="3"/>
  <c r="F130" i="3"/>
  <c r="D129" i="3"/>
  <c r="C129" i="3"/>
  <c r="F129" i="3" s="1"/>
  <c r="F128" i="3"/>
  <c r="F127" i="3"/>
  <c r="F126" i="3"/>
  <c r="F125" i="3"/>
  <c r="D125" i="3"/>
  <c r="D149" i="3" s="1"/>
  <c r="C125" i="3"/>
  <c r="C149" i="3" s="1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D110" i="3"/>
  <c r="D124" i="3" s="1"/>
  <c r="C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E89" i="3"/>
  <c r="F89" i="3" s="1"/>
  <c r="C89" i="3"/>
  <c r="C124" i="3" s="1"/>
  <c r="C150" i="3" s="1"/>
  <c r="F82" i="3"/>
  <c r="F81" i="3"/>
  <c r="F80" i="3"/>
  <c r="F79" i="3"/>
  <c r="F78" i="3"/>
  <c r="D78" i="3"/>
  <c r="C78" i="3"/>
  <c r="F77" i="3"/>
  <c r="F76" i="3"/>
  <c r="F75" i="3"/>
  <c r="D74" i="3"/>
  <c r="C74" i="3"/>
  <c r="F74" i="3" s="1"/>
  <c r="F73" i="3"/>
  <c r="F72" i="3"/>
  <c r="F71" i="3"/>
  <c r="C71" i="3"/>
  <c r="F70" i="3"/>
  <c r="D69" i="3"/>
  <c r="C69" i="3"/>
  <c r="F69" i="3" s="1"/>
  <c r="F68" i="3"/>
  <c r="F67" i="3"/>
  <c r="F66" i="3"/>
  <c r="F65" i="3"/>
  <c r="D65" i="3"/>
  <c r="C65" i="3"/>
  <c r="E64" i="3"/>
  <c r="F63" i="3"/>
  <c r="F62" i="3"/>
  <c r="D62" i="3"/>
  <c r="C62" i="3"/>
  <c r="F61" i="3"/>
  <c r="F60" i="3"/>
  <c r="F59" i="3"/>
  <c r="F58" i="3"/>
  <c r="D57" i="3"/>
  <c r="C57" i="3"/>
  <c r="F57" i="3" s="1"/>
  <c r="F56" i="3"/>
  <c r="F55" i="3"/>
  <c r="F54" i="3"/>
  <c r="F53" i="3"/>
  <c r="D52" i="3"/>
  <c r="C52" i="3"/>
  <c r="F52" i="3" s="1"/>
  <c r="F51" i="3"/>
  <c r="F50" i="3"/>
  <c r="F49" i="3"/>
  <c r="F48" i="3"/>
  <c r="F47" i="3"/>
  <c r="F46" i="3"/>
  <c r="F45" i="3"/>
  <c r="F44" i="3"/>
  <c r="F43" i="3"/>
  <c r="F42" i="3"/>
  <c r="F41" i="3"/>
  <c r="F40" i="3"/>
  <c r="D40" i="3"/>
  <c r="C40" i="3"/>
  <c r="F39" i="3"/>
  <c r="B39" i="3"/>
  <c r="F38" i="3"/>
  <c r="B38" i="3"/>
  <c r="F37" i="3"/>
  <c r="B37" i="3"/>
  <c r="F36" i="3"/>
  <c r="B36" i="3"/>
  <c r="F35" i="3"/>
  <c r="B35" i="3"/>
  <c r="F34" i="3"/>
  <c r="B34" i="3"/>
  <c r="F33" i="3"/>
  <c r="B33" i="3"/>
  <c r="F32" i="3"/>
  <c r="C32" i="3"/>
  <c r="F31" i="3"/>
  <c r="F30" i="3"/>
  <c r="F29" i="3"/>
  <c r="F28" i="3"/>
  <c r="F27" i="3"/>
  <c r="F26" i="3"/>
  <c r="D25" i="3"/>
  <c r="C25" i="3"/>
  <c r="F25" i="3" s="1"/>
  <c r="F24" i="3"/>
  <c r="F23" i="3"/>
  <c r="F22" i="3"/>
  <c r="F21" i="3"/>
  <c r="F20" i="3"/>
  <c r="F19" i="3"/>
  <c r="D18" i="3"/>
  <c r="C18" i="3"/>
  <c r="F18" i="3" s="1"/>
  <c r="F17" i="3"/>
  <c r="F16" i="3"/>
  <c r="F15" i="3"/>
  <c r="F14" i="3"/>
  <c r="F13" i="3"/>
  <c r="F12" i="3"/>
  <c r="D11" i="3"/>
  <c r="D64" i="3" s="1"/>
  <c r="C11" i="3"/>
  <c r="C64" i="3" s="1"/>
  <c r="C9" i="3"/>
  <c r="C87" i="3" s="1"/>
  <c r="C8" i="3"/>
  <c r="C86" i="3" s="1"/>
  <c r="B4" i="3"/>
  <c r="B3" i="3"/>
  <c r="F149" i="2"/>
  <c r="F148" i="2"/>
  <c r="F147" i="2"/>
  <c r="F146" i="2"/>
  <c r="F145" i="2"/>
  <c r="F144" i="2"/>
  <c r="F143" i="2"/>
  <c r="D142" i="2"/>
  <c r="C142" i="2"/>
  <c r="F141" i="2"/>
  <c r="F140" i="2"/>
  <c r="F139" i="2"/>
  <c r="F138" i="2"/>
  <c r="E137" i="2"/>
  <c r="E150" i="2" s="1"/>
  <c r="D137" i="2"/>
  <c r="F137" i="2" s="1"/>
  <c r="C137" i="2"/>
  <c r="F136" i="2"/>
  <c r="F135" i="2"/>
  <c r="F134" i="2"/>
  <c r="F133" i="2"/>
  <c r="F132" i="2"/>
  <c r="F131" i="2"/>
  <c r="D130" i="2"/>
  <c r="C130" i="2"/>
  <c r="F129" i="2"/>
  <c r="F128" i="2"/>
  <c r="F127" i="2"/>
  <c r="D126" i="2"/>
  <c r="C126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E111" i="2"/>
  <c r="C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E90" i="2"/>
  <c r="F90" i="2" s="1"/>
  <c r="C90" i="2"/>
  <c r="F82" i="2"/>
  <c r="F81" i="2"/>
  <c r="F80" i="2"/>
  <c r="D79" i="2"/>
  <c r="C79" i="2"/>
  <c r="F78" i="2"/>
  <c r="F77" i="2"/>
  <c r="E76" i="2"/>
  <c r="F76" i="2" s="1"/>
  <c r="C76" i="2"/>
  <c r="F75" i="2"/>
  <c r="F74" i="2"/>
  <c r="E73" i="2"/>
  <c r="F73" i="2" s="1"/>
  <c r="C73" i="2"/>
  <c r="F72" i="2"/>
  <c r="F71" i="2"/>
  <c r="F70" i="2"/>
  <c r="D69" i="2"/>
  <c r="C69" i="2"/>
  <c r="F68" i="2"/>
  <c r="F67" i="2"/>
  <c r="F66" i="2"/>
  <c r="D65" i="2"/>
  <c r="C65" i="2"/>
  <c r="F63" i="2"/>
  <c r="F62" i="2"/>
  <c r="F61" i="2"/>
  <c r="F60" i="2"/>
  <c r="D59" i="2"/>
  <c r="C59" i="2"/>
  <c r="F58" i="2"/>
  <c r="F57" i="2"/>
  <c r="D56" i="2"/>
  <c r="C56" i="2"/>
  <c r="F56" i="2" s="1"/>
  <c r="F55" i="2"/>
  <c r="F54" i="2"/>
  <c r="F53" i="2"/>
  <c r="F52" i="2"/>
  <c r="F51" i="2"/>
  <c r="E50" i="2"/>
  <c r="D50" i="2"/>
  <c r="F50" i="2" s="1"/>
  <c r="C50" i="2"/>
  <c r="F49" i="2"/>
  <c r="F48" i="2"/>
  <c r="F47" i="2"/>
  <c r="F46" i="2"/>
  <c r="F45" i="2"/>
  <c r="F44" i="2"/>
  <c r="F43" i="2"/>
  <c r="F42" i="2"/>
  <c r="F41" i="2"/>
  <c r="F40" i="2"/>
  <c r="F39" i="2"/>
  <c r="E38" i="2"/>
  <c r="D38" i="2"/>
  <c r="C38" i="2"/>
  <c r="F37" i="2"/>
  <c r="B37" i="2"/>
  <c r="F36" i="2"/>
  <c r="B36" i="2"/>
  <c r="F35" i="2"/>
  <c r="B35" i="2"/>
  <c r="F34" i="2"/>
  <c r="B34" i="2"/>
  <c r="F33" i="2"/>
  <c r="B33" i="2"/>
  <c r="F32" i="2"/>
  <c r="B32" i="2"/>
  <c r="F31" i="2"/>
  <c r="B31" i="2"/>
  <c r="E30" i="2"/>
  <c r="D30" i="2"/>
  <c r="C30" i="2"/>
  <c r="F29" i="2"/>
  <c r="F28" i="2"/>
  <c r="F27" i="2"/>
  <c r="F26" i="2"/>
  <c r="F25" i="2"/>
  <c r="F24" i="2"/>
  <c r="E23" i="2"/>
  <c r="D23" i="2"/>
  <c r="C23" i="2"/>
  <c r="F22" i="2"/>
  <c r="F21" i="2"/>
  <c r="F20" i="2"/>
  <c r="F19" i="2"/>
  <c r="F18" i="2"/>
  <c r="F17" i="2"/>
  <c r="E16" i="2"/>
  <c r="D16" i="2"/>
  <c r="C16" i="2"/>
  <c r="F15" i="2"/>
  <c r="F14" i="2"/>
  <c r="F13" i="2"/>
  <c r="F12" i="2"/>
  <c r="F11" i="2"/>
  <c r="F10" i="2"/>
  <c r="E9" i="2"/>
  <c r="D9" i="2"/>
  <c r="C9" i="2"/>
  <c r="C7" i="2"/>
  <c r="C88" i="2" s="1"/>
  <c r="C6" i="2"/>
  <c r="C87" i="2" s="1"/>
  <c r="B3" i="2"/>
  <c r="B2" i="2"/>
  <c r="F23" i="2" l="1"/>
  <c r="D64" i="2"/>
  <c r="F59" i="2"/>
  <c r="F16" i="2"/>
  <c r="D150" i="2"/>
  <c r="D151" i="2" s="1"/>
  <c r="F130" i="2"/>
  <c r="F142" i="2"/>
  <c r="F9" i="2"/>
  <c r="F38" i="2"/>
  <c r="C83" i="2"/>
  <c r="F79" i="2"/>
  <c r="E125" i="2"/>
  <c r="F125" i="2" s="1"/>
  <c r="F126" i="2"/>
  <c r="D83" i="2"/>
  <c r="D84" i="2" s="1"/>
  <c r="C125" i="2"/>
  <c r="C64" i="2"/>
  <c r="C84" i="2" s="1"/>
  <c r="F30" i="2"/>
  <c r="F65" i="2"/>
  <c r="F69" i="2"/>
  <c r="C150" i="2"/>
  <c r="K34" i="6"/>
  <c r="F33" i="6"/>
  <c r="K35" i="6" s="1"/>
  <c r="E31" i="5"/>
  <c r="E32" i="5" s="1"/>
  <c r="K34" i="5" s="1"/>
  <c r="F26" i="5"/>
  <c r="F31" i="5" s="1"/>
  <c r="C31" i="5"/>
  <c r="C32" i="5" s="1"/>
  <c r="F20" i="5"/>
  <c r="K20" i="5"/>
  <c r="K32" i="5" s="1"/>
  <c r="D32" i="5"/>
  <c r="I34" i="5" s="1"/>
  <c r="E66" i="4"/>
  <c r="C151" i="4"/>
  <c r="F151" i="4" s="1"/>
  <c r="F152" i="4" s="1"/>
  <c r="C126" i="4"/>
  <c r="C152" i="4" s="1"/>
  <c r="C153" i="4" s="1"/>
  <c r="F18" i="4"/>
  <c r="F66" i="4" s="1"/>
  <c r="F85" i="4" s="1"/>
  <c r="F124" i="3"/>
  <c r="D150" i="3"/>
  <c r="F150" i="3" s="1"/>
  <c r="D83" i="3"/>
  <c r="F83" i="3" s="1"/>
  <c r="F64" i="3"/>
  <c r="F149" i="3"/>
  <c r="F11" i="3"/>
  <c r="C82" i="3"/>
  <c r="C83" i="3" s="1"/>
  <c r="C151" i="3" s="1"/>
  <c r="E151" i="2"/>
  <c r="E64" i="2"/>
  <c r="E83" i="2"/>
  <c r="F111" i="2"/>
  <c r="F150" i="2"/>
  <c r="F146" i="1"/>
  <c r="F145" i="1"/>
  <c r="F144" i="1"/>
  <c r="F143" i="1"/>
  <c r="D142" i="1"/>
  <c r="C142" i="1"/>
  <c r="F142" i="1" s="1"/>
  <c r="F141" i="1"/>
  <c r="F140" i="1"/>
  <c r="F139" i="1"/>
  <c r="F138" i="1"/>
  <c r="F137" i="1" s="1"/>
  <c r="E137" i="1"/>
  <c r="E147" i="1" s="1"/>
  <c r="D137" i="1"/>
  <c r="C137" i="1"/>
  <c r="F136" i="1"/>
  <c r="F135" i="1"/>
  <c r="F134" i="1"/>
  <c r="F133" i="1"/>
  <c r="F132" i="1"/>
  <c r="F131" i="1"/>
  <c r="D130" i="1"/>
  <c r="C130" i="1"/>
  <c r="F130" i="1" s="1"/>
  <c r="F129" i="1"/>
  <c r="F128" i="1"/>
  <c r="F127" i="1"/>
  <c r="D126" i="1"/>
  <c r="C126" i="1"/>
  <c r="C147" i="1" s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E111" i="1"/>
  <c r="D111" i="1"/>
  <c r="F111" i="1" s="1"/>
  <c r="C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E90" i="1"/>
  <c r="E125" i="1" s="1"/>
  <c r="E148" i="1" s="1"/>
  <c r="D90" i="1"/>
  <c r="C90" i="1"/>
  <c r="C125" i="1" s="1"/>
  <c r="C87" i="1"/>
  <c r="E83" i="1"/>
  <c r="F82" i="1"/>
  <c r="F81" i="1"/>
  <c r="F80" i="1"/>
  <c r="D79" i="1"/>
  <c r="C79" i="1"/>
  <c r="F78" i="1"/>
  <c r="F77" i="1"/>
  <c r="F76" i="1"/>
  <c r="E75" i="1"/>
  <c r="D75" i="1"/>
  <c r="F75" i="1" s="1"/>
  <c r="C75" i="1"/>
  <c r="F74" i="1"/>
  <c r="F73" i="1"/>
  <c r="E72" i="1"/>
  <c r="D72" i="1"/>
  <c r="F72" i="1" s="1"/>
  <c r="C72" i="1"/>
  <c r="F71" i="1"/>
  <c r="F70" i="1"/>
  <c r="D69" i="1"/>
  <c r="C69" i="1"/>
  <c r="F68" i="1"/>
  <c r="F67" i="1"/>
  <c r="F66" i="1"/>
  <c r="D65" i="1"/>
  <c r="C65" i="1"/>
  <c r="F63" i="1"/>
  <c r="F62" i="1"/>
  <c r="F61" i="1"/>
  <c r="F60" i="1"/>
  <c r="D59" i="1"/>
  <c r="C59" i="1"/>
  <c r="F58" i="1"/>
  <c r="D57" i="1"/>
  <c r="C57" i="1"/>
  <c r="F57" i="1" s="1"/>
  <c r="F56" i="1"/>
  <c r="F55" i="1"/>
  <c r="F54" i="1"/>
  <c r="F53" i="1"/>
  <c r="F52" i="1"/>
  <c r="E51" i="1"/>
  <c r="D51" i="1"/>
  <c r="C51" i="1"/>
  <c r="F50" i="1"/>
  <c r="F49" i="1"/>
  <c r="F48" i="1"/>
  <c r="F47" i="1"/>
  <c r="F46" i="1"/>
  <c r="F45" i="1"/>
  <c r="F44" i="1"/>
  <c r="F43" i="1"/>
  <c r="F42" i="1"/>
  <c r="F41" i="1"/>
  <c r="F40" i="1"/>
  <c r="E39" i="1"/>
  <c r="D39" i="1"/>
  <c r="C39" i="1"/>
  <c r="F38" i="1"/>
  <c r="F37" i="1"/>
  <c r="F36" i="1"/>
  <c r="F35" i="1"/>
  <c r="F34" i="1"/>
  <c r="F33" i="1"/>
  <c r="F32" i="1"/>
  <c r="E31" i="1"/>
  <c r="D31" i="1"/>
  <c r="C31" i="1"/>
  <c r="F30" i="1"/>
  <c r="F29" i="1"/>
  <c r="F28" i="1"/>
  <c r="F27" i="1"/>
  <c r="F26" i="1"/>
  <c r="F25" i="1"/>
  <c r="E24" i="1"/>
  <c r="D24" i="1"/>
  <c r="C24" i="1"/>
  <c r="F23" i="1"/>
  <c r="F22" i="1"/>
  <c r="F21" i="1"/>
  <c r="F20" i="1"/>
  <c r="F19" i="1"/>
  <c r="F18" i="1"/>
  <c r="E17" i="1"/>
  <c r="D17" i="1"/>
  <c r="C17" i="1"/>
  <c r="F16" i="1"/>
  <c r="F15" i="1"/>
  <c r="F14" i="1"/>
  <c r="F13" i="1"/>
  <c r="F12" i="1"/>
  <c r="F11" i="1"/>
  <c r="E10" i="1"/>
  <c r="D10" i="1"/>
  <c r="C10" i="1"/>
  <c r="C8" i="1"/>
  <c r="C88" i="1" s="1"/>
  <c r="B4" i="1"/>
  <c r="B3" i="1"/>
  <c r="C151" i="2" l="1"/>
  <c r="E84" i="2"/>
  <c r="F84" i="2" s="1"/>
  <c r="F83" i="2"/>
  <c r="F69" i="1"/>
  <c r="F24" i="1"/>
  <c r="F31" i="1"/>
  <c r="F39" i="1"/>
  <c r="F17" i="1"/>
  <c r="C64" i="1"/>
  <c r="D64" i="1"/>
  <c r="C83" i="1"/>
  <c r="F10" i="1"/>
  <c r="D83" i="1"/>
  <c r="F83" i="1" s="1"/>
  <c r="F51" i="1"/>
  <c r="F59" i="1"/>
  <c r="F79" i="1"/>
  <c r="F90" i="1"/>
  <c r="D147" i="1"/>
  <c r="F147" i="1" s="1"/>
  <c r="F32" i="5"/>
  <c r="K33" i="5"/>
  <c r="C34" i="5"/>
  <c r="H34" i="5"/>
  <c r="F151" i="2"/>
  <c r="F64" i="2"/>
  <c r="C148" i="1"/>
  <c r="E64" i="1"/>
  <c r="E84" i="1" s="1"/>
  <c r="F65" i="1"/>
  <c r="D125" i="1"/>
  <c r="F126" i="1"/>
  <c r="E39" i="25"/>
  <c r="E37" i="25"/>
  <c r="D37" i="25"/>
  <c r="D39" i="25" s="1"/>
  <c r="E33" i="25"/>
  <c r="D33" i="25"/>
  <c r="C33" i="25"/>
  <c r="C37" i="25" s="1"/>
  <c r="C39" i="25" s="1"/>
  <c r="E24" i="25"/>
  <c r="E26" i="25" s="1"/>
  <c r="E40" i="25" s="1"/>
  <c r="B19" i="25"/>
  <c r="B18" i="25"/>
  <c r="B17" i="25"/>
  <c r="B16" i="25"/>
  <c r="B15" i="25"/>
  <c r="B14" i="25"/>
  <c r="B13" i="25"/>
  <c r="E12" i="25"/>
  <c r="D12" i="25"/>
  <c r="D24" i="25" s="1"/>
  <c r="D26" i="25" s="1"/>
  <c r="D40" i="25" s="1"/>
  <c r="C12" i="25"/>
  <c r="C24" i="25" s="1"/>
  <c r="C26" i="25" s="1"/>
  <c r="E7" i="25"/>
  <c r="E30" i="25" s="1"/>
  <c r="D7" i="25"/>
  <c r="D30" i="25" s="1"/>
  <c r="C7" i="25"/>
  <c r="C30" i="25" s="1"/>
  <c r="E6" i="25"/>
  <c r="E29" i="25" s="1"/>
  <c r="A4" i="25"/>
  <c r="A3" i="25"/>
  <c r="L27" i="22"/>
  <c r="H27" i="22"/>
  <c r="D27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O26" i="22" s="1"/>
  <c r="O25" i="22"/>
  <c r="O24" i="22"/>
  <c r="O23" i="22"/>
  <c r="O22" i="22"/>
  <c r="O21" i="22"/>
  <c r="O20" i="22"/>
  <c r="O19" i="22"/>
  <c r="O18" i="22"/>
  <c r="O17" i="22"/>
  <c r="N15" i="22"/>
  <c r="N27" i="22" s="1"/>
  <c r="M15" i="22"/>
  <c r="M27" i="22" s="1"/>
  <c r="L15" i="22"/>
  <c r="K15" i="22"/>
  <c r="K27" i="22" s="1"/>
  <c r="J15" i="22"/>
  <c r="J27" i="22" s="1"/>
  <c r="I15" i="22"/>
  <c r="I27" i="22" s="1"/>
  <c r="H15" i="22"/>
  <c r="G15" i="22"/>
  <c r="G27" i="22" s="1"/>
  <c r="F15" i="22"/>
  <c r="F27" i="22" s="1"/>
  <c r="E15" i="22"/>
  <c r="E27" i="22" s="1"/>
  <c r="D15" i="22"/>
  <c r="C15" i="22"/>
  <c r="C27" i="22" s="1"/>
  <c r="O14" i="22"/>
  <c r="O13" i="22"/>
  <c r="O12" i="22"/>
  <c r="O11" i="22"/>
  <c r="O10" i="22"/>
  <c r="O9" i="22"/>
  <c r="O8" i="22"/>
  <c r="O7" i="22"/>
  <c r="O6" i="22"/>
  <c r="O3" i="22"/>
  <c r="A2" i="22"/>
  <c r="D32" i="21"/>
  <c r="C32" i="21"/>
  <c r="D4" i="21"/>
  <c r="F20" i="20"/>
  <c r="I19" i="20"/>
  <c r="I18" i="20"/>
  <c r="H18" i="20"/>
  <c r="G18" i="20"/>
  <c r="F18" i="20"/>
  <c r="E18" i="20"/>
  <c r="D18" i="20"/>
  <c r="I17" i="20"/>
  <c r="H16" i="20"/>
  <c r="G16" i="20"/>
  <c r="F16" i="20"/>
  <c r="E16" i="20"/>
  <c r="D16" i="20"/>
  <c r="I16" i="20" s="1"/>
  <c r="I15" i="20"/>
  <c r="H14" i="20"/>
  <c r="G14" i="20"/>
  <c r="F14" i="20"/>
  <c r="E14" i="20"/>
  <c r="D14" i="20"/>
  <c r="I14" i="20" s="1"/>
  <c r="I13" i="20"/>
  <c r="I12" i="20"/>
  <c r="H11" i="20"/>
  <c r="G11" i="20"/>
  <c r="F11" i="20"/>
  <c r="E11" i="20"/>
  <c r="D11" i="20"/>
  <c r="I11" i="20" s="1"/>
  <c r="I10" i="20"/>
  <c r="I9" i="20"/>
  <c r="H8" i="20"/>
  <c r="H20" i="20" s="1"/>
  <c r="G8" i="20"/>
  <c r="G20" i="20" s="1"/>
  <c r="F8" i="20"/>
  <c r="E8" i="20"/>
  <c r="E20" i="20" s="1"/>
  <c r="D8" i="20"/>
  <c r="D20" i="20" s="1"/>
  <c r="H6" i="20"/>
  <c r="G6" i="20"/>
  <c r="F6" i="20"/>
  <c r="E6" i="20"/>
  <c r="D5" i="20"/>
  <c r="I4" i="20"/>
  <c r="E148" i="19"/>
  <c r="D148" i="19"/>
  <c r="C148" i="19"/>
  <c r="E143" i="19"/>
  <c r="D143" i="19"/>
  <c r="C143" i="19"/>
  <c r="E136" i="19"/>
  <c r="D136" i="19"/>
  <c r="C136" i="19"/>
  <c r="E132" i="19"/>
  <c r="E156" i="19" s="1"/>
  <c r="D132" i="19"/>
  <c r="D156" i="19" s="1"/>
  <c r="C132" i="19"/>
  <c r="C156" i="19" s="1"/>
  <c r="E131" i="19"/>
  <c r="E117" i="19"/>
  <c r="D117" i="19"/>
  <c r="C117" i="19"/>
  <c r="E96" i="19"/>
  <c r="D96" i="19"/>
  <c r="D131" i="19" s="1"/>
  <c r="D157" i="19" s="1"/>
  <c r="C96" i="19"/>
  <c r="C131" i="19" s="1"/>
  <c r="E82" i="19"/>
  <c r="D82" i="19"/>
  <c r="C82" i="19"/>
  <c r="E78" i="19"/>
  <c r="D78" i="19"/>
  <c r="C78" i="19"/>
  <c r="E75" i="19"/>
  <c r="D75" i="19"/>
  <c r="C75" i="19"/>
  <c r="E70" i="19"/>
  <c r="E89" i="19" s="1"/>
  <c r="D70" i="19"/>
  <c r="C70" i="19"/>
  <c r="E66" i="19"/>
  <c r="D66" i="19"/>
  <c r="D89" i="19" s="1"/>
  <c r="C66" i="19"/>
  <c r="C89" i="19" s="1"/>
  <c r="E60" i="19"/>
  <c r="D60" i="19"/>
  <c r="C60" i="19"/>
  <c r="E55" i="19"/>
  <c r="D55" i="19"/>
  <c r="C55" i="19"/>
  <c r="E49" i="19"/>
  <c r="D49" i="19"/>
  <c r="C49" i="19"/>
  <c r="E37" i="19"/>
  <c r="D37" i="19"/>
  <c r="C37" i="19"/>
  <c r="B36" i="19"/>
  <c r="B35" i="19"/>
  <c r="B34" i="19"/>
  <c r="B33" i="19"/>
  <c r="B32" i="19"/>
  <c r="B31" i="19"/>
  <c r="B30" i="19"/>
  <c r="E29" i="19"/>
  <c r="D29" i="19"/>
  <c r="C29" i="19"/>
  <c r="E22" i="19"/>
  <c r="D22" i="19"/>
  <c r="C22" i="19"/>
  <c r="E15" i="19"/>
  <c r="D15" i="19"/>
  <c r="C15" i="19"/>
  <c r="C65" i="19" s="1"/>
  <c r="C90" i="19" s="1"/>
  <c r="E8" i="19"/>
  <c r="E65" i="19" s="1"/>
  <c r="E90" i="19" s="1"/>
  <c r="D8" i="19"/>
  <c r="D65" i="19" s="1"/>
  <c r="C8" i="19"/>
  <c r="E6" i="19"/>
  <c r="E94" i="19" s="1"/>
  <c r="D6" i="19"/>
  <c r="D94" i="19" s="1"/>
  <c r="C6" i="19"/>
  <c r="C94" i="19" s="1"/>
  <c r="E5" i="19"/>
  <c r="E93" i="19" s="1"/>
  <c r="A3" i="19"/>
  <c r="A2" i="19"/>
  <c r="C13" i="18"/>
  <c r="B13" i="18"/>
  <c r="D13" i="18" s="1"/>
  <c r="D11" i="18"/>
  <c r="D10" i="18"/>
  <c r="D9" i="18"/>
  <c r="A23" i="17"/>
  <c r="F19" i="17"/>
  <c r="E19" i="17"/>
  <c r="D19" i="17"/>
  <c r="C19" i="17"/>
  <c r="G19" i="17" s="1"/>
  <c r="G18" i="17"/>
  <c r="G17" i="17"/>
  <c r="G16" i="17"/>
  <c r="G15" i="17"/>
  <c r="G14" i="17"/>
  <c r="G13" i="17"/>
  <c r="G11" i="17"/>
  <c r="E4" i="12"/>
  <c r="E13" i="12" s="1"/>
  <c r="E8" i="12"/>
  <c r="C16" i="12"/>
  <c r="D16" i="12"/>
  <c r="E16" i="12"/>
  <c r="B19" i="12"/>
  <c r="B20" i="12"/>
  <c r="B21" i="12"/>
  <c r="B22" i="12"/>
  <c r="B23" i="12"/>
  <c r="B24" i="12"/>
  <c r="C25" i="12"/>
  <c r="D25" i="12"/>
  <c r="E25" i="12"/>
  <c r="B26" i="12"/>
  <c r="B27" i="12"/>
  <c r="B28" i="12"/>
  <c r="B29" i="12"/>
  <c r="B30" i="12"/>
  <c r="C31" i="12"/>
  <c r="D31" i="12"/>
  <c r="E31" i="12"/>
  <c r="C38" i="12"/>
  <c r="D38" i="12"/>
  <c r="E38" i="12"/>
  <c r="B41" i="12"/>
  <c r="B42" i="12"/>
  <c r="B43" i="12"/>
  <c r="B44" i="12"/>
  <c r="B45" i="12"/>
  <c r="B46" i="12"/>
  <c r="C47" i="12"/>
  <c r="D47" i="12"/>
  <c r="E47" i="12"/>
  <c r="B48" i="12"/>
  <c r="B49" i="12"/>
  <c r="B50" i="12"/>
  <c r="B51" i="12"/>
  <c r="B52" i="12"/>
  <c r="C53" i="12"/>
  <c r="D53" i="12"/>
  <c r="E53" i="12"/>
  <c r="C59" i="12"/>
  <c r="D59" i="12"/>
  <c r="E59" i="12"/>
  <c r="B62" i="12"/>
  <c r="B63" i="12"/>
  <c r="B64" i="12"/>
  <c r="B65" i="12"/>
  <c r="B66" i="12"/>
  <c r="B67" i="12"/>
  <c r="C68" i="12"/>
  <c r="D68" i="12"/>
  <c r="E68" i="12"/>
  <c r="B69" i="12"/>
  <c r="B70" i="12"/>
  <c r="B71" i="12"/>
  <c r="B72" i="12"/>
  <c r="B73" i="12"/>
  <c r="C74" i="12"/>
  <c r="D74" i="12"/>
  <c r="E74" i="12"/>
  <c r="C80" i="12"/>
  <c r="D80" i="12"/>
  <c r="E80" i="12"/>
  <c r="B83" i="12"/>
  <c r="B84" i="12"/>
  <c r="B85" i="12"/>
  <c r="B86" i="12"/>
  <c r="B87" i="12"/>
  <c r="B88" i="12"/>
  <c r="C89" i="12"/>
  <c r="D89" i="12"/>
  <c r="E89" i="12"/>
  <c r="B90" i="12"/>
  <c r="B91" i="12"/>
  <c r="B92" i="12"/>
  <c r="B93" i="12"/>
  <c r="B94" i="12"/>
  <c r="C95" i="12"/>
  <c r="D95" i="12"/>
  <c r="E95" i="12"/>
  <c r="E98" i="12"/>
  <c r="C101" i="12"/>
  <c r="D101" i="12"/>
  <c r="E101" i="12"/>
  <c r="B104" i="12"/>
  <c r="B105" i="12"/>
  <c r="B106" i="12"/>
  <c r="B107" i="12"/>
  <c r="B108" i="12"/>
  <c r="B109" i="12"/>
  <c r="C110" i="12"/>
  <c r="D110" i="12"/>
  <c r="E110" i="12"/>
  <c r="B111" i="12"/>
  <c r="B112" i="12"/>
  <c r="B113" i="12"/>
  <c r="B114" i="12"/>
  <c r="B115" i="12"/>
  <c r="C116" i="12"/>
  <c r="D116" i="12"/>
  <c r="E116" i="12"/>
  <c r="C122" i="12"/>
  <c r="D122" i="12"/>
  <c r="E122" i="12"/>
  <c r="B125" i="12"/>
  <c r="B126" i="12"/>
  <c r="B127" i="12"/>
  <c r="B128" i="12"/>
  <c r="B129" i="12"/>
  <c r="B130" i="12"/>
  <c r="C131" i="12"/>
  <c r="D131" i="12"/>
  <c r="E131" i="12"/>
  <c r="B132" i="12"/>
  <c r="B133" i="12"/>
  <c r="B134" i="12"/>
  <c r="B135" i="12"/>
  <c r="B136" i="12"/>
  <c r="C137" i="12"/>
  <c r="D137" i="12"/>
  <c r="E137" i="12"/>
  <c r="C11" i="9"/>
  <c r="C5" i="9"/>
  <c r="A4" i="9"/>
  <c r="C14" i="8"/>
  <c r="C6" i="8"/>
  <c r="C5" i="8"/>
  <c r="A4" i="8"/>
  <c r="E14" i="7"/>
  <c r="D14" i="7"/>
  <c r="C14" i="7"/>
  <c r="F13" i="7"/>
  <c r="F12" i="7"/>
  <c r="F11" i="7"/>
  <c r="F10" i="7"/>
  <c r="F9" i="7"/>
  <c r="F14" i="7" s="1"/>
  <c r="C7" i="7"/>
  <c r="D7" i="7" s="1"/>
  <c r="E7" i="7" s="1"/>
  <c r="E5" i="7"/>
  <c r="A4" i="7"/>
  <c r="D84" i="1" l="1"/>
  <c r="F84" i="1" s="1"/>
  <c r="C84" i="1"/>
  <c r="E77" i="12"/>
  <c r="E35" i="12"/>
  <c r="E119" i="12"/>
  <c r="E56" i="12"/>
  <c r="A35" i="5"/>
  <c r="E34" i="5"/>
  <c r="D148" i="1"/>
  <c r="F148" i="1" s="1"/>
  <c r="F125" i="1"/>
  <c r="F64" i="1"/>
  <c r="C40" i="25"/>
  <c r="O15" i="22"/>
  <c r="O27" i="22" s="1"/>
  <c r="I8" i="20"/>
  <c r="I20" i="20" s="1"/>
  <c r="C157" i="19"/>
  <c r="D90" i="19"/>
  <c r="E157" i="19"/>
  <c r="E158" i="19" s="1"/>
  <c r="B95" i="12"/>
  <c r="B131" i="12"/>
  <c r="B47" i="12"/>
  <c r="B74" i="12"/>
  <c r="B137" i="12"/>
  <c r="B89" i="12"/>
  <c r="B31" i="12"/>
  <c r="B25" i="12"/>
  <c r="B116" i="12"/>
  <c r="B110" i="12"/>
  <c r="B68" i="12"/>
  <c r="B53" i="12"/>
</calcChain>
</file>

<file path=xl/sharedStrings.xml><?xml version="1.0" encoding="utf-8"?>
<sst xmlns="http://schemas.openxmlformats.org/spreadsheetml/2006/main" count="2963" uniqueCount="687">
  <si>
    <t>ÖSSZEVONT MÉRLEGE</t>
  </si>
  <si>
    <t>B E V É T E L E K</t>
  </si>
  <si>
    <t>1. sz. táblázat</t>
  </si>
  <si>
    <t>Forintban!</t>
  </si>
  <si>
    <t>Sor-
szám</t>
  </si>
  <si>
    <t>Bevételi jogcím</t>
  </si>
  <si>
    <t>I.sz módosítási javaslat</t>
  </si>
  <si>
    <t>Módosított előirányzat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</si>
  <si>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</si>
  <si>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</si>
  <si>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</si>
  <si>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</si>
  <si>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</si>
  <si>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</si>
  <si>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</si>
  <si>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</si>
  <si>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</si>
  <si>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</si>
  <si>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</si>
  <si>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</si>
  <si>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</si>
  <si>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</si>
  <si>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</si>
  <si>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</si>
  <si>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</si>
  <si>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</si>
  <si>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</si>
  <si>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</si>
  <si>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</si>
  <si>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</si>
  <si>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</si>
  <si>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</si>
  <si>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</si>
  <si>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</si>
  <si>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</si>
  <si>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</si>
  <si>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</si>
  <si>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</si>
  <si>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</si>
  <si>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</si>
  <si>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</si>
  <si>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</si>
  <si>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</si>
  <si>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</si>
  <si>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</si>
  <si>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</si>
  <si>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</si>
  <si>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</si>
  <si>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</si>
  <si>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</si>
  <si>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</si>
  <si>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</si>
  <si>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</si>
  <si>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</si>
  <si>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</si>
  <si>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</si>
  <si>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</si>
  <si>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</si>
  <si>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</si>
  <si>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</si>
  <si>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</si>
  <si>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</si>
  <si>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</si>
  <si>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</si>
  <si>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</si>
  <si>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</si>
  <si>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</si>
  <si>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Telekadó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</si>
  <si>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</si>
  <si>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</si>
  <si>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</si>
  <si>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</si>
  <si>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</si>
  <si>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</si>
  <si>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</si>
  <si>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</si>
  <si>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</si>
  <si>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</si>
  <si>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</si>
  <si>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</si>
  <si>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</si>
  <si>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</si>
  <si>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</si>
  <si>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</si>
  <si>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</si>
  <si>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</si>
  <si>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</si>
  <si>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</si>
  <si>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</si>
  <si>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</si>
  <si>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</si>
  <si>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</si>
  <si>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</si>
  <si>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</si>
  <si>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</si>
  <si>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</si>
  <si>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</si>
  <si>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</si>
  <si>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</si>
  <si>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</si>
  <si>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</si>
  <si>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</si>
  <si>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</si>
  <si>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</si>
  <si>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</si>
  <si>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</si>
  <si>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</si>
  <si>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</si>
  <si>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</si>
  <si>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</si>
  <si>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</si>
  <si>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</si>
  <si>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</si>
  <si>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</si>
  <si>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</si>
  <si>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</si>
  <si>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</si>
  <si>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</si>
  <si>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</si>
  <si>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</si>
  <si>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</si>
  <si>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</si>
  <si>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</si>
  <si>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</si>
  <si>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</si>
  <si>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</si>
  <si>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</si>
  <si>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</si>
  <si>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</si>
  <si>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</si>
  <si>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</si>
  <si>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</si>
  <si>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</si>
  <si>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</si>
  <si>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</si>
  <si>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</si>
  <si>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</si>
  <si>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</si>
  <si>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</si>
  <si>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</si>
  <si>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</si>
  <si>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</si>
  <si>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</si>
  <si>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</si>
  <si>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</si>
  <si>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</si>
  <si>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</si>
  <si>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</si>
  <si>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</si>
  <si>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</si>
  <si>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</si>
  <si>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</si>
  <si>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</si>
  <si>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</si>
  <si>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</si>
  <si>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</si>
  <si>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</si>
  <si>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</si>
  <si>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</si>
  <si>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</si>
  <si>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</si>
  <si>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</si>
  <si>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</si>
  <si>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</si>
  <si>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</si>
  <si>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</si>
  <si>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</si>
  <si>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</si>
  <si>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</si>
  <si>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</si>
  <si>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</si>
  <si>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</si>
  <si>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</si>
  <si>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</si>
  <si>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</si>
  <si>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</si>
  <si>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</si>
  <si>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</si>
  <si>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</si>
  <si>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</si>
  <si>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</si>
  <si>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</si>
  <si>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</si>
  <si>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</si>
  <si>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</si>
  <si>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</si>
  <si>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</si>
  <si>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</si>
  <si>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</si>
  <si>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</si>
  <si>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</si>
  <si>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</si>
  <si>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</si>
  <si>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</si>
  <si>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</si>
  <si>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</si>
  <si>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</si>
  <si>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</si>
  <si>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</si>
  <si>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</si>
  <si>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</si>
  <si>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</si>
  <si>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</si>
  <si>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</si>
  <si>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</si>
  <si>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</si>
  <si>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</si>
  <si>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</si>
  <si>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</si>
  <si>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</si>
  <si>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</si>
  <si>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</si>
  <si>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</si>
  <si>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</si>
  <si>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</si>
  <si>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</si>
  <si>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</si>
  <si>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</si>
  <si>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</si>
  <si>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</si>
  <si>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</si>
  <si>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</si>
  <si>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</si>
  <si>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</si>
  <si>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</si>
  <si>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</si>
  <si>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</si>
  <si>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</si>
  <si>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</si>
  <si>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</si>
  <si>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</si>
  <si>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</si>
  <si>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</si>
  <si>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</si>
  <si>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</si>
  <si>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</si>
  <si>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</si>
  <si>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</si>
  <si>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</si>
  <si>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</si>
  <si>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</si>
  <si>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</si>
  <si>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</si>
  <si>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</si>
  <si>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</si>
  <si>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</si>
  <si>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</si>
  <si>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</si>
  <si>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</si>
  <si>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</si>
  <si>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</si>
  <si>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</si>
  <si>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</si>
  <si>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</si>
  <si>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</si>
  <si>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</si>
  <si>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</si>
  <si>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</si>
  <si>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</si>
  <si>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</si>
  <si>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</si>
  <si>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</si>
  <si>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</si>
  <si>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</si>
  <si>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</si>
  <si>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Hatályos 2020. VI.25.</t>
  </si>
  <si>
    <t>KÖTELEZŐ FELADATOK MÉRLEGE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</si>
  <si>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</si>
  <si>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</si>
  <si>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</si>
  <si>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</si>
  <si>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ÖNKÉNT VÁLLALT FELADATOK MÉRLEGE</t>
  </si>
  <si>
    <t>ÁLLAMIGAZGATÁSI FELADATOK MÉRLEGE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</si>
  <si>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</si>
  <si>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</si>
  <si>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</si>
  <si>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</si>
  <si>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</si>
  <si>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</si>
  <si>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</si>
  <si>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</si>
  <si>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</si>
  <si>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</si>
  <si>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</si>
  <si>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</si>
  <si>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</si>
  <si>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</si>
  <si>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</si>
  <si>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</si>
  <si>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</si>
  <si>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</si>
  <si>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</si>
  <si>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</si>
  <si>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</si>
  <si>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</si>
  <si>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</si>
  <si>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</si>
  <si>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</si>
  <si>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</si>
  <si>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</si>
  <si>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</si>
  <si>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</si>
  <si>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</si>
  <si>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</si>
  <si>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</si>
  <si>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</si>
  <si>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</si>
  <si>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</si>
  <si>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</si>
  <si>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</si>
  <si>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</si>
  <si>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</si>
  <si>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</si>
  <si>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</si>
  <si>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</si>
  <si>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</si>
  <si>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</si>
  <si>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</si>
  <si>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</si>
  <si>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</si>
  <si>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</si>
  <si>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</si>
  <si>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</si>
  <si>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</si>
  <si>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</si>
  <si>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</si>
  <si>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</si>
  <si>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</si>
  <si>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</si>
  <si>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</si>
  <si>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</si>
  <si>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</si>
  <si>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</si>
  <si>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</si>
  <si>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</si>
  <si>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</si>
  <si>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</si>
  <si>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</si>
  <si>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</si>
  <si>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</si>
  <si>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</si>
  <si>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</si>
  <si>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</si>
  <si>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</si>
  <si>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</si>
  <si>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</si>
  <si>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</si>
  <si>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</si>
  <si>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</si>
  <si>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</si>
  <si>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</si>
  <si>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</si>
  <si>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</si>
  <si>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</si>
  <si>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</si>
  <si>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</si>
  <si>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</si>
  <si>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Sor-szám</t>
  </si>
  <si>
    <t>MEGNEVEZÉS</t>
  </si>
  <si>
    <t>Évek</t>
  </si>
  <si>
    <t>Összesen
(F=C+D+E)</t>
  </si>
  <si>
    <t>E</t>
  </si>
  <si>
    <t>ÖSSZES KÖTELEZETTSÉG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</si>
  <si>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</si>
  <si>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</si>
  <si>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</si>
  <si>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</si>
  <si>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</si>
  <si>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</si>
  <si>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</si>
  <si>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</si>
  <si>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</si>
  <si>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</si>
  <si>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</si>
  <si>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</si>
  <si>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</si>
  <si>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3. melléklet a 3/2020. (II.13.) önkormányzati rendelethez</t>
  </si>
  <si>
    <t>4. melléklet a 3/2020. (II.13.) önkormányzati rendelethez</t>
  </si>
  <si>
    <t>5. melléklet a 3/2020. (II.13.) önkormányzati rendelethez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</si>
  <si>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</si>
  <si>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</si>
  <si>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</si>
  <si>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</si>
  <si>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sportcélú kiadás (óvoda)</t>
  </si>
  <si>
    <t>2017-2020</t>
  </si>
  <si>
    <t>kerékpárút építés</t>
  </si>
  <si>
    <t>2020</t>
  </si>
  <si>
    <t>kastély tervezési költség</t>
  </si>
  <si>
    <t>Színyei szobor önrész (teljes költség 11.000.000.-)</t>
  </si>
  <si>
    <t>kisteherautó vásárlás (KIA helyett)</t>
  </si>
  <si>
    <t>park építés tervezéssel együtt</t>
  </si>
  <si>
    <t>Eü.központ klíma beszerelés</t>
  </si>
  <si>
    <t>buszmegállók építése</t>
  </si>
  <si>
    <t>konyha eszköz beszerzés</t>
  </si>
  <si>
    <t>eredeti előirányzat</t>
  </si>
  <si>
    <t>Helyi identitás eszközbeszerzés</t>
  </si>
  <si>
    <t>Bölcsőde bővítés</t>
  </si>
  <si>
    <t>Recortán pálya építés</t>
  </si>
  <si>
    <t>I.sz. rendeletmódosítás összesen</t>
  </si>
  <si>
    <t>ÖSSZESEN:</t>
  </si>
  <si>
    <t>Felújítási kiadások előirányzata felújításonként</t>
  </si>
  <si>
    <t>Felújítás  megnevezése</t>
  </si>
  <si>
    <t>iskola építés(pályázat)</t>
  </si>
  <si>
    <t>2018-2020</t>
  </si>
  <si>
    <t>iskola folyosó és vizesblokkok felújítása</t>
  </si>
  <si>
    <t>Szolgáltatóház felújítás, piactér építés</t>
  </si>
  <si>
    <t>I.sz. rendelet módosítás összesen</t>
  </si>
  <si>
    <t xml:space="preserve">Önkormányzaton kívüli EU-s projekthez történő hozzájárulás </t>
  </si>
  <si>
    <t>Támogatott neve</t>
  </si>
  <si>
    <t>Előirányzat</t>
  </si>
  <si>
    <t>Szirmabesenyő Nagyközség Önkormányzata</t>
  </si>
  <si>
    <t xml:space="preserve">Összesen: 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</si>
  <si>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</si>
  <si>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</si>
  <si>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</si>
  <si>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TOP-5.1.2-15-BO1-2016-00011 Helyi foglalkoztatási együttműködés -  Paktum</t>
  </si>
  <si>
    <t>Források</t>
  </si>
  <si>
    <t>Támogatási szerződés szerinti bevételek, kiadások</t>
  </si>
  <si>
    <t>Összes tervezett
 forrás, kiadás</t>
  </si>
  <si>
    <t>Évenkénti ütemezés</t>
  </si>
  <si>
    <t>B=(C+D+E)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</si>
  <si>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</si>
  <si>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</si>
  <si>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</si>
  <si>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</si>
  <si>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</si>
  <si>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</si>
  <si>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</si>
  <si>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</si>
  <si>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</si>
  <si>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</si>
  <si>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</si>
  <si>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</si>
  <si>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</si>
  <si>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</si>
  <si>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t>EFOP-1.5.2-16-2017-00034 (Humán szolgáltatások)</t>
  </si>
  <si>
    <t>TOP-5.3.1.-16-BO1-2017-00028 Helyi identitás</t>
  </si>
  <si>
    <t>TOP-3.2.1-15-BO1-2016-00103 Iskola energetikai felújítás</t>
  </si>
  <si>
    <t>8. melléklet a 3/2020. (II.13.) önkormányzati rendelethez</t>
  </si>
  <si>
    <t>Összes bevétel, kiadás</t>
  </si>
  <si>
    <t>Száma</t>
  </si>
  <si>
    <t>Kiemelt előirányzat, előirányzat megnevezése</t>
  </si>
  <si>
    <t>Működési célú kvi támogatások és kiegészítő támogatások</t>
  </si>
  <si>
    <t xml:space="preserve">   Elszámolásból származó bevételek</t>
  </si>
  <si>
    <t xml:space="preserve">Egyéb működési célú támogatások bevételei </t>
  </si>
  <si>
    <t xml:space="preserve">   2.5.-ből EU-s támogatás</t>
  </si>
  <si>
    <t>Közhatalmi bevételek (4.1.+...+4.7.)</t>
  </si>
  <si>
    <t xml:space="preserve">   Egyéb működési bevételek</t>
  </si>
  <si>
    <t xml:space="preserve"> 10.</t>
  </si>
  <si>
    <t xml:space="preserve">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</si>
  <si>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</si>
  <si>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</si>
  <si>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</si>
  <si>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</si>
  <si>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</si>
  <si>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</si>
  <si>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</si>
  <si>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</si>
  <si>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</si>
  <si>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</si>
  <si>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</si>
  <si>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</si>
  <si>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</si>
  <si>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Éves tervezett létszám előirányzat (fő)</t>
  </si>
  <si>
    <t>Közfoglalkoztatottak létszáma (fő)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</si>
  <si>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</si>
  <si>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</si>
  <si>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</si>
  <si>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</si>
  <si>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</si>
  <si>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</si>
  <si>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</si>
  <si>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</si>
  <si>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</si>
  <si>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</si>
  <si>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</si>
  <si>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</si>
  <si>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</si>
  <si>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</si>
  <si>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</si>
  <si>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</si>
  <si>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</si>
  <si>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</si>
  <si>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</si>
  <si>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</si>
  <si>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</si>
  <si>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</si>
  <si>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</si>
  <si>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</si>
  <si>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</si>
  <si>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</si>
  <si>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</si>
  <si>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</si>
  <si>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</si>
  <si>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</si>
  <si>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</si>
  <si>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</si>
  <si>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</si>
  <si>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</si>
  <si>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</si>
  <si>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</si>
  <si>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</si>
  <si>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</si>
  <si>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</si>
  <si>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</si>
  <si>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</si>
  <si>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</si>
  <si>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</si>
  <si>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</si>
  <si>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</si>
  <si>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</si>
  <si>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</si>
  <si>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</si>
  <si>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</si>
  <si>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</si>
  <si>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10. melléklet a 3/2020. (II.13.) önkormányzati rendelethez</t>
  </si>
  <si>
    <t>Tartalékok célonkénti részletezése</t>
  </si>
  <si>
    <t>Forintban</t>
  </si>
  <si>
    <t>Megnevezése</t>
  </si>
  <si>
    <t>2020. Eredeti előirányzat</t>
  </si>
  <si>
    <t>Céltartalék</t>
  </si>
  <si>
    <t>TOP 5.3.1-16-2017-00028 Helyi identitás és kohézió erősítése</t>
  </si>
  <si>
    <t xml:space="preserve">EFOP-1.5.2-16-2017-00034 Humán szolgáltatások fejlesztése térségi szemléletben a Miskolci Járásban </t>
  </si>
  <si>
    <t>TOP-5.1.2-15-BO1-2016-00011 Helyi foglalkoztatáasi együttműködés kialakítása Szirmabesenyő Központtal - Paktum</t>
  </si>
  <si>
    <t>Önkormányzatok szociális és gyermekjóléti feladatainak támogatása</t>
  </si>
  <si>
    <t>3.5.-ből EU-s támogatás</t>
  </si>
  <si>
    <t>Közhatalmi bevételek (4.1.+4.2.+4.3.+4.4.)</t>
  </si>
  <si>
    <t>Hitel-, kölcsönfelvétel államháztartáson kívülről  (10.1.+…+10.3.)</t>
  </si>
  <si>
    <t>Hitelek, kölcsönök törlesztése külföldi kormányoknak nemz. Szervezeteknek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</si>
  <si>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</si>
  <si>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</si>
  <si>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</si>
  <si>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</si>
  <si>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</si>
  <si>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</si>
  <si>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</si>
  <si>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</si>
  <si>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</si>
  <si>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</si>
  <si>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</si>
  <si>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</si>
  <si>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</si>
  <si>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</si>
  <si>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</si>
  <si>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</si>
  <si>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</si>
  <si>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</si>
  <si>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</si>
  <si>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</si>
  <si>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</si>
  <si>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</si>
  <si>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</si>
  <si>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</si>
  <si>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</si>
  <si>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</si>
  <si>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</si>
  <si>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</si>
  <si>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</si>
  <si>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</si>
  <si>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</si>
  <si>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</si>
  <si>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</si>
  <si>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</si>
  <si>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</si>
  <si>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</si>
  <si>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</si>
  <si>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</si>
  <si>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</si>
  <si>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</si>
  <si>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</si>
  <si>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</si>
  <si>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</si>
  <si>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</si>
  <si>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</si>
  <si>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</si>
  <si>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</si>
  <si>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</si>
  <si>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</si>
  <si>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</si>
  <si>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</si>
  <si>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</si>
  <si>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Egyenleg</t>
  </si>
  <si>
    <t>2019. évi LXXI.
törvény 2.  melléklete száma*</t>
  </si>
  <si>
    <t>Jogcím</t>
  </si>
  <si>
    <t>Önkormányzati Hivatal működésének támogatása</t>
  </si>
  <si>
    <t>Polgármesteri illetmény</t>
  </si>
  <si>
    <t>Óvodapedagógusok és kisegítők bértámogatása + Óvodaműködtetési támogatás</t>
  </si>
  <si>
    <t>Könyvtári, közművelődési feladatok támogatása</t>
  </si>
  <si>
    <t>Hozzájárulés a pénzbeli szociális ellátásokhoz</t>
  </si>
  <si>
    <t>Család és gyermekjóléti</t>
  </si>
  <si>
    <t>Szociális étkeztetés</t>
  </si>
  <si>
    <t>Házi segítségnyújtás - szociális segítés</t>
  </si>
  <si>
    <t>Házi segítségnyújtás - személyi gondozás</t>
  </si>
  <si>
    <t>Bölcsődei ellátás</t>
  </si>
  <si>
    <t>Gyermekétkeztetés támogatása</t>
  </si>
  <si>
    <t>Rászoruló gyermekek szünidei étkeztetésének támogatása</t>
  </si>
  <si>
    <t>* Magyarország 2020. évi központi költségvetéséról szóló törvény</t>
  </si>
  <si>
    <t>Bérkompenzáció</t>
  </si>
  <si>
    <t>Szociális ágazati pótlék</t>
  </si>
  <si>
    <t>Támogatott szervezet neve</t>
  </si>
  <si>
    <t>Támogatás célja</t>
  </si>
  <si>
    <t>Támogatás összge</t>
  </si>
  <si>
    <t>Szirmabesenyői Sport Egyesület</t>
  </si>
  <si>
    <t>működési kiadás</t>
  </si>
  <si>
    <t xml:space="preserve">egyházak </t>
  </si>
  <si>
    <t>Polgárőr Egyesület</t>
  </si>
  <si>
    <t>BEVÉTELEI, KIADÁSAI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</si>
  <si>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</si>
  <si>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</si>
  <si>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</si>
  <si>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</si>
  <si>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</si>
  <si>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</si>
  <si>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</si>
  <si>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</si>
  <si>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</si>
  <si>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</si>
  <si>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1. tájékoztató tábla a 3/2020. (II.13.) önkormányzati rendelethez</t>
  </si>
  <si>
    <t>2. tájékoztató tábla a 3/2020. (II.13.) önkormányzati rendelethez</t>
  </si>
  <si>
    <t>3. tájékoztató tábla a 3/2020. (II.13.) önkormányzati rendelethez</t>
  </si>
  <si>
    <t>4. tájékoztató tábla a 3/2020. (II.13.) önkormányzati rendelethez</t>
  </si>
  <si>
    <t>7. tájékoztató tábla a 3/2020. (II.13.) önkormányzati rendelethez</t>
  </si>
  <si>
    <t>I.sz módosított előirányzat</t>
  </si>
  <si>
    <t>II.sz. rendelet módosítási javaslat</t>
  </si>
  <si>
    <t>Hatályos 2020. XI.24.</t>
  </si>
  <si>
    <t>Áh belüli megelőlegezés</t>
  </si>
  <si>
    <t>Közterületi játszótér pályázat</t>
  </si>
  <si>
    <t>Eü Központ klímaberendezés</t>
  </si>
  <si>
    <t>Szinyei szobor pályázat</t>
  </si>
  <si>
    <t>Szerver bővítés</t>
  </si>
  <si>
    <t>Állomás úti buszmegálló áthúzódó</t>
  </si>
  <si>
    <t xml:space="preserve">egyéb kisértékű eszközök </t>
  </si>
  <si>
    <t>konyhai eszközök beszerzése</t>
  </si>
  <si>
    <t>5. óvodai csoport berendezés</t>
  </si>
  <si>
    <t>II.sz. rendeletmódosítás összesen</t>
  </si>
  <si>
    <t>iskolai parkolók építése</t>
  </si>
  <si>
    <t>Belterületi utak, járdák pályázat</t>
  </si>
  <si>
    <t>Napközi Otthon felújítása</t>
  </si>
  <si>
    <t>II.sz. rendelet módosítás összesen</t>
  </si>
  <si>
    <t>Kiegészítő támogatás szociális tüzifa</t>
  </si>
  <si>
    <t>ÉRV 2020. évi Lakossági víz, csatorna támogatás</t>
  </si>
  <si>
    <t>Sztgv Nonprofit Kft</t>
  </si>
  <si>
    <t>Humán pályázat ösztöndíj</t>
  </si>
  <si>
    <r>
      <rPr>
        <i/>
        <vertAlign val="superscript"/>
        <sz val="10"/>
        <rFont val="Times New Roman CE"/>
        <charset val="238"/>
      </rPr>
      <t xml:space="preserve">2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</si>
  <si>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19</t>
    </r>
    <r>
      <rPr>
        <i/>
        <sz val="10"/>
        <rFont val="Times New Roman CE"/>
        <charset val="238"/>
      </rPr>
      <t>Módosította a 14/2020 (XI.23.) önkormányzati rendelet</t>
    </r>
  </si>
  <si>
    <r>
      <t>1.1. melléklet a 3/2020. (II.13.) önkormányzati rendelethez</t>
    </r>
    <r>
      <rPr>
        <i/>
        <vertAlign val="superscript"/>
        <sz val="11"/>
        <rFont val="Times New Roman CE"/>
        <charset val="238"/>
      </rPr>
      <t>2,19</t>
    </r>
  </si>
  <si>
    <r>
      <rPr>
        <i/>
        <vertAlign val="superscript"/>
        <sz val="10"/>
        <rFont val="Times New Roman CE"/>
        <charset val="238"/>
      </rPr>
      <t xml:space="preserve">3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</si>
  <si>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20</t>
    </r>
    <r>
      <rPr>
        <i/>
        <sz val="10"/>
        <rFont val="Times New Roman CE"/>
        <charset val="238"/>
      </rPr>
      <t>Módosította a 14/2020 (XI.23.) önkormányzati rendelet</t>
    </r>
  </si>
  <si>
    <r>
      <t>1.2. melléklet a 3/2020. (II.13.) önkormányzati rendelethez</t>
    </r>
    <r>
      <rPr>
        <i/>
        <vertAlign val="superscript"/>
        <sz val="11"/>
        <rFont val="Times New Roman CE"/>
        <charset val="238"/>
      </rPr>
      <t>3,20</t>
    </r>
  </si>
  <si>
    <r>
      <rPr>
        <i/>
        <vertAlign val="superscript"/>
        <sz val="10"/>
        <rFont val="Times New Roman CE"/>
        <charset val="238"/>
      </rPr>
      <t xml:space="preserve">4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</si>
  <si>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21</t>
    </r>
    <r>
      <rPr>
        <i/>
        <sz val="10"/>
        <rFont val="Times New Roman CE"/>
        <charset val="238"/>
      </rPr>
      <t>Módosította a 14/2020 (XI.23.) önkormányzati rendelet</t>
    </r>
  </si>
  <si>
    <r>
      <t>1.3. melléklet a 3/2020. (II.13.) önkormányzati rendelethez</t>
    </r>
    <r>
      <rPr>
        <i/>
        <vertAlign val="superscript"/>
        <sz val="11"/>
        <rFont val="Times New Roman CE"/>
        <charset val="238"/>
      </rPr>
      <t>4,21</t>
    </r>
  </si>
  <si>
    <r>
      <rPr>
        <i/>
        <vertAlign val="superscript"/>
        <sz val="10"/>
        <rFont val="Times New Roman CE"/>
        <charset val="238"/>
      </rPr>
      <t xml:space="preserve">5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</si>
  <si>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22</t>
    </r>
    <r>
      <rPr>
        <i/>
        <sz val="10"/>
        <rFont val="Times New Roman CE"/>
        <charset val="238"/>
      </rPr>
      <t>Módosította a 14/2020 (XI.23.) önkormányzati rendelet</t>
    </r>
  </si>
  <si>
    <r>
      <t>1.4. melléklet a 3/2020. (II.13.) önkormányzati rendelethez</t>
    </r>
    <r>
      <rPr>
        <i/>
        <vertAlign val="superscript"/>
        <sz val="11"/>
        <rFont val="Times New Roman CE"/>
        <charset val="238"/>
      </rPr>
      <t>5,22</t>
    </r>
  </si>
  <si>
    <r>
      <rPr>
        <i/>
        <vertAlign val="superscript"/>
        <sz val="10"/>
        <rFont val="Times New Roman CE"/>
        <charset val="238"/>
      </rPr>
      <t xml:space="preserve">6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</si>
  <si>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23</t>
    </r>
    <r>
      <rPr>
        <i/>
        <sz val="10"/>
        <rFont val="Times New Roman CE"/>
        <charset val="238"/>
      </rPr>
      <t>Módosította a 14/2020 (XI.23.) önkormányzati rendelet</t>
    </r>
  </si>
  <si>
    <r>
      <t>2.1. melléklet a 3/2020. (II.13.) önkormányzati rendelethez</t>
    </r>
    <r>
      <rPr>
        <i/>
        <vertAlign val="superscript"/>
        <sz val="11"/>
        <rFont val="Times New Roman CE"/>
        <charset val="238"/>
      </rPr>
      <t>6,23</t>
    </r>
  </si>
  <si>
    <r>
      <rPr>
        <i/>
        <vertAlign val="superscript"/>
        <sz val="10"/>
        <rFont val="Times New Roman CE"/>
        <charset val="238"/>
      </rPr>
      <t xml:space="preserve">7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</si>
  <si>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24</t>
    </r>
    <r>
      <rPr>
        <i/>
        <sz val="10"/>
        <rFont val="Times New Roman CE"/>
        <charset val="238"/>
      </rPr>
      <t>Módosította a 14/2020 (XI.23.) önkormányzati rendelet</t>
    </r>
  </si>
  <si>
    <r>
      <t>2.2. melléklet a 3/2020. (II.13.) önkormányzati rendelethez</t>
    </r>
    <r>
      <rPr>
        <i/>
        <vertAlign val="superscript"/>
        <sz val="11"/>
        <rFont val="Times New Roman CE"/>
        <charset val="238"/>
      </rPr>
      <t>7,24</t>
    </r>
  </si>
  <si>
    <r>
      <rPr>
        <i/>
        <vertAlign val="superscript"/>
        <sz val="10"/>
        <rFont val="Times New Roman CE"/>
        <charset val="238"/>
      </rPr>
      <t xml:space="preserve">8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</si>
  <si>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25</t>
    </r>
    <r>
      <rPr>
        <i/>
        <sz val="10"/>
        <rFont val="Times New Roman CE"/>
        <charset val="238"/>
      </rPr>
      <t>Módosította a 14/2020 (XI.23.) önkormányzati rendelet</t>
    </r>
  </si>
  <si>
    <r>
      <t>6. melléklet a 3/2020. (II.13.) önkormányzati rendelethez</t>
    </r>
    <r>
      <rPr>
        <i/>
        <vertAlign val="superscript"/>
        <sz val="11"/>
        <rFont val="Times New Roman CE"/>
        <charset val="238"/>
      </rPr>
      <t>8,25</t>
    </r>
  </si>
  <si>
    <r>
      <rPr>
        <i/>
        <vertAlign val="superscript"/>
        <sz val="10"/>
        <rFont val="Times New Roman CE"/>
        <charset val="238"/>
      </rPr>
      <t xml:space="preserve">9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</si>
  <si>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26</t>
    </r>
    <r>
      <rPr>
        <i/>
        <sz val="10"/>
        <rFont val="Times New Roman CE"/>
        <charset val="238"/>
      </rPr>
      <t>Módosította a 14/2020 (XI.23.) önkormányzati rendelet</t>
    </r>
  </si>
  <si>
    <r>
      <t>7. melléklet a 3/2020. (II.13.) önkormányzati rendelethez</t>
    </r>
    <r>
      <rPr>
        <i/>
        <vertAlign val="superscript"/>
        <sz val="11"/>
        <rFont val="Times New Roman CE"/>
        <charset val="238"/>
      </rPr>
      <t>9,26</t>
    </r>
  </si>
  <si>
    <r>
      <rPr>
        <i/>
        <vertAlign val="superscript"/>
        <sz val="10"/>
        <rFont val="Times New Roman CE"/>
        <charset val="238"/>
      </rPr>
      <t xml:space="preserve">10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</si>
  <si>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27</t>
    </r>
    <r>
      <rPr>
        <i/>
        <sz val="10"/>
        <rFont val="Times New Roman CE"/>
        <charset val="238"/>
      </rPr>
      <t>Módosította a 14/2020 (XI.23.) önkormányzati rendelet</t>
    </r>
  </si>
  <si>
    <r>
      <t>9.1. melléklet a 3/2020. (II.13.) önkormányzati rendelethez</t>
    </r>
    <r>
      <rPr>
        <i/>
        <vertAlign val="superscript"/>
        <sz val="11"/>
        <rFont val="Times New Roman CE"/>
        <charset val="238"/>
      </rPr>
      <t>10,27</t>
    </r>
  </si>
  <si>
    <r>
      <rPr>
        <i/>
        <vertAlign val="superscript"/>
        <sz val="10"/>
        <rFont val="Times New Roman CE"/>
        <charset val="238"/>
      </rPr>
      <t xml:space="preserve">11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</si>
  <si>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28</t>
    </r>
    <r>
      <rPr>
        <i/>
        <sz val="10"/>
        <rFont val="Times New Roman CE"/>
        <charset val="238"/>
      </rPr>
      <t>Módosította a 14/2020 (XI.23.) önkormányzati rendelet</t>
    </r>
  </si>
  <si>
    <r>
      <t>9.2. melléklet a 3/2020. (II.13.) önkormányzati rendelethez</t>
    </r>
    <r>
      <rPr>
        <i/>
        <vertAlign val="superscript"/>
        <sz val="11"/>
        <rFont val="Times New Roman CE"/>
        <charset val="238"/>
      </rPr>
      <t>11,28</t>
    </r>
  </si>
  <si>
    <r>
      <rPr>
        <i/>
        <vertAlign val="superscript"/>
        <sz val="10"/>
        <rFont val="Times New Roman CE"/>
        <charset val="238"/>
      </rPr>
      <t xml:space="preserve">12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</si>
  <si>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29</t>
    </r>
    <r>
      <rPr>
        <i/>
        <sz val="10"/>
        <rFont val="Times New Roman CE"/>
        <charset val="238"/>
      </rPr>
      <t>Módosította a 14/2020 (XI.23.) önkormányzati rendelet</t>
    </r>
  </si>
  <si>
    <r>
      <t>9.3. melléklet a 3/2020. (II.13.) önkormányzati rendelethez</t>
    </r>
    <r>
      <rPr>
        <i/>
        <vertAlign val="superscript"/>
        <sz val="11"/>
        <rFont val="Times New Roman CE"/>
        <charset val="238"/>
      </rPr>
      <t>12,29</t>
    </r>
  </si>
  <si>
    <r>
      <rPr>
        <i/>
        <vertAlign val="superscript"/>
        <sz val="10"/>
        <rFont val="Times New Roman CE"/>
        <charset val="238"/>
      </rPr>
      <t xml:space="preserve">13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</si>
  <si>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30</t>
    </r>
    <r>
      <rPr>
        <i/>
        <sz val="10"/>
        <rFont val="Times New Roman CE"/>
        <charset val="238"/>
      </rPr>
      <t>Módosította a 14/2020 (XI.23.) önkormányzati rendelet</t>
    </r>
  </si>
  <si>
    <r>
      <t>9.4. melléklet a 3/2020. (II.13.) önkormányzati rendelethez</t>
    </r>
    <r>
      <rPr>
        <i/>
        <vertAlign val="superscript"/>
        <sz val="11"/>
        <rFont val="Times New Roman CE"/>
        <charset val="238"/>
      </rPr>
      <t>13,30</t>
    </r>
  </si>
  <si>
    <r>
      <t>11. melléklet a 3/2020. (II.13.) önkormányzati rendelethez</t>
    </r>
    <r>
      <rPr>
        <i/>
        <vertAlign val="superscript"/>
        <sz val="11"/>
        <rFont val="Times New Roman CE"/>
        <charset val="238"/>
      </rPr>
      <t>14</t>
    </r>
  </si>
  <si>
    <r>
      <rPr>
        <i/>
        <vertAlign val="superscript"/>
        <sz val="10"/>
        <rFont val="Times New Roman CE"/>
        <charset val="238"/>
      </rPr>
      <t>14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</si>
  <si>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 xml:space="preserve">15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</si>
  <si>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31</t>
    </r>
    <r>
      <rPr>
        <i/>
        <sz val="10"/>
        <rFont val="Times New Roman CE"/>
        <charset val="238"/>
      </rPr>
      <t>Módosította a 14/2020 (XI.23.) önkormányzati rendelet</t>
    </r>
  </si>
  <si>
    <r>
      <t>5. tájékoztató tábla a 3/2020. (II.13.) önkormányzati rendelethez</t>
    </r>
    <r>
      <rPr>
        <i/>
        <vertAlign val="superscript"/>
        <sz val="11"/>
        <rFont val="Times New Roman CE"/>
        <charset val="238"/>
      </rPr>
      <t>15,31</t>
    </r>
  </si>
  <si>
    <r>
      <rPr>
        <i/>
        <vertAlign val="superscript"/>
        <sz val="10"/>
        <rFont val="Times New Roman CE"/>
        <charset val="238"/>
      </rPr>
      <t xml:space="preserve">16 </t>
    </r>
    <r>
      <rPr>
        <i/>
        <sz val="10"/>
        <rFont val="Times New Roman CE"/>
        <charset val="238"/>
      </rPr>
      <t>Módosította a 12/2020 (VI.24.) önkormányzati rendelet</t>
    </r>
  </si>
  <si>
    <r>
      <rPr>
        <i/>
        <vertAlign val="superscript"/>
        <sz val="10"/>
        <rFont val="Times New Roman CE"/>
        <charset val="238"/>
      </rPr>
      <t>32</t>
    </r>
    <r>
      <rPr>
        <i/>
        <sz val="10"/>
        <rFont val="Times New Roman CE"/>
        <charset val="238"/>
      </rPr>
      <t>Módosította a 14/2020 (XI.23.) önkormányzati rendelet</t>
    </r>
  </si>
  <si>
    <r>
      <t>6. tájékoztató tábla a 3/2020. (II.13.) önkormányzati rendelethez</t>
    </r>
    <r>
      <rPr>
        <i/>
        <vertAlign val="superscript"/>
        <sz val="11"/>
        <rFont val="Times New Roman CE"/>
        <charset val="238"/>
      </rPr>
      <t>16,32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</si>
</sst>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"/>
    <numFmt numFmtId="165" formatCode="0&quot;.&quot;"/>
    <numFmt numFmtId="166" formatCode="_-* #,##0\ _F_t_-;\-* #,##0\ _F_t_-;_-* &quot;-&quot;??\ _F_t_-;_-@_-"/>
    <numFmt numFmtId="167" formatCode="#,##0.0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 CE"/>
      <charset val="238"/>
    </font>
    <font>
      <b/>
      <sz val="12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 CE"/>
      <charset val="238"/>
    </font>
    <font>
      <sz val="11"/>
      <color theme="1"/>
      <name val="Times New Roman"/>
      <family val="1"/>
      <charset val="238"/>
    </font>
    <font>
      <i/>
      <vertAlign val="superscript"/>
      <sz val="10"/>
      <name val="Times New Roman CE"/>
      <charset val="238"/>
    </font>
    <font>
      <i/>
      <vertAlign val="superscript"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  <fill>
      <patternFill patternType="darkHorizontal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</cellStyleXfs>
  <cellXfs count="1036">
    <xf numFmtId="0" fontId="0" fillId="0" borderId="0" xfId="0"/>
    <xf numFmtId="0" fontId="2" fillId="0" borderId="0" xfId="2"/>
    <xf numFmtId="0" fontId="2" fillId="0" borderId="0" xfId="2" applyProtection="1">
      <protection locked="0"/>
    </xf>
    <xf numFmtId="0" fontId="5" fillId="0" borderId="0" xfId="2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2" applyAlignment="1" applyProtection="1">
      <alignment horizontal="right" vertical="center" inden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0" xfId="2" applyFont="1"/>
    <xf numFmtId="0" fontId="12" fillId="0" borderId="2" xfId="2" applyFont="1" applyBorder="1" applyAlignment="1">
      <alignment horizontal="left" vertical="center" wrapText="1" indent="1"/>
    </xf>
    <xf numFmtId="0" fontId="12" fillId="0" borderId="3" xfId="2" applyFont="1" applyBorder="1" applyAlignment="1">
      <alignment horizontal="left" vertical="center" wrapText="1" indent="1"/>
    </xf>
    <xf numFmtId="164" fontId="12" fillId="0" borderId="4" xfId="2" applyNumberFormat="1" applyFont="1" applyBorder="1" applyAlignment="1">
      <alignment horizontal="right" vertical="center" wrapText="1" indent="1"/>
    </xf>
    <xf numFmtId="0" fontId="13" fillId="0" borderId="0" xfId="2" applyFont="1"/>
    <xf numFmtId="49" fontId="11" fillId="0" borderId="8" xfId="2" applyNumberFormat="1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  <protection locked="0"/>
    </xf>
    <xf numFmtId="49" fontId="11" fillId="0" borderId="11" xfId="2" applyNumberFormat="1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wrapText="1" indent="1"/>
    </xf>
    <xf numFmtId="164" fontId="11" fillId="0" borderId="13" xfId="2" applyNumberFormat="1" applyFont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>
      <alignment horizontal="left" vertical="center" wrapText="1" indent="1"/>
    </xf>
    <xf numFmtId="49" fontId="11" fillId="0" borderId="14" xfId="2" applyNumberFormat="1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164" fontId="11" fillId="0" borderId="16" xfId="2" applyNumberFormat="1" applyFont="1" applyBorder="1" applyAlignment="1" applyProtection="1">
      <alignment horizontal="right" vertical="center" wrapText="1" indent="1"/>
      <protection locked="0"/>
    </xf>
    <xf numFmtId="49" fontId="11" fillId="0" borderId="14" xfId="2" applyNumberFormat="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164" fontId="11" fillId="0" borderId="16" xfId="2" applyNumberFormat="1" applyFont="1" applyBorder="1" applyAlignment="1" applyProtection="1">
      <alignment horizontal="right" vertical="center" wrapText="1"/>
      <protection locked="0"/>
    </xf>
    <xf numFmtId="0" fontId="13" fillId="0" borderId="0" xfId="2" applyFont="1" applyAlignment="1">
      <alignment vertical="center"/>
    </xf>
    <xf numFmtId="164" fontId="16" fillId="0" borderId="4" xfId="2" applyNumberFormat="1" applyFont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indent="1"/>
    </xf>
    <xf numFmtId="164" fontId="17" fillId="0" borderId="13" xfId="2" applyNumberFormat="1" applyFont="1" applyBorder="1" applyAlignment="1" applyProtection="1">
      <alignment horizontal="right" vertical="center" wrapText="1" indent="1"/>
      <protection locked="0"/>
    </xf>
    <xf numFmtId="0" fontId="14" fillId="0" borderId="15" xfId="0" applyFont="1" applyBorder="1" applyAlignment="1">
      <alignment horizontal="left" wrapText="1" indent="1"/>
    </xf>
    <xf numFmtId="164" fontId="17" fillId="0" borderId="16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10" xfId="2" applyNumberFormat="1" applyFont="1" applyBorder="1" applyAlignment="1" applyProtection="1">
      <alignment horizontal="right" vertical="center" wrapText="1" indent="1"/>
      <protection locked="0"/>
    </xf>
    <xf numFmtId="0" fontId="12" fillId="0" borderId="2" xfId="2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49" fontId="11" fillId="0" borderId="17" xfId="2" applyNumberFormat="1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164" fontId="17" fillId="0" borderId="19" xfId="2" applyNumberFormat="1" applyFont="1" applyBorder="1" applyAlignment="1" applyProtection="1">
      <alignment horizontal="right" vertical="center" wrapText="1" indent="1"/>
      <protection locked="0"/>
    </xf>
    <xf numFmtId="49" fontId="11" fillId="0" borderId="20" xfId="2" applyNumberFormat="1" applyFont="1" applyBorder="1" applyAlignment="1">
      <alignment horizontal="left" vertical="center" wrapText="1" indent="1"/>
    </xf>
    <xf numFmtId="0" fontId="14" fillId="0" borderId="21" xfId="0" applyFont="1" applyBorder="1" applyAlignment="1">
      <alignment horizontal="left" wrapText="1" indent="1"/>
    </xf>
    <xf numFmtId="164" fontId="17" fillId="0" borderId="22" xfId="2" applyNumberFormat="1" applyFont="1" applyBorder="1" applyAlignment="1" applyProtection="1">
      <alignment horizontal="right" vertical="center" wrapText="1" indent="1"/>
      <protection locked="0"/>
    </xf>
    <xf numFmtId="49" fontId="11" fillId="0" borderId="23" xfId="2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164" fontId="17" fillId="0" borderId="25" xfId="2" applyNumberFormat="1" applyFont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164" fontId="12" fillId="0" borderId="4" xfId="2" applyNumberFormat="1" applyFont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>
      <alignment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4" fontId="7" fillId="0" borderId="0" xfId="2" applyNumberFormat="1" applyFont="1" applyAlignment="1">
      <alignment horizontal="right" vertical="center" wrapText="1" indent="1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center" wrapText="1" indent="1"/>
    </xf>
    <xf numFmtId="0" fontId="12" fillId="0" borderId="6" xfId="2" applyFont="1" applyBorder="1" applyAlignment="1">
      <alignment vertical="center" wrapText="1"/>
    </xf>
    <xf numFmtId="164" fontId="12" fillId="0" borderId="7" xfId="2" applyNumberFormat="1" applyFont="1" applyBorder="1" applyAlignment="1">
      <alignment horizontal="right" vertical="center" wrapText="1" indent="1"/>
    </xf>
    <xf numFmtId="0" fontId="11" fillId="0" borderId="21" xfId="2" applyFont="1" applyBorder="1" applyAlignment="1">
      <alignment horizontal="left" vertical="center" wrapText="1" indent="1"/>
    </xf>
    <xf numFmtId="164" fontId="11" fillId="0" borderId="22" xfId="2" applyNumberFormat="1" applyFont="1" applyBorder="1" applyAlignment="1" applyProtection="1">
      <alignment horizontal="right" vertical="center" wrapText="1" indent="1"/>
      <protection locked="0"/>
    </xf>
    <xf numFmtId="0" fontId="11" fillId="0" borderId="12" xfId="2" applyFont="1" applyBorder="1" applyAlignment="1">
      <alignment horizontal="left" vertical="center" wrapText="1" indent="1"/>
    </xf>
    <xf numFmtId="0" fontId="11" fillId="0" borderId="26" xfId="2" applyFont="1" applyBorder="1" applyAlignment="1">
      <alignment horizontal="left" vertical="center" wrapText="1" indent="1"/>
    </xf>
    <xf numFmtId="0" fontId="11" fillId="0" borderId="0" xfId="2" applyFont="1" applyAlignment="1">
      <alignment horizontal="left" vertical="center" wrapText="1" indent="1"/>
    </xf>
    <xf numFmtId="164" fontId="11" fillId="0" borderId="27" xfId="2" applyNumberFormat="1" applyFont="1" applyBorder="1" applyAlignment="1" applyProtection="1">
      <alignment horizontal="right" vertical="center" wrapText="1" indent="1"/>
      <protection locked="0"/>
    </xf>
    <xf numFmtId="0" fontId="11" fillId="0" borderId="15" xfId="2" applyFont="1" applyBorder="1" applyAlignment="1">
      <alignment horizontal="left" vertical="center" wrapText="1" indent="6"/>
    </xf>
    <xf numFmtId="0" fontId="11" fillId="0" borderId="12" xfId="2" applyFont="1" applyBorder="1" applyAlignment="1">
      <alignment horizontal="left" indent="6"/>
    </xf>
    <xf numFmtId="0" fontId="11" fillId="0" borderId="12" xfId="2" applyFont="1" applyBorder="1" applyAlignment="1">
      <alignment horizontal="left" vertical="center" wrapText="1" indent="6"/>
    </xf>
    <xf numFmtId="49" fontId="11" fillId="0" borderId="28" xfId="2" applyNumberFormat="1" applyFont="1" applyBorder="1" applyAlignment="1">
      <alignment horizontal="left" vertical="center" wrapText="1" indent="1"/>
    </xf>
    <xf numFmtId="0" fontId="11" fillId="0" borderId="24" xfId="2" applyFont="1" applyBorder="1" applyAlignment="1">
      <alignment horizontal="left" vertical="center" wrapText="1" indent="7"/>
    </xf>
    <xf numFmtId="164" fontId="11" fillId="0" borderId="25" xfId="2" applyNumberFormat="1" applyFont="1" applyBorder="1" applyAlignment="1" applyProtection="1">
      <alignment horizontal="right" vertical="center" wrapText="1" indent="1"/>
      <protection locked="0"/>
    </xf>
    <xf numFmtId="0" fontId="12" fillId="0" borderId="17" xfId="2" applyFont="1" applyBorder="1" applyAlignment="1">
      <alignment horizontal="left" vertical="center" wrapText="1" indent="1"/>
    </xf>
    <xf numFmtId="0" fontId="12" fillId="0" borderId="18" xfId="2" applyFont="1" applyBorder="1" applyAlignment="1">
      <alignment vertical="center" wrapText="1"/>
    </xf>
    <xf numFmtId="164" fontId="12" fillId="0" borderId="19" xfId="2" applyNumberFormat="1" applyFont="1" applyBorder="1" applyAlignment="1">
      <alignment horizontal="right" vertical="center" wrapText="1" indent="1"/>
    </xf>
    <xf numFmtId="0" fontId="11" fillId="0" borderId="15" xfId="2" applyFont="1" applyBorder="1" applyAlignment="1">
      <alignment horizontal="left" vertical="center" wrapText="1" indent="1"/>
    </xf>
    <xf numFmtId="164" fontId="11" fillId="0" borderId="29" xfId="2" applyNumberFormat="1" applyFont="1" applyBorder="1" applyAlignment="1" applyProtection="1">
      <alignment horizontal="right" vertical="center" wrapText="1" indent="1"/>
      <protection locked="0"/>
    </xf>
    <xf numFmtId="0" fontId="11" fillId="0" borderId="9" xfId="2" applyFont="1" applyBorder="1" applyAlignment="1">
      <alignment horizontal="left" vertical="center" wrapText="1" indent="6"/>
    </xf>
    <xf numFmtId="164" fontId="11" fillId="0" borderId="30" xfId="2" applyNumberFormat="1" applyFont="1" applyBorder="1" applyAlignment="1" applyProtection="1">
      <alignment horizontal="right" vertical="center" wrapText="1" indent="1"/>
      <protection locked="0"/>
    </xf>
    <xf numFmtId="0" fontId="16" fillId="0" borderId="3" xfId="2" applyFont="1" applyBorder="1" applyAlignment="1">
      <alignment horizontal="left" vertical="center" wrapText="1" indent="1"/>
    </xf>
    <xf numFmtId="164" fontId="12" fillId="0" borderId="31" xfId="2" applyNumberFormat="1" applyFont="1" applyBorder="1" applyAlignment="1">
      <alignment horizontal="right" vertical="center" wrapText="1" indent="1"/>
    </xf>
    <xf numFmtId="164" fontId="11" fillId="0" borderId="32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33" xfId="2" applyNumberFormat="1" applyFont="1" applyBorder="1" applyAlignment="1" applyProtection="1">
      <alignment horizontal="right" vertical="center" wrapText="1" indent="1"/>
      <protection locked="0"/>
    </xf>
    <xf numFmtId="0" fontId="11" fillId="0" borderId="9" xfId="2" applyFont="1" applyBorder="1" applyAlignment="1">
      <alignment horizontal="left" vertical="center" wrapText="1" indent="1"/>
    </xf>
    <xf numFmtId="0" fontId="11" fillId="0" borderId="34" xfId="2" applyFont="1" applyBorder="1" applyAlignment="1">
      <alignment horizontal="left" vertical="center" wrapText="1" indent="1"/>
    </xf>
    <xf numFmtId="0" fontId="11" fillId="0" borderId="24" xfId="2" applyFont="1" applyBorder="1" applyAlignment="1">
      <alignment horizontal="left" vertical="center" wrapText="1" indent="1"/>
    </xf>
    <xf numFmtId="164" fontId="11" fillId="0" borderId="35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1" xfId="2" applyNumberFormat="1" applyFont="1" applyBorder="1" applyAlignment="1">
      <alignment horizontal="right" vertical="center" wrapText="1" indent="1"/>
    </xf>
    <xf numFmtId="49" fontId="11" fillId="0" borderId="2" xfId="2" applyNumberFormat="1" applyFont="1" applyBorder="1" applyAlignment="1">
      <alignment horizontal="left" vertical="center" wrapText="1" indent="1"/>
    </xf>
    <xf numFmtId="0" fontId="11" fillId="0" borderId="3" xfId="2" applyFont="1" applyBorder="1" applyAlignment="1">
      <alignment horizontal="left" vertical="center" wrapText="1" indent="1"/>
    </xf>
    <xf numFmtId="164" fontId="11" fillId="0" borderId="36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Border="1" applyAlignment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>
      <alignment horizontal="right" vertical="center" wrapText="1" indent="1"/>
    </xf>
    <xf numFmtId="0" fontId="19" fillId="0" borderId="0" xfId="2" applyFont="1"/>
    <xf numFmtId="0" fontId="5" fillId="0" borderId="0" xfId="2" applyFont="1"/>
    <xf numFmtId="0" fontId="15" fillId="0" borderId="17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horizontal="left" vertical="center" wrapText="1" indent="1"/>
    </xf>
    <xf numFmtId="164" fontId="20" fillId="0" borderId="0" xfId="2" applyNumberFormat="1" applyFont="1" applyAlignment="1">
      <alignment horizontal="right" vertical="center" indent="1"/>
    </xf>
    <xf numFmtId="0" fontId="12" fillId="0" borderId="3" xfId="2" applyFont="1" applyBorder="1" applyAlignment="1">
      <alignment vertical="center" wrapText="1"/>
    </xf>
    <xf numFmtId="0" fontId="2" fillId="0" borderId="0" xfId="2" applyAlignment="1">
      <alignment horizontal="right" vertical="center" indent="1"/>
    </xf>
    <xf numFmtId="0" fontId="21" fillId="0" borderId="0" xfId="2" applyFont="1"/>
    <xf numFmtId="0" fontId="3" fillId="0" borderId="0" xfId="2" applyFont="1"/>
    <xf numFmtId="0" fontId="4" fillId="0" borderId="0" xfId="2" applyFont="1" applyProtection="1">
      <protection locked="0"/>
    </xf>
    <xf numFmtId="0" fontId="14" fillId="0" borderId="3" xfId="0" applyFont="1" applyBorder="1" applyAlignment="1">
      <alignment horizontal="left" vertical="center" wrapText="1" indent="1"/>
    </xf>
    <xf numFmtId="164" fontId="17" fillId="0" borderId="4" xfId="2" applyNumberFormat="1" applyFont="1" applyBorder="1" applyAlignment="1" applyProtection="1">
      <alignment horizontal="right" vertical="center" wrapText="1" indent="1"/>
      <protection locked="0"/>
    </xf>
    <xf numFmtId="0" fontId="14" fillId="0" borderId="34" xfId="0" applyFont="1" applyBorder="1" applyAlignment="1">
      <alignment horizontal="left" wrapText="1" indent="1"/>
    </xf>
    <xf numFmtId="164" fontId="17" fillId="0" borderId="31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4" xfId="2" applyNumberFormat="1" applyFont="1" applyBorder="1" applyAlignment="1" applyProtection="1">
      <alignment horizontal="right" vertical="center" wrapText="1" indent="1"/>
      <protection locked="0"/>
    </xf>
    <xf numFmtId="0" fontId="9" fillId="0" borderId="1" xfId="0" applyFont="1" applyBorder="1" applyAlignment="1">
      <alignment horizontal="right"/>
    </xf>
    <xf numFmtId="0" fontId="17" fillId="0" borderId="0" xfId="2" applyFont="1"/>
    <xf numFmtId="0" fontId="11" fillId="0" borderId="18" xfId="2" applyFont="1" applyBorder="1" applyAlignment="1">
      <alignment horizontal="left" vertical="center" wrapText="1" indent="1"/>
    </xf>
    <xf numFmtId="164" fontId="11" fillId="0" borderId="37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33" xfId="2" applyNumberFormat="1" applyFont="1" applyBorder="1" applyAlignment="1">
      <alignment horizontal="right" vertical="center" wrapText="1" indent="1"/>
    </xf>
    <xf numFmtId="164" fontId="15" fillId="0" borderId="31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vertical="center" wrapText="1"/>
    </xf>
    <xf numFmtId="164" fontId="7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Continuous" vertical="center" wrapText="1"/>
    </xf>
    <xf numFmtId="164" fontId="10" fillId="0" borderId="3" xfId="0" applyNumberFormat="1" applyFont="1" applyBorder="1" applyAlignment="1">
      <alignment horizontal="centerContinuous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6" fillId="0" borderId="31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0" fillId="0" borderId="40" xfId="0" applyNumberFormat="1" applyBorder="1" applyAlignment="1">
      <alignment horizontal="lef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7" xfId="0" applyNumberFormat="1" applyBorder="1" applyAlignment="1">
      <alignment horizontal="left" vertical="center" wrapText="1" indent="1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41" xfId="0" applyNumberFormat="1" applyFont="1" applyBorder="1" applyAlignment="1">
      <alignment horizontal="left" vertical="center" wrapText="1" indent="1"/>
    </xf>
    <xf numFmtId="164" fontId="17" fillId="0" borderId="0" xfId="0" applyNumberFormat="1" applyFont="1" applyAlignment="1" applyProtection="1">
      <alignment horizontal="left" vertical="center" wrapText="1" indent="1"/>
      <protection locked="0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1" xfId="0" applyNumberFormat="1" applyFont="1" applyBorder="1" applyAlignment="1">
      <alignment horizontal="lef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164" fontId="23" fillId="0" borderId="43" xfId="0" applyNumberFormat="1" applyFont="1" applyBorder="1" applyAlignment="1">
      <alignment horizontal="left" vertical="center" wrapText="1" indent="1"/>
    </xf>
    <xf numFmtId="164" fontId="17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Border="1" applyAlignment="1">
      <alignment horizontal="left" vertical="center" wrapText="1" indent="1"/>
    </xf>
    <xf numFmtId="164" fontId="17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3" xfId="0" applyNumberFormat="1" applyBorder="1" applyAlignment="1">
      <alignment horizontal="left" vertical="center" wrapText="1" indent="1"/>
    </xf>
    <xf numFmtId="164" fontId="6" fillId="0" borderId="36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Alignment="1">
      <alignment textRotation="180"/>
    </xf>
    <xf numFmtId="164" fontId="10" fillId="0" borderId="45" xfId="0" applyNumberFormat="1" applyFont="1" applyBorder="1" applyAlignment="1">
      <alignment horizontal="centerContinuous" vertical="center" wrapText="1"/>
    </xf>
    <xf numFmtId="164" fontId="10" fillId="0" borderId="46" xfId="0" applyNumberFormat="1" applyFont="1" applyBorder="1" applyAlignment="1">
      <alignment horizontal="centerContinuous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6" fillId="0" borderId="47" xfId="0" applyNumberFormat="1" applyFont="1" applyBorder="1" applyAlignment="1">
      <alignment horizontal="center" vertical="center" wrapText="1"/>
    </xf>
    <xf numFmtId="164" fontId="16" fillId="0" borderId="36" xfId="0" applyNumberFormat="1" applyFont="1" applyBorder="1" applyAlignment="1">
      <alignment horizontal="center" vertical="center" wrapText="1"/>
    </xf>
    <xf numFmtId="164" fontId="11" fillId="0" borderId="48" xfId="0" applyNumberFormat="1" applyFont="1" applyBorder="1" applyAlignment="1">
      <alignment horizontal="left" vertical="center" wrapText="1" indent="1"/>
    </xf>
    <xf numFmtId="164" fontId="11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4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1" xfId="0" applyNumberFormat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1" xfId="0" applyNumberFormat="1" applyFont="1" applyBorder="1" applyAlignment="1" applyProtection="1">
      <alignment horizontal="left" vertical="center" wrapText="1" indent="1"/>
      <protection locked="0"/>
    </xf>
    <xf numFmtId="164" fontId="11" fillId="0" borderId="53" xfId="0" applyNumberFormat="1" applyFont="1" applyBorder="1" applyAlignment="1" applyProtection="1">
      <alignment horizontal="left" vertical="center" wrapText="1" indent="1"/>
      <protection locked="0"/>
    </xf>
    <xf numFmtId="164" fontId="11" fillId="0" borderId="5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6" xfId="0" applyNumberFormat="1" applyFont="1" applyBorder="1" applyAlignment="1" applyProtection="1">
      <alignment horizontal="left" vertical="center" wrapText="1" indent="1"/>
      <protection locked="0"/>
    </xf>
    <xf numFmtId="164" fontId="16" fillId="0" borderId="47" xfId="0" applyNumberFormat="1" applyFont="1" applyBorder="1" applyAlignment="1">
      <alignment horizontal="left" vertical="center" wrapText="1" indent="1"/>
    </xf>
    <xf numFmtId="164" fontId="16" fillId="0" borderId="31" xfId="0" applyNumberFormat="1" applyFont="1" applyBorder="1" applyAlignment="1">
      <alignment horizontal="right" vertical="center" wrapText="1" indent="1"/>
    </xf>
    <xf numFmtId="164" fontId="17" fillId="0" borderId="41" xfId="0" applyNumberFormat="1" applyFont="1" applyBorder="1" applyAlignment="1">
      <alignment horizontal="left" vertical="center" wrapText="1" indent="1"/>
    </xf>
    <xf numFmtId="164" fontId="11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1" xfId="0" applyNumberFormat="1" applyFont="1" applyBorder="1" applyAlignment="1">
      <alignment horizontal="left" vertical="center" wrapText="1" indent="1"/>
    </xf>
    <xf numFmtId="164" fontId="17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1" xfId="0" applyNumberFormat="1" applyFont="1" applyBorder="1" applyAlignment="1">
      <alignment horizontal="left" vertical="center" wrapText="1" indent="2"/>
    </xf>
    <xf numFmtId="164" fontId="24" fillId="0" borderId="27" xfId="0" applyNumberFormat="1" applyFont="1" applyBorder="1" applyAlignment="1">
      <alignment horizontal="right" vertical="center" wrapText="1" indent="1"/>
    </xf>
    <xf numFmtId="164" fontId="11" fillId="0" borderId="41" xfId="0" applyNumberFormat="1" applyFont="1" applyBorder="1" applyAlignment="1" applyProtection="1">
      <alignment horizontal="left" vertical="center" wrapText="1" indent="1"/>
      <protection locked="0"/>
    </xf>
    <xf numFmtId="164" fontId="6" fillId="0" borderId="47" xfId="0" applyNumberFormat="1" applyFont="1" applyBorder="1" applyAlignment="1">
      <alignment horizontal="left" vertical="center" wrapText="1" indent="1"/>
    </xf>
    <xf numFmtId="164" fontId="6" fillId="0" borderId="31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vertical="center"/>
    </xf>
    <xf numFmtId="164" fontId="10" fillId="0" borderId="47" xfId="0" applyNumberFormat="1" applyFont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 wrapText="1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164" fontId="10" fillId="0" borderId="57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11" fillId="0" borderId="5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51" xfId="0" quotePrefix="1" applyNumberFormat="1" applyFont="1" applyBorder="1" applyAlignment="1" applyProtection="1">
      <alignment horizontal="left" vertical="center" wrapText="1" indent="6"/>
      <protection locked="0"/>
    </xf>
    <xf numFmtId="164" fontId="17" fillId="0" borderId="51" xfId="0" quotePrefix="1" applyNumberFormat="1" applyFont="1" applyBorder="1" applyAlignment="1" applyProtection="1">
      <alignment horizontal="left" vertical="center" wrapText="1" indent="6"/>
      <protection locked="0"/>
    </xf>
    <xf numFmtId="164" fontId="11" fillId="0" borderId="51" xfId="0" quotePrefix="1" applyNumberFormat="1" applyFont="1" applyBorder="1" applyAlignment="1" applyProtection="1">
      <alignment horizontal="left" vertical="center" wrapText="1" indent="3"/>
      <protection locked="0"/>
    </xf>
    <xf numFmtId="164" fontId="11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0" xfId="0" applyNumberFormat="1" applyFont="1" applyAlignment="1">
      <alignment horizontal="left" vertical="center" wrapText="1" indent="1"/>
    </xf>
    <xf numFmtId="164" fontId="11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6" fillId="0" borderId="59" xfId="0" applyNumberFormat="1" applyFont="1" applyBorder="1" applyAlignment="1">
      <alignment horizontal="right" vertical="center" wrapText="1" indent="1"/>
    </xf>
    <xf numFmtId="164" fontId="24" fillId="0" borderId="41" xfId="0" applyNumberFormat="1" applyFont="1" applyBorder="1" applyAlignment="1">
      <alignment horizontal="left" vertical="center" wrapText="1" indent="1"/>
    </xf>
    <xf numFmtId="164" fontId="24" fillId="0" borderId="40" xfId="0" applyNumberFormat="1" applyFont="1" applyBorder="1" applyAlignment="1">
      <alignment horizontal="right" vertical="center" wrapText="1" indent="1"/>
    </xf>
    <xf numFmtId="164" fontId="17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Border="1" applyAlignment="1">
      <alignment horizontal="left" vertical="center" wrapText="1" indent="2"/>
    </xf>
    <xf numFmtId="164" fontId="24" fillId="0" borderId="42" xfId="0" applyNumberFormat="1" applyFont="1" applyBorder="1" applyAlignment="1">
      <alignment horizontal="left" vertical="center" wrapText="1" indent="1"/>
    </xf>
    <xf numFmtId="164" fontId="17" fillId="0" borderId="48" xfId="0" applyNumberFormat="1" applyFont="1" applyBorder="1" applyAlignment="1">
      <alignment horizontal="left" vertical="center" wrapText="1" indent="1"/>
    </xf>
    <xf numFmtId="164" fontId="17" fillId="0" borderId="58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Border="1" applyAlignment="1" applyProtection="1">
      <alignment horizontal="left" vertical="center" wrapText="1" indent="1"/>
      <protection locked="0"/>
    </xf>
    <xf numFmtId="164" fontId="11" fillId="0" borderId="48" xfId="0" applyNumberFormat="1" applyFont="1" applyBorder="1" applyAlignment="1" applyProtection="1">
      <alignment horizontal="left" vertical="center" wrapText="1" indent="1"/>
      <protection locked="0"/>
    </xf>
    <xf numFmtId="164" fontId="11" fillId="0" borderId="48" xfId="0" applyNumberFormat="1" applyFont="1" applyBorder="1" applyAlignment="1">
      <alignment horizontal="left" vertical="center" wrapText="1" indent="2"/>
    </xf>
    <xf numFmtId="164" fontId="11" fillId="0" borderId="53" xfId="0" applyNumberFormat="1" applyFont="1" applyBorder="1" applyAlignment="1">
      <alignment horizontal="left" vertical="center" wrapText="1" indent="2"/>
    </xf>
    <xf numFmtId="164" fontId="6" fillId="0" borderId="46" xfId="0" applyNumberFormat="1" applyFont="1" applyBorder="1" applyAlignment="1">
      <alignment horizontal="right" vertical="center" wrapText="1" indent="1"/>
    </xf>
    <xf numFmtId="0" fontId="26" fillId="0" borderId="0" xfId="2" applyFont="1" applyProtection="1">
      <protection locked="0"/>
    </xf>
    <xf numFmtId="0" fontId="26" fillId="0" borderId="0" xfId="2" applyFont="1"/>
    <xf numFmtId="164" fontId="27" fillId="0" borderId="0" xfId="2" applyNumberFormat="1" applyFont="1" applyAlignment="1" applyProtection="1">
      <alignment horizontal="centerContinuous" vertical="center"/>
      <protection locked="0"/>
    </xf>
    <xf numFmtId="0" fontId="28" fillId="0" borderId="0" xfId="0" applyFont="1"/>
    <xf numFmtId="165" fontId="6" fillId="0" borderId="15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Protection="1">
      <protection locked="0"/>
    </xf>
    <xf numFmtId="166" fontId="29" fillId="0" borderId="9" xfId="1" applyNumberFormat="1" applyFont="1" applyFill="1" applyBorder="1" applyProtection="1">
      <protection locked="0"/>
    </xf>
    <xf numFmtId="166" fontId="29" fillId="0" borderId="10" xfId="1" applyNumberFormat="1" applyFont="1" applyFill="1" applyBorder="1"/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Protection="1">
      <protection locked="0"/>
    </xf>
    <xf numFmtId="166" fontId="29" fillId="0" borderId="12" xfId="1" applyNumberFormat="1" applyFont="1" applyFill="1" applyBorder="1" applyProtection="1">
      <protection locked="0"/>
    </xf>
    <xf numFmtId="166" fontId="29" fillId="0" borderId="13" xfId="1" applyNumberFormat="1" applyFont="1" applyFill="1" applyBorder="1"/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Protection="1">
      <protection locked="0"/>
    </xf>
    <xf numFmtId="166" fontId="29" fillId="0" borderId="15" xfId="1" applyNumberFormat="1" applyFont="1" applyFill="1" applyBorder="1" applyProtection="1">
      <protection locked="0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/>
    <xf numFmtId="166" fontId="30" fillId="0" borderId="3" xfId="2" applyNumberFormat="1" applyFont="1" applyBorder="1"/>
    <xf numFmtId="166" fontId="30" fillId="0" borderId="4" xfId="2" applyNumberFormat="1" applyFont="1" applyBorder="1"/>
    <xf numFmtId="0" fontId="31" fillId="0" borderId="0" xfId="2" applyFont="1"/>
    <xf numFmtId="0" fontId="9" fillId="0" borderId="0" xfId="0" applyFont="1" applyAlignment="1" applyProtection="1">
      <alignment horizontal="right"/>
      <protection locked="0"/>
    </xf>
    <xf numFmtId="0" fontId="16" fillId="0" borderId="20" xfId="2" applyFont="1" applyBorder="1" applyAlignment="1" applyProtection="1">
      <alignment horizontal="center" vertical="center" wrapText="1"/>
      <protection locked="0"/>
    </xf>
    <xf numFmtId="0" fontId="16" fillId="0" borderId="21" xfId="2" applyFont="1" applyBorder="1" applyAlignment="1" applyProtection="1">
      <alignment horizontal="center" vertical="center" wrapText="1"/>
      <protection locked="0"/>
    </xf>
    <xf numFmtId="0" fontId="16" fillId="0" borderId="2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9" xfId="2" applyFont="1" applyBorder="1"/>
    <xf numFmtId="166" fontId="17" fillId="0" borderId="61" xfId="1" applyNumberFormat="1" applyFont="1" applyFill="1" applyBorder="1" applyProtection="1">
      <protection locked="0"/>
    </xf>
    <xf numFmtId="0" fontId="17" fillId="0" borderId="11" xfId="2" applyFont="1" applyBorder="1" applyAlignment="1">
      <alignment horizontal="center" vertical="center"/>
    </xf>
    <xf numFmtId="0" fontId="32" fillId="0" borderId="12" xfId="0" applyFont="1" applyBorder="1" applyAlignment="1">
      <alignment horizontal="justify" wrapText="1"/>
    </xf>
    <xf numFmtId="166" fontId="17" fillId="0" borderId="29" xfId="1" applyNumberFormat="1" applyFont="1" applyFill="1" applyBorder="1" applyProtection="1">
      <protection locked="0"/>
    </xf>
    <xf numFmtId="0" fontId="32" fillId="0" borderId="12" xfId="0" applyFont="1" applyBorder="1" applyAlignment="1">
      <alignment wrapText="1"/>
    </xf>
    <xf numFmtId="0" fontId="17" fillId="0" borderId="14" xfId="2" applyFont="1" applyBorder="1" applyAlignment="1">
      <alignment horizontal="center" vertical="center"/>
    </xf>
    <xf numFmtId="166" fontId="17" fillId="0" borderId="30" xfId="1" applyNumberFormat="1" applyFont="1" applyFill="1" applyBorder="1" applyProtection="1">
      <protection locked="0"/>
    </xf>
    <xf numFmtId="0" fontId="32" fillId="0" borderId="24" xfId="0" applyFont="1" applyBorder="1" applyAlignment="1">
      <alignment wrapText="1"/>
    </xf>
    <xf numFmtId="166" fontId="16" fillId="0" borderId="4" xfId="1" applyNumberFormat="1" applyFont="1" applyFill="1" applyBorder="1" applyProtection="1"/>
    <xf numFmtId="0" fontId="17" fillId="0" borderId="21" xfId="2" applyFont="1" applyBorder="1" applyProtection="1">
      <protection locked="0"/>
    </xf>
    <xf numFmtId="166" fontId="17" fillId="0" borderId="22" xfId="1" applyNumberFormat="1" applyFont="1" applyFill="1" applyBorder="1" applyProtection="1">
      <protection locked="0"/>
    </xf>
    <xf numFmtId="0" fontId="17" fillId="0" borderId="12" xfId="2" applyFont="1" applyBorder="1" applyProtection="1">
      <protection locked="0"/>
    </xf>
    <xf numFmtId="166" fontId="17" fillId="0" borderId="13" xfId="1" applyNumberFormat="1" applyFont="1" applyFill="1" applyBorder="1" applyProtection="1">
      <protection locked="0"/>
    </xf>
    <xf numFmtId="0" fontId="17" fillId="0" borderId="15" xfId="2" applyFont="1" applyBorder="1" applyProtection="1">
      <protection locked="0"/>
    </xf>
    <xf numFmtId="166" fontId="17" fillId="0" borderId="16" xfId="1" applyNumberFormat="1" applyFont="1" applyFill="1" applyBorder="1" applyProtection="1">
      <protection locked="0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 wrapText="1"/>
    </xf>
    <xf numFmtId="0" fontId="4" fillId="0" borderId="0" xfId="2" applyFont="1" applyAlignme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164" fontId="33" fillId="0" borderId="0" xfId="0" applyNumberFormat="1" applyFont="1" applyAlignment="1" applyProtection="1">
      <alignment horizontal="right" wrapText="1"/>
      <protection locked="0"/>
    </xf>
    <xf numFmtId="164" fontId="10" fillId="0" borderId="47" xfId="0" applyNumberFormat="1" applyFont="1" applyBorder="1" applyAlignment="1" applyProtection="1">
      <alignment horizontal="center" vertical="center" wrapText="1"/>
      <protection locked="0"/>
    </xf>
    <xf numFmtId="164" fontId="10" fillId="0" borderId="31" xfId="0" applyNumberFormat="1" applyFont="1" applyBorder="1" applyAlignment="1" applyProtection="1">
      <alignment horizontal="center" vertical="center" wrapText="1"/>
      <protection locked="0"/>
    </xf>
    <xf numFmtId="164" fontId="10" fillId="0" borderId="46" xfId="0" applyNumberFormat="1" applyFont="1" applyBorder="1" applyAlignment="1" applyProtection="1">
      <alignment horizontal="center" vertical="center" wrapText="1"/>
      <protection locked="0"/>
    </xf>
    <xf numFmtId="164" fontId="12" fillId="0" borderId="57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6" fillId="0" borderId="39" xfId="0" applyNumberFormat="1" applyFont="1" applyBorder="1" applyAlignment="1">
      <alignment horizontal="center" vertical="center" wrapText="1"/>
    </xf>
    <xf numFmtId="164" fontId="11" fillId="0" borderId="62" xfId="0" applyNumberFormat="1" applyFont="1" applyBorder="1" applyAlignment="1" applyProtection="1">
      <alignment horizontal="left" vertical="center" wrapText="1"/>
      <protection locked="0"/>
    </xf>
    <xf numFmtId="164" fontId="11" fillId="0" borderId="27" xfId="0" applyNumberFormat="1" applyFont="1" applyBorder="1" applyAlignment="1" applyProtection="1">
      <alignment vertical="center" wrapText="1"/>
      <protection locked="0"/>
    </xf>
    <xf numFmtId="49" fontId="11" fillId="0" borderId="27" xfId="0" applyNumberFormat="1" applyFont="1" applyBorder="1" applyAlignment="1" applyProtection="1">
      <alignment horizontal="center" vertical="center" wrapText="1"/>
      <protection locked="0"/>
    </xf>
    <xf numFmtId="164" fontId="11" fillId="0" borderId="52" xfId="0" applyNumberFormat="1" applyFont="1" applyBorder="1" applyAlignment="1" applyProtection="1">
      <alignment vertical="center" wrapText="1"/>
      <protection locked="0"/>
    </xf>
    <xf numFmtId="164" fontId="11" fillId="0" borderId="27" xfId="0" applyNumberFormat="1" applyFont="1" applyBorder="1" applyAlignment="1">
      <alignment vertical="center" wrapText="1"/>
    </xf>
    <xf numFmtId="164" fontId="11" fillId="0" borderId="51" xfId="0" applyNumberFormat="1" applyFont="1" applyBorder="1" applyAlignment="1" applyProtection="1">
      <alignment horizontal="left" vertical="center" wrapText="1"/>
      <protection locked="0"/>
    </xf>
    <xf numFmtId="164" fontId="11" fillId="0" borderId="53" xfId="0" applyNumberFormat="1" applyFont="1" applyBorder="1" applyAlignment="1" applyProtection="1">
      <alignment horizontal="left" vertical="center" wrapText="1"/>
      <protection locked="0"/>
    </xf>
    <xf numFmtId="164" fontId="11" fillId="0" borderId="54" xfId="0" applyNumberFormat="1" applyFont="1" applyBorder="1" applyAlignment="1" applyProtection="1">
      <alignment vertical="center" wrapText="1"/>
      <protection locked="0"/>
    </xf>
    <xf numFmtId="49" fontId="11" fillId="0" borderId="54" xfId="0" applyNumberFormat="1" applyFont="1" applyBorder="1" applyAlignment="1" applyProtection="1">
      <alignment horizontal="center" vertical="center" wrapText="1"/>
      <protection locked="0"/>
    </xf>
    <xf numFmtId="164" fontId="11" fillId="0" borderId="63" xfId="0" applyNumberFormat="1" applyFont="1" applyBorder="1" applyAlignment="1" applyProtection="1">
      <alignment vertical="center" wrapText="1"/>
      <protection locked="0"/>
    </xf>
    <xf numFmtId="164" fontId="11" fillId="0" borderId="54" xfId="0" applyNumberFormat="1" applyFont="1" applyBorder="1" applyAlignment="1">
      <alignment vertical="center" wrapText="1"/>
    </xf>
    <xf numFmtId="164" fontId="16" fillId="0" borderId="47" xfId="0" applyNumberFormat="1" applyFont="1" applyBorder="1" applyAlignment="1" applyProtection="1">
      <alignment horizontal="left" vertical="center" wrapText="1"/>
      <protection locked="0"/>
    </xf>
    <xf numFmtId="164" fontId="12" fillId="0" borderId="31" xfId="0" applyNumberFormat="1" applyFont="1" applyBorder="1" applyAlignment="1" applyProtection="1">
      <alignment vertical="center" wrapText="1"/>
      <protection locked="0"/>
    </xf>
    <xf numFmtId="49" fontId="12" fillId="0" borderId="31" xfId="0" applyNumberFormat="1" applyFont="1" applyBorder="1" applyAlignment="1" applyProtection="1">
      <alignment horizontal="center" vertical="center" wrapText="1"/>
      <protection locked="0"/>
    </xf>
    <xf numFmtId="164" fontId="12" fillId="0" borderId="46" xfId="0" applyNumberFormat="1" applyFont="1" applyBorder="1" applyAlignment="1" applyProtection="1">
      <alignment vertical="center" wrapText="1"/>
      <protection locked="0"/>
    </xf>
    <xf numFmtId="164" fontId="11" fillId="0" borderId="31" xfId="0" applyNumberFormat="1" applyFont="1" applyBorder="1" applyAlignment="1">
      <alignment vertical="center" wrapText="1"/>
    </xf>
    <xf numFmtId="164" fontId="11" fillId="0" borderId="48" xfId="0" applyNumberFormat="1" applyFont="1" applyBorder="1" applyAlignment="1" applyProtection="1">
      <alignment horizontal="left" vertical="center" wrapText="1"/>
      <protection locked="0"/>
    </xf>
    <xf numFmtId="164" fontId="11" fillId="0" borderId="40" xfId="0" applyNumberFormat="1" applyFont="1" applyBorder="1" applyAlignment="1" applyProtection="1">
      <alignment vertical="center" wrapText="1"/>
      <protection locked="0"/>
    </xf>
    <xf numFmtId="49" fontId="11" fillId="0" borderId="40" xfId="0" applyNumberFormat="1" applyFont="1" applyBorder="1" applyAlignment="1" applyProtection="1">
      <alignment horizontal="center" vertical="center" wrapText="1"/>
      <protection locked="0"/>
    </xf>
    <xf numFmtId="164" fontId="11" fillId="0" borderId="49" xfId="0" applyNumberFormat="1" applyFont="1" applyBorder="1" applyAlignment="1" applyProtection="1">
      <alignment vertical="center" wrapText="1"/>
      <protection locked="0"/>
    </xf>
    <xf numFmtId="164" fontId="11" fillId="0" borderId="40" xfId="0" applyNumberFormat="1" applyFont="1" applyBorder="1" applyAlignment="1">
      <alignment vertical="center" wrapText="1"/>
    </xf>
    <xf numFmtId="164" fontId="16" fillId="0" borderId="31" xfId="0" applyNumberFormat="1" applyFont="1" applyBorder="1" applyAlignment="1" applyProtection="1">
      <alignment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164" fontId="16" fillId="0" borderId="46" xfId="0" applyNumberFormat="1" applyFont="1" applyBorder="1" applyAlignment="1" applyProtection="1">
      <alignment vertical="center" wrapText="1"/>
      <protection locked="0"/>
    </xf>
    <xf numFmtId="164" fontId="11" fillId="0" borderId="55" xfId="0" applyNumberFormat="1" applyFont="1" applyBorder="1" applyAlignment="1" applyProtection="1">
      <alignment vertical="center" wrapText="1"/>
      <protection locked="0"/>
    </xf>
    <xf numFmtId="164" fontId="10" fillId="0" borderId="47" xfId="0" applyNumberFormat="1" applyFont="1" applyBorder="1" applyAlignment="1">
      <alignment horizontal="left" vertical="center" wrapText="1"/>
    </xf>
    <xf numFmtId="164" fontId="12" fillId="0" borderId="31" xfId="0" applyNumberFormat="1" applyFont="1" applyBorder="1" applyAlignment="1">
      <alignment vertical="center" wrapText="1"/>
    </xf>
    <xf numFmtId="164" fontId="12" fillId="2" borderId="45" xfId="0" applyNumberFormat="1" applyFont="1" applyFill="1" applyBorder="1" applyAlignment="1">
      <alignment vertical="center" wrapText="1"/>
    </xf>
    <xf numFmtId="164" fontId="12" fillId="0" borderId="3" xfId="0" applyNumberFormat="1" applyFont="1" applyBorder="1" applyAlignment="1">
      <alignment vertical="center" wrapText="1"/>
    </xf>
    <xf numFmtId="164" fontId="12" fillId="0" borderId="64" xfId="0" applyNumberFormat="1" applyFont="1" applyBorder="1" applyAlignment="1">
      <alignment vertical="center" wrapText="1"/>
    </xf>
    <xf numFmtId="164" fontId="18" fillId="0" borderId="0" xfId="0" applyNumberFormat="1" applyFont="1" applyAlignment="1">
      <alignment vertical="center" wrapText="1"/>
    </xf>
    <xf numFmtId="164" fontId="10" fillId="0" borderId="45" xfId="0" applyNumberFormat="1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59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horizontal="center" vertical="center" wrapText="1"/>
    </xf>
    <xf numFmtId="164" fontId="34" fillId="0" borderId="27" xfId="0" applyNumberFormat="1" applyFont="1" applyBorder="1" applyAlignment="1" applyProtection="1">
      <alignment horizontal="left" vertical="center" wrapText="1" indent="1"/>
      <protection locked="0"/>
    </xf>
    <xf numFmtId="164" fontId="34" fillId="0" borderId="26" xfId="0" applyNumberFormat="1" applyFont="1" applyBorder="1" applyAlignment="1" applyProtection="1">
      <alignment vertical="center" wrapText="1"/>
      <protection locked="0"/>
    </xf>
    <xf numFmtId="49" fontId="34" fillId="0" borderId="12" xfId="0" applyNumberFormat="1" applyFont="1" applyBorder="1" applyAlignment="1" applyProtection="1">
      <alignment horizontal="center" vertical="center" wrapText="1"/>
      <protection locked="0"/>
    </xf>
    <xf numFmtId="164" fontId="34" fillId="0" borderId="12" xfId="0" applyNumberFormat="1" applyFont="1" applyBorder="1" applyAlignment="1" applyProtection="1">
      <alignment vertical="center" wrapText="1"/>
      <protection locked="0"/>
    </xf>
    <xf numFmtId="164" fontId="34" fillId="0" borderId="13" xfId="0" applyNumberFormat="1" applyFont="1" applyBorder="1" applyAlignment="1">
      <alignment vertical="center" wrapText="1"/>
    </xf>
    <xf numFmtId="164" fontId="34" fillId="0" borderId="54" xfId="0" applyNumberFormat="1" applyFont="1" applyBorder="1" applyAlignment="1" applyProtection="1">
      <alignment horizontal="left" vertical="center" wrapText="1" indent="1"/>
      <protection locked="0"/>
    </xf>
    <xf numFmtId="164" fontId="34" fillId="0" borderId="65" xfId="0" applyNumberFormat="1" applyFont="1" applyBorder="1" applyAlignment="1" applyProtection="1">
      <alignment vertical="center" wrapText="1"/>
      <protection locked="0"/>
    </xf>
    <xf numFmtId="49" fontId="34" fillId="0" borderId="15" xfId="0" applyNumberFormat="1" applyFont="1" applyBorder="1" applyAlignment="1" applyProtection="1">
      <alignment horizontal="center" vertical="center" wrapText="1"/>
      <protection locked="0"/>
    </xf>
    <xf numFmtId="164" fontId="34" fillId="0" borderId="15" xfId="0" applyNumberFormat="1" applyFont="1" applyBorder="1" applyAlignment="1" applyProtection="1">
      <alignment vertical="center" wrapText="1"/>
      <protection locked="0"/>
    </xf>
    <xf numFmtId="164" fontId="34" fillId="0" borderId="16" xfId="0" applyNumberFormat="1" applyFont="1" applyBorder="1" applyAlignment="1">
      <alignment vertical="center" wrapText="1"/>
    </xf>
    <xf numFmtId="164" fontId="22" fillId="0" borderId="31" xfId="0" applyNumberFormat="1" applyFont="1" applyBorder="1" applyAlignment="1" applyProtection="1">
      <alignment horizontal="left" vertical="center" wrapText="1" indent="1"/>
      <protection locked="0"/>
    </xf>
    <xf numFmtId="164" fontId="22" fillId="0" borderId="45" xfId="0" applyNumberFormat="1" applyFont="1" applyBorder="1" applyAlignment="1" applyProtection="1">
      <alignment vertical="center" wrapText="1"/>
      <protection locked="0"/>
    </xf>
    <xf numFmtId="49" fontId="22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vertical="center" wrapText="1"/>
      <protection locked="0"/>
    </xf>
    <xf numFmtId="164" fontId="34" fillId="0" borderId="4" xfId="0" applyNumberFormat="1" applyFont="1" applyBorder="1" applyAlignment="1">
      <alignment vertical="center" wrapText="1"/>
    </xf>
    <xf numFmtId="164" fontId="34" fillId="0" borderId="43" xfId="0" applyNumberFormat="1" applyFont="1" applyBorder="1" applyAlignment="1" applyProtection="1">
      <alignment horizontal="left" vertical="center" wrapText="1" indent="1"/>
      <protection locked="0"/>
    </xf>
    <xf numFmtId="164" fontId="34" fillId="0" borderId="60" xfId="0" applyNumberFormat="1" applyFont="1" applyBorder="1" applyAlignment="1" applyProtection="1">
      <alignment vertical="center" wrapText="1"/>
      <protection locked="0"/>
    </xf>
    <xf numFmtId="49" fontId="34" fillId="0" borderId="34" xfId="0" applyNumberFormat="1" applyFont="1" applyBorder="1" applyAlignment="1" applyProtection="1">
      <alignment horizontal="center" vertical="center" wrapText="1"/>
      <protection locked="0"/>
    </xf>
    <xf numFmtId="164" fontId="34" fillId="0" borderId="34" xfId="0" applyNumberFormat="1" applyFont="1" applyBorder="1" applyAlignment="1" applyProtection="1">
      <alignment vertical="center" wrapText="1"/>
      <protection locked="0"/>
    </xf>
    <xf numFmtId="164" fontId="34" fillId="0" borderId="33" xfId="0" applyNumberFormat="1" applyFont="1" applyBorder="1" applyAlignment="1">
      <alignment vertical="center" wrapText="1"/>
    </xf>
    <xf numFmtId="164" fontId="34" fillId="0" borderId="40" xfId="0" applyNumberFormat="1" applyFont="1" applyBorder="1" applyAlignment="1" applyProtection="1">
      <alignment horizontal="left" vertical="center" wrapText="1" indent="1"/>
      <protection locked="0"/>
    </xf>
    <xf numFmtId="164" fontId="34" fillId="0" borderId="58" xfId="0" applyNumberFormat="1" applyFont="1" applyBorder="1" applyAlignment="1" applyProtection="1">
      <alignment vertical="center" wrapText="1"/>
      <protection locked="0"/>
    </xf>
    <xf numFmtId="49" fontId="34" fillId="0" borderId="9" xfId="0" applyNumberFormat="1" applyFont="1" applyBorder="1" applyAlignment="1" applyProtection="1">
      <alignment horizontal="center" vertical="center" wrapText="1"/>
      <protection locked="0"/>
    </xf>
    <xf numFmtId="164" fontId="34" fillId="0" borderId="9" xfId="0" applyNumberFormat="1" applyFont="1" applyBorder="1" applyAlignment="1" applyProtection="1">
      <alignment vertical="center" wrapText="1"/>
      <protection locked="0"/>
    </xf>
    <xf numFmtId="164" fontId="34" fillId="0" borderId="10" xfId="0" applyNumberFormat="1" applyFont="1" applyBorder="1" applyAlignment="1">
      <alignment vertical="center" wrapText="1"/>
    </xf>
    <xf numFmtId="164" fontId="10" fillId="0" borderId="31" xfId="0" applyNumberFormat="1" applyFont="1" applyBorder="1" applyAlignment="1">
      <alignment horizontal="left" vertical="center" wrapText="1"/>
    </xf>
    <xf numFmtId="164" fontId="10" fillId="0" borderId="45" xfId="0" applyNumberFormat="1" applyFont="1" applyBorder="1" applyAlignment="1">
      <alignment vertical="center" wrapText="1"/>
    </xf>
    <xf numFmtId="164" fontId="10" fillId="2" borderId="3" xfId="0" applyNumberFormat="1" applyFont="1" applyFill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23" fillId="0" borderId="0" xfId="3" applyNumberFormat="1" applyAlignment="1">
      <alignment vertical="center" wrapText="1"/>
    </xf>
    <xf numFmtId="164" fontId="33" fillId="0" borderId="1" xfId="3" applyNumberFormat="1" applyFont="1" applyBorder="1" applyAlignment="1">
      <alignment horizontal="right" vertical="center"/>
    </xf>
    <xf numFmtId="164" fontId="6" fillId="0" borderId="31" xfId="3" applyNumberFormat="1" applyFont="1" applyBorder="1" applyAlignment="1">
      <alignment horizontal="center" vertical="center" wrapText="1"/>
    </xf>
    <xf numFmtId="3" fontId="23" fillId="0" borderId="40" xfId="3" applyNumberFormat="1" applyBorder="1" applyAlignment="1" applyProtection="1">
      <alignment horizontal="right" vertical="center" wrapText="1"/>
      <protection locked="0"/>
    </xf>
    <xf numFmtId="3" fontId="23" fillId="0" borderId="54" xfId="3" applyNumberFormat="1" applyBorder="1" applyAlignment="1" applyProtection="1">
      <alignment horizontal="right" vertical="center" wrapText="1"/>
      <protection locked="0"/>
    </xf>
    <xf numFmtId="164" fontId="6" fillId="0" borderId="31" xfId="3" applyNumberFormat="1" applyFont="1" applyBorder="1" applyAlignment="1">
      <alignment horizontal="right" vertical="center" wrapText="1"/>
    </xf>
    <xf numFmtId="164" fontId="6" fillId="0" borderId="0" xfId="3" applyNumberFormat="1" applyFont="1" applyAlignment="1">
      <alignment horizontal="left" vertical="center" wrapText="1"/>
    </xf>
    <xf numFmtId="164" fontId="6" fillId="0" borderId="0" xfId="3" applyNumberFormat="1" applyFont="1" applyAlignment="1">
      <alignment horizontal="right" vertical="center" wrapText="1"/>
    </xf>
    <xf numFmtId="164" fontId="37" fillId="0" borderId="0" xfId="3" applyNumberFormat="1" applyFont="1" applyAlignment="1" applyProtection="1">
      <alignment vertical="center" wrapText="1"/>
      <protection locked="0"/>
    </xf>
    <xf numFmtId="164" fontId="12" fillId="0" borderId="57" xfId="3" applyNumberFormat="1" applyFont="1" applyBorder="1" applyAlignment="1">
      <alignment horizontal="center" vertical="center"/>
    </xf>
    <xf numFmtId="164" fontId="12" fillId="0" borderId="31" xfId="3" applyNumberFormat="1" applyFont="1" applyBorder="1" applyAlignment="1">
      <alignment horizontal="center" vertical="center"/>
    </xf>
    <xf numFmtId="164" fontId="12" fillId="0" borderId="39" xfId="3" applyNumberFormat="1" applyFont="1" applyBorder="1" applyAlignment="1">
      <alignment horizontal="center" vertical="center"/>
    </xf>
    <xf numFmtId="164" fontId="12" fillId="0" borderId="31" xfId="3" applyNumberFormat="1" applyFont="1" applyBorder="1" applyAlignment="1">
      <alignment horizontal="center" vertical="center" wrapText="1"/>
    </xf>
    <xf numFmtId="164" fontId="12" fillId="0" borderId="39" xfId="3" applyNumberFormat="1" applyFont="1" applyBorder="1" applyAlignment="1">
      <alignment horizontal="center" vertical="center" wrapText="1"/>
    </xf>
    <xf numFmtId="49" fontId="38" fillId="0" borderId="62" xfId="3" applyNumberFormat="1" applyFont="1" applyBorder="1" applyAlignment="1">
      <alignment horizontal="left" vertical="center"/>
    </xf>
    <xf numFmtId="164" fontId="38" fillId="0" borderId="38" xfId="3" applyNumberFormat="1" applyFont="1" applyBorder="1" applyAlignment="1">
      <alignment horizontal="right" vertical="center" indent="2"/>
    </xf>
    <xf numFmtId="164" fontId="38" fillId="0" borderId="38" xfId="3" applyNumberFormat="1" applyFont="1" applyBorder="1" applyAlignment="1" applyProtection="1">
      <alignment horizontal="right" vertical="center" wrapText="1" indent="2"/>
      <protection locked="0"/>
    </xf>
    <xf numFmtId="164" fontId="38" fillId="0" borderId="50" xfId="3" applyNumberFormat="1" applyFont="1" applyBorder="1" applyAlignment="1" applyProtection="1">
      <alignment horizontal="right" vertical="center" wrapText="1" indent="2"/>
      <protection locked="0"/>
    </xf>
    <xf numFmtId="49" fontId="39" fillId="0" borderId="51" xfId="3" quotePrefix="1" applyNumberFormat="1" applyFont="1" applyBorder="1" applyAlignment="1">
      <alignment horizontal="left" vertical="center"/>
    </xf>
    <xf numFmtId="164" fontId="39" fillId="0" borderId="27" xfId="3" applyNumberFormat="1" applyFont="1" applyBorder="1" applyAlignment="1">
      <alignment horizontal="right" vertical="center" indent="2"/>
    </xf>
    <xf numFmtId="164" fontId="39" fillId="0" borderId="27" xfId="3" applyNumberFormat="1" applyFont="1" applyBorder="1" applyAlignment="1" applyProtection="1">
      <alignment horizontal="right" vertical="center" wrapText="1" indent="2"/>
      <protection locked="0"/>
    </xf>
    <xf numFmtId="49" fontId="38" fillId="0" borderId="51" xfId="3" applyNumberFormat="1" applyFont="1" applyBorder="1" applyAlignment="1">
      <alignment horizontal="left" vertical="center"/>
    </xf>
    <xf numFmtId="164" fontId="38" fillId="0" borderId="27" xfId="3" applyNumberFormat="1" applyFont="1" applyBorder="1" applyAlignment="1">
      <alignment horizontal="right" vertical="center" indent="2"/>
    </xf>
    <xf numFmtId="164" fontId="38" fillId="0" borderId="27" xfId="3" applyNumberFormat="1" applyFont="1" applyBorder="1" applyAlignment="1" applyProtection="1">
      <alignment horizontal="right" vertical="center" wrapText="1" indent="2"/>
      <protection locked="0"/>
    </xf>
    <xf numFmtId="49" fontId="22" fillId="0" borderId="47" xfId="3" applyNumberFormat="1" applyFont="1" applyBorder="1" applyAlignment="1" applyProtection="1">
      <alignment horizontal="left" vertical="center"/>
      <protection locked="0"/>
    </xf>
    <xf numFmtId="164" fontId="22" fillId="0" borderId="31" xfId="3" applyNumberFormat="1" applyFont="1" applyBorder="1" applyAlignment="1">
      <alignment horizontal="right" vertical="center" indent="2"/>
    </xf>
    <xf numFmtId="164" fontId="22" fillId="0" borderId="31" xfId="3" applyNumberFormat="1" applyFont="1" applyBorder="1" applyAlignment="1">
      <alignment horizontal="right" vertical="center" wrapText="1" indent="2"/>
    </xf>
    <xf numFmtId="49" fontId="38" fillId="0" borderId="8" xfId="3" applyNumberFormat="1" applyFont="1" applyBorder="1" applyAlignment="1">
      <alignment horizontal="left" vertical="center"/>
    </xf>
    <xf numFmtId="49" fontId="38" fillId="0" borderId="11" xfId="3" applyNumberFormat="1" applyFont="1" applyBorder="1" applyAlignment="1">
      <alignment horizontal="left" vertical="center"/>
    </xf>
    <xf numFmtId="49" fontId="38" fillId="0" borderId="14" xfId="3" applyNumberFormat="1" applyFont="1" applyBorder="1" applyAlignment="1" applyProtection="1">
      <alignment horizontal="left" vertical="center"/>
      <protection locked="0"/>
    </xf>
    <xf numFmtId="164" fontId="38" fillId="0" borderId="54" xfId="3" applyNumberFormat="1" applyFont="1" applyBorder="1" applyAlignment="1">
      <alignment horizontal="right" vertical="center" indent="2"/>
    </xf>
    <xf numFmtId="164" fontId="38" fillId="0" borderId="54" xfId="3" applyNumberFormat="1" applyFont="1" applyBorder="1" applyAlignment="1" applyProtection="1">
      <alignment horizontal="right" vertical="center" wrapText="1" indent="2"/>
      <protection locked="0"/>
    </xf>
    <xf numFmtId="164" fontId="38" fillId="0" borderId="55" xfId="3" applyNumberFormat="1" applyFont="1" applyBorder="1" applyAlignment="1" applyProtection="1">
      <alignment horizontal="right" vertical="center" wrapText="1" indent="2"/>
      <protection locked="0"/>
    </xf>
    <xf numFmtId="167" fontId="22" fillId="0" borderId="31" xfId="3" applyNumberFormat="1" applyFont="1" applyBorder="1" applyAlignment="1">
      <alignment horizontal="left" vertical="center" wrapText="1"/>
    </xf>
    <xf numFmtId="0" fontId="23" fillId="0" borderId="0" xfId="3" applyAlignment="1">
      <alignment vertical="center"/>
    </xf>
    <xf numFmtId="0" fontId="41" fillId="0" borderId="0" xfId="0" applyFont="1" applyAlignment="1">
      <alignment vertical="top" textRotation="180"/>
    </xf>
    <xf numFmtId="0" fontId="0" fillId="0" borderId="0" xfId="0" applyProtection="1">
      <protection locked="0"/>
    </xf>
    <xf numFmtId="0" fontId="0" fillId="0" borderId="0" xfId="0" applyAlignment="1"/>
    <xf numFmtId="0" fontId="35" fillId="0" borderId="0" xfId="3" applyFont="1" applyAlignment="1">
      <alignment vertical="top" textRotation="180"/>
    </xf>
    <xf numFmtId="164" fontId="37" fillId="0" borderId="0" xfId="3" applyNumberFormat="1" applyFont="1" applyBorder="1" applyAlignment="1" applyProtection="1">
      <alignment vertical="center" wrapText="1"/>
      <protection locked="0"/>
    </xf>
    <xf numFmtId="164" fontId="33" fillId="0" borderId="0" xfId="3" applyNumberFormat="1" applyFont="1" applyBorder="1" applyAlignment="1">
      <alignment horizontal="right" vertical="center"/>
    </xf>
    <xf numFmtId="164" fontId="12" fillId="0" borderId="0" xfId="3" applyNumberFormat="1" applyFont="1" applyBorder="1" applyAlignment="1">
      <alignment horizontal="center" vertical="center"/>
    </xf>
    <xf numFmtId="164" fontId="12" fillId="0" borderId="0" xfId="3" applyNumberFormat="1" applyFont="1" applyBorder="1" applyAlignment="1">
      <alignment horizontal="center" vertical="center" wrapText="1"/>
    </xf>
    <xf numFmtId="49" fontId="38" fillId="0" borderId="0" xfId="3" applyNumberFormat="1" applyFont="1" applyBorder="1" applyAlignment="1">
      <alignment horizontal="left" vertical="center"/>
    </xf>
    <xf numFmtId="164" fontId="38" fillId="0" borderId="0" xfId="3" applyNumberFormat="1" applyFont="1" applyBorder="1" applyAlignment="1">
      <alignment horizontal="right" vertical="center" indent="2"/>
    </xf>
    <xf numFmtId="164" fontId="38" fillId="0" borderId="0" xfId="3" applyNumberFormat="1" applyFont="1" applyBorder="1" applyAlignment="1" applyProtection="1">
      <alignment horizontal="right" vertical="center" wrapText="1" indent="2"/>
      <protection locked="0"/>
    </xf>
    <xf numFmtId="49" fontId="39" fillId="0" borderId="0" xfId="3" quotePrefix="1" applyNumberFormat="1" applyFont="1" applyBorder="1" applyAlignment="1">
      <alignment horizontal="left" vertical="center"/>
    </xf>
    <xf numFmtId="164" fontId="39" fillId="0" borderId="0" xfId="3" applyNumberFormat="1" applyFont="1" applyBorder="1" applyAlignment="1">
      <alignment horizontal="right" vertical="center" indent="2"/>
    </xf>
    <xf numFmtId="164" fontId="39" fillId="0" borderId="0" xfId="3" applyNumberFormat="1" applyFont="1" applyBorder="1" applyAlignment="1" applyProtection="1">
      <alignment horizontal="right" vertical="center" wrapText="1" indent="2"/>
      <protection locked="0"/>
    </xf>
    <xf numFmtId="49" fontId="22" fillId="0" borderId="0" xfId="3" applyNumberFormat="1" applyFont="1" applyBorder="1" applyAlignment="1" applyProtection="1">
      <alignment horizontal="left" vertical="center"/>
      <protection locked="0"/>
    </xf>
    <xf numFmtId="164" fontId="22" fillId="0" borderId="0" xfId="3" applyNumberFormat="1" applyFont="1" applyBorder="1" applyAlignment="1">
      <alignment horizontal="right" vertical="center" indent="2"/>
    </xf>
    <xf numFmtId="164" fontId="22" fillId="0" borderId="0" xfId="3" applyNumberFormat="1" applyFont="1" applyBorder="1" applyAlignment="1">
      <alignment horizontal="right" vertical="center" wrapText="1" indent="2"/>
    </xf>
    <xf numFmtId="49" fontId="38" fillId="0" borderId="0" xfId="3" applyNumberFormat="1" applyFont="1" applyBorder="1" applyAlignment="1" applyProtection="1">
      <alignment horizontal="left" vertical="center"/>
      <protection locked="0"/>
    </xf>
    <xf numFmtId="167" fontId="22" fillId="0" borderId="0" xfId="3" applyNumberFormat="1" applyFont="1" applyBorder="1" applyAlignment="1">
      <alignment horizontal="left" vertical="center" wrapText="1"/>
    </xf>
    <xf numFmtId="0" fontId="0" fillId="0" borderId="0" xfId="0" applyBorder="1"/>
    <xf numFmtId="164" fontId="18" fillId="0" borderId="0" xfId="3" applyNumberFormat="1" applyFont="1" applyBorder="1" applyAlignment="1">
      <alignment vertical="center"/>
    </xf>
    <xf numFmtId="164" fontId="31" fillId="0" borderId="0" xfId="3" applyNumberFormat="1" applyFont="1" applyBorder="1" applyAlignment="1" applyProtection="1">
      <alignment vertical="center"/>
      <protection locked="0"/>
    </xf>
    <xf numFmtId="164" fontId="23" fillId="0" borderId="0" xfId="3" applyNumberFormat="1" applyBorder="1" applyAlignment="1" applyProtection="1">
      <alignment vertical="center"/>
      <protection locked="0"/>
    </xf>
    <xf numFmtId="164" fontId="37" fillId="0" borderId="0" xfId="3" applyNumberFormat="1" applyFont="1" applyBorder="1" applyAlignment="1" applyProtection="1">
      <alignment vertical="center"/>
      <protection locked="0"/>
    </xf>
    <xf numFmtId="164" fontId="6" fillId="0" borderId="0" xfId="3" applyNumberFormat="1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42" fillId="0" borderId="0" xfId="0" applyNumberFormat="1" applyFont="1" applyAlignment="1" applyProtection="1">
      <alignment horizontal="left" vertical="center" wrapText="1"/>
      <protection locked="0"/>
    </xf>
    <xf numFmtId="164" fontId="34" fillId="0" borderId="0" xfId="0" applyNumberFormat="1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42" fillId="0" borderId="0" xfId="0" applyNumberFormat="1" applyFont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0" fillId="0" borderId="0" xfId="0" quotePrefix="1" applyFont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right" vertical="center" indent="1"/>
      <protection locked="0"/>
    </xf>
    <xf numFmtId="0" fontId="18" fillId="0" borderId="0" xfId="0" applyFont="1" applyAlignment="1">
      <alignment vertical="center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70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164" fontId="10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71" xfId="0" applyNumberFormat="1" applyFont="1" applyBorder="1" applyAlignment="1" applyProtection="1">
      <alignment horizontal="right" vertical="center" wrapText="1" indent="1"/>
      <protection locked="0"/>
    </xf>
    <xf numFmtId="0" fontId="12" fillId="0" borderId="2" xfId="2" applyFont="1" applyBorder="1" applyAlignment="1">
      <alignment horizontal="center" vertical="center" wrapText="1"/>
    </xf>
    <xf numFmtId="0" fontId="12" fillId="0" borderId="64" xfId="2" applyFont="1" applyBorder="1" applyAlignment="1">
      <alignment horizontal="left" vertical="center" wrapText="1" indent="1"/>
    </xf>
    <xf numFmtId="49" fontId="11" fillId="0" borderId="8" xfId="2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left" wrapText="1" indent="1"/>
    </xf>
    <xf numFmtId="164" fontId="11" fillId="0" borderId="40" xfId="2" applyNumberFormat="1" applyFont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>
      <alignment vertical="center" wrapText="1"/>
    </xf>
    <xf numFmtId="49" fontId="11" fillId="0" borderId="11" xfId="2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wrapText="1" indent="1"/>
    </xf>
    <xf numFmtId="0" fontId="26" fillId="0" borderId="0" xfId="0" applyFont="1" applyAlignment="1">
      <alignment vertical="center" wrapText="1"/>
    </xf>
    <xf numFmtId="49" fontId="11" fillId="0" borderId="14" xfId="2" applyNumberFormat="1" applyFont="1" applyBorder="1" applyAlignment="1">
      <alignment horizontal="center" vertical="center" wrapText="1"/>
    </xf>
    <xf numFmtId="0" fontId="14" fillId="0" borderId="73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 indent="1"/>
    </xf>
    <xf numFmtId="164" fontId="11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54" xfId="2" applyNumberFormat="1" applyFont="1" applyBorder="1" applyAlignment="1" applyProtection="1">
      <alignment horizontal="right" vertical="center" wrapText="1"/>
      <protection locked="0"/>
    </xf>
    <xf numFmtId="164" fontId="17" fillId="0" borderId="27" xfId="2" applyNumberFormat="1" applyFont="1" applyBorder="1" applyAlignment="1" applyProtection="1">
      <alignment horizontal="right" vertical="center" wrapText="1" indent="1"/>
      <protection locked="0"/>
    </xf>
    <xf numFmtId="0" fontId="14" fillId="0" borderId="73" xfId="0" applyFont="1" applyBorder="1" applyAlignment="1">
      <alignment horizontal="left" wrapText="1" indent="1"/>
    </xf>
    <xf numFmtId="164" fontId="17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54" xfId="2" applyNumberFormat="1" applyFont="1" applyBorder="1" applyAlignment="1" applyProtection="1">
      <alignment horizontal="right" vertical="center" wrapText="1"/>
      <protection locked="0"/>
    </xf>
    <xf numFmtId="164" fontId="17" fillId="0" borderId="16" xfId="2" applyNumberFormat="1" applyFont="1" applyBorder="1" applyAlignment="1" applyProtection="1">
      <alignment horizontal="right" vertical="center" wrapText="1"/>
      <protection locked="0"/>
    </xf>
    <xf numFmtId="164" fontId="17" fillId="0" borderId="40" xfId="2" applyNumberFormat="1" applyFont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>
      <alignment horizontal="center" wrapText="1"/>
    </xf>
    <xf numFmtId="0" fontId="14" fillId="0" borderId="73" xfId="0" applyFont="1" applyBorder="1" applyAlignment="1">
      <alignment wrapText="1"/>
    </xf>
    <xf numFmtId="0" fontId="14" fillId="0" borderId="73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164" fontId="12" fillId="0" borderId="31" xfId="2" applyNumberFormat="1" applyFont="1" applyBorder="1" applyAlignment="1" applyProtection="1">
      <alignment horizontal="right" vertical="center" wrapText="1" indent="1"/>
      <protection locked="0"/>
    </xf>
    <xf numFmtId="0" fontId="15" fillId="0" borderId="64" xfId="0" applyFont="1" applyBorder="1" applyAlignment="1">
      <alignment wrapText="1"/>
    </xf>
    <xf numFmtId="0" fontId="15" fillId="0" borderId="17" xfId="0" applyFont="1" applyBorder="1" applyAlignment="1">
      <alignment horizontal="center" wrapText="1"/>
    </xf>
    <xf numFmtId="0" fontId="15" fillId="0" borderId="74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2" fillId="0" borderId="4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164" fontId="12" fillId="0" borderId="36" xfId="0" applyNumberFormat="1" applyFont="1" applyBorder="1" applyAlignment="1">
      <alignment horizontal="right" vertical="center" wrapText="1" indent="1"/>
    </xf>
    <xf numFmtId="0" fontId="12" fillId="0" borderId="5" xfId="2" applyFont="1" applyBorder="1" applyAlignment="1">
      <alignment horizontal="center" vertical="center" wrapText="1"/>
    </xf>
    <xf numFmtId="0" fontId="12" fillId="0" borderId="70" xfId="2" applyFont="1" applyBorder="1" applyAlignment="1">
      <alignment vertical="center" wrapText="1"/>
    </xf>
    <xf numFmtId="164" fontId="12" fillId="0" borderId="38" xfId="2" applyNumberFormat="1" applyFont="1" applyBorder="1" applyAlignment="1">
      <alignment horizontal="right" vertical="center" wrapText="1" indent="1"/>
    </xf>
    <xf numFmtId="164" fontId="12" fillId="0" borderId="69" xfId="2" applyNumberFormat="1" applyFont="1" applyBorder="1" applyAlignment="1">
      <alignment horizontal="right" vertical="center" wrapText="1" indent="1"/>
    </xf>
    <xf numFmtId="0" fontId="44" fillId="0" borderId="0" xfId="0" applyFont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wrapText="1"/>
    </xf>
    <xf numFmtId="0" fontId="11" fillId="0" borderId="75" xfId="2" applyFont="1" applyBorder="1" applyAlignment="1">
      <alignment horizontal="left" vertical="center" wrapText="1" indent="1"/>
    </xf>
    <xf numFmtId="164" fontId="11" fillId="0" borderId="50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61" xfId="2" applyNumberFormat="1" applyFont="1" applyBorder="1" applyAlignment="1" applyProtection="1">
      <alignment horizontal="right" vertical="center" wrapText="1" indent="1"/>
      <protection locked="0"/>
    </xf>
    <xf numFmtId="0" fontId="11" fillId="0" borderId="42" xfId="2" applyFont="1" applyBorder="1" applyAlignment="1">
      <alignment horizontal="left" vertical="center" wrapText="1" indent="1"/>
    </xf>
    <xf numFmtId="0" fontId="11" fillId="0" borderId="52" xfId="2" applyFont="1" applyBorder="1" applyAlignment="1">
      <alignment horizontal="left" vertical="center" wrapText="1" indent="1"/>
    </xf>
    <xf numFmtId="0" fontId="11" fillId="0" borderId="42" xfId="2" applyFont="1" applyBorder="1" applyAlignment="1">
      <alignment horizontal="left" indent="6"/>
    </xf>
    <xf numFmtId="0" fontId="11" fillId="0" borderId="42" xfId="2" applyFont="1" applyBorder="1" applyAlignment="1">
      <alignment horizontal="left" vertical="center" wrapText="1" indent="6"/>
    </xf>
    <xf numFmtId="49" fontId="11" fillId="0" borderId="28" xfId="2" applyNumberFormat="1" applyFont="1" applyBorder="1" applyAlignment="1">
      <alignment horizontal="center" vertical="center" wrapText="1"/>
    </xf>
    <xf numFmtId="0" fontId="11" fillId="0" borderId="73" xfId="2" applyFont="1" applyBorder="1" applyAlignment="1">
      <alignment horizontal="left" vertical="center" wrapText="1" indent="6"/>
    </xf>
    <xf numFmtId="49" fontId="11" fillId="0" borderId="23" xfId="2" applyNumberFormat="1" applyFont="1" applyBorder="1" applyAlignment="1">
      <alignment horizontal="center" vertical="center" wrapText="1"/>
    </xf>
    <xf numFmtId="0" fontId="11" fillId="0" borderId="76" xfId="2" applyFont="1" applyBorder="1" applyAlignment="1">
      <alignment horizontal="left" vertical="center" wrapText="1" indent="6"/>
    </xf>
    <xf numFmtId="164" fontId="11" fillId="0" borderId="55" xfId="2" applyNumberFormat="1" applyFont="1" applyBorder="1" applyAlignment="1" applyProtection="1">
      <alignment horizontal="right" vertical="center" wrapText="1" indent="1"/>
      <protection locked="0"/>
    </xf>
    <xf numFmtId="0" fontId="12" fillId="0" borderId="64" xfId="2" applyFont="1" applyBorder="1" applyAlignment="1">
      <alignment vertical="center" wrapText="1"/>
    </xf>
    <xf numFmtId="0" fontId="11" fillId="0" borderId="73" xfId="2" applyFont="1" applyBorder="1" applyAlignment="1">
      <alignment horizontal="left" vertical="center" wrapText="1" indent="1"/>
    </xf>
    <xf numFmtId="0" fontId="14" fillId="0" borderId="42" xfId="0" applyFont="1" applyBorder="1" applyAlignment="1">
      <alignment horizontal="left" vertical="center" wrapText="1" indent="1"/>
    </xf>
    <xf numFmtId="0" fontId="11" fillId="0" borderId="72" xfId="2" applyFont="1" applyBorder="1" applyAlignment="1">
      <alignment horizontal="left" vertical="center" wrapText="1" indent="6"/>
    </xf>
    <xf numFmtId="0" fontId="16" fillId="0" borderId="64" xfId="2" applyFont="1" applyBorder="1" applyAlignment="1">
      <alignment horizontal="left" vertical="center" wrapText="1" indent="1"/>
    </xf>
    <xf numFmtId="164" fontId="12" fillId="0" borderId="36" xfId="2" applyNumberFormat="1" applyFont="1" applyBorder="1" applyAlignment="1">
      <alignment horizontal="right" vertical="center" wrapText="1" indent="1"/>
    </xf>
    <xf numFmtId="0" fontId="11" fillId="0" borderId="72" xfId="2" applyFont="1" applyBorder="1" applyAlignment="1">
      <alignment horizontal="left" vertical="center" wrapText="1" indent="1"/>
    </xf>
    <xf numFmtId="0" fontId="11" fillId="0" borderId="77" xfId="2" applyFont="1" applyBorder="1" applyAlignment="1">
      <alignment horizontal="left" vertical="center" wrapText="1" indent="1"/>
    </xf>
    <xf numFmtId="164" fontId="16" fillId="0" borderId="36" xfId="2" applyNumberFormat="1" applyFont="1" applyBorder="1" applyAlignment="1">
      <alignment horizontal="right" vertical="center" wrapText="1" indent="1"/>
    </xf>
    <xf numFmtId="16" fontId="0" fillId="0" borderId="0" xfId="0" applyNumberFormat="1" applyAlignment="1">
      <alignment vertical="center" wrapText="1"/>
    </xf>
    <xf numFmtId="164" fontId="15" fillId="0" borderId="36" xfId="0" applyNumberFormat="1" applyFont="1" applyBorder="1" applyAlignment="1">
      <alignment horizontal="right" vertical="center" wrapText="1" indent="1"/>
    </xf>
    <xf numFmtId="49" fontId="16" fillId="0" borderId="2" xfId="2" applyNumberFormat="1" applyFont="1" applyBorder="1" applyAlignment="1">
      <alignment horizontal="center" vertical="center" wrapText="1"/>
    </xf>
    <xf numFmtId="164" fontId="45" fillId="0" borderId="31" xfId="0" quotePrefix="1" applyNumberFormat="1" applyFont="1" applyBorder="1" applyAlignment="1">
      <alignment horizontal="right" vertical="center" wrapText="1" indent="1"/>
    </xf>
    <xf numFmtId="164" fontId="45" fillId="0" borderId="36" xfId="0" quotePrefix="1" applyNumberFormat="1" applyFont="1" applyBorder="1" applyAlignment="1">
      <alignment horizontal="right" vertical="center" wrapText="1" indent="1"/>
    </xf>
    <xf numFmtId="0" fontId="15" fillId="0" borderId="17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left" vertical="center" wrapText="1" indent="1"/>
    </xf>
    <xf numFmtId="164" fontId="46" fillId="0" borderId="43" xfId="0" applyNumberFormat="1" applyFont="1" applyBorder="1" applyAlignment="1">
      <alignment horizontal="right" vertical="center" wrapText="1" indent="1"/>
    </xf>
    <xf numFmtId="164" fontId="46" fillId="0" borderId="0" xfId="0" applyNumberFormat="1" applyFont="1" applyAlignment="1">
      <alignment horizontal="right" vertical="center" wrapText="1" indent="1"/>
    </xf>
    <xf numFmtId="0" fontId="18" fillId="0" borderId="2" xfId="0" applyFont="1" applyBorder="1" applyAlignment="1">
      <alignment horizontal="left" vertical="center"/>
    </xf>
    <xf numFmtId="0" fontId="18" fillId="0" borderId="46" xfId="0" applyFont="1" applyBorder="1" applyAlignment="1">
      <alignment vertical="center" wrapText="1"/>
    </xf>
    <xf numFmtId="3" fontId="18" fillId="0" borderId="31" xfId="0" applyNumberFormat="1" applyFont="1" applyBorder="1" applyAlignment="1" applyProtection="1">
      <alignment horizontal="right" vertical="center" wrapText="1" indent="1"/>
      <protection locked="0"/>
    </xf>
    <xf numFmtId="3" fontId="18" fillId="0" borderId="36" xfId="0" applyNumberFormat="1" applyFont="1" applyBorder="1" applyAlignment="1" applyProtection="1">
      <alignment horizontal="right" vertical="center" wrapText="1" indent="1"/>
      <protection locked="0"/>
    </xf>
    <xf numFmtId="3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164" fontId="46" fillId="0" borderId="0" xfId="0" applyNumberFormat="1" applyFont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horizontal="right" vertical="center" wrapText="1" indent="1"/>
    </xf>
    <xf numFmtId="0" fontId="23" fillId="0" borderId="0" xfId="0" applyFont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left" vertical="center" wrapText="1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0" fillId="0" borderId="31" xfId="2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 wrapText="1"/>
    </xf>
    <xf numFmtId="164" fontId="10" fillId="0" borderId="7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indent="1"/>
    </xf>
    <xf numFmtId="49" fontId="17" fillId="0" borderId="20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49" fontId="17" fillId="0" borderId="1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9" xfId="2" applyFont="1" applyBorder="1" applyAlignment="1">
      <alignment horizontal="left" vertical="center" wrapText="1" indent="1"/>
    </xf>
    <xf numFmtId="0" fontId="17" fillId="0" borderId="12" xfId="2" applyFont="1" applyBorder="1" applyAlignment="1">
      <alignment horizontal="left" vertical="center" wrapText="1" indent="1"/>
    </xf>
    <xf numFmtId="0" fontId="17" fillId="0" borderId="18" xfId="2" applyFont="1" applyBorder="1" applyAlignment="1">
      <alignment horizontal="left" vertical="center" wrapText="1" indent="1"/>
    </xf>
    <xf numFmtId="164" fontId="17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6" xfId="0" applyNumberFormat="1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left" wrapText="1" indent="1"/>
    </xf>
    <xf numFmtId="164" fontId="16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0" xfId="0" applyNumberFormat="1" applyFont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 indent="1"/>
    </xf>
    <xf numFmtId="164" fontId="11" fillId="0" borderId="31" xfId="0" applyNumberFormat="1" applyFont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>
      <alignment horizontal="left" vertical="center" wrapText="1" indent="1"/>
    </xf>
    <xf numFmtId="164" fontId="12" fillId="0" borderId="4" xfId="0" applyNumberFormat="1" applyFont="1" applyBorder="1" applyAlignment="1">
      <alignment horizontal="right" vertical="center" wrapText="1" indent="1"/>
    </xf>
    <xf numFmtId="164" fontId="46" fillId="0" borderId="0" xfId="0" applyNumberFormat="1" applyFont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4" fontId="42" fillId="0" borderId="0" xfId="0" applyNumberFormat="1" applyFont="1" applyAlignment="1">
      <alignment horizontal="left" vertical="center" wrapText="1"/>
    </xf>
    <xf numFmtId="164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64" fontId="10" fillId="0" borderId="54" xfId="0" applyNumberFormat="1" applyFont="1" applyBorder="1" applyAlignment="1">
      <alignment horizontal="center" vertical="center" wrapText="1"/>
    </xf>
    <xf numFmtId="0" fontId="16" fillId="0" borderId="64" xfId="0" applyFont="1" applyBorder="1" applyAlignment="1">
      <alignment horizontal="left" vertical="center" wrapText="1" indent="1"/>
    </xf>
    <xf numFmtId="0" fontId="17" fillId="0" borderId="72" xfId="2" applyFont="1" applyBorder="1" applyAlignment="1">
      <alignment horizontal="left" vertical="center" wrapText="1" indent="1"/>
    </xf>
    <xf numFmtId="0" fontId="17" fillId="0" borderId="42" xfId="2" applyFont="1" applyBorder="1" applyAlignment="1">
      <alignment horizontal="left" vertical="center" wrapText="1" indent="1"/>
    </xf>
    <xf numFmtId="0" fontId="17" fillId="0" borderId="74" xfId="2" applyFont="1" applyBorder="1" applyAlignment="1">
      <alignment horizontal="left" vertical="center" wrapText="1" indent="1"/>
    </xf>
    <xf numFmtId="164" fontId="17" fillId="0" borderId="55" xfId="0" applyNumberFormat="1" applyFont="1" applyBorder="1" applyAlignment="1" applyProtection="1">
      <alignment horizontal="right" vertical="center" wrapText="1" indent="1"/>
      <protection locked="0"/>
    </xf>
    <xf numFmtId="0" fontId="47" fillId="0" borderId="46" xfId="0" applyFont="1" applyBorder="1" applyAlignment="1">
      <alignment horizontal="left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164" fontId="17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Border="1" applyAlignment="1" applyProtection="1">
      <alignment horizontal="right" vertical="center" wrapText="1" indent="1"/>
      <protection locked="0"/>
    </xf>
    <xf numFmtId="0" fontId="10" fillId="0" borderId="64" xfId="0" applyFont="1" applyBorder="1" applyAlignment="1">
      <alignment horizontal="left" vertical="center" wrapText="1" indent="1"/>
    </xf>
    <xf numFmtId="164" fontId="46" fillId="0" borderId="43" xfId="0" applyNumberFormat="1" applyFont="1" applyBorder="1" applyAlignment="1">
      <alignment vertical="center" wrapText="1"/>
    </xf>
    <xf numFmtId="0" fontId="4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49" fillId="0" borderId="0" xfId="0" applyFont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164" fontId="17" fillId="0" borderId="9" xfId="0" applyNumberFormat="1" applyFont="1" applyBorder="1" applyAlignment="1" applyProtection="1">
      <alignment vertical="center"/>
      <protection locked="0"/>
    </xf>
    <xf numFmtId="164" fontId="16" fillId="0" borderId="10" xfId="0" applyNumberFormat="1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164" fontId="17" fillId="0" borderId="12" xfId="0" applyNumberFormat="1" applyFont="1" applyBorder="1" applyAlignment="1" applyProtection="1">
      <alignment vertical="center"/>
      <protection locked="0"/>
    </xf>
    <xf numFmtId="164" fontId="16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164" fontId="17" fillId="0" borderId="15" xfId="0" applyNumberFormat="1" applyFont="1" applyBorder="1" applyAlignment="1" applyProtection="1">
      <alignment vertical="center"/>
      <protection locked="0"/>
    </xf>
    <xf numFmtId="164" fontId="16" fillId="0" borderId="16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vertical="center"/>
    </xf>
    <xf numFmtId="0" fontId="18" fillId="0" borderId="0" xfId="0" applyFont="1"/>
    <xf numFmtId="0" fontId="0" fillId="0" borderId="78" xfId="0" applyBorder="1"/>
    <xf numFmtId="0" fontId="33" fillId="0" borderId="7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/>
    <xf numFmtId="164" fontId="2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0" fillId="0" borderId="51" xfId="0" applyNumberFormat="1" applyFont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horizontal="right" wrapText="1"/>
      <protection locked="0"/>
    </xf>
    <xf numFmtId="3" fontId="0" fillId="0" borderId="13" xfId="0" applyNumberFormat="1" applyBorder="1" applyAlignment="1" applyProtection="1">
      <alignment horizontal="right" wrapText="1"/>
      <protection locked="0"/>
    </xf>
    <xf numFmtId="164" fontId="51" fillId="0" borderId="56" xfId="0" applyNumberFormat="1" applyFont="1" applyBorder="1" applyAlignment="1">
      <alignment horizontal="left" vertical="center" wrapText="1"/>
    </xf>
    <xf numFmtId="3" fontId="0" fillId="0" borderId="27" xfId="0" applyNumberFormat="1" applyBorder="1" applyAlignment="1" applyProtection="1">
      <alignment horizontal="right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164" fontId="10" fillId="3" borderId="57" xfId="0" applyNumberFormat="1" applyFont="1" applyFill="1" applyBorder="1" applyAlignment="1">
      <alignment horizontal="left" vertical="center" wrapText="1"/>
    </xf>
    <xf numFmtId="164" fontId="6" fillId="3" borderId="39" xfId="0" applyNumberFormat="1" applyFont="1" applyFill="1" applyBorder="1" applyAlignment="1" applyProtection="1">
      <alignment vertical="center" wrapText="1"/>
      <protection locked="0"/>
    </xf>
    <xf numFmtId="164" fontId="6" fillId="3" borderId="19" xfId="0" applyNumberFormat="1" applyFont="1" applyFill="1" applyBorder="1" applyAlignment="1" applyProtection="1">
      <alignment vertical="center" wrapText="1"/>
      <protection locked="0"/>
    </xf>
    <xf numFmtId="164" fontId="8" fillId="0" borderId="1" xfId="2" applyNumberFormat="1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right" vertical="center"/>
      <protection locked="0"/>
    </xf>
    <xf numFmtId="0" fontId="10" fillId="0" borderId="45" xfId="2" applyFont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 wrapText="1"/>
    </xf>
    <xf numFmtId="164" fontId="12" fillId="0" borderId="3" xfId="2" applyNumberFormat="1" applyFont="1" applyBorder="1" applyAlignment="1">
      <alignment horizontal="right" vertical="center" wrapText="1" indent="1"/>
    </xf>
    <xf numFmtId="164" fontId="11" fillId="0" borderId="9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" xfId="2" applyNumberFormat="1" applyFont="1" applyBorder="1" applyAlignment="1">
      <alignment horizontal="right" vertical="center" wrapText="1" indent="1"/>
    </xf>
    <xf numFmtId="164" fontId="17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29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15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30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9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32" xfId="2" applyNumberFormat="1" applyFont="1" applyBorder="1" applyAlignment="1" applyProtection="1">
      <alignment horizontal="right" vertical="center" wrapText="1" indent="1"/>
      <protection locked="0"/>
    </xf>
    <xf numFmtId="0" fontId="14" fillId="0" borderId="34" xfId="0" applyFont="1" applyBorder="1" applyAlignment="1">
      <alignment horizontal="left" vertical="center" wrapText="1" indent="1"/>
    </xf>
    <xf numFmtId="164" fontId="12" fillId="0" borderId="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2" applyNumberFormat="1" applyFont="1" applyBorder="1" applyAlignment="1" applyProtection="1">
      <alignment horizontal="right" vertical="center" wrapText="1" indent="1"/>
      <protection locked="0"/>
    </xf>
    <xf numFmtId="0" fontId="7" fillId="0" borderId="44" xfId="2" applyFont="1" applyBorder="1" applyAlignment="1">
      <alignment horizontal="center" vertical="center" wrapText="1"/>
    </xf>
    <xf numFmtId="0" fontId="7" fillId="0" borderId="44" xfId="2" applyFont="1" applyBorder="1" applyAlignment="1">
      <alignment vertical="center" wrapText="1"/>
    </xf>
    <xf numFmtId="164" fontId="7" fillId="0" borderId="44" xfId="2" applyNumberFormat="1" applyFont="1" applyBorder="1" applyAlignment="1">
      <alignment horizontal="right" vertical="center" wrapText="1" indent="1"/>
    </xf>
    <xf numFmtId="0" fontId="11" fillId="0" borderId="44" xfId="2" applyFont="1" applyBorder="1" applyAlignment="1" applyProtection="1">
      <alignment horizontal="right" vertical="center" wrapText="1" indent="1"/>
      <protection locked="0"/>
    </xf>
    <xf numFmtId="164" fontId="17" fillId="0" borderId="44" xfId="2" applyNumberFormat="1" applyFont="1" applyBorder="1" applyAlignment="1" applyProtection="1">
      <alignment horizontal="right" vertical="center" wrapText="1" indent="1"/>
      <protection locked="0"/>
    </xf>
    <xf numFmtId="164" fontId="8" fillId="0" borderId="1" xfId="2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right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164" fontId="12" fillId="0" borderId="6" xfId="2" applyNumberFormat="1" applyFont="1" applyBorder="1" applyAlignment="1">
      <alignment horizontal="right" vertical="center" wrapText="1" indent="1"/>
    </xf>
    <xf numFmtId="164" fontId="11" fillId="0" borderId="21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2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Border="1" applyAlignment="1">
      <alignment horizontal="right" vertical="center" wrapText="1" indent="1"/>
    </xf>
    <xf numFmtId="164" fontId="12" fillId="0" borderId="37" xfId="2" applyNumberFormat="1" applyFont="1" applyBorder="1" applyAlignment="1">
      <alignment horizontal="right" vertical="center" wrapText="1" indent="1"/>
    </xf>
    <xf numFmtId="164" fontId="15" fillId="0" borderId="3" xfId="0" applyNumberFormat="1" applyFont="1" applyBorder="1" applyAlignment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45" fillId="0" borderId="3" xfId="0" quotePrefix="1" applyNumberFormat="1" applyFont="1" applyBorder="1" applyAlignment="1">
      <alignment horizontal="right" vertical="center" wrapText="1" indent="1"/>
    </xf>
    <xf numFmtId="0" fontId="45" fillId="0" borderId="18" xfId="0" applyFont="1" applyBorder="1" applyAlignment="1">
      <alignment horizontal="left" vertical="center" wrapText="1" indent="1"/>
    </xf>
    <xf numFmtId="164" fontId="52" fillId="0" borderId="0" xfId="2" applyNumberFormat="1" applyFont="1"/>
    <xf numFmtId="164" fontId="33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vertical="center"/>
    </xf>
    <xf numFmtId="164" fontId="10" fillId="0" borderId="76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164" fontId="12" fillId="0" borderId="47" xfId="0" applyNumberFormat="1" applyFont="1" applyBorder="1" applyAlignment="1">
      <alignment horizontal="center" vertical="center" wrapText="1"/>
    </xf>
    <xf numFmtId="164" fontId="12" fillId="0" borderId="31" xfId="0" applyNumberFormat="1" applyFont="1" applyBorder="1" applyAlignment="1">
      <alignment horizontal="center" vertical="center" wrapText="1"/>
    </xf>
    <xf numFmtId="164" fontId="12" fillId="0" borderId="6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1" xfId="0" applyNumberFormat="1" applyFont="1" applyBorder="1" applyAlignment="1">
      <alignment horizontal="left" vertical="center" wrapText="1" indent="1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64" fontId="29" fillId="0" borderId="31" xfId="0" applyNumberFormat="1" applyFont="1" applyBorder="1" applyAlignment="1">
      <alignment vertical="center" wrapText="1"/>
    </xf>
    <xf numFmtId="164" fontId="29" fillId="0" borderId="2" xfId="0" applyNumberFormat="1" applyFont="1" applyBorder="1" applyAlignment="1">
      <alignment vertical="center" wrapText="1"/>
    </xf>
    <xf numFmtId="164" fontId="29" fillId="0" borderId="3" xfId="0" applyNumberFormat="1" applyFont="1" applyBorder="1" applyAlignment="1">
      <alignment vertical="center" wrapText="1"/>
    </xf>
    <xf numFmtId="164" fontId="29" fillId="0" borderId="4" xfId="0" applyNumberFormat="1" applyFont="1" applyBorder="1" applyAlignment="1">
      <alignment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1" fillId="0" borderId="27" xfId="0" applyNumberFormat="1" applyFont="1" applyBorder="1" applyAlignment="1" applyProtection="1">
      <alignment horizontal="left" vertical="center" wrapText="1" inden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  <protection locked="0"/>
    </xf>
    <xf numFmtId="164" fontId="29" fillId="0" borderId="27" xfId="0" applyNumberFormat="1" applyFont="1" applyBorder="1" applyAlignment="1" applyProtection="1">
      <alignment vertical="center" wrapText="1"/>
      <protection locked="0"/>
    </xf>
    <xf numFmtId="164" fontId="29" fillId="0" borderId="11" xfId="0" applyNumberFormat="1" applyFont="1" applyBorder="1" applyAlignment="1" applyProtection="1">
      <alignment vertical="center" wrapText="1"/>
      <protection locked="0"/>
    </xf>
    <xf numFmtId="164" fontId="29" fillId="0" borderId="12" xfId="0" applyNumberFormat="1" applyFont="1" applyBorder="1" applyAlignment="1" applyProtection="1">
      <alignment vertical="center" wrapText="1"/>
      <protection locked="0"/>
    </xf>
    <xf numFmtId="164" fontId="29" fillId="0" borderId="13" xfId="0" applyNumberFormat="1" applyFont="1" applyBorder="1" applyAlignment="1" applyProtection="1">
      <alignment vertical="center" wrapText="1"/>
      <protection locked="0"/>
    </xf>
    <xf numFmtId="164" fontId="12" fillId="0" borderId="14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 applyProtection="1">
      <alignment horizontal="left" vertical="center" wrapText="1" indent="1"/>
      <protection locked="0"/>
    </xf>
    <xf numFmtId="49" fontId="29" fillId="0" borderId="15" xfId="0" applyNumberFormat="1" applyFont="1" applyBorder="1" applyAlignment="1" applyProtection="1">
      <alignment horizontal="center" vertical="center" wrapText="1"/>
      <protection locked="0"/>
    </xf>
    <xf numFmtId="164" fontId="29" fillId="0" borderId="54" xfId="0" applyNumberFormat="1" applyFont="1" applyBorder="1" applyAlignment="1" applyProtection="1">
      <alignment vertical="center" wrapText="1"/>
      <protection locked="0"/>
    </xf>
    <xf numFmtId="164" fontId="29" fillId="0" borderId="14" xfId="0" applyNumberFormat="1" applyFont="1" applyBorder="1" applyAlignment="1" applyProtection="1">
      <alignment vertical="center" wrapText="1"/>
      <protection locked="0"/>
    </xf>
    <xf numFmtId="164" fontId="29" fillId="0" borderId="15" xfId="0" applyNumberFormat="1" applyFont="1" applyBorder="1" applyAlignment="1" applyProtection="1">
      <alignment vertical="center" wrapText="1"/>
      <protection locked="0"/>
    </xf>
    <xf numFmtId="164" fontId="29" fillId="0" borderId="16" xfId="0" applyNumberFormat="1" applyFont="1" applyBorder="1" applyAlignment="1" applyProtection="1">
      <alignment vertical="center" wrapText="1"/>
      <protection locked="0"/>
    </xf>
    <xf numFmtId="164" fontId="16" fillId="0" borderId="31" xfId="0" applyNumberFormat="1" applyFont="1" applyBorder="1" applyAlignment="1">
      <alignment horizontal="left" vertical="center" wrapText="1" indent="1"/>
    </xf>
    <xf numFmtId="164" fontId="12" fillId="0" borderId="28" xfId="0" applyNumberFormat="1" applyFont="1" applyBorder="1" applyAlignment="1">
      <alignment horizontal="center" vertical="center" wrapText="1"/>
    </xf>
    <xf numFmtId="164" fontId="11" fillId="0" borderId="40" xfId="0" applyNumberFormat="1" applyFont="1" applyBorder="1" applyAlignment="1" applyProtection="1">
      <alignment horizontal="left" vertical="center" wrapText="1" indent="1"/>
      <protection locked="0"/>
    </xf>
    <xf numFmtId="49" fontId="29" fillId="0" borderId="77" xfId="0" applyNumberFormat="1" applyFont="1" applyBorder="1" applyAlignment="1" applyProtection="1">
      <alignment horizontal="center" vertical="center" wrapText="1"/>
      <protection locked="0"/>
    </xf>
    <xf numFmtId="164" fontId="29" fillId="0" borderId="43" xfId="0" applyNumberFormat="1" applyFont="1" applyBorder="1" applyAlignment="1" applyProtection="1">
      <alignment vertical="center" wrapText="1"/>
      <protection locked="0"/>
    </xf>
    <xf numFmtId="164" fontId="29" fillId="0" borderId="28" xfId="0" applyNumberFormat="1" applyFont="1" applyBorder="1" applyAlignment="1" applyProtection="1">
      <alignment vertical="center" wrapText="1"/>
      <protection locked="0"/>
    </xf>
    <xf numFmtId="164" fontId="29" fillId="0" borderId="34" xfId="0" applyNumberFormat="1" applyFont="1" applyBorder="1" applyAlignment="1" applyProtection="1">
      <alignment vertical="center" wrapText="1"/>
      <protection locked="0"/>
    </xf>
    <xf numFmtId="164" fontId="29" fillId="0" borderId="33" xfId="0" applyNumberFormat="1" applyFont="1" applyBorder="1" applyAlignment="1" applyProtection="1">
      <alignment vertical="center" wrapText="1"/>
      <protection locked="0"/>
    </xf>
    <xf numFmtId="164" fontId="11" fillId="0" borderId="43" xfId="0" applyNumberFormat="1" applyFont="1" applyBorder="1" applyAlignment="1">
      <alignment vertical="center" wrapText="1"/>
    </xf>
    <xf numFmtId="164" fontId="29" fillId="2" borderId="64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4" fontId="37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64" fontId="37" fillId="0" borderId="0" xfId="0" applyNumberFormat="1" applyFont="1" applyAlignment="1">
      <alignment vertical="center" wrapText="1"/>
    </xf>
    <xf numFmtId="164" fontId="33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 indent="1"/>
    </xf>
    <xf numFmtId="0" fontId="14" fillId="0" borderId="26" xfId="0" applyFont="1" applyBorder="1" applyAlignment="1">
      <alignment horizontal="left" vertical="center" wrapText="1" indent="8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vertical="center" wrapText="1"/>
      <protection locked="0"/>
    </xf>
    <xf numFmtId="0" fontId="17" fillId="0" borderId="14" xfId="0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vertical="center" wrapText="1"/>
      <protection locked="0"/>
    </xf>
    <xf numFmtId="164" fontId="17" fillId="0" borderId="24" xfId="0" applyNumberFormat="1" applyFont="1" applyBorder="1" applyAlignment="1" applyProtection="1">
      <alignment horizontal="right" vertical="center" wrapText="1" indent="1"/>
      <protection locked="0"/>
    </xf>
    <xf numFmtId="0" fontId="22" fillId="0" borderId="18" xfId="0" applyFont="1" applyBorder="1" applyAlignment="1">
      <alignment vertical="center" wrapText="1"/>
    </xf>
    <xf numFmtId="164" fontId="16" fillId="0" borderId="18" xfId="0" applyNumberFormat="1" applyFont="1" applyBorder="1" applyAlignment="1">
      <alignment vertical="center" wrapText="1"/>
    </xf>
    <xf numFmtId="164" fontId="16" fillId="0" borderId="19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4"/>
    <xf numFmtId="0" fontId="2" fillId="0" borderId="0" xfId="4" applyProtection="1">
      <protection locked="0"/>
    </xf>
    <xf numFmtId="0" fontId="33" fillId="0" borderId="0" xfId="0" applyFont="1" applyAlignment="1">
      <alignment horizontal="right"/>
    </xf>
    <xf numFmtId="0" fontId="22" fillId="0" borderId="5" xfId="4" applyFont="1" applyBorder="1" applyAlignment="1">
      <alignment horizontal="center" vertical="center" wrapText="1"/>
    </xf>
    <xf numFmtId="0" fontId="22" fillId="0" borderId="6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 indent="1"/>
    </xf>
    <xf numFmtId="0" fontId="2" fillId="0" borderId="0" xfId="4" applyAlignment="1">
      <alignment vertical="center"/>
    </xf>
    <xf numFmtId="0" fontId="11" fillId="0" borderId="28" xfId="4" applyFont="1" applyBorder="1" applyAlignment="1">
      <alignment horizontal="left" vertical="center" indent="1"/>
    </xf>
    <xf numFmtId="0" fontId="11" fillId="0" borderId="34" xfId="4" applyFont="1" applyBorder="1" applyAlignment="1">
      <alignment horizontal="left" vertical="center" wrapText="1" indent="1"/>
    </xf>
    <xf numFmtId="164" fontId="54" fillId="0" borderId="34" xfId="4" applyNumberFormat="1" applyFont="1" applyBorder="1" applyAlignment="1" applyProtection="1">
      <alignment vertical="center"/>
      <protection locked="0"/>
    </xf>
    <xf numFmtId="164" fontId="11" fillId="0" borderId="33" xfId="4" applyNumberFormat="1" applyFont="1" applyBorder="1" applyAlignment="1">
      <alignment vertical="center"/>
    </xf>
    <xf numFmtId="0" fontId="2" fillId="0" borderId="0" xfId="4" applyAlignment="1">
      <alignment vertical="center" wrapText="1"/>
    </xf>
    <xf numFmtId="0" fontId="11" fillId="0" borderId="11" xfId="4" applyFont="1" applyBorder="1" applyAlignment="1">
      <alignment horizontal="left" vertical="center" indent="1"/>
    </xf>
    <xf numFmtId="0" fontId="11" fillId="0" borderId="12" xfId="4" applyFont="1" applyBorder="1" applyAlignment="1">
      <alignment horizontal="left" vertical="center" wrapText="1" indent="1"/>
    </xf>
    <xf numFmtId="164" fontId="54" fillId="0" borderId="12" xfId="4" applyNumberFormat="1" applyFont="1" applyBorder="1" applyAlignment="1" applyProtection="1">
      <alignment vertical="center"/>
      <protection locked="0"/>
    </xf>
    <xf numFmtId="164" fontId="11" fillId="0" borderId="13" xfId="4" applyNumberFormat="1" applyFont="1" applyBorder="1" applyAlignment="1">
      <alignment vertical="center"/>
    </xf>
    <xf numFmtId="0" fontId="2" fillId="0" borderId="0" xfId="4" applyAlignment="1" applyProtection="1">
      <alignment vertical="center"/>
      <protection locked="0"/>
    </xf>
    <xf numFmtId="0" fontId="11" fillId="0" borderId="9" xfId="4" applyFont="1" applyBorder="1" applyAlignment="1">
      <alignment horizontal="left" vertical="center" wrapText="1" indent="1"/>
    </xf>
    <xf numFmtId="164" fontId="54" fillId="0" borderId="9" xfId="4" applyNumberFormat="1" applyFont="1" applyBorder="1" applyAlignment="1" applyProtection="1">
      <alignment vertical="center"/>
      <protection locked="0"/>
    </xf>
    <xf numFmtId="164" fontId="11" fillId="0" borderId="10" xfId="4" applyNumberFormat="1" applyFont="1" applyBorder="1" applyAlignment="1">
      <alignment vertical="center"/>
    </xf>
    <xf numFmtId="0" fontId="11" fillId="0" borderId="12" xfId="4" applyFont="1" applyBorder="1" applyAlignment="1">
      <alignment horizontal="left" vertical="center" indent="1"/>
    </xf>
    <xf numFmtId="0" fontId="10" fillId="0" borderId="3" xfId="4" applyFont="1" applyBorder="1" applyAlignment="1">
      <alignment horizontal="left" vertical="center" indent="1"/>
    </xf>
    <xf numFmtId="164" fontId="55" fillId="0" borderId="3" xfId="4" applyNumberFormat="1" applyFont="1" applyBorder="1" applyAlignment="1">
      <alignment vertical="center"/>
    </xf>
    <xf numFmtId="164" fontId="12" fillId="0" borderId="4" xfId="4" applyNumberFormat="1" applyFont="1" applyBorder="1" applyAlignment="1">
      <alignment vertical="center"/>
    </xf>
    <xf numFmtId="0" fontId="11" fillId="0" borderId="8" xfId="4" applyFont="1" applyBorder="1" applyAlignment="1">
      <alignment horizontal="left" vertical="center" indent="1"/>
    </xf>
    <xf numFmtId="0" fontId="11" fillId="0" borderId="9" xfId="4" applyFont="1" applyBorder="1" applyAlignment="1">
      <alignment horizontal="left" vertical="center" indent="1"/>
    </xf>
    <xf numFmtId="0" fontId="12" fillId="0" borderId="2" xfId="4" applyFont="1" applyBorder="1" applyAlignment="1">
      <alignment horizontal="left" vertical="center" indent="1"/>
    </xf>
    <xf numFmtId="0" fontId="10" fillId="0" borderId="3" xfId="4" applyFont="1" applyBorder="1" applyAlignment="1">
      <alignment horizontal="left" indent="1"/>
    </xf>
    <xf numFmtId="164" fontId="55" fillId="0" borderId="3" xfId="4" applyNumberFormat="1" applyFont="1" applyBorder="1"/>
    <xf numFmtId="164" fontId="12" fillId="0" borderId="4" xfId="4" applyNumberFormat="1" applyFont="1" applyBorder="1"/>
    <xf numFmtId="0" fontId="13" fillId="0" borderId="0" xfId="4" applyFont="1"/>
    <xf numFmtId="0" fontId="31" fillId="0" borderId="0" xfId="4" applyFont="1" applyProtection="1">
      <protection locked="0"/>
    </xf>
    <xf numFmtId="0" fontId="5" fillId="0" borderId="0" xfId="4" applyFont="1" applyProtection="1">
      <protection locked="0"/>
    </xf>
    <xf numFmtId="0" fontId="53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textRotation="180"/>
    </xf>
    <xf numFmtId="0" fontId="53" fillId="0" borderId="0" xfId="0" applyFont="1" applyAlignment="1" applyProtection="1">
      <alignment vertical="center"/>
      <protection locked="0"/>
    </xf>
    <xf numFmtId="0" fontId="45" fillId="0" borderId="4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57" fillId="0" borderId="46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 wrapText="1"/>
    </xf>
    <xf numFmtId="0" fontId="0" fillId="0" borderId="27" xfId="0" applyBorder="1" applyProtection="1">
      <protection locked="0"/>
    </xf>
    <xf numFmtId="0" fontId="14" fillId="0" borderId="49" xfId="0" applyFont="1" applyBorder="1" applyAlignment="1" applyProtection="1">
      <alignment horizontal="left" vertical="center" wrapText="1"/>
      <protection locked="0"/>
    </xf>
    <xf numFmtId="164" fontId="14" fillId="0" borderId="62" xfId="0" applyNumberFormat="1" applyFont="1" applyBorder="1" applyAlignment="1" applyProtection="1">
      <alignment vertical="center" wrapText="1"/>
      <protection locked="0"/>
    </xf>
    <xf numFmtId="164" fontId="14" fillId="0" borderId="0" xfId="0" applyNumberFormat="1" applyFont="1" applyAlignment="1" applyProtection="1">
      <alignment vertical="center" wrapText="1"/>
      <protection locked="0"/>
    </xf>
    <xf numFmtId="0" fontId="14" fillId="0" borderId="52" xfId="0" applyFont="1" applyBorder="1" applyAlignment="1" applyProtection="1">
      <alignment horizontal="left" vertical="center" wrapText="1"/>
      <protection locked="0"/>
    </xf>
    <xf numFmtId="164" fontId="14" fillId="0" borderId="51" xfId="0" applyNumberFormat="1" applyFont="1" applyBorder="1" applyAlignment="1" applyProtection="1">
      <alignment vertical="center" wrapText="1"/>
      <protection locked="0"/>
    </xf>
    <xf numFmtId="164" fontId="14" fillId="0" borderId="27" xfId="0" applyNumberFormat="1" applyFont="1" applyBorder="1" applyAlignment="1" applyProtection="1">
      <alignment vertical="center" wrapText="1"/>
      <protection locked="0"/>
    </xf>
    <xf numFmtId="164" fontId="15" fillId="0" borderId="0" xfId="0" applyNumberFormat="1" applyFont="1" applyAlignment="1" applyProtection="1">
      <alignment vertical="center" wrapText="1"/>
      <protection locked="0"/>
    </xf>
    <xf numFmtId="0" fontId="0" fillId="0" borderId="54" xfId="0" applyBorder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14" fillId="0" borderId="53" xfId="0" applyNumberFormat="1" applyFont="1" applyBorder="1" applyAlignment="1" applyProtection="1">
      <alignment vertical="center" wrapText="1"/>
      <protection locked="0"/>
    </xf>
    <xf numFmtId="164" fontId="14" fillId="0" borderId="55" xfId="0" applyNumberFormat="1" applyFont="1" applyBorder="1" applyAlignment="1" applyProtection="1">
      <alignment vertical="center" wrapText="1"/>
      <protection locked="0"/>
    </xf>
    <xf numFmtId="0" fontId="45" fillId="0" borderId="46" xfId="0" applyFont="1" applyBorder="1" applyAlignment="1">
      <alignment vertical="center" wrapText="1"/>
    </xf>
    <xf numFmtId="164" fontId="15" fillId="0" borderId="47" xfId="0" applyNumberFormat="1" applyFont="1" applyBorder="1" applyAlignment="1">
      <alignment vertical="center" wrapText="1"/>
    </xf>
    <xf numFmtId="164" fontId="15" fillId="0" borderId="39" xfId="0" applyNumberFormat="1" applyFont="1" applyBorder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49" fillId="0" borderId="0" xfId="0" applyFont="1"/>
    <xf numFmtId="0" fontId="5" fillId="0" borderId="0" xfId="0" applyFont="1" applyAlignment="1">
      <alignment horizont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right" vertical="center" indent="1"/>
    </xf>
    <xf numFmtId="0" fontId="38" fillId="0" borderId="50" xfId="0" applyFont="1" applyBorder="1" applyAlignment="1" applyProtection="1">
      <alignment horizontal="left" vertical="center" indent="1"/>
      <protection locked="0"/>
    </xf>
    <xf numFmtId="3" fontId="38" fillId="0" borderId="66" xfId="0" applyNumberFormat="1" applyFont="1" applyBorder="1" applyAlignment="1" applyProtection="1">
      <alignment horizontal="right" vertical="center" indent="1"/>
      <protection locked="0"/>
    </xf>
    <xf numFmtId="3" fontId="38" fillId="0" borderId="50" xfId="0" applyNumberFormat="1" applyFont="1" applyBorder="1" applyAlignment="1" applyProtection="1">
      <alignment horizontal="right" vertical="center" indent="1"/>
      <protection locked="0"/>
    </xf>
    <xf numFmtId="0" fontId="17" fillId="0" borderId="51" xfId="0" applyFont="1" applyBorder="1" applyAlignment="1">
      <alignment horizontal="right" vertical="center" indent="1"/>
    </xf>
    <xf numFmtId="0" fontId="38" fillId="0" borderId="27" xfId="0" applyFont="1" applyBorder="1" applyAlignment="1" applyProtection="1">
      <alignment horizontal="left" vertical="center" indent="1"/>
      <protection locked="0"/>
    </xf>
    <xf numFmtId="3" fontId="38" fillId="0" borderId="52" xfId="0" applyNumberFormat="1" applyFont="1" applyBorder="1" applyAlignment="1" applyProtection="1">
      <alignment horizontal="right" vertical="center" indent="1"/>
      <protection locked="0"/>
    </xf>
    <xf numFmtId="3" fontId="38" fillId="0" borderId="27" xfId="0" applyNumberFormat="1" applyFont="1" applyBorder="1" applyAlignment="1" applyProtection="1">
      <alignment horizontal="right" vertical="center" indent="1"/>
      <protection locked="0"/>
    </xf>
    <xf numFmtId="0" fontId="17" fillId="0" borderId="27" xfId="0" applyFont="1" applyBorder="1" applyAlignment="1" applyProtection="1">
      <alignment horizontal="left" vertical="center" indent="1"/>
      <protection locked="0"/>
    </xf>
    <xf numFmtId="3" fontId="58" fillId="0" borderId="52" xfId="0" applyNumberFormat="1" applyFont="1" applyBorder="1" applyAlignment="1" applyProtection="1">
      <alignment horizontal="right" vertical="center" indent="1"/>
      <protection locked="0"/>
    </xf>
    <xf numFmtId="3" fontId="58" fillId="0" borderId="51" xfId="0" applyNumberFormat="1" applyFont="1" applyBorder="1" applyAlignment="1" applyProtection="1">
      <alignment horizontal="right" vertical="center" indent="1"/>
      <protection locked="0"/>
    </xf>
    <xf numFmtId="3" fontId="58" fillId="0" borderId="27" xfId="0" applyNumberFormat="1" applyFont="1" applyBorder="1" applyAlignment="1" applyProtection="1">
      <alignment horizontal="right" vertical="center" indent="1"/>
      <protection locked="0"/>
    </xf>
    <xf numFmtId="0" fontId="17" fillId="0" borderId="53" xfId="0" applyFont="1" applyBorder="1" applyAlignment="1">
      <alignment horizontal="right" vertical="center" indent="1"/>
    </xf>
    <xf numFmtId="0" fontId="17" fillId="0" borderId="55" xfId="0" applyFont="1" applyBorder="1" applyAlignment="1" applyProtection="1">
      <alignment horizontal="left" vertical="center" indent="1"/>
      <protection locked="0"/>
    </xf>
    <xf numFmtId="3" fontId="58" fillId="0" borderId="63" xfId="0" applyNumberFormat="1" applyFont="1" applyBorder="1" applyAlignment="1" applyProtection="1">
      <alignment horizontal="right" vertical="center" indent="1"/>
      <protection locked="0"/>
    </xf>
    <xf numFmtId="3" fontId="58" fillId="0" borderId="56" xfId="0" applyNumberFormat="1" applyFont="1" applyBorder="1" applyAlignment="1" applyProtection="1">
      <alignment horizontal="right" vertical="center" indent="1"/>
      <protection locked="0"/>
    </xf>
    <xf numFmtId="3" fontId="58" fillId="0" borderId="55" xfId="0" applyNumberFormat="1" applyFont="1" applyBorder="1" applyAlignment="1" applyProtection="1">
      <alignment horizontal="right" vertical="center" indent="1"/>
      <protection locked="0"/>
    </xf>
    <xf numFmtId="164" fontId="13" fillId="4" borderId="47" xfId="0" applyNumberFormat="1" applyFont="1" applyFill="1" applyBorder="1" applyAlignment="1">
      <alignment horizontal="left" vertical="center" wrapText="1" indent="2"/>
    </xf>
    <xf numFmtId="3" fontId="22" fillId="0" borderId="47" xfId="0" applyNumberFormat="1" applyFont="1" applyBorder="1" applyAlignment="1">
      <alignment vertical="center"/>
    </xf>
    <xf numFmtId="3" fontId="22" fillId="0" borderId="31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horizontal="right" vertical="center" indent="1"/>
    </xf>
    <xf numFmtId="0" fontId="10" fillId="0" borderId="45" xfId="2" applyFont="1" applyBorder="1" applyAlignment="1">
      <alignment horizontal="center" vertical="center" wrapText="1"/>
    </xf>
    <xf numFmtId="164" fontId="16" fillId="0" borderId="3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6" xfId="2" applyNumberFormat="1" applyFont="1" applyBorder="1" applyAlignment="1" applyProtection="1">
      <alignment horizontal="right" vertical="center" wrapText="1" indent="1"/>
      <protection locked="0"/>
    </xf>
    <xf numFmtId="0" fontId="11" fillId="0" borderId="44" xfId="2" applyFont="1" applyBorder="1" applyAlignment="1">
      <alignment horizontal="right" vertical="center" wrapText="1" indent="1"/>
    </xf>
    <xf numFmtId="164" fontId="17" fillId="0" borderId="44" xfId="2" applyNumberFormat="1" applyFont="1" applyBorder="1" applyAlignment="1">
      <alignment horizontal="right" vertical="center" wrapText="1" indent="1"/>
    </xf>
    <xf numFmtId="0" fontId="12" fillId="0" borderId="6" xfId="2" applyFont="1" applyBorder="1" applyAlignment="1">
      <alignment horizontal="center" vertical="center" wrapText="1"/>
    </xf>
    <xf numFmtId="0" fontId="12" fillId="0" borderId="69" xfId="2" applyFont="1" applyBorder="1" applyAlignment="1">
      <alignment horizontal="center" vertical="center" wrapText="1"/>
    </xf>
    <xf numFmtId="0" fontId="16" fillId="0" borderId="18" xfId="2" applyFont="1" applyBorder="1" applyAlignment="1">
      <alignment vertical="center" wrapText="1"/>
    </xf>
    <xf numFmtId="164" fontId="16" fillId="0" borderId="18" xfId="2" applyNumberFormat="1" applyFont="1" applyBorder="1" applyAlignment="1">
      <alignment horizontal="right" vertical="center" wrapText="1" indent="1"/>
    </xf>
    <xf numFmtId="164" fontId="16" fillId="0" borderId="37" xfId="2" applyNumberFormat="1" applyFont="1" applyBorder="1" applyAlignment="1">
      <alignment horizontal="right" vertical="center" wrapText="1" indent="1"/>
    </xf>
    <xf numFmtId="164" fontId="45" fillId="0" borderId="3" xfId="0" quotePrefix="1" applyNumberFormat="1" applyFont="1" applyBorder="1" applyAlignment="1" applyProtection="1">
      <alignment horizontal="right" vertical="center" wrapText="1" indent="1"/>
      <protection locked="0"/>
    </xf>
    <xf numFmtId="164" fontId="4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164" fontId="11" fillId="0" borderId="72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50" xfId="2" applyNumberFormat="1" applyFont="1" applyBorder="1" applyAlignment="1">
      <alignment horizontal="right" vertical="center" wrapText="1" indent="1"/>
    </xf>
    <xf numFmtId="164" fontId="11" fillId="0" borderId="42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2" applyNumberFormat="1" applyFont="1" applyBorder="1" applyAlignment="1">
      <alignment horizontal="right" vertical="center" wrapText="1" indent="1"/>
    </xf>
    <xf numFmtId="164" fontId="12" fillId="0" borderId="55" xfId="2" applyNumberFormat="1" applyFont="1" applyBorder="1" applyAlignment="1">
      <alignment horizontal="right" vertical="center" wrapText="1" indent="1"/>
    </xf>
    <xf numFmtId="164" fontId="17" fillId="0" borderId="33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75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69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73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76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71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74" xfId="2" applyNumberFormat="1" applyFont="1" applyBorder="1" applyAlignment="1">
      <alignment horizontal="righ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7" xfId="0" quotePrefix="1" applyNumberFormat="1" applyFont="1" applyBorder="1" applyAlignment="1">
      <alignment horizontal="right" vertical="center" wrapText="1" indent="1"/>
    </xf>
    <xf numFmtId="164" fontId="11" fillId="0" borderId="33" xfId="2" applyNumberFormat="1" applyFont="1" applyBorder="1" applyAlignment="1" applyProtection="1">
      <alignment horizontal="right" vertical="center" wrapText="1"/>
      <protection locked="0"/>
    </xf>
    <xf numFmtId="164" fontId="17" fillId="0" borderId="36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39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52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63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67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47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31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42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73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39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72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36" xfId="0" quotePrefix="1" applyNumberFormat="1" applyFont="1" applyBorder="1" applyAlignment="1">
      <alignment horizontal="right" vertical="center" wrapText="1" indent="1"/>
    </xf>
    <xf numFmtId="49" fontId="11" fillId="0" borderId="9" xfId="2" applyNumberFormat="1" applyFont="1" applyBorder="1" applyAlignment="1">
      <alignment horizontal="left" vertical="center" wrapText="1" indent="1"/>
    </xf>
    <xf numFmtId="164" fontId="17" fillId="0" borderId="50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49" xfId="2" applyNumberFormat="1" applyFont="1" applyBorder="1" applyAlignment="1" applyProtection="1">
      <alignment horizontal="right" vertical="center" wrapText="1" indent="1"/>
      <protection locked="0"/>
    </xf>
    <xf numFmtId="49" fontId="11" fillId="0" borderId="15" xfId="2" applyNumberFormat="1" applyFont="1" applyBorder="1" applyAlignment="1">
      <alignment horizontal="left" vertical="center" wrapText="1" indent="1"/>
    </xf>
    <xf numFmtId="164" fontId="17" fillId="0" borderId="6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64" xfId="2" applyNumberFormat="1" applyFont="1" applyBorder="1" applyAlignment="1">
      <alignment horizontal="right" vertical="center" wrapText="1" indent="1"/>
    </xf>
    <xf numFmtId="164" fontId="12" fillId="0" borderId="46" xfId="2" applyNumberFormat="1" applyFont="1" applyBorder="1" applyAlignment="1">
      <alignment horizontal="right" vertical="center" wrapText="1" indent="1"/>
    </xf>
    <xf numFmtId="164" fontId="11" fillId="0" borderId="62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51" xfId="2" applyNumberFormat="1" applyFont="1" applyBorder="1" applyAlignment="1" applyProtection="1">
      <alignment horizontal="right" vertical="center" wrapText="1" indent="1"/>
      <protection locked="0"/>
    </xf>
    <xf numFmtId="164" fontId="11" fillId="0" borderId="56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47" xfId="2" applyNumberFormat="1" applyFont="1" applyBorder="1" applyAlignment="1">
      <alignment horizontal="right" vertical="center" wrapText="1" indent="1"/>
    </xf>
    <xf numFmtId="164" fontId="11" fillId="0" borderId="49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46" xfId="0" applyNumberFormat="1" applyFont="1" applyBorder="1" applyAlignment="1">
      <alignment horizontal="center" vertical="center" wrapText="1"/>
    </xf>
    <xf numFmtId="164" fontId="16" fillId="0" borderId="46" xfId="0" applyNumberFormat="1" applyFont="1" applyBorder="1" applyAlignment="1">
      <alignment horizontal="righ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7" fillId="0" borderId="43" xfId="0" applyNumberFormat="1" applyFont="1" applyBorder="1" applyAlignment="1">
      <alignment horizontal="right" vertical="center" wrapText="1" indent="1"/>
    </xf>
    <xf numFmtId="164" fontId="17" fillId="0" borderId="7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>
      <alignment horizontal="right" vertical="center" wrapText="1" indent="1"/>
    </xf>
    <xf numFmtId="164" fontId="16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0" xfId="0" applyNumberFormat="1" applyFont="1" applyBorder="1" applyAlignment="1">
      <alignment horizontal="right" vertical="center" wrapText="1" indent="1"/>
    </xf>
    <xf numFmtId="164" fontId="17" fillId="0" borderId="58" xfId="0" applyNumberFormat="1" applyFont="1" applyBorder="1" applyAlignment="1">
      <alignment horizontal="right" vertical="center" wrapText="1" indent="1"/>
    </xf>
    <xf numFmtId="164" fontId="24" fillId="0" borderId="27" xfId="0" applyNumberFormat="1" applyFont="1" applyBorder="1" applyAlignment="1">
      <alignment vertical="center" wrapText="1"/>
    </xf>
    <xf numFmtId="164" fontId="11" fillId="0" borderId="50" xfId="0" applyNumberFormat="1" applyFont="1" applyBorder="1" applyAlignment="1" applyProtection="1">
      <alignment vertical="center" wrapText="1"/>
      <protection locked="0"/>
    </xf>
    <xf numFmtId="164" fontId="11" fillId="0" borderId="48" xfId="0" applyNumberFormat="1" applyFont="1" applyBorder="1" applyAlignment="1" applyProtection="1">
      <alignment vertical="center" wrapText="1"/>
      <protection locked="0"/>
    </xf>
    <xf numFmtId="49" fontId="11" fillId="0" borderId="50" xfId="0" applyNumberFormat="1" applyFont="1" applyBorder="1" applyAlignment="1" applyProtection="1">
      <alignment horizontal="center" vertical="center" wrapText="1"/>
      <protection locked="0"/>
    </xf>
    <xf numFmtId="164" fontId="11" fillId="0" borderId="51" xfId="0" applyNumberFormat="1" applyFont="1" applyBorder="1" applyAlignment="1" applyProtection="1">
      <alignment vertical="center" wrapText="1"/>
      <protection locked="0"/>
    </xf>
    <xf numFmtId="164" fontId="24" fillId="0" borderId="27" xfId="0" applyNumberFormat="1" applyFont="1" applyBorder="1" applyAlignment="1" applyProtection="1">
      <alignment vertical="center" wrapText="1"/>
      <protection locked="0"/>
    </xf>
    <xf numFmtId="164" fontId="11" fillId="0" borderId="53" xfId="0" applyNumberFormat="1" applyFont="1" applyBorder="1" applyAlignment="1" applyProtection="1">
      <alignment vertical="center" wrapText="1"/>
      <protection locked="0"/>
    </xf>
    <xf numFmtId="164" fontId="24" fillId="0" borderId="54" xfId="0" applyNumberFormat="1" applyFont="1" applyBorder="1" applyAlignment="1" applyProtection="1">
      <alignment vertical="center" wrapText="1"/>
      <protection locked="0"/>
    </xf>
    <xf numFmtId="164" fontId="16" fillId="0" borderId="47" xfId="0" applyNumberFormat="1" applyFont="1" applyBorder="1" applyAlignment="1" applyProtection="1">
      <alignment vertical="center" wrapText="1"/>
      <protection locked="0"/>
    </xf>
    <xf numFmtId="49" fontId="11" fillId="0" borderId="31" xfId="0" applyNumberFormat="1" applyFont="1" applyBorder="1" applyAlignment="1" applyProtection="1">
      <alignment horizontal="center" vertical="center" wrapText="1"/>
      <protection locked="0"/>
    </xf>
    <xf numFmtId="164" fontId="11" fillId="0" borderId="46" xfId="0" applyNumberFormat="1" applyFont="1" applyBorder="1" applyAlignment="1" applyProtection="1">
      <alignment vertical="center" wrapText="1"/>
      <protection locked="0"/>
    </xf>
    <xf numFmtId="164" fontId="39" fillId="0" borderId="13" xfId="0" applyNumberFormat="1" applyFont="1" applyBorder="1" applyAlignment="1">
      <alignment vertical="center" wrapText="1"/>
    </xf>
    <xf numFmtId="164" fontId="39" fillId="0" borderId="16" xfId="0" applyNumberFormat="1" applyFont="1" applyBorder="1" applyAlignment="1">
      <alignment vertical="center" wrapText="1"/>
    </xf>
    <xf numFmtId="164" fontId="39" fillId="0" borderId="12" xfId="0" applyNumberFormat="1" applyFont="1" applyBorder="1" applyAlignment="1" applyProtection="1">
      <alignment vertical="center" wrapText="1"/>
      <protection locked="0"/>
    </xf>
    <xf numFmtId="164" fontId="22" fillId="0" borderId="4" xfId="0" applyNumberFormat="1" applyFont="1" applyBorder="1" applyAlignment="1">
      <alignment vertical="center" wrapText="1"/>
    </xf>
    <xf numFmtId="164" fontId="15" fillId="0" borderId="69" xfId="0" applyNumberFormat="1" applyFont="1" applyBorder="1" applyAlignment="1">
      <alignment horizontal="right" vertical="center" wrapText="1" inden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9" xfId="0" applyNumberFormat="1" applyFont="1" applyBorder="1" applyAlignment="1">
      <alignment horizontal="right" vertical="center" wrapText="1" indent="1"/>
    </xf>
    <xf numFmtId="164" fontId="16" fillId="0" borderId="47" xfId="0" applyNumberFormat="1" applyFont="1" applyBorder="1" applyAlignment="1">
      <alignment horizontal="right" vertical="center" wrapText="1" indent="1"/>
    </xf>
    <xf numFmtId="164" fontId="17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5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47" xfId="0" applyNumberFormat="1" applyFont="1" applyBorder="1" applyAlignment="1">
      <alignment horizontal="right" vertical="center" wrapText="1" indent="1"/>
    </xf>
    <xf numFmtId="164" fontId="17" fillId="0" borderId="72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8" xfId="0" applyNumberFormat="1" applyFont="1" applyBorder="1" applyAlignment="1" applyProtection="1">
      <alignment vertical="center" wrapText="1"/>
      <protection locked="0"/>
    </xf>
    <xf numFmtId="164" fontId="15" fillId="0" borderId="31" xfId="0" applyNumberFormat="1" applyFont="1" applyBorder="1" applyAlignment="1">
      <alignment vertical="center" wrapText="1"/>
    </xf>
    <xf numFmtId="0" fontId="10" fillId="0" borderId="7" xfId="2" applyFont="1" applyBorder="1" applyAlignment="1" applyProtection="1">
      <alignment horizontal="center" vertical="center" wrapText="1"/>
      <protection locked="0"/>
    </xf>
    <xf numFmtId="3" fontId="38" fillId="0" borderId="62" xfId="0" applyNumberFormat="1" applyFont="1" applyBorder="1" applyAlignment="1" applyProtection="1">
      <alignment horizontal="right" vertical="center" indent="1"/>
      <protection locked="0"/>
    </xf>
    <xf numFmtId="3" fontId="38" fillId="0" borderId="51" xfId="0" applyNumberFormat="1" applyFont="1" applyBorder="1" applyAlignment="1" applyProtection="1">
      <alignment horizontal="right" vertical="center" indent="1"/>
      <protection locked="0"/>
    </xf>
    <xf numFmtId="0" fontId="17" fillId="0" borderId="27" xfId="0" applyFont="1" applyBorder="1" applyAlignment="1">
      <alignment horizontal="right" vertical="center" indent="1"/>
    </xf>
    <xf numFmtId="0" fontId="17" fillId="0" borderId="48" xfId="0" applyFont="1" applyBorder="1" applyAlignment="1">
      <alignment horizontal="right" vertical="center" indent="1"/>
    </xf>
    <xf numFmtId="3" fontId="22" fillId="0" borderId="39" xfId="0" applyNumberFormat="1" applyFont="1" applyBorder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left"/>
    </xf>
    <xf numFmtId="164" fontId="7" fillId="0" borderId="0" xfId="2" applyNumberFormat="1" applyFont="1" applyAlignment="1" applyProtection="1">
      <alignment horizontal="center" vertical="center"/>
      <protection locked="0"/>
    </xf>
    <xf numFmtId="164" fontId="8" fillId="0" borderId="1" xfId="2" applyNumberFormat="1" applyFont="1" applyBorder="1" applyAlignment="1" applyProtection="1">
      <alignment horizontal="left" vertical="center"/>
      <protection locked="0"/>
    </xf>
    <xf numFmtId="0" fontId="3" fillId="0" borderId="0" xfId="2" applyFont="1" applyAlignment="1">
      <alignment horizontal="right"/>
    </xf>
    <xf numFmtId="0" fontId="4" fillId="0" borderId="0" xfId="2" applyFont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right"/>
    </xf>
    <xf numFmtId="164" fontId="25" fillId="0" borderId="44" xfId="0" applyNumberFormat="1" applyFont="1" applyBorder="1" applyAlignment="1">
      <alignment horizontal="left" vertical="top" wrapText="1"/>
    </xf>
    <xf numFmtId="164" fontId="22" fillId="0" borderId="38" xfId="0" applyNumberFormat="1" applyFont="1" applyBorder="1" applyAlignment="1">
      <alignment horizontal="center" vertical="center" wrapText="1"/>
    </xf>
    <xf numFmtId="164" fontId="22" fillId="0" borderId="39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10" fillId="0" borderId="47" xfId="0" applyNumberFormat="1" applyFont="1" applyBorder="1" applyAlignment="1">
      <alignment horizontal="center" vertical="center" wrapText="1"/>
    </xf>
    <xf numFmtId="164" fontId="10" fillId="0" borderId="46" xfId="0" applyNumberFormat="1" applyFont="1" applyBorder="1" applyAlignment="1">
      <alignment horizontal="center" vertical="center" wrapText="1"/>
    </xf>
    <xf numFmtId="164" fontId="10" fillId="0" borderId="36" xfId="0" applyNumberFormat="1" applyFont="1" applyBorder="1" applyAlignment="1">
      <alignment horizontal="center" vertical="center" wrapText="1"/>
    </xf>
    <xf numFmtId="164" fontId="22" fillId="0" borderId="50" xfId="0" applyNumberFormat="1" applyFont="1" applyBorder="1" applyAlignment="1">
      <alignment horizontal="center" vertical="center" wrapText="1"/>
    </xf>
    <xf numFmtId="164" fontId="22" fillId="0" borderId="5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right" vertical="center"/>
      <protection locked="0"/>
    </xf>
    <xf numFmtId="164" fontId="27" fillId="0" borderId="0" xfId="2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20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164" fontId="7" fillId="0" borderId="0" xfId="2" applyNumberFormat="1" applyFont="1" applyAlignment="1" applyProtection="1">
      <alignment horizontal="center" vertical="center" wrapText="1"/>
      <protection locked="0"/>
    </xf>
    <xf numFmtId="0" fontId="22" fillId="0" borderId="2" xfId="2" applyFont="1" applyBorder="1" applyAlignment="1">
      <alignment horizontal="left"/>
    </xf>
    <xf numFmtId="0" fontId="22" fillId="0" borderId="3" xfId="2" applyFont="1" applyBorder="1" applyAlignment="1">
      <alignment horizontal="left"/>
    </xf>
    <xf numFmtId="0" fontId="11" fillId="0" borderId="44" xfId="2" applyFont="1" applyBorder="1" applyAlignment="1">
      <alignment horizontal="justify" vertical="center" wrapText="1"/>
    </xf>
    <xf numFmtId="0" fontId="13" fillId="0" borderId="44" xfId="2" applyFont="1" applyBorder="1" applyAlignment="1">
      <alignment horizontal="left" vertical="top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3" applyFont="1" applyAlignment="1">
      <alignment horizontal="center" vertical="center"/>
    </xf>
    <xf numFmtId="0" fontId="5" fillId="0" borderId="0" xfId="3" applyFont="1" applyAlignment="1" applyProtection="1">
      <alignment horizontal="center" vertical="center"/>
      <protection locked="0"/>
    </xf>
    <xf numFmtId="164" fontId="31" fillId="0" borderId="0" xfId="3" applyNumberFormat="1" applyFont="1" applyAlignment="1" applyProtection="1">
      <alignment horizontal="left" vertical="center" wrapText="1"/>
      <protection locked="0"/>
    </xf>
    <xf numFmtId="164" fontId="0" fillId="0" borderId="0" xfId="3" applyNumberFormat="1" applyFont="1" applyAlignment="1" applyProtection="1">
      <alignment horizontal="left" vertical="center" wrapText="1"/>
      <protection locked="0"/>
    </xf>
    <xf numFmtId="167" fontId="7" fillId="0" borderId="0" xfId="3" applyNumberFormat="1" applyFont="1" applyAlignment="1" applyProtection="1">
      <alignment horizontal="center" vertical="center" wrapText="1"/>
      <protection locked="0"/>
    </xf>
    <xf numFmtId="164" fontId="6" fillId="0" borderId="47" xfId="3" applyNumberFormat="1" applyFont="1" applyBorder="1" applyAlignment="1">
      <alignment horizontal="center" vertical="center" wrapText="1"/>
    </xf>
    <xf numFmtId="164" fontId="6" fillId="0" borderId="46" xfId="3" applyNumberFormat="1" applyFont="1" applyBorder="1" applyAlignment="1">
      <alignment horizontal="center" vertical="center" wrapText="1"/>
    </xf>
    <xf numFmtId="164" fontId="6" fillId="0" borderId="36" xfId="3" applyNumberFormat="1" applyFont="1" applyBorder="1" applyAlignment="1">
      <alignment horizontal="center" vertical="center" wrapText="1"/>
    </xf>
    <xf numFmtId="164" fontId="0" fillId="0" borderId="62" xfId="3" applyNumberFormat="1" applyFont="1" applyBorder="1" applyAlignment="1" applyProtection="1">
      <alignment horizontal="left" vertical="center" wrapText="1"/>
      <protection locked="0"/>
    </xf>
    <xf numFmtId="164" fontId="0" fillId="0" borderId="66" xfId="3" applyNumberFormat="1" applyFont="1" applyBorder="1" applyAlignment="1" applyProtection="1">
      <alignment horizontal="left" vertical="center" wrapText="1"/>
      <protection locked="0"/>
    </xf>
    <xf numFmtId="164" fontId="0" fillId="0" borderId="61" xfId="3" applyNumberFormat="1" applyFont="1" applyBorder="1" applyAlignment="1" applyProtection="1">
      <alignment horizontal="left" vertical="center" wrapText="1"/>
      <protection locked="0"/>
    </xf>
    <xf numFmtId="164" fontId="23" fillId="0" borderId="56" xfId="3" applyNumberFormat="1" applyBorder="1" applyAlignment="1" applyProtection="1">
      <alignment horizontal="left" vertical="center" wrapText="1"/>
      <protection locked="0"/>
    </xf>
    <xf numFmtId="164" fontId="23" fillId="0" borderId="67" xfId="3" applyNumberFormat="1" applyBorder="1" applyAlignment="1" applyProtection="1">
      <alignment horizontal="left" vertical="center" wrapText="1"/>
      <protection locked="0"/>
    </xf>
    <xf numFmtId="164" fontId="23" fillId="0" borderId="35" xfId="3" applyNumberFormat="1" applyBorder="1" applyAlignment="1" applyProtection="1">
      <alignment horizontal="left" vertical="center" wrapText="1"/>
      <protection locked="0"/>
    </xf>
    <xf numFmtId="164" fontId="6" fillId="0" borderId="47" xfId="3" applyNumberFormat="1" applyFont="1" applyBorder="1" applyAlignment="1">
      <alignment horizontal="left" vertical="center" wrapText="1"/>
    </xf>
    <xf numFmtId="164" fontId="6" fillId="0" borderId="46" xfId="3" applyNumberFormat="1" applyFont="1" applyBorder="1" applyAlignment="1">
      <alignment horizontal="left" vertical="center" wrapText="1"/>
    </xf>
    <xf numFmtId="164" fontId="6" fillId="0" borderId="36" xfId="3" applyNumberFormat="1" applyFont="1" applyBorder="1" applyAlignment="1">
      <alignment horizontal="left" vertical="center" wrapText="1"/>
    </xf>
    <xf numFmtId="164" fontId="18" fillId="0" borderId="38" xfId="3" applyNumberFormat="1" applyFont="1" applyBorder="1" applyAlignment="1">
      <alignment horizontal="center" vertical="center"/>
    </xf>
    <xf numFmtId="164" fontId="18" fillId="0" borderId="43" xfId="3" applyNumberFormat="1" applyFont="1" applyBorder="1" applyAlignment="1">
      <alignment horizontal="center" vertical="center"/>
    </xf>
    <xf numFmtId="164" fontId="18" fillId="0" borderId="39" xfId="3" applyNumberFormat="1" applyFont="1" applyBorder="1" applyAlignment="1">
      <alignment horizontal="center" vertical="center"/>
    </xf>
    <xf numFmtId="164" fontId="18" fillId="0" borderId="38" xfId="3" applyNumberFormat="1" applyFont="1" applyBorder="1" applyAlignment="1">
      <alignment horizontal="center" vertical="center" wrapText="1"/>
    </xf>
    <xf numFmtId="164" fontId="18" fillId="0" borderId="43" xfId="3" applyNumberFormat="1" applyFont="1" applyBorder="1" applyAlignment="1">
      <alignment horizontal="center" vertical="center" wrapText="1"/>
    </xf>
    <xf numFmtId="164" fontId="18" fillId="0" borderId="39" xfId="3" applyNumberFormat="1" applyFont="1" applyBorder="1" applyAlignment="1">
      <alignment horizontal="center" vertical="center" wrapText="1"/>
    </xf>
    <xf numFmtId="164" fontId="18" fillId="0" borderId="47" xfId="3" applyNumberFormat="1" applyFont="1" applyBorder="1" applyAlignment="1">
      <alignment horizontal="center" vertical="center" wrapText="1"/>
    </xf>
    <xf numFmtId="164" fontId="18" fillId="0" borderId="46" xfId="3" applyNumberFormat="1" applyFont="1" applyBorder="1" applyAlignment="1">
      <alignment horizontal="center" vertical="center" wrapText="1"/>
    </xf>
    <xf numFmtId="164" fontId="18" fillId="0" borderId="36" xfId="3" applyNumberFormat="1" applyFont="1" applyBorder="1" applyAlignment="1">
      <alignment horizontal="center" vertical="center" wrapText="1"/>
    </xf>
    <xf numFmtId="167" fontId="40" fillId="0" borderId="44" xfId="3" applyNumberFormat="1" applyFont="1" applyBorder="1" applyAlignment="1" applyProtection="1">
      <alignment horizontal="left" vertical="center" wrapText="1"/>
      <protection locked="0"/>
    </xf>
    <xf numFmtId="164" fontId="23" fillId="0" borderId="0" xfId="3" applyNumberFormat="1" applyAlignment="1" applyProtection="1">
      <alignment horizontal="left" vertical="center" wrapText="1"/>
      <protection locked="0"/>
    </xf>
    <xf numFmtId="164" fontId="18" fillId="0" borderId="0" xfId="3" applyNumberFormat="1" applyFont="1" applyBorder="1" applyAlignment="1">
      <alignment horizontal="center" vertical="center" wrapText="1"/>
    </xf>
    <xf numFmtId="164" fontId="31" fillId="0" borderId="0" xfId="3" applyNumberFormat="1" applyFont="1" applyBorder="1" applyAlignment="1" applyProtection="1">
      <alignment horizontal="left" vertical="center" wrapText="1"/>
      <protection locked="0"/>
    </xf>
    <xf numFmtId="164" fontId="23" fillId="0" borderId="0" xfId="3" applyNumberFormat="1" applyBorder="1" applyAlignment="1" applyProtection="1">
      <alignment horizontal="left" vertical="center" wrapText="1"/>
      <protection locked="0"/>
    </xf>
    <xf numFmtId="164" fontId="18" fillId="0" borderId="0" xfId="3" applyNumberFormat="1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right"/>
      <protection locked="0"/>
    </xf>
    <xf numFmtId="0" fontId="33" fillId="0" borderId="1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42" fillId="0" borderId="0" xfId="0" applyFont="1" applyAlignment="1" applyProtection="1">
      <alignment horizontal="left"/>
      <protection locked="0"/>
    </xf>
    <xf numFmtId="164" fontId="0" fillId="0" borderId="0" xfId="0" applyNumberForma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0" fontId="31" fillId="0" borderId="0" xfId="2" applyFont="1" applyAlignment="1" applyProtection="1">
      <alignment horizontal="center"/>
      <protection locked="0"/>
    </xf>
    <xf numFmtId="0" fontId="31" fillId="0" borderId="0" xfId="2" applyFont="1" applyAlignment="1" applyProtection="1">
      <alignment horizontal="center" vertical="center"/>
      <protection locked="0"/>
    </xf>
    <xf numFmtId="164" fontId="10" fillId="0" borderId="47" xfId="0" applyNumberFormat="1" applyFont="1" applyBorder="1" applyAlignment="1">
      <alignment horizontal="left" vertical="center" wrapText="1" indent="2"/>
    </xf>
    <xf numFmtId="164" fontId="10" fillId="0" borderId="36" xfId="0" applyNumberFormat="1" applyFont="1" applyBorder="1" applyAlignment="1">
      <alignment horizontal="left" vertical="center" wrapText="1" indent="2"/>
    </xf>
    <xf numFmtId="164" fontId="10" fillId="0" borderId="38" xfId="0" applyNumberFormat="1" applyFont="1" applyBorder="1" applyAlignment="1">
      <alignment horizontal="center" vertical="center" wrapText="1"/>
    </xf>
    <xf numFmtId="164" fontId="10" fillId="0" borderId="39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164" fontId="10" fillId="0" borderId="62" xfId="0" applyNumberFormat="1" applyFont="1" applyBorder="1" applyAlignment="1">
      <alignment horizontal="center" vertical="center"/>
    </xf>
    <xf numFmtId="164" fontId="10" fillId="0" borderId="66" xfId="0" applyNumberFormat="1" applyFont="1" applyBorder="1" applyAlignment="1">
      <alignment horizontal="center" vertical="center"/>
    </xf>
    <xf numFmtId="164" fontId="10" fillId="0" borderId="61" xfId="0" applyNumberFormat="1" applyFont="1" applyBorder="1" applyAlignment="1">
      <alignment horizontal="center" vertical="center"/>
    </xf>
    <xf numFmtId="0" fontId="53" fillId="0" borderId="0" xfId="0" applyFont="1" applyAlignment="1" applyProtection="1">
      <alignment horizontal="center" wrapText="1"/>
      <protection locked="0"/>
    </xf>
    <xf numFmtId="0" fontId="17" fillId="0" borderId="44" xfId="0" applyFont="1" applyBorder="1" applyAlignment="1">
      <alignment horizontal="justify" vertical="center" wrapText="1"/>
    </xf>
    <xf numFmtId="0" fontId="4" fillId="0" borderId="0" xfId="2" applyFont="1" applyAlignment="1" applyProtection="1">
      <alignment horizontal="center"/>
      <protection locked="0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center"/>
    </xf>
    <xf numFmtId="0" fontId="9" fillId="0" borderId="64" xfId="4" applyFont="1" applyBorder="1" applyAlignment="1">
      <alignment horizontal="left" vertical="center" indent="1"/>
    </xf>
    <xf numFmtId="0" fontId="9" fillId="0" borderId="46" xfId="4" applyFont="1" applyBorder="1" applyAlignment="1">
      <alignment horizontal="left" vertical="center" indent="1"/>
    </xf>
    <xf numFmtId="0" fontId="9" fillId="0" borderId="36" xfId="4" applyFont="1" applyBorder="1" applyAlignment="1">
      <alignment horizontal="left" vertical="center" indent="1"/>
    </xf>
    <xf numFmtId="164" fontId="14" fillId="0" borderId="20" xfId="0" applyNumberFormat="1" applyFont="1" applyBorder="1" applyAlignment="1" applyProtection="1">
      <alignment horizontal="right" vertical="center" wrapText="1"/>
      <protection locked="0"/>
    </xf>
    <xf numFmtId="164" fontId="14" fillId="0" borderId="21" xfId="0" applyNumberFormat="1" applyFont="1" applyBorder="1" applyAlignment="1" applyProtection="1">
      <alignment horizontal="right" vertical="center" wrapText="1"/>
      <protection locked="0"/>
    </xf>
    <xf numFmtId="164" fontId="14" fillId="0" borderId="22" xfId="0" applyNumberFormat="1" applyFont="1" applyBorder="1" applyAlignment="1" applyProtection="1">
      <alignment horizontal="right" vertical="center" wrapText="1"/>
      <protection locked="0"/>
    </xf>
    <xf numFmtId="164" fontId="14" fillId="0" borderId="11" xfId="0" applyNumberFormat="1" applyFont="1" applyBorder="1" applyAlignment="1" applyProtection="1">
      <alignment horizontal="right" vertical="center" wrapText="1"/>
      <protection locked="0"/>
    </xf>
    <xf numFmtId="164" fontId="14" fillId="0" borderId="12" xfId="0" applyNumberFormat="1" applyFont="1" applyBorder="1" applyAlignment="1" applyProtection="1">
      <alignment horizontal="right" vertical="center" wrapText="1"/>
      <protection locked="0"/>
    </xf>
    <xf numFmtId="164" fontId="14" fillId="0" borderId="13" xfId="0" applyNumberFormat="1" applyFont="1" applyBorder="1" applyAlignment="1" applyProtection="1">
      <alignment horizontal="right" vertical="center" wrapText="1"/>
      <protection locked="0"/>
    </xf>
    <xf numFmtId="164" fontId="59" fillId="0" borderId="0" xfId="0" applyNumberFormat="1" applyFont="1" applyAlignment="1">
      <alignment horizontal="right" vertical="center"/>
    </xf>
    <xf numFmtId="0" fontId="56" fillId="0" borderId="1" xfId="0" applyFont="1" applyBorder="1" applyAlignment="1">
      <alignment horizontal="right"/>
    </xf>
    <xf numFmtId="0" fontId="45" fillId="0" borderId="47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44" xfId="0" applyFont="1" applyBorder="1" applyAlignment="1">
      <alignment horizontal="center" vertical="center" wrapText="1"/>
    </xf>
    <xf numFmtId="0" fontId="57" fillId="0" borderId="69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3" xfId="0" applyNumberFormat="1" applyFont="1" applyBorder="1" applyAlignment="1">
      <alignment horizontal="right" vertical="center" wrapText="1"/>
    </xf>
    <xf numFmtId="164" fontId="15" fillId="0" borderId="4" xfId="0" applyNumberFormat="1" applyFont="1" applyBorder="1" applyAlignment="1">
      <alignment horizontal="right" vertical="center" wrapText="1"/>
    </xf>
    <xf numFmtId="0" fontId="21" fillId="0" borderId="44" xfId="0" applyFont="1" applyBorder="1"/>
    <xf numFmtId="164" fontId="14" fillId="0" borderId="14" xfId="0" applyNumberFormat="1" applyFont="1" applyBorder="1" applyAlignment="1" applyProtection="1">
      <alignment horizontal="right" vertical="center" wrapText="1"/>
      <protection locked="0"/>
    </xf>
    <xf numFmtId="164" fontId="14" fillId="0" borderId="15" xfId="0" applyNumberFormat="1" applyFont="1" applyBorder="1" applyAlignment="1" applyProtection="1">
      <alignment horizontal="right" vertical="center" wrapText="1"/>
      <protection locked="0"/>
    </xf>
    <xf numFmtId="164" fontId="14" fillId="0" borderId="16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2" fillId="0" borderId="47" xfId="0" applyFont="1" applyBorder="1" applyAlignment="1">
      <alignment horizontal="left" vertical="center" indent="2"/>
    </xf>
    <xf numFmtId="0" fontId="22" fillId="0" borderId="45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right"/>
    </xf>
    <xf numFmtId="0" fontId="31" fillId="0" borderId="0" xfId="2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164" fontId="8" fillId="0" borderId="1" xfId="2" applyNumberFormat="1" applyFont="1" applyBorder="1" applyAlignment="1">
      <alignment horizontal="left" vertical="center"/>
    </xf>
  </cellXfs>
  <cellStyles count="5">
    <cellStyle name="Ezres" xfId="1" builtinId="3"/>
    <cellStyle name="Normál" xfId="0" builtinId="0"/>
    <cellStyle name="Normál 2" xfId="3" xr:uid="{3BAB0888-C8AB-4D88-B59A-0DAC4B7D55BC}"/>
    <cellStyle name="Normál_KVRENMUNKA" xfId="2" xr:uid="{B8B4C47B-F153-4823-80F3-B53E52975A0E}"/>
    <cellStyle name="Normál_SEGEDLETEK" xfId="4" xr:uid="{89E13C22-AB17-4356-BACA-A60F2DFA3214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0%20k&#246;lts&#233;gvet&#233;s\2020.&#233;vi%20k&#246;lts&#233;gvet&#233;s%20test&#252;leti%20anyag\20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0%20k&#246;lts&#233;gvet&#233;s\2020.&#233;vi%20k&#246;lts&#233;gvet&#233;s%20test&#252;leti%20anyag\Mariannak%20cucc\3.%202020.%20&#233;vi%20k&#246;lts&#233;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 11.sz.mell. céltartalék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Szirmabesenyő Nagyközség Önkormányzata</v>
          </cell>
        </row>
        <row r="7">
          <cell r="D7">
            <v>2020</v>
          </cell>
        </row>
        <row r="11">
          <cell r="A11" t="str">
            <v>Szirmabesenyői Polgármesteri Hivatal</v>
          </cell>
        </row>
        <row r="13">
          <cell r="B13" t="str">
            <v>Szirmabesenyői Napsugár Óvoda és Bölcsőde</v>
          </cell>
        </row>
        <row r="15">
          <cell r="B15" t="str">
            <v>Szirmabesenyői Segítő Szolgálat és Konyha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3">
          <cell r="B3" t="str">
            <v>2020. ÉVI KÖLTSÉGVETÉS</v>
          </cell>
        </row>
        <row r="7">
          <cell r="C7" t="str">
            <v>Forintban!</v>
          </cell>
        </row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>
        <row r="3">
          <cell r="B3" t="str">
            <v>2020. ÉVI KÖLTSÉGVETÉS</v>
          </cell>
        </row>
      </sheetData>
      <sheetData sheetId="5">
        <row r="3">
          <cell r="B3" t="str">
            <v>2020. ÉVI KÖLTSÉGVETÉS</v>
          </cell>
        </row>
      </sheetData>
      <sheetData sheetId="6"/>
      <sheetData sheetId="7">
        <row r="4">
          <cell r="C4" t="str">
            <v>2020. évi előirányzat</v>
          </cell>
        </row>
      </sheetData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>
        <row r="5">
          <cell r="F5" t="str">
            <v>Forintban!</v>
          </cell>
        </row>
        <row r="6">
          <cell r="D6" t="str">
            <v>Felhasználás   2019. XII. 31-ig</v>
          </cell>
          <cell r="E6" t="str">
            <v>2020. évi előirányzat</v>
          </cell>
        </row>
      </sheetData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>
        <row r="4">
          <cell r="C4" t="str">
            <v>Forintban!</v>
          </cell>
        </row>
      </sheetData>
      <sheetData sheetId="20"/>
      <sheetData sheetId="21"/>
      <sheetData sheetId="22"/>
      <sheetData sheetId="23">
        <row r="4">
          <cell r="C4" t="str">
            <v>Forintban!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3">
          <cell r="O3" t="str">
            <v>Forintban!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 11.sz.mell. céltartalék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>
        <row r="3">
          <cell r="A3" t="str">
            <v>Szirmabesenyő Nagyközség Önkormányzata</v>
          </cell>
        </row>
        <row r="7">
          <cell r="D7">
            <v>2020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>
        <row r="5">
          <cell r="C5" t="str">
            <v>Forintban!</v>
          </cell>
        </row>
      </sheetData>
      <sheetData sheetId="12"/>
      <sheetData sheetId="13"/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 t="str">
            <v>Forintban!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1">
          <cell r="G11" t="str">
            <v>Forintban!</v>
          </cell>
        </row>
      </sheetData>
      <sheetData sheetId="65"/>
      <sheetData sheetId="66">
        <row r="5">
          <cell r="E5" t="str">
            <v>Forintban!</v>
          </cell>
        </row>
      </sheetData>
      <sheetData sheetId="67">
        <row r="2">
          <cell r="I2" t="str">
            <v>Forintban!</v>
          </cell>
        </row>
      </sheetData>
      <sheetData sheetId="68">
        <row r="4">
          <cell r="D4" t="str">
            <v>Forintban!</v>
          </cell>
        </row>
      </sheetData>
      <sheetData sheetId="69">
        <row r="3">
          <cell r="O3" t="str">
            <v>Forintban!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188A-5CB2-40BC-B31F-B8F30C6CF82D}">
  <sheetPr>
    <pageSetUpPr fitToPage="1"/>
  </sheetPr>
  <dimension ref="A1:J152"/>
  <sheetViews>
    <sheetView tabSelected="1" topLeftCell="A142" workbookViewId="0">
      <selection activeCell="B150" sqref="B150"/>
    </sheetView>
  </sheetViews>
  <sheetFormatPr defaultRowHeight="15.75" x14ac:dyDescent="0.25"/>
  <cols>
    <col min="1" max="1" width="8.140625" style="1" customWidth="1"/>
    <col min="2" max="2" width="64.5703125" style="1" customWidth="1"/>
    <col min="3" max="3" width="16.7109375" style="107" customWidth="1"/>
    <col min="4" max="4" width="14" style="1" customWidth="1"/>
    <col min="5" max="5" width="11.5703125" style="1" customWidth="1"/>
    <col min="6" max="6" width="12.28515625" style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920"/>
      <c r="C1" s="920"/>
      <c r="D1" s="920"/>
      <c r="E1" s="920"/>
      <c r="F1" s="920"/>
    </row>
    <row r="2" spans="1:6" ht="18.75" customHeight="1" x14ac:dyDescent="0.25">
      <c r="A2" s="2"/>
      <c r="B2" s="921" t="s">
        <v>645</v>
      </c>
      <c r="C2" s="921"/>
      <c r="D2" s="921"/>
      <c r="E2" s="921"/>
      <c r="F2" s="921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CONCATENATE([1]ALAPADATOK!D7,". ÉVI KÖLTSÉGVETÉS")</f>
        <v>2020. ÉVI KÖLTSÉGVETÉS</v>
      </c>
      <c r="C4" s="5"/>
    </row>
    <row r="5" spans="1:6" ht="21.95" customHeight="1" x14ac:dyDescent="0.25">
      <c r="A5" s="5"/>
      <c r="B5" s="4" t="s">
        <v>0</v>
      </c>
      <c r="C5" s="5"/>
    </row>
    <row r="6" spans="1:6" ht="15.2" customHeight="1" x14ac:dyDescent="0.25">
      <c r="A6" s="918" t="s">
        <v>1</v>
      </c>
      <c r="B6" s="918"/>
      <c r="C6" s="918"/>
    </row>
    <row r="7" spans="1:6" ht="10.5" customHeight="1" thickBot="1" x14ac:dyDescent="0.3">
      <c r="A7" s="919" t="s">
        <v>2</v>
      </c>
      <c r="B7" s="919"/>
      <c r="C7" s="922" t="s">
        <v>3</v>
      </c>
      <c r="D7" s="922"/>
      <c r="E7" s="922"/>
      <c r="F7" s="922"/>
    </row>
    <row r="8" spans="1:6" ht="39" customHeight="1" thickBot="1" x14ac:dyDescent="0.3">
      <c r="A8" s="7" t="s">
        <v>4</v>
      </c>
      <c r="B8" s="8" t="s">
        <v>5</v>
      </c>
      <c r="C8" s="9" t="str">
        <f>+CONCATENATE(LEFT([1]KV_ÖSSZEFÜGGÉSEK!A5,4),". évi előirányzat")</f>
        <v>2020. évi előirányzat</v>
      </c>
      <c r="D8" s="9" t="s">
        <v>622</v>
      </c>
      <c r="E8" s="9" t="s">
        <v>623</v>
      </c>
      <c r="F8" s="9" t="s">
        <v>7</v>
      </c>
    </row>
    <row r="9" spans="1:6" s="13" customFormat="1" ht="12" customHeight="1" thickBot="1" x14ac:dyDescent="0.25">
      <c r="A9" s="10"/>
      <c r="B9" s="11" t="s">
        <v>8</v>
      </c>
      <c r="C9" s="12" t="s">
        <v>9</v>
      </c>
      <c r="D9" s="12" t="s">
        <v>10</v>
      </c>
      <c r="E9" s="12" t="s">
        <v>11</v>
      </c>
      <c r="F9" s="12" t="s">
        <v>361</v>
      </c>
    </row>
    <row r="10" spans="1:6" s="17" customFormat="1" ht="12" customHeight="1" thickBot="1" x14ac:dyDescent="0.25">
      <c r="A10" s="14" t="s">
        <v>12</v>
      </c>
      <c r="B10" s="15" t="s">
        <v>13</v>
      </c>
      <c r="C10" s="16">
        <f>+C11+C12+C13+C14+C15+C16</f>
        <v>204491362</v>
      </c>
      <c r="D10" s="16">
        <f>+D11+D12+D13+D14+D15+D16</f>
        <v>216704479</v>
      </c>
      <c r="E10" s="16">
        <f>SUM(E11:E15)</f>
        <v>27200704</v>
      </c>
      <c r="F10" s="87">
        <f>D10+E10</f>
        <v>243905183</v>
      </c>
    </row>
    <row r="11" spans="1:6" s="17" customFormat="1" ht="12" customHeight="1" x14ac:dyDescent="0.2">
      <c r="A11" s="18" t="s">
        <v>14</v>
      </c>
      <c r="B11" s="19" t="s">
        <v>15</v>
      </c>
      <c r="C11" s="20">
        <v>51834326</v>
      </c>
      <c r="D11" s="20">
        <v>62093725</v>
      </c>
      <c r="E11" s="823">
        <v>434000</v>
      </c>
      <c r="F11" s="824">
        <f t="shared" ref="F11:F16" si="0">D11+E11</f>
        <v>62527725</v>
      </c>
    </row>
    <row r="12" spans="1:6" s="17" customFormat="1" ht="12" customHeight="1" x14ac:dyDescent="0.2">
      <c r="A12" s="21" t="s">
        <v>16</v>
      </c>
      <c r="B12" s="22" t="s">
        <v>17</v>
      </c>
      <c r="C12" s="23">
        <v>70351750</v>
      </c>
      <c r="D12" s="23">
        <v>70715212</v>
      </c>
      <c r="E12" s="825">
        <v>5135233</v>
      </c>
      <c r="F12" s="826">
        <f t="shared" si="0"/>
        <v>75850445</v>
      </c>
    </row>
    <row r="13" spans="1:6" s="17" customFormat="1" ht="12" customHeight="1" x14ac:dyDescent="0.2">
      <c r="A13" s="21" t="s">
        <v>18</v>
      </c>
      <c r="B13" s="22" t="s">
        <v>19</v>
      </c>
      <c r="C13" s="23">
        <v>76915978</v>
      </c>
      <c r="D13" s="23">
        <v>78340794</v>
      </c>
      <c r="E13" s="825">
        <v>6268781</v>
      </c>
      <c r="F13" s="826">
        <f t="shared" si="0"/>
        <v>84609575</v>
      </c>
    </row>
    <row r="14" spans="1:6" s="17" customFormat="1" ht="12" customHeight="1" x14ac:dyDescent="0.2">
      <c r="A14" s="21" t="s">
        <v>20</v>
      </c>
      <c r="B14" s="22" t="s">
        <v>21</v>
      </c>
      <c r="C14" s="23">
        <v>5389308</v>
      </c>
      <c r="D14" s="23">
        <v>5554748</v>
      </c>
      <c r="E14" s="825">
        <v>2083190</v>
      </c>
      <c r="F14" s="826">
        <f t="shared" si="0"/>
        <v>7637938</v>
      </c>
    </row>
    <row r="15" spans="1:6" s="17" customFormat="1" ht="12" customHeight="1" x14ac:dyDescent="0.2">
      <c r="A15" s="21" t="s">
        <v>22</v>
      </c>
      <c r="B15" s="24" t="s">
        <v>23</v>
      </c>
      <c r="C15" s="23"/>
      <c r="D15" s="23">
        <v>0</v>
      </c>
      <c r="E15" s="823">
        <v>13279500</v>
      </c>
      <c r="F15" s="826">
        <f t="shared" si="0"/>
        <v>13279500</v>
      </c>
    </row>
    <row r="16" spans="1:6" s="17" customFormat="1" ht="12" customHeight="1" thickBot="1" x14ac:dyDescent="0.25">
      <c r="A16" s="25" t="s">
        <v>24</v>
      </c>
      <c r="B16" s="26" t="s">
        <v>25</v>
      </c>
      <c r="C16" s="23"/>
      <c r="D16" s="23">
        <v>0</v>
      </c>
      <c r="E16" s="825"/>
      <c r="F16" s="827">
        <f t="shared" si="0"/>
        <v>0</v>
      </c>
    </row>
    <row r="17" spans="1:6" s="17" customFormat="1" ht="12" customHeight="1" thickBot="1" x14ac:dyDescent="0.25">
      <c r="A17" s="14" t="s">
        <v>26</v>
      </c>
      <c r="B17" s="27" t="s">
        <v>27</v>
      </c>
      <c r="C17" s="16">
        <f>+C18+C19+C20+C21+C22</f>
        <v>20330000</v>
      </c>
      <c r="D17" s="16">
        <f>+D18+D19+D20+D21+D22</f>
        <v>103988188</v>
      </c>
      <c r="E17" s="16">
        <f>SUM(E18:E22)</f>
        <v>10045221</v>
      </c>
      <c r="F17" s="87">
        <f>C17+D17</f>
        <v>124318188</v>
      </c>
    </row>
    <row r="18" spans="1:6" s="17" customFormat="1" ht="12" customHeight="1" x14ac:dyDescent="0.2">
      <c r="A18" s="18" t="s">
        <v>28</v>
      </c>
      <c r="B18" s="19" t="s">
        <v>29</v>
      </c>
      <c r="C18" s="20"/>
      <c r="D18" s="20">
        <v>145504</v>
      </c>
      <c r="E18" s="20"/>
      <c r="F18" s="20">
        <f>D18+E18</f>
        <v>145504</v>
      </c>
    </row>
    <row r="19" spans="1:6" s="17" customFormat="1" ht="12" customHeight="1" x14ac:dyDescent="0.2">
      <c r="A19" s="21" t="s">
        <v>30</v>
      </c>
      <c r="B19" s="22" t="s">
        <v>31</v>
      </c>
      <c r="C19" s="23"/>
      <c r="D19" s="23">
        <v>0</v>
      </c>
      <c r="E19" s="23"/>
      <c r="F19" s="20">
        <f t="shared" ref="F19:F23" si="1">D19+E19</f>
        <v>0</v>
      </c>
    </row>
    <row r="20" spans="1:6" s="17" customFormat="1" ht="12" customHeight="1" x14ac:dyDescent="0.2">
      <c r="A20" s="21" t="s">
        <v>32</v>
      </c>
      <c r="B20" s="22" t="s">
        <v>33</v>
      </c>
      <c r="C20" s="23"/>
      <c r="D20" s="23">
        <v>0</v>
      </c>
      <c r="E20" s="23"/>
      <c r="F20" s="20">
        <f t="shared" si="1"/>
        <v>0</v>
      </c>
    </row>
    <row r="21" spans="1:6" s="17" customFormat="1" ht="12" customHeight="1" x14ac:dyDescent="0.2">
      <c r="A21" s="21" t="s">
        <v>34</v>
      </c>
      <c r="B21" s="22" t="s">
        <v>35</v>
      </c>
      <c r="C21" s="23"/>
      <c r="D21" s="23">
        <v>0</v>
      </c>
      <c r="E21" s="23"/>
      <c r="F21" s="20">
        <f t="shared" si="1"/>
        <v>0</v>
      </c>
    </row>
    <row r="22" spans="1:6" s="17" customFormat="1" ht="12" customHeight="1" x14ac:dyDescent="0.2">
      <c r="A22" s="21" t="s">
        <v>36</v>
      </c>
      <c r="B22" s="22" t="s">
        <v>37</v>
      </c>
      <c r="C22" s="23">
        <v>20330000</v>
      </c>
      <c r="D22" s="23">
        <v>103842684</v>
      </c>
      <c r="E22" s="20">
        <v>10045221</v>
      </c>
      <c r="F22" s="20">
        <f t="shared" si="1"/>
        <v>113887905</v>
      </c>
    </row>
    <row r="23" spans="1:6" s="17" customFormat="1" ht="12" customHeight="1" thickBot="1" x14ac:dyDescent="0.25">
      <c r="A23" s="25" t="s">
        <v>38</v>
      </c>
      <c r="B23" s="26" t="s">
        <v>39</v>
      </c>
      <c r="C23" s="28"/>
      <c r="D23" s="28">
        <v>46353356</v>
      </c>
      <c r="E23" s="28"/>
      <c r="F23" s="20">
        <f t="shared" si="1"/>
        <v>46353356</v>
      </c>
    </row>
    <row r="24" spans="1:6" s="17" customFormat="1" ht="12" customHeight="1" thickBot="1" x14ac:dyDescent="0.25">
      <c r="A24" s="14" t="s">
        <v>40</v>
      </c>
      <c r="B24" s="15" t="s">
        <v>41</v>
      </c>
      <c r="C24" s="16">
        <f>+C25+C26+C27+C28+C29</f>
        <v>118934000</v>
      </c>
      <c r="D24" s="16">
        <f>+D25+D26+D27+D28+D29</f>
        <v>368934000</v>
      </c>
      <c r="E24" s="16">
        <f>SUM(E25:E29)</f>
        <v>41104947</v>
      </c>
      <c r="F24" s="16">
        <f>D24+E24</f>
        <v>410038947</v>
      </c>
    </row>
    <row r="25" spans="1:6" s="17" customFormat="1" ht="12" customHeight="1" x14ac:dyDescent="0.2">
      <c r="A25" s="18" t="s">
        <v>42</v>
      </c>
      <c r="B25" s="19" t="s">
        <v>43</v>
      </c>
      <c r="C25" s="20">
        <v>118934000</v>
      </c>
      <c r="D25" s="20">
        <v>368934000</v>
      </c>
      <c r="E25" s="20">
        <v>41104947</v>
      </c>
      <c r="F25" s="20">
        <f>D25+E25</f>
        <v>410038947</v>
      </c>
    </row>
    <row r="26" spans="1:6" s="17" customFormat="1" ht="12" customHeight="1" x14ac:dyDescent="0.2">
      <c r="A26" s="21" t="s">
        <v>44</v>
      </c>
      <c r="B26" s="22" t="s">
        <v>45</v>
      </c>
      <c r="C26" s="23"/>
      <c r="D26" s="23"/>
      <c r="E26" s="23"/>
      <c r="F26" s="20">
        <f t="shared" ref="F26:F30" si="2">D26+E26</f>
        <v>0</v>
      </c>
    </row>
    <row r="27" spans="1:6" s="17" customFormat="1" ht="12" customHeight="1" x14ac:dyDescent="0.2">
      <c r="A27" s="21" t="s">
        <v>46</v>
      </c>
      <c r="B27" s="22" t="s">
        <v>47</v>
      </c>
      <c r="C27" s="23"/>
      <c r="D27" s="23"/>
      <c r="E27" s="23"/>
      <c r="F27" s="20">
        <f t="shared" si="2"/>
        <v>0</v>
      </c>
    </row>
    <row r="28" spans="1:6" s="17" customFormat="1" ht="12" customHeight="1" x14ac:dyDescent="0.2">
      <c r="A28" s="21" t="s">
        <v>48</v>
      </c>
      <c r="B28" s="22" t="s">
        <v>49</v>
      </c>
      <c r="C28" s="23"/>
      <c r="D28" s="23"/>
      <c r="E28" s="23"/>
      <c r="F28" s="20">
        <f t="shared" si="2"/>
        <v>0</v>
      </c>
    </row>
    <row r="29" spans="1:6" s="17" customFormat="1" ht="12" customHeight="1" x14ac:dyDescent="0.2">
      <c r="A29" s="21" t="s">
        <v>50</v>
      </c>
      <c r="B29" s="22" t="s">
        <v>51</v>
      </c>
      <c r="C29" s="23"/>
      <c r="D29" s="23"/>
      <c r="E29" s="20"/>
      <c r="F29" s="20">
        <f t="shared" si="2"/>
        <v>0</v>
      </c>
    </row>
    <row r="30" spans="1:6" s="32" customFormat="1" ht="12" customHeight="1" thickBot="1" x14ac:dyDescent="0.3">
      <c r="A30" s="29" t="s">
        <v>52</v>
      </c>
      <c r="B30" s="30" t="s">
        <v>53</v>
      </c>
      <c r="C30" s="31"/>
      <c r="D30" s="31"/>
      <c r="E30" s="31"/>
      <c r="F30" s="20">
        <f t="shared" si="2"/>
        <v>0</v>
      </c>
    </row>
    <row r="31" spans="1:6" s="17" customFormat="1" ht="12" customHeight="1" thickBot="1" x14ac:dyDescent="0.25">
      <c r="A31" s="14" t="s">
        <v>54</v>
      </c>
      <c r="B31" s="15" t="s">
        <v>55</v>
      </c>
      <c r="C31" s="33">
        <f>SUM(C32:C38)</f>
        <v>276500000</v>
      </c>
      <c r="D31" s="33">
        <f>SUM(D32:D38)</f>
        <v>255000000</v>
      </c>
      <c r="E31" s="33">
        <f>SUM(E32:E38)</f>
        <v>0</v>
      </c>
      <c r="F31" s="16">
        <f>D31+E31</f>
        <v>255000000</v>
      </c>
    </row>
    <row r="32" spans="1:6" s="17" customFormat="1" ht="12" customHeight="1" x14ac:dyDescent="0.2">
      <c r="A32" s="18" t="s">
        <v>56</v>
      </c>
      <c r="B32" s="19" t="s">
        <v>57</v>
      </c>
      <c r="C32" s="20">
        <v>71000000</v>
      </c>
      <c r="D32" s="20">
        <v>48000000</v>
      </c>
      <c r="E32" s="20"/>
      <c r="F32" s="20">
        <f>D32+E32</f>
        <v>48000000</v>
      </c>
    </row>
    <row r="33" spans="1:6" s="17" customFormat="1" ht="12" customHeight="1" x14ac:dyDescent="0.2">
      <c r="A33" s="21" t="s">
        <v>58</v>
      </c>
      <c r="B33" s="22" t="s">
        <v>59</v>
      </c>
      <c r="C33" s="23"/>
      <c r="D33" s="23">
        <v>0</v>
      </c>
      <c r="E33" s="23"/>
      <c r="F33" s="20">
        <f t="shared" ref="F33:F38" si="3">D33+E33</f>
        <v>0</v>
      </c>
    </row>
    <row r="34" spans="1:6" s="17" customFormat="1" ht="12" customHeight="1" x14ac:dyDescent="0.2">
      <c r="A34" s="21" t="s">
        <v>60</v>
      </c>
      <c r="B34" s="22" t="s">
        <v>61</v>
      </c>
      <c r="C34" s="23">
        <v>185000000</v>
      </c>
      <c r="D34" s="23">
        <v>180000000</v>
      </c>
      <c r="E34" s="23"/>
      <c r="F34" s="20">
        <f t="shared" si="3"/>
        <v>180000000</v>
      </c>
    </row>
    <row r="35" spans="1:6" s="17" customFormat="1" ht="12" customHeight="1" x14ac:dyDescent="0.2">
      <c r="A35" s="21" t="s">
        <v>62</v>
      </c>
      <c r="B35" s="22" t="s">
        <v>63</v>
      </c>
      <c r="C35" s="23">
        <v>4000000</v>
      </c>
      <c r="D35" s="23">
        <v>4000000</v>
      </c>
      <c r="E35" s="23"/>
      <c r="F35" s="20">
        <f t="shared" si="3"/>
        <v>4000000</v>
      </c>
    </row>
    <row r="36" spans="1:6" s="17" customFormat="1" ht="12" customHeight="1" x14ac:dyDescent="0.2">
      <c r="A36" s="21" t="s">
        <v>64</v>
      </c>
      <c r="B36" s="22" t="s">
        <v>65</v>
      </c>
      <c r="C36" s="23">
        <v>16500000</v>
      </c>
      <c r="D36" s="23">
        <v>0</v>
      </c>
      <c r="E36" s="20"/>
      <c r="F36" s="20">
        <f t="shared" si="3"/>
        <v>0</v>
      </c>
    </row>
    <row r="37" spans="1:6" s="17" customFormat="1" ht="12" customHeight="1" x14ac:dyDescent="0.2">
      <c r="A37" s="21" t="s">
        <v>66</v>
      </c>
      <c r="B37" s="22" t="s">
        <v>67</v>
      </c>
      <c r="C37" s="23"/>
      <c r="D37" s="23">
        <v>23000000</v>
      </c>
      <c r="E37" s="23"/>
      <c r="F37" s="20">
        <f t="shared" si="3"/>
        <v>23000000</v>
      </c>
    </row>
    <row r="38" spans="1:6" s="17" customFormat="1" ht="12" customHeight="1" thickBot="1" x14ac:dyDescent="0.25">
      <c r="A38" s="25" t="s">
        <v>68</v>
      </c>
      <c r="B38" s="34" t="s">
        <v>69</v>
      </c>
      <c r="C38" s="28"/>
      <c r="D38" s="28">
        <v>0</v>
      </c>
      <c r="E38" s="89"/>
      <c r="F38" s="20">
        <f t="shared" si="3"/>
        <v>0</v>
      </c>
    </row>
    <row r="39" spans="1:6" s="17" customFormat="1" ht="12" customHeight="1" thickBot="1" x14ac:dyDescent="0.25">
      <c r="A39" s="14" t="s">
        <v>70</v>
      </c>
      <c r="B39" s="15" t="s">
        <v>71</v>
      </c>
      <c r="C39" s="16">
        <f>SUM(C40:C50)</f>
        <v>43772000</v>
      </c>
      <c r="D39" s="16">
        <f>SUM(D40:D50)</f>
        <v>78548857</v>
      </c>
      <c r="E39" s="16">
        <f>SUM(E40:E50)</f>
        <v>7206996</v>
      </c>
      <c r="F39" s="16">
        <f>D39+E39</f>
        <v>85755853</v>
      </c>
    </row>
    <row r="40" spans="1:6" s="17" customFormat="1" ht="12" customHeight="1" x14ac:dyDescent="0.2">
      <c r="A40" s="18" t="s">
        <v>72</v>
      </c>
      <c r="B40" s="19" t="s">
        <v>73</v>
      </c>
      <c r="C40" s="20"/>
      <c r="D40" s="20">
        <v>0</v>
      </c>
      <c r="E40" s="20"/>
      <c r="F40" s="20">
        <f>D40+E40</f>
        <v>0</v>
      </c>
    </row>
    <row r="41" spans="1:6" s="17" customFormat="1" ht="12" customHeight="1" x14ac:dyDescent="0.2">
      <c r="A41" s="21" t="s">
        <v>74</v>
      </c>
      <c r="B41" s="22" t="s">
        <v>75</v>
      </c>
      <c r="C41" s="23">
        <v>6000000</v>
      </c>
      <c r="D41" s="23">
        <v>16435900</v>
      </c>
      <c r="E41" s="23">
        <v>5674800</v>
      </c>
      <c r="F41" s="20">
        <f t="shared" ref="F41:F50" si="4">D41+E41</f>
        <v>22110700</v>
      </c>
    </row>
    <row r="42" spans="1:6" s="17" customFormat="1" ht="12" customHeight="1" x14ac:dyDescent="0.2">
      <c r="A42" s="21" t="s">
        <v>76</v>
      </c>
      <c r="B42" s="22" t="s">
        <v>77</v>
      </c>
      <c r="C42" s="23"/>
      <c r="D42" s="23">
        <v>0</v>
      </c>
      <c r="E42" s="23"/>
      <c r="F42" s="20">
        <f t="shared" si="4"/>
        <v>0</v>
      </c>
    </row>
    <row r="43" spans="1:6" s="17" customFormat="1" ht="12" customHeight="1" x14ac:dyDescent="0.2">
      <c r="A43" s="21" t="s">
        <v>78</v>
      </c>
      <c r="B43" s="22" t="s">
        <v>79</v>
      </c>
      <c r="C43" s="23"/>
      <c r="D43" s="23">
        <v>16600000</v>
      </c>
      <c r="E43" s="23"/>
      <c r="F43" s="20">
        <f t="shared" si="4"/>
        <v>16600000</v>
      </c>
    </row>
    <row r="44" spans="1:6" s="17" customFormat="1" ht="12" customHeight="1" x14ac:dyDescent="0.2">
      <c r="A44" s="21" t="s">
        <v>80</v>
      </c>
      <c r="B44" s="22" t="s">
        <v>81</v>
      </c>
      <c r="C44" s="23">
        <v>25254000</v>
      </c>
      <c r="D44" s="23">
        <v>25254000</v>
      </c>
      <c r="E44" s="20"/>
      <c r="F44" s="20">
        <f t="shared" si="4"/>
        <v>25254000</v>
      </c>
    </row>
    <row r="45" spans="1:6" s="17" customFormat="1" ht="12" customHeight="1" x14ac:dyDescent="0.2">
      <c r="A45" s="21" t="s">
        <v>82</v>
      </c>
      <c r="B45" s="22" t="s">
        <v>83</v>
      </c>
      <c r="C45" s="23">
        <v>6818000</v>
      </c>
      <c r="D45" s="23">
        <v>9782112</v>
      </c>
      <c r="E45" s="23">
        <v>1532196</v>
      </c>
      <c r="F45" s="20">
        <f t="shared" si="4"/>
        <v>11314308</v>
      </c>
    </row>
    <row r="46" spans="1:6" s="17" customFormat="1" ht="12" customHeight="1" x14ac:dyDescent="0.2">
      <c r="A46" s="21" t="s">
        <v>84</v>
      </c>
      <c r="B46" s="22" t="s">
        <v>85</v>
      </c>
      <c r="C46" s="23">
        <v>3200000</v>
      </c>
      <c r="D46" s="23">
        <v>3200000</v>
      </c>
      <c r="E46" s="20"/>
      <c r="F46" s="20">
        <f t="shared" si="4"/>
        <v>3200000</v>
      </c>
    </row>
    <row r="47" spans="1:6" s="17" customFormat="1" ht="12" customHeight="1" x14ac:dyDescent="0.2">
      <c r="A47" s="21" t="s">
        <v>86</v>
      </c>
      <c r="B47" s="22" t="s">
        <v>87</v>
      </c>
      <c r="C47" s="23"/>
      <c r="D47" s="23">
        <v>0</v>
      </c>
      <c r="E47" s="20"/>
      <c r="F47" s="20">
        <f t="shared" si="4"/>
        <v>0</v>
      </c>
    </row>
    <row r="48" spans="1:6" s="17" customFormat="1" ht="12" customHeight="1" x14ac:dyDescent="0.2">
      <c r="A48" s="21" t="s">
        <v>88</v>
      </c>
      <c r="B48" s="22" t="s">
        <v>89</v>
      </c>
      <c r="C48" s="35"/>
      <c r="D48" s="35">
        <v>0</v>
      </c>
      <c r="E48" s="35"/>
      <c r="F48" s="20">
        <f t="shared" si="4"/>
        <v>0</v>
      </c>
    </row>
    <row r="49" spans="1:6" s="17" customFormat="1" ht="12" customHeight="1" x14ac:dyDescent="0.2">
      <c r="A49" s="25" t="s">
        <v>90</v>
      </c>
      <c r="B49" s="36" t="s">
        <v>91</v>
      </c>
      <c r="C49" s="37"/>
      <c r="D49" s="37">
        <v>0</v>
      </c>
      <c r="E49" s="37"/>
      <c r="F49" s="20">
        <f t="shared" si="4"/>
        <v>0</v>
      </c>
    </row>
    <row r="50" spans="1:6" s="17" customFormat="1" ht="12" customHeight="1" thickBot="1" x14ac:dyDescent="0.25">
      <c r="A50" s="25" t="s">
        <v>92</v>
      </c>
      <c r="B50" s="26" t="s">
        <v>93</v>
      </c>
      <c r="C50" s="37">
        <v>2500000</v>
      </c>
      <c r="D50" s="37">
        <v>7276845</v>
      </c>
      <c r="E50" s="37"/>
      <c r="F50" s="20">
        <f t="shared" si="4"/>
        <v>7276845</v>
      </c>
    </row>
    <row r="51" spans="1:6" s="17" customFormat="1" ht="12" customHeight="1" thickBot="1" x14ac:dyDescent="0.25">
      <c r="A51" s="14" t="s">
        <v>94</v>
      </c>
      <c r="B51" s="15" t="s">
        <v>95</v>
      </c>
      <c r="C51" s="16">
        <f>SUM(C52:C56)</f>
        <v>0</v>
      </c>
      <c r="D51" s="16">
        <f>SUM(D52:D56)</f>
        <v>0</v>
      </c>
      <c r="E51" s="16">
        <f>SUM(E52:E56)</f>
        <v>196850</v>
      </c>
      <c r="F51" s="16">
        <f>SUM(F52:F56)</f>
        <v>196850</v>
      </c>
    </row>
    <row r="52" spans="1:6" s="17" customFormat="1" ht="12" customHeight="1" x14ac:dyDescent="0.2">
      <c r="A52" s="18" t="s">
        <v>96</v>
      </c>
      <c r="B52" s="19" t="s">
        <v>97</v>
      </c>
      <c r="C52" s="38"/>
      <c r="D52" s="38"/>
      <c r="E52" s="38"/>
      <c r="F52" s="20">
        <f t="shared" ref="F52:F71" si="5">C52+D52</f>
        <v>0</v>
      </c>
    </row>
    <row r="53" spans="1:6" s="17" customFormat="1" ht="12" customHeight="1" x14ac:dyDescent="0.2">
      <c r="A53" s="21" t="s">
        <v>98</v>
      </c>
      <c r="B53" s="22" t="s">
        <v>99</v>
      </c>
      <c r="C53" s="35"/>
      <c r="D53" s="35"/>
      <c r="E53" s="35"/>
      <c r="F53" s="23">
        <f t="shared" si="5"/>
        <v>0</v>
      </c>
    </row>
    <row r="54" spans="1:6" s="17" customFormat="1" ht="12" customHeight="1" x14ac:dyDescent="0.2">
      <c r="A54" s="21" t="s">
        <v>100</v>
      </c>
      <c r="B54" s="22" t="s">
        <v>101</v>
      </c>
      <c r="C54" s="35"/>
      <c r="D54" s="35"/>
      <c r="E54" s="35">
        <v>196850</v>
      </c>
      <c r="F54" s="23">
        <f>D54+E54</f>
        <v>196850</v>
      </c>
    </row>
    <row r="55" spans="1:6" s="17" customFormat="1" ht="12" customHeight="1" x14ac:dyDescent="0.2">
      <c r="A55" s="21" t="s">
        <v>102</v>
      </c>
      <c r="B55" s="22" t="s">
        <v>103</v>
      </c>
      <c r="C55" s="35"/>
      <c r="D55" s="35"/>
      <c r="E55" s="35"/>
      <c r="F55" s="23">
        <f t="shared" si="5"/>
        <v>0</v>
      </c>
    </row>
    <row r="56" spans="1:6" s="17" customFormat="1" ht="12" customHeight="1" thickBot="1" x14ac:dyDescent="0.25">
      <c r="A56" s="25" t="s">
        <v>104</v>
      </c>
      <c r="B56" s="26" t="s">
        <v>105</v>
      </c>
      <c r="C56" s="37"/>
      <c r="D56" s="37"/>
      <c r="E56" s="828"/>
      <c r="F56" s="20">
        <f t="shared" si="5"/>
        <v>0</v>
      </c>
    </row>
    <row r="57" spans="1:6" s="17" customFormat="1" ht="12" customHeight="1" thickBot="1" x14ac:dyDescent="0.25">
      <c r="A57" s="14" t="s">
        <v>106</v>
      </c>
      <c r="B57" s="15" t="s">
        <v>107</v>
      </c>
      <c r="C57" s="16">
        <f>SUM(C58:C58)</f>
        <v>0</v>
      </c>
      <c r="D57" s="16">
        <f>SUM(D58:D58)</f>
        <v>0</v>
      </c>
      <c r="E57" s="16"/>
      <c r="F57" s="16">
        <f t="shared" si="5"/>
        <v>0</v>
      </c>
    </row>
    <row r="58" spans="1:6" s="17" customFormat="1" ht="12" customHeight="1" thickBot="1" x14ac:dyDescent="0.25">
      <c r="A58" s="18" t="s">
        <v>108</v>
      </c>
      <c r="B58" s="19" t="s">
        <v>109</v>
      </c>
      <c r="C58" s="20"/>
      <c r="D58" s="20"/>
      <c r="E58" s="20"/>
      <c r="F58" s="20">
        <f t="shared" si="5"/>
        <v>0</v>
      </c>
    </row>
    <row r="59" spans="1:6" s="17" customFormat="1" ht="12" customHeight="1" thickBot="1" x14ac:dyDescent="0.25">
      <c r="A59" s="14" t="s">
        <v>116</v>
      </c>
      <c r="B59" s="27" t="s">
        <v>117</v>
      </c>
      <c r="C59" s="16">
        <f>SUM(C60:C62)</f>
        <v>0</v>
      </c>
      <c r="D59" s="16">
        <f>SUM(D60:D62)</f>
        <v>0</v>
      </c>
      <c r="E59" s="16"/>
      <c r="F59" s="16">
        <f t="shared" si="5"/>
        <v>0</v>
      </c>
    </row>
    <row r="60" spans="1:6" s="17" customFormat="1" ht="12" customHeight="1" x14ac:dyDescent="0.2">
      <c r="A60" s="18" t="s">
        <v>118</v>
      </c>
      <c r="B60" s="19" t="s">
        <v>119</v>
      </c>
      <c r="C60" s="35"/>
      <c r="D60" s="35"/>
      <c r="E60" s="38"/>
      <c r="F60" s="20">
        <f t="shared" si="5"/>
        <v>0</v>
      </c>
    </row>
    <row r="61" spans="1:6" s="17" customFormat="1" ht="12" customHeight="1" x14ac:dyDescent="0.2">
      <c r="A61" s="21" t="s">
        <v>120</v>
      </c>
      <c r="B61" s="22" t="s">
        <v>121</v>
      </c>
      <c r="C61" s="35"/>
      <c r="D61" s="35"/>
      <c r="E61" s="35"/>
      <c r="F61" s="23">
        <f t="shared" si="5"/>
        <v>0</v>
      </c>
    </row>
    <row r="62" spans="1:6" s="17" customFormat="1" ht="12" customHeight="1" x14ac:dyDescent="0.2">
      <c r="A62" s="21" t="s">
        <v>122</v>
      </c>
      <c r="B62" s="22" t="s">
        <v>123</v>
      </c>
      <c r="C62" s="35"/>
      <c r="D62" s="35"/>
      <c r="E62" s="35"/>
      <c r="F62" s="23">
        <f t="shared" si="5"/>
        <v>0</v>
      </c>
    </row>
    <row r="63" spans="1:6" s="17" customFormat="1" ht="12" customHeight="1" thickBot="1" x14ac:dyDescent="0.25">
      <c r="A63" s="25" t="s">
        <v>124</v>
      </c>
      <c r="B63" s="26" t="s">
        <v>125</v>
      </c>
      <c r="C63" s="35"/>
      <c r="D63" s="35"/>
      <c r="E63" s="35"/>
      <c r="F63" s="23">
        <f t="shared" si="5"/>
        <v>0</v>
      </c>
    </row>
    <row r="64" spans="1:6" s="17" customFormat="1" ht="17.25" customHeight="1" thickBot="1" x14ac:dyDescent="0.25">
      <c r="A64" s="39" t="s">
        <v>126</v>
      </c>
      <c r="B64" s="15" t="s">
        <v>127</v>
      </c>
      <c r="C64" s="33">
        <f>+C10+C17+C24+C31+C39+C51+C57+C59</f>
        <v>664027362</v>
      </c>
      <c r="D64" s="33">
        <f>+D10+D17+D24+D31+D39+D51+D57+D59</f>
        <v>1023175524</v>
      </c>
      <c r="E64" s="33">
        <f>+E10+E17+E24+E31+E39+E51+E57+E59</f>
        <v>85754718</v>
      </c>
      <c r="F64" s="16">
        <f>D64+E64</f>
        <v>1108930242</v>
      </c>
    </row>
    <row r="65" spans="1:6" s="17" customFormat="1" ht="12" customHeight="1" thickBot="1" x14ac:dyDescent="0.25">
      <c r="A65" s="40" t="s">
        <v>128</v>
      </c>
      <c r="B65" s="27" t="s">
        <v>129</v>
      </c>
      <c r="C65" s="16">
        <f>SUM(C66:C68)</f>
        <v>0</v>
      </c>
      <c r="D65" s="16">
        <f>SUM(D66:D68)</f>
        <v>0</v>
      </c>
      <c r="E65" s="16"/>
      <c r="F65" s="16">
        <f t="shared" si="5"/>
        <v>0</v>
      </c>
    </row>
    <row r="66" spans="1:6" s="17" customFormat="1" ht="12" customHeight="1" x14ac:dyDescent="0.2">
      <c r="A66" s="18" t="s">
        <v>130</v>
      </c>
      <c r="B66" s="19" t="s">
        <v>131</v>
      </c>
      <c r="C66" s="35"/>
      <c r="D66" s="35"/>
      <c r="E66" s="38"/>
      <c r="F66" s="20">
        <f t="shared" si="5"/>
        <v>0</v>
      </c>
    </row>
    <row r="67" spans="1:6" s="17" customFormat="1" ht="12" customHeight="1" x14ac:dyDescent="0.2">
      <c r="A67" s="21" t="s">
        <v>132</v>
      </c>
      <c r="B67" s="22" t="s">
        <v>133</v>
      </c>
      <c r="C67" s="35"/>
      <c r="D67" s="35"/>
      <c r="E67" s="35"/>
      <c r="F67" s="23">
        <f t="shared" si="5"/>
        <v>0</v>
      </c>
    </row>
    <row r="68" spans="1:6" s="17" customFormat="1" ht="12" customHeight="1" thickBot="1" x14ac:dyDescent="0.25">
      <c r="A68" s="25" t="s">
        <v>134</v>
      </c>
      <c r="B68" s="41" t="s">
        <v>135</v>
      </c>
      <c r="C68" s="35"/>
      <c r="D68" s="35"/>
      <c r="E68" s="35"/>
      <c r="F68" s="23">
        <f t="shared" si="5"/>
        <v>0</v>
      </c>
    </row>
    <row r="69" spans="1:6" s="17" customFormat="1" ht="12" customHeight="1" thickBot="1" x14ac:dyDescent="0.25">
      <c r="A69" s="40" t="s">
        <v>136</v>
      </c>
      <c r="B69" s="27" t="s">
        <v>137</v>
      </c>
      <c r="C69" s="16">
        <f>SUM(C70:C71)</f>
        <v>0</v>
      </c>
      <c r="D69" s="16">
        <f>SUM(D70:D71)</f>
        <v>0</v>
      </c>
      <c r="E69" s="16"/>
      <c r="F69" s="16">
        <f t="shared" si="5"/>
        <v>0</v>
      </c>
    </row>
    <row r="70" spans="1:6" s="17" customFormat="1" ht="12" customHeight="1" x14ac:dyDescent="0.2">
      <c r="A70" s="18" t="s">
        <v>138</v>
      </c>
      <c r="B70" s="19" t="s">
        <v>139</v>
      </c>
      <c r="C70" s="35"/>
      <c r="D70" s="35"/>
      <c r="E70" s="38"/>
      <c r="F70" s="20">
        <f t="shared" si="5"/>
        <v>0</v>
      </c>
    </row>
    <row r="71" spans="1:6" s="17" customFormat="1" ht="12" customHeight="1" thickBot="1" x14ac:dyDescent="0.25">
      <c r="A71" s="21" t="s">
        <v>140</v>
      </c>
      <c r="B71" s="22" t="s">
        <v>141</v>
      </c>
      <c r="C71" s="35"/>
      <c r="D71" s="35"/>
      <c r="E71" s="35"/>
      <c r="F71" s="23">
        <f t="shared" si="5"/>
        <v>0</v>
      </c>
    </row>
    <row r="72" spans="1:6" s="17" customFormat="1" ht="12" customHeight="1" thickBot="1" x14ac:dyDescent="0.25">
      <c r="A72" s="40" t="s">
        <v>146</v>
      </c>
      <c r="B72" s="27" t="s">
        <v>147</v>
      </c>
      <c r="C72" s="16">
        <f>SUM(C73:C74)</f>
        <v>244278000</v>
      </c>
      <c r="D72" s="16">
        <f>SUM(D73:D74)</f>
        <v>257839497</v>
      </c>
      <c r="E72" s="16">
        <f>SUM(E73:E74)</f>
        <v>0</v>
      </c>
      <c r="F72" s="16">
        <f>D72+E72</f>
        <v>257839497</v>
      </c>
    </row>
    <row r="73" spans="1:6" s="17" customFormat="1" ht="12" customHeight="1" x14ac:dyDescent="0.2">
      <c r="A73" s="45" t="s">
        <v>148</v>
      </c>
      <c r="B73" s="46" t="s">
        <v>149</v>
      </c>
      <c r="C73" s="47">
        <v>244278000</v>
      </c>
      <c r="D73" s="47">
        <v>257839497</v>
      </c>
      <c r="E73" s="38"/>
      <c r="F73" s="20">
        <f>D73+E73</f>
        <v>257839497</v>
      </c>
    </row>
    <row r="74" spans="1:6" s="17" customFormat="1" ht="12" customHeight="1" thickBot="1" x14ac:dyDescent="0.25">
      <c r="A74" s="42" t="s">
        <v>150</v>
      </c>
      <c r="B74" s="43" t="s">
        <v>151</v>
      </c>
      <c r="C74" s="44"/>
      <c r="D74" s="44"/>
      <c r="E74" s="828"/>
      <c r="F74" s="23">
        <f>C74+D74</f>
        <v>0</v>
      </c>
    </row>
    <row r="75" spans="1:6" s="17" customFormat="1" ht="12" customHeight="1" thickBot="1" x14ac:dyDescent="0.25">
      <c r="A75" s="40" t="s">
        <v>152</v>
      </c>
      <c r="B75" s="27" t="s">
        <v>153</v>
      </c>
      <c r="C75" s="16">
        <f>SUM(C76:C78)</f>
        <v>8179654</v>
      </c>
      <c r="D75" s="16">
        <f>SUM(D76:D78)</f>
        <v>8179654</v>
      </c>
      <c r="E75" s="16">
        <f>SUM(E76:E78)</f>
        <v>-8179654</v>
      </c>
      <c r="F75" s="16">
        <f>D75+E75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v>8179654</v>
      </c>
      <c r="D76" s="35">
        <v>8179654</v>
      </c>
      <c r="E76" s="38">
        <v>-8179654</v>
      </c>
      <c r="F76" s="20">
        <f>D76+E76</f>
        <v>0</v>
      </c>
    </row>
    <row r="77" spans="1:6" s="17" customFormat="1" ht="12" customHeight="1" x14ac:dyDescent="0.2">
      <c r="A77" s="21" t="s">
        <v>156</v>
      </c>
      <c r="B77" s="22" t="s">
        <v>157</v>
      </c>
      <c r="C77" s="35"/>
      <c r="D77" s="35"/>
      <c r="E77" s="35"/>
      <c r="F77" s="23">
        <f t="shared" ref="F77:F82" si="6">C77+D77</f>
        <v>0</v>
      </c>
    </row>
    <row r="78" spans="1:6" s="17" customFormat="1" ht="12" customHeight="1" thickBot="1" x14ac:dyDescent="0.25">
      <c r="A78" s="48" t="s">
        <v>158</v>
      </c>
      <c r="B78" s="49" t="s">
        <v>159</v>
      </c>
      <c r="C78" s="50"/>
      <c r="D78" s="50"/>
      <c r="E78" s="828"/>
      <c r="F78" s="20">
        <f t="shared" si="6"/>
        <v>0</v>
      </c>
    </row>
    <row r="79" spans="1:6" s="17" customFormat="1" ht="12" customHeight="1" thickBot="1" x14ac:dyDescent="0.25">
      <c r="A79" s="40" t="s">
        <v>160</v>
      </c>
      <c r="B79" s="27" t="s">
        <v>161</v>
      </c>
      <c r="C79" s="16">
        <f>SUM(C80:C80)</f>
        <v>0</v>
      </c>
      <c r="D79" s="16">
        <f>SUM(D80:D80)</f>
        <v>0</v>
      </c>
      <c r="E79" s="16"/>
      <c r="F79" s="16">
        <f t="shared" si="6"/>
        <v>0</v>
      </c>
    </row>
    <row r="80" spans="1:6" s="17" customFormat="1" ht="12" customHeight="1" thickBot="1" x14ac:dyDescent="0.25">
      <c r="A80" s="51" t="s">
        <v>162</v>
      </c>
      <c r="B80" s="19" t="s">
        <v>163</v>
      </c>
      <c r="C80" s="35"/>
      <c r="D80" s="35"/>
      <c r="E80" s="38"/>
      <c r="F80" s="20">
        <f t="shared" si="6"/>
        <v>0</v>
      </c>
    </row>
    <row r="81" spans="1:6" s="17" customFormat="1" ht="12" customHeight="1" thickBot="1" x14ac:dyDescent="0.25">
      <c r="A81" s="40" t="s">
        <v>170</v>
      </c>
      <c r="B81" s="27" t="s">
        <v>171</v>
      </c>
      <c r="C81" s="54"/>
      <c r="D81" s="54"/>
      <c r="E81" s="54"/>
      <c r="F81" s="16">
        <f t="shared" si="6"/>
        <v>0</v>
      </c>
    </row>
    <row r="82" spans="1:6" s="17" customFormat="1" ht="13.5" customHeight="1" thickBot="1" x14ac:dyDescent="0.25">
      <c r="A82" s="40" t="s">
        <v>172</v>
      </c>
      <c r="B82" s="27" t="s">
        <v>173</v>
      </c>
      <c r="C82" s="54"/>
      <c r="D82" s="54"/>
      <c r="E82" s="54"/>
      <c r="F82" s="16">
        <f t="shared" si="6"/>
        <v>0</v>
      </c>
    </row>
    <row r="83" spans="1:6" s="17" customFormat="1" ht="15.75" customHeight="1" thickBot="1" x14ac:dyDescent="0.25">
      <c r="A83" s="40" t="s">
        <v>174</v>
      </c>
      <c r="B83" s="55" t="s">
        <v>175</v>
      </c>
      <c r="C83" s="33">
        <f>+C65+C69+C72+C75+C79+C82+C81</f>
        <v>252457654</v>
      </c>
      <c r="D83" s="33">
        <f>+D65+D69+D72+D75+D79+D82+D81</f>
        <v>266019151</v>
      </c>
      <c r="E83" s="33">
        <f>+E65+E69+E72+E75+E79+E82+E81</f>
        <v>-8179654</v>
      </c>
      <c r="F83" s="16">
        <f>D83+E83</f>
        <v>257839497</v>
      </c>
    </row>
    <row r="84" spans="1:6" s="17" customFormat="1" ht="16.5" customHeight="1" thickBot="1" x14ac:dyDescent="0.25">
      <c r="A84" s="56" t="s">
        <v>176</v>
      </c>
      <c r="B84" s="57" t="s">
        <v>177</v>
      </c>
      <c r="C84" s="33">
        <f>+C64+C83</f>
        <v>916485016</v>
      </c>
      <c r="D84" s="33">
        <f>+D64+D83</f>
        <v>1289194675</v>
      </c>
      <c r="E84" s="33">
        <f>+E64+E83</f>
        <v>77575064</v>
      </c>
      <c r="F84" s="16">
        <f>D84+E84</f>
        <v>1366769739</v>
      </c>
    </row>
    <row r="85" spans="1:6" s="17" customFormat="1" ht="11.1" customHeight="1" x14ac:dyDescent="0.2">
      <c r="A85" s="58"/>
      <c r="B85" s="59"/>
      <c r="C85" s="60"/>
    </row>
    <row r="86" spans="1:6" ht="16.5" customHeight="1" x14ac:dyDescent="0.25">
      <c r="A86" s="916" t="s">
        <v>178</v>
      </c>
      <c r="B86" s="916"/>
      <c r="C86" s="916"/>
    </row>
    <row r="87" spans="1:6" ht="16.5" customHeight="1" thickBot="1" x14ac:dyDescent="0.3">
      <c r="A87" s="917" t="s">
        <v>179</v>
      </c>
      <c r="B87" s="917"/>
      <c r="C87" s="116" t="str">
        <f>C7</f>
        <v>Forintban!</v>
      </c>
    </row>
    <row r="88" spans="1:6" ht="36.75" thickBot="1" x14ac:dyDescent="0.3">
      <c r="A88" s="61" t="s">
        <v>4</v>
      </c>
      <c r="B88" s="62" t="s">
        <v>180</v>
      </c>
      <c r="C88" s="63" t="str">
        <f>+C8</f>
        <v>2020. évi előirányzat</v>
      </c>
      <c r="D88" s="9" t="s">
        <v>6</v>
      </c>
      <c r="E88" s="9" t="s">
        <v>623</v>
      </c>
      <c r="F88" s="9" t="s">
        <v>7</v>
      </c>
    </row>
    <row r="89" spans="1:6" s="13" customFormat="1" ht="12" customHeight="1" thickBot="1" x14ac:dyDescent="0.25">
      <c r="A89" s="61"/>
      <c r="B89" s="62" t="s">
        <v>8</v>
      </c>
      <c r="C89" s="63" t="s">
        <v>9</v>
      </c>
      <c r="D89" s="12" t="s">
        <v>10</v>
      </c>
      <c r="E89" s="12" t="s">
        <v>11</v>
      </c>
      <c r="F89" s="12" t="s">
        <v>361</v>
      </c>
    </row>
    <row r="90" spans="1:6" ht="12" customHeight="1" thickBot="1" x14ac:dyDescent="0.3">
      <c r="A90" s="64" t="s">
        <v>12</v>
      </c>
      <c r="B90" s="65" t="s">
        <v>181</v>
      </c>
      <c r="C90" s="66">
        <f>C91+C92+C93+C94+C95+C108</f>
        <v>563465000</v>
      </c>
      <c r="D90" s="66">
        <f>D91+D92+D93+D94+D95+D108</f>
        <v>670121951</v>
      </c>
      <c r="E90" s="66">
        <f>E91+E92+E93+E94+E95+E108</f>
        <v>36092463</v>
      </c>
      <c r="F90" s="66">
        <f>D90+E90</f>
        <v>706214414</v>
      </c>
    </row>
    <row r="91" spans="1:6" ht="12" customHeight="1" x14ac:dyDescent="0.25">
      <c r="A91" s="45" t="s">
        <v>14</v>
      </c>
      <c r="B91" s="67" t="s">
        <v>182</v>
      </c>
      <c r="C91" s="68">
        <v>280757000</v>
      </c>
      <c r="D91" s="829">
        <v>335529417</v>
      </c>
      <c r="E91" s="470">
        <v>11856717</v>
      </c>
      <c r="F91" s="830">
        <f>D91+E91</f>
        <v>347386134</v>
      </c>
    </row>
    <row r="92" spans="1:6" ht="12" customHeight="1" x14ac:dyDescent="0.25">
      <c r="A92" s="21" t="s">
        <v>16</v>
      </c>
      <c r="B92" s="69" t="s">
        <v>183</v>
      </c>
      <c r="C92" s="23">
        <v>48460000</v>
      </c>
      <c r="D92" s="825">
        <v>56022606</v>
      </c>
      <c r="E92" s="72">
        <v>1880350</v>
      </c>
      <c r="F92" s="831">
        <f t="shared" ref="F92:F110" si="7">D92+E92</f>
        <v>57902956</v>
      </c>
    </row>
    <row r="93" spans="1:6" ht="12" customHeight="1" x14ac:dyDescent="0.25">
      <c r="A93" s="21" t="s">
        <v>18</v>
      </c>
      <c r="B93" s="69" t="s">
        <v>184</v>
      </c>
      <c r="C93" s="28">
        <v>167440000</v>
      </c>
      <c r="D93" s="832">
        <v>222638086</v>
      </c>
      <c r="E93" s="439">
        <v>6075896</v>
      </c>
      <c r="F93" s="831">
        <f t="shared" si="7"/>
        <v>228713982</v>
      </c>
    </row>
    <row r="94" spans="1:6" ht="12" customHeight="1" x14ac:dyDescent="0.25">
      <c r="A94" s="21" t="s">
        <v>20</v>
      </c>
      <c r="B94" s="70" t="s">
        <v>185</v>
      </c>
      <c r="C94" s="28">
        <v>20000000</v>
      </c>
      <c r="D94" s="832">
        <v>22725000</v>
      </c>
      <c r="E94" s="439">
        <v>1161200</v>
      </c>
      <c r="F94" s="831">
        <f t="shared" si="7"/>
        <v>23886200</v>
      </c>
    </row>
    <row r="95" spans="1:6" ht="12" customHeight="1" x14ac:dyDescent="0.25">
      <c r="A95" s="21" t="s">
        <v>186</v>
      </c>
      <c r="B95" s="71" t="s">
        <v>187</v>
      </c>
      <c r="C95" s="28">
        <v>4000000</v>
      </c>
      <c r="D95" s="832">
        <v>7785883</v>
      </c>
      <c r="E95" s="439">
        <v>15118300</v>
      </c>
      <c r="F95" s="831">
        <f t="shared" si="7"/>
        <v>22904183</v>
      </c>
    </row>
    <row r="96" spans="1:6" ht="12" customHeight="1" x14ac:dyDescent="0.25">
      <c r="A96" s="21" t="s">
        <v>24</v>
      </c>
      <c r="B96" s="69" t="s">
        <v>188</v>
      </c>
      <c r="C96" s="28"/>
      <c r="D96" s="832">
        <v>3185883</v>
      </c>
      <c r="E96" s="72"/>
      <c r="F96" s="831">
        <f t="shared" si="7"/>
        <v>3185883</v>
      </c>
    </row>
    <row r="97" spans="1:6" ht="12" customHeight="1" x14ac:dyDescent="0.25">
      <c r="A97" s="21" t="s">
        <v>189</v>
      </c>
      <c r="B97" s="73" t="s">
        <v>190</v>
      </c>
      <c r="C97" s="28"/>
      <c r="D97" s="832">
        <v>0</v>
      </c>
      <c r="E97" s="72"/>
      <c r="F97" s="831">
        <f t="shared" si="7"/>
        <v>0</v>
      </c>
    </row>
    <row r="98" spans="1:6" ht="12" customHeight="1" x14ac:dyDescent="0.25">
      <c r="A98" s="21" t="s">
        <v>191</v>
      </c>
      <c r="B98" s="73" t="s">
        <v>192</v>
      </c>
      <c r="C98" s="28"/>
      <c r="D98" s="832">
        <v>0</v>
      </c>
      <c r="E98" s="72"/>
      <c r="F98" s="831">
        <f t="shared" si="7"/>
        <v>0</v>
      </c>
    </row>
    <row r="99" spans="1:6" ht="12" customHeight="1" x14ac:dyDescent="0.25">
      <c r="A99" s="21" t="s">
        <v>193</v>
      </c>
      <c r="B99" s="74" t="s">
        <v>194</v>
      </c>
      <c r="C99" s="28"/>
      <c r="D99" s="832"/>
      <c r="E99" s="72"/>
      <c r="F99" s="831">
        <f t="shared" si="7"/>
        <v>0</v>
      </c>
    </row>
    <row r="100" spans="1:6" ht="12" customHeight="1" x14ac:dyDescent="0.25">
      <c r="A100" s="21" t="s">
        <v>195</v>
      </c>
      <c r="B100" s="75" t="s">
        <v>196</v>
      </c>
      <c r="C100" s="28"/>
      <c r="D100" s="832"/>
      <c r="E100" s="439"/>
      <c r="F100" s="831">
        <f t="shared" si="7"/>
        <v>0</v>
      </c>
    </row>
    <row r="101" spans="1:6" ht="12" customHeight="1" x14ac:dyDescent="0.25">
      <c r="A101" s="21" t="s">
        <v>197</v>
      </c>
      <c r="B101" s="75" t="s">
        <v>198</v>
      </c>
      <c r="C101" s="28"/>
      <c r="D101" s="832"/>
      <c r="E101" s="72"/>
      <c r="F101" s="831">
        <f t="shared" si="7"/>
        <v>0</v>
      </c>
    </row>
    <row r="102" spans="1:6" ht="12" customHeight="1" x14ac:dyDescent="0.25">
      <c r="A102" s="21" t="s">
        <v>199</v>
      </c>
      <c r="B102" s="74" t="s">
        <v>200</v>
      </c>
      <c r="C102" s="28"/>
      <c r="D102" s="832"/>
      <c r="E102" s="72"/>
      <c r="F102" s="831">
        <f t="shared" si="7"/>
        <v>0</v>
      </c>
    </row>
    <row r="103" spans="1:6" ht="12" customHeight="1" x14ac:dyDescent="0.25">
      <c r="A103" s="21" t="s">
        <v>201</v>
      </c>
      <c r="B103" s="74" t="s">
        <v>202</v>
      </c>
      <c r="C103" s="28"/>
      <c r="D103" s="832"/>
      <c r="E103" s="72"/>
      <c r="F103" s="831">
        <f t="shared" si="7"/>
        <v>0</v>
      </c>
    </row>
    <row r="104" spans="1:6" ht="12" customHeight="1" x14ac:dyDescent="0.25">
      <c r="A104" s="21" t="s">
        <v>203</v>
      </c>
      <c r="B104" s="75" t="s">
        <v>204</v>
      </c>
      <c r="C104" s="28"/>
      <c r="D104" s="832"/>
      <c r="E104" s="72"/>
      <c r="F104" s="831">
        <f t="shared" si="7"/>
        <v>0</v>
      </c>
    </row>
    <row r="105" spans="1:6" ht="12" customHeight="1" x14ac:dyDescent="0.25">
      <c r="A105" s="76" t="s">
        <v>205</v>
      </c>
      <c r="B105" s="73" t="s">
        <v>206</v>
      </c>
      <c r="C105" s="28"/>
      <c r="D105" s="832"/>
      <c r="E105" s="72"/>
      <c r="F105" s="831">
        <f t="shared" si="7"/>
        <v>0</v>
      </c>
    </row>
    <row r="106" spans="1:6" ht="12" customHeight="1" x14ac:dyDescent="0.25">
      <c r="A106" s="21" t="s">
        <v>207</v>
      </c>
      <c r="B106" s="73" t="s">
        <v>208</v>
      </c>
      <c r="C106" s="28"/>
      <c r="D106" s="832"/>
      <c r="E106" s="439"/>
      <c r="F106" s="831">
        <f t="shared" si="7"/>
        <v>0</v>
      </c>
    </row>
    <row r="107" spans="1:6" ht="12" customHeight="1" x14ac:dyDescent="0.25">
      <c r="A107" s="25" t="s">
        <v>209</v>
      </c>
      <c r="B107" s="73" t="s">
        <v>210</v>
      </c>
      <c r="C107" s="28">
        <v>4000000</v>
      </c>
      <c r="D107" s="832">
        <v>4600000</v>
      </c>
      <c r="E107" s="439">
        <v>15118300</v>
      </c>
      <c r="F107" s="831">
        <f t="shared" si="7"/>
        <v>19718300</v>
      </c>
    </row>
    <row r="108" spans="1:6" ht="12" customHeight="1" x14ac:dyDescent="0.25">
      <c r="A108" s="21" t="s">
        <v>211</v>
      </c>
      <c r="B108" s="70" t="s">
        <v>212</v>
      </c>
      <c r="C108" s="23">
        <v>42808000</v>
      </c>
      <c r="D108" s="825">
        <v>25420959</v>
      </c>
      <c r="E108" s="72"/>
      <c r="F108" s="831">
        <f t="shared" si="7"/>
        <v>25420959</v>
      </c>
    </row>
    <row r="109" spans="1:6" ht="12" customHeight="1" x14ac:dyDescent="0.25">
      <c r="A109" s="21" t="s">
        <v>213</v>
      </c>
      <c r="B109" s="69" t="s">
        <v>214</v>
      </c>
      <c r="C109" s="23"/>
      <c r="D109" s="825">
        <v>0</v>
      </c>
      <c r="E109" s="439"/>
      <c r="F109" s="831">
        <f t="shared" si="7"/>
        <v>0</v>
      </c>
    </row>
    <row r="110" spans="1:6" ht="12" customHeight="1" thickBot="1" x14ac:dyDescent="0.3">
      <c r="A110" s="48" t="s">
        <v>215</v>
      </c>
      <c r="B110" s="77" t="s">
        <v>216</v>
      </c>
      <c r="C110" s="78">
        <v>42808000</v>
      </c>
      <c r="D110" s="833">
        <v>25420959</v>
      </c>
      <c r="E110" s="480"/>
      <c r="F110" s="834">
        <f t="shared" si="7"/>
        <v>25420959</v>
      </c>
    </row>
    <row r="111" spans="1:6" ht="12" customHeight="1" thickBot="1" x14ac:dyDescent="0.3">
      <c r="A111" s="79" t="s">
        <v>26</v>
      </c>
      <c r="B111" s="80" t="s">
        <v>217</v>
      </c>
      <c r="C111" s="81">
        <f>+C112+C114+C116</f>
        <v>353020016</v>
      </c>
      <c r="D111" s="835">
        <f>+D112+D114+D116</f>
        <v>619072724</v>
      </c>
      <c r="E111" s="87">
        <f>E112+E114</f>
        <v>33302947</v>
      </c>
      <c r="F111" s="466">
        <f>D111+E111</f>
        <v>652375671</v>
      </c>
    </row>
    <row r="112" spans="1:6" ht="12" customHeight="1" x14ac:dyDescent="0.25">
      <c r="A112" s="18" t="s">
        <v>28</v>
      </c>
      <c r="B112" s="69" t="s">
        <v>218</v>
      </c>
      <c r="C112" s="20">
        <v>288701000</v>
      </c>
      <c r="D112" s="470">
        <v>434753708</v>
      </c>
      <c r="E112" s="470">
        <v>13839716</v>
      </c>
      <c r="F112" s="830">
        <f>D112+E112</f>
        <v>448593424</v>
      </c>
    </row>
    <row r="113" spans="1:6" ht="12" customHeight="1" x14ac:dyDescent="0.25">
      <c r="A113" s="18" t="s">
        <v>30</v>
      </c>
      <c r="B113" s="82" t="s">
        <v>219</v>
      </c>
      <c r="C113" s="20"/>
      <c r="D113" s="431">
        <v>86052708</v>
      </c>
      <c r="E113" s="72"/>
      <c r="F113" s="831">
        <f t="shared" ref="F113:F123" si="8">D113+E113</f>
        <v>86052708</v>
      </c>
    </row>
    <row r="114" spans="1:6" ht="12" customHeight="1" x14ac:dyDescent="0.25">
      <c r="A114" s="18" t="s">
        <v>32</v>
      </c>
      <c r="B114" s="82" t="s">
        <v>220</v>
      </c>
      <c r="C114" s="23">
        <v>64319016</v>
      </c>
      <c r="D114" s="72">
        <v>184319016</v>
      </c>
      <c r="E114" s="72">
        <v>19463231</v>
      </c>
      <c r="F114" s="831">
        <f t="shared" si="8"/>
        <v>203782247</v>
      </c>
    </row>
    <row r="115" spans="1:6" ht="12" customHeight="1" x14ac:dyDescent="0.25">
      <c r="A115" s="18" t="s">
        <v>34</v>
      </c>
      <c r="B115" s="82" t="s">
        <v>221</v>
      </c>
      <c r="C115" s="83"/>
      <c r="D115" s="72">
        <v>120000000</v>
      </c>
      <c r="E115" s="72"/>
      <c r="F115" s="831">
        <f t="shared" si="8"/>
        <v>120000000</v>
      </c>
    </row>
    <row r="116" spans="1:6" ht="12" customHeight="1" x14ac:dyDescent="0.25">
      <c r="A116" s="18" t="s">
        <v>36</v>
      </c>
      <c r="B116" s="26" t="s">
        <v>222</v>
      </c>
      <c r="C116" s="83"/>
      <c r="D116" s="72">
        <v>0</v>
      </c>
      <c r="E116" s="439"/>
      <c r="F116" s="831">
        <f t="shared" si="8"/>
        <v>0</v>
      </c>
    </row>
    <row r="117" spans="1:6" ht="12" customHeight="1" x14ac:dyDescent="0.25">
      <c r="A117" s="18" t="s">
        <v>38</v>
      </c>
      <c r="B117" s="24" t="s">
        <v>223</v>
      </c>
      <c r="C117" s="83"/>
      <c r="D117" s="72">
        <v>0</v>
      </c>
      <c r="E117" s="439"/>
      <c r="F117" s="831">
        <f t="shared" si="8"/>
        <v>0</v>
      </c>
    </row>
    <row r="118" spans="1:6" ht="12" customHeight="1" x14ac:dyDescent="0.25">
      <c r="A118" s="18" t="s">
        <v>224</v>
      </c>
      <c r="B118" s="84" t="s">
        <v>225</v>
      </c>
      <c r="C118" s="83"/>
      <c r="D118" s="72">
        <v>0</v>
      </c>
      <c r="E118" s="72"/>
      <c r="F118" s="831">
        <f t="shared" si="8"/>
        <v>0</v>
      </c>
    </row>
    <row r="119" spans="1:6" x14ac:dyDescent="0.25">
      <c r="A119" s="18" t="s">
        <v>226</v>
      </c>
      <c r="B119" s="75" t="s">
        <v>198</v>
      </c>
      <c r="C119" s="83"/>
      <c r="D119" s="72">
        <v>0</v>
      </c>
      <c r="E119" s="439"/>
      <c r="F119" s="831">
        <f t="shared" si="8"/>
        <v>0</v>
      </c>
    </row>
    <row r="120" spans="1:6" ht="12" customHeight="1" x14ac:dyDescent="0.25">
      <c r="A120" s="18" t="s">
        <v>227</v>
      </c>
      <c r="B120" s="75" t="s">
        <v>228</v>
      </c>
      <c r="C120" s="83"/>
      <c r="D120" s="72">
        <v>0</v>
      </c>
      <c r="E120" s="439"/>
      <c r="F120" s="831">
        <f t="shared" si="8"/>
        <v>0</v>
      </c>
    </row>
    <row r="121" spans="1:6" ht="12" customHeight="1" x14ac:dyDescent="0.25">
      <c r="A121" s="18" t="s">
        <v>229</v>
      </c>
      <c r="B121" s="75" t="s">
        <v>230</v>
      </c>
      <c r="C121" s="83"/>
      <c r="D121" s="72">
        <v>0</v>
      </c>
      <c r="E121" s="439"/>
      <c r="F121" s="831">
        <f t="shared" si="8"/>
        <v>0</v>
      </c>
    </row>
    <row r="122" spans="1:6" ht="12" customHeight="1" x14ac:dyDescent="0.25">
      <c r="A122" s="18" t="s">
        <v>231</v>
      </c>
      <c r="B122" s="75" t="s">
        <v>204</v>
      </c>
      <c r="C122" s="83"/>
      <c r="D122" s="72">
        <v>0</v>
      </c>
      <c r="E122" s="72"/>
      <c r="F122" s="831">
        <f t="shared" si="8"/>
        <v>0</v>
      </c>
    </row>
    <row r="123" spans="1:6" ht="12" customHeight="1" x14ac:dyDescent="0.25">
      <c r="A123" s="18" t="s">
        <v>232</v>
      </c>
      <c r="B123" s="75" t="s">
        <v>233</v>
      </c>
      <c r="C123" s="83"/>
      <c r="D123" s="72"/>
      <c r="E123" s="439"/>
      <c r="F123" s="831">
        <f t="shared" si="8"/>
        <v>0</v>
      </c>
    </row>
    <row r="124" spans="1:6" ht="16.5" thickBot="1" x14ac:dyDescent="0.3">
      <c r="A124" s="76" t="s">
        <v>234</v>
      </c>
      <c r="B124" s="75" t="s">
        <v>235</v>
      </c>
      <c r="C124" s="85"/>
      <c r="D124" s="480"/>
      <c r="E124" s="480"/>
      <c r="F124" s="93">
        <f t="shared" ref="F124:F147" si="9">C124+D124</f>
        <v>0</v>
      </c>
    </row>
    <row r="125" spans="1:6" ht="12" customHeight="1" thickBot="1" x14ac:dyDescent="0.3">
      <c r="A125" s="14" t="s">
        <v>40</v>
      </c>
      <c r="B125" s="86" t="s">
        <v>236</v>
      </c>
      <c r="C125" s="16">
        <f>+C90+C111</f>
        <v>916485016</v>
      </c>
      <c r="D125" s="16">
        <f>+D90+D111</f>
        <v>1289194675</v>
      </c>
      <c r="E125" s="16">
        <f>+E90+E111</f>
        <v>69395410</v>
      </c>
      <c r="F125" s="66">
        <f>D125+E125</f>
        <v>1358590085</v>
      </c>
    </row>
    <row r="126" spans="1:6" ht="12" customHeight="1" thickBot="1" x14ac:dyDescent="0.3">
      <c r="A126" s="14" t="s">
        <v>237</v>
      </c>
      <c r="B126" s="86" t="s">
        <v>238</v>
      </c>
      <c r="C126" s="16">
        <f>+C127+C128+C129</f>
        <v>0</v>
      </c>
      <c r="D126" s="87">
        <f>+D127+D128+D129</f>
        <v>0</v>
      </c>
      <c r="E126" s="486"/>
      <c r="F126" s="16">
        <f t="shared" si="9"/>
        <v>0</v>
      </c>
    </row>
    <row r="127" spans="1:6" ht="12" customHeight="1" x14ac:dyDescent="0.25">
      <c r="A127" s="18" t="s">
        <v>56</v>
      </c>
      <c r="B127" s="82" t="s">
        <v>239</v>
      </c>
      <c r="C127" s="83"/>
      <c r="D127" s="88"/>
      <c r="E127" s="834"/>
      <c r="F127" s="89">
        <f t="shared" si="9"/>
        <v>0</v>
      </c>
    </row>
    <row r="128" spans="1:6" ht="12" customHeight="1" x14ac:dyDescent="0.25">
      <c r="A128" s="18" t="s">
        <v>58</v>
      </c>
      <c r="B128" s="82" t="s">
        <v>240</v>
      </c>
      <c r="C128" s="83"/>
      <c r="D128" s="83"/>
      <c r="E128" s="85"/>
      <c r="F128" s="28">
        <f t="shared" si="9"/>
        <v>0</v>
      </c>
    </row>
    <row r="129" spans="1:6" ht="12" customHeight="1" thickBot="1" x14ac:dyDescent="0.3">
      <c r="A129" s="76" t="s">
        <v>60</v>
      </c>
      <c r="B129" s="82" t="s">
        <v>241</v>
      </c>
      <c r="C129" s="83"/>
      <c r="D129" s="83"/>
      <c r="E129" s="83"/>
      <c r="F129" s="23">
        <f t="shared" si="9"/>
        <v>0</v>
      </c>
    </row>
    <row r="130" spans="1:6" ht="12" customHeight="1" thickBot="1" x14ac:dyDescent="0.3">
      <c r="A130" s="14" t="s">
        <v>70</v>
      </c>
      <c r="B130" s="86" t="s">
        <v>242</v>
      </c>
      <c r="C130" s="16">
        <f>SUM(C131:C136)</f>
        <v>0</v>
      </c>
      <c r="D130" s="87">
        <f>SUM(D131:D136)</f>
        <v>0</v>
      </c>
      <c r="E130" s="486"/>
      <c r="F130" s="16">
        <f t="shared" si="9"/>
        <v>0</v>
      </c>
    </row>
    <row r="131" spans="1:6" ht="12" customHeight="1" x14ac:dyDescent="0.25">
      <c r="A131" s="18" t="s">
        <v>72</v>
      </c>
      <c r="B131" s="90" t="s">
        <v>243</v>
      </c>
      <c r="C131" s="83"/>
      <c r="D131" s="88"/>
      <c r="E131" s="834"/>
      <c r="F131" s="89">
        <f t="shared" si="9"/>
        <v>0</v>
      </c>
    </row>
    <row r="132" spans="1:6" ht="12" customHeight="1" x14ac:dyDescent="0.25">
      <c r="A132" s="18" t="s">
        <v>74</v>
      </c>
      <c r="B132" s="90" t="s">
        <v>244</v>
      </c>
      <c r="C132" s="83"/>
      <c r="D132" s="83"/>
      <c r="E132" s="85"/>
      <c r="F132" s="28">
        <f t="shared" si="9"/>
        <v>0</v>
      </c>
    </row>
    <row r="133" spans="1:6" ht="12" customHeight="1" x14ac:dyDescent="0.25">
      <c r="A133" s="18" t="s">
        <v>76</v>
      </c>
      <c r="B133" s="90" t="s">
        <v>245</v>
      </c>
      <c r="C133" s="83"/>
      <c r="D133" s="83"/>
      <c r="E133" s="83"/>
      <c r="F133" s="23">
        <f t="shared" si="9"/>
        <v>0</v>
      </c>
    </row>
    <row r="134" spans="1:6" ht="12" customHeight="1" x14ac:dyDescent="0.25">
      <c r="A134" s="18" t="s">
        <v>78</v>
      </c>
      <c r="B134" s="90" t="s">
        <v>246</v>
      </c>
      <c r="C134" s="83"/>
      <c r="D134" s="83"/>
      <c r="E134" s="85"/>
      <c r="F134" s="28">
        <f t="shared" si="9"/>
        <v>0</v>
      </c>
    </row>
    <row r="135" spans="1:6" ht="12" customHeight="1" x14ac:dyDescent="0.25">
      <c r="A135" s="76" t="s">
        <v>80</v>
      </c>
      <c r="B135" s="91" t="s">
        <v>247</v>
      </c>
      <c r="C135" s="85"/>
      <c r="D135" s="85"/>
      <c r="E135" s="85"/>
      <c r="F135" s="28">
        <f t="shared" si="9"/>
        <v>0</v>
      </c>
    </row>
    <row r="136" spans="1:6" ht="12" customHeight="1" thickBot="1" x14ac:dyDescent="0.3">
      <c r="A136" s="48" t="s">
        <v>82</v>
      </c>
      <c r="B136" s="92" t="s">
        <v>248</v>
      </c>
      <c r="C136" s="93"/>
      <c r="D136" s="93"/>
      <c r="E136" s="85"/>
      <c r="F136" s="23">
        <f t="shared" si="9"/>
        <v>0</v>
      </c>
    </row>
    <row r="137" spans="1:6" ht="12" customHeight="1" thickBot="1" x14ac:dyDescent="0.3">
      <c r="A137" s="14" t="s">
        <v>94</v>
      </c>
      <c r="B137" s="86" t="s">
        <v>249</v>
      </c>
      <c r="C137" s="33">
        <f>+C138+C139+C140+C141</f>
        <v>0</v>
      </c>
      <c r="D137" s="94">
        <f>+D138+D139+D140+D141</f>
        <v>0</v>
      </c>
      <c r="E137" s="489">
        <f>SUM(E138:E140)</f>
        <v>8179654</v>
      </c>
      <c r="F137" s="16">
        <f>SUM(F138:F140)</f>
        <v>8179654</v>
      </c>
    </row>
    <row r="138" spans="1:6" ht="12" customHeight="1" x14ac:dyDescent="0.25">
      <c r="A138" s="18" t="s">
        <v>96</v>
      </c>
      <c r="B138" s="90" t="s">
        <v>250</v>
      </c>
      <c r="C138" s="83"/>
      <c r="D138" s="88"/>
      <c r="E138" s="834">
        <v>8179654</v>
      </c>
      <c r="F138" s="89">
        <f>D138+E138</f>
        <v>8179654</v>
      </c>
    </row>
    <row r="139" spans="1:6" ht="12" customHeight="1" x14ac:dyDescent="0.25">
      <c r="A139" s="18" t="s">
        <v>98</v>
      </c>
      <c r="B139" s="90" t="s">
        <v>251</v>
      </c>
      <c r="C139" s="83"/>
      <c r="D139" s="83"/>
      <c r="E139" s="85"/>
      <c r="F139" s="28">
        <f t="shared" si="9"/>
        <v>0</v>
      </c>
    </row>
    <row r="140" spans="1:6" ht="12" customHeight="1" thickBot="1" x14ac:dyDescent="0.3">
      <c r="A140" s="76" t="s">
        <v>100</v>
      </c>
      <c r="B140" s="91" t="s">
        <v>252</v>
      </c>
      <c r="C140" s="85"/>
      <c r="D140" s="85"/>
      <c r="E140" s="85"/>
      <c r="F140" s="23">
        <f t="shared" si="9"/>
        <v>0</v>
      </c>
    </row>
    <row r="141" spans="1:6" ht="12" customHeight="1" thickBot="1" x14ac:dyDescent="0.3">
      <c r="A141" s="95" t="s">
        <v>102</v>
      </c>
      <c r="B141" s="96" t="s">
        <v>253</v>
      </c>
      <c r="C141" s="97"/>
      <c r="D141" s="97"/>
      <c r="E141" s="830"/>
      <c r="F141" s="66">
        <f t="shared" si="9"/>
        <v>0</v>
      </c>
    </row>
    <row r="142" spans="1:6" ht="12" customHeight="1" thickBot="1" x14ac:dyDescent="0.3">
      <c r="A142" s="14" t="s">
        <v>254</v>
      </c>
      <c r="B142" s="86" t="s">
        <v>255</v>
      </c>
      <c r="C142" s="98">
        <f>SUM(C143:C144)</f>
        <v>0</v>
      </c>
      <c r="D142" s="98">
        <f>SUM(D143:D144)</f>
        <v>0</v>
      </c>
      <c r="E142" s="491"/>
      <c r="F142" s="87">
        <f t="shared" si="9"/>
        <v>0</v>
      </c>
    </row>
    <row r="143" spans="1:6" ht="12" customHeight="1" x14ac:dyDescent="0.25">
      <c r="A143" s="18" t="s">
        <v>108</v>
      </c>
      <c r="B143" s="90" t="s">
        <v>256</v>
      </c>
      <c r="C143" s="83"/>
      <c r="D143" s="83"/>
      <c r="E143" s="834"/>
      <c r="F143" s="89">
        <f t="shared" si="9"/>
        <v>0</v>
      </c>
    </row>
    <row r="144" spans="1:6" ht="12" customHeight="1" thickBot="1" x14ac:dyDescent="0.3">
      <c r="A144" s="18" t="s">
        <v>110</v>
      </c>
      <c r="B144" s="90" t="s">
        <v>257</v>
      </c>
      <c r="C144" s="83"/>
      <c r="D144" s="83"/>
      <c r="E144" s="85"/>
      <c r="F144" s="28">
        <f t="shared" si="9"/>
        <v>0</v>
      </c>
    </row>
    <row r="145" spans="1:10" ht="12" customHeight="1" thickBot="1" x14ac:dyDescent="0.3">
      <c r="A145" s="14" t="s">
        <v>116</v>
      </c>
      <c r="B145" s="86" t="s">
        <v>258</v>
      </c>
      <c r="C145" s="99"/>
      <c r="D145" s="99"/>
      <c r="E145" s="836"/>
      <c r="F145" s="66">
        <f t="shared" si="9"/>
        <v>0</v>
      </c>
    </row>
    <row r="146" spans="1:10" ht="12" customHeight="1" thickBot="1" x14ac:dyDescent="0.3">
      <c r="A146" s="14" t="s">
        <v>259</v>
      </c>
      <c r="B146" s="86" t="s">
        <v>260</v>
      </c>
      <c r="C146" s="99"/>
      <c r="D146" s="99"/>
      <c r="E146" s="654"/>
      <c r="F146" s="87">
        <f t="shared" si="9"/>
        <v>0</v>
      </c>
    </row>
    <row r="147" spans="1:10" ht="15.2" customHeight="1" thickBot="1" x14ac:dyDescent="0.3">
      <c r="A147" s="14" t="s">
        <v>261</v>
      </c>
      <c r="B147" s="86" t="s">
        <v>262</v>
      </c>
      <c r="C147" s="100">
        <f>+C126+C130+C137+C142+C145+C146</f>
        <v>0</v>
      </c>
      <c r="D147" s="100">
        <f>+D126+D130+D137+D142+D145+D146</f>
        <v>0</v>
      </c>
      <c r="E147" s="837">
        <f>E126+E130+E137+E142+E145+E146</f>
        <v>8179654</v>
      </c>
      <c r="F147" s="66">
        <f t="shared" si="9"/>
        <v>0</v>
      </c>
      <c r="G147" s="101"/>
      <c r="H147" s="102"/>
      <c r="I147" s="102"/>
      <c r="J147" s="102"/>
    </row>
    <row r="148" spans="1:10" s="17" customFormat="1" ht="17.25" customHeight="1" thickBot="1" x14ac:dyDescent="0.25">
      <c r="A148" s="103" t="s">
        <v>263</v>
      </c>
      <c r="B148" s="104" t="s">
        <v>264</v>
      </c>
      <c r="C148" s="100">
        <f>+C125+C147</f>
        <v>916485016</v>
      </c>
      <c r="D148" s="100">
        <f>+D125+D147</f>
        <v>1289194675</v>
      </c>
      <c r="E148" s="100">
        <f>+E125+E147</f>
        <v>77575064</v>
      </c>
      <c r="F148" s="100">
        <f>D148+E148</f>
        <v>1366769739</v>
      </c>
    </row>
    <row r="149" spans="1:10" x14ac:dyDescent="0.25">
      <c r="B149" s="108" t="s">
        <v>643</v>
      </c>
      <c r="C149" s="1"/>
    </row>
    <row r="150" spans="1:10" x14ac:dyDescent="0.25">
      <c r="B150" s="108" t="s">
        <v>265</v>
      </c>
    </row>
    <row r="151" spans="1:10" x14ac:dyDescent="0.25">
      <c r="B151" s="108" t="s">
        <v>644</v>
      </c>
    </row>
    <row r="152" spans="1:10" x14ac:dyDescent="0.25">
      <c r="B152" s="108" t="s">
        <v>624</v>
      </c>
    </row>
  </sheetData>
  <mergeCells count="7">
    <mergeCell ref="A86:C86"/>
    <mergeCell ref="A87:B87"/>
    <mergeCell ref="A6:C6"/>
    <mergeCell ref="A7:B7"/>
    <mergeCell ref="B1:F1"/>
    <mergeCell ref="B2:F2"/>
    <mergeCell ref="C7:F7"/>
  </mergeCells>
  <pageMargins left="0.25" right="0.25" top="0.75" bottom="0.75" header="0.3" footer="0.3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B0E32-1419-4602-BAA6-36A5E8E3E7F1}">
  <sheetPr>
    <pageSetUpPr fitToPage="1"/>
  </sheetPr>
  <dimension ref="A1:F38"/>
  <sheetViews>
    <sheetView topLeftCell="A22" workbookViewId="0">
      <selection activeCell="A34" sqref="A34:B38"/>
    </sheetView>
  </sheetViews>
  <sheetFormatPr defaultRowHeight="15" x14ac:dyDescent="0.25"/>
  <cols>
    <col min="1" max="1" width="40.42578125" style="125" customWidth="1"/>
    <col min="2" max="2" width="13.42578125" style="122" customWidth="1"/>
    <col min="3" max="3" width="14" style="122" customWidth="1"/>
    <col min="4" max="4" width="15.42578125" style="122" customWidth="1"/>
    <col min="5" max="5" width="14.28515625" style="122" customWidth="1"/>
    <col min="6" max="6" width="16.140625" style="122" customWidth="1"/>
    <col min="7" max="8" width="11" style="122" customWidth="1"/>
    <col min="9" max="9" width="11.85546875" style="122" customWidth="1"/>
    <col min="10" max="256" width="9.140625" style="122"/>
    <col min="257" max="257" width="40.42578125" style="122" customWidth="1"/>
    <col min="258" max="258" width="13.42578125" style="122" customWidth="1"/>
    <col min="259" max="259" width="14" style="122" customWidth="1"/>
    <col min="260" max="260" width="15.42578125" style="122" customWidth="1"/>
    <col min="261" max="261" width="14.28515625" style="122" customWidth="1"/>
    <col min="262" max="262" width="16.140625" style="122" customWidth="1"/>
    <col min="263" max="264" width="11" style="122" customWidth="1"/>
    <col min="265" max="265" width="11.85546875" style="122" customWidth="1"/>
    <col min="266" max="512" width="9.140625" style="122"/>
    <col min="513" max="513" width="40.42578125" style="122" customWidth="1"/>
    <col min="514" max="514" width="13.42578125" style="122" customWidth="1"/>
    <col min="515" max="515" width="14" style="122" customWidth="1"/>
    <col min="516" max="516" width="15.42578125" style="122" customWidth="1"/>
    <col min="517" max="517" width="14.28515625" style="122" customWidth="1"/>
    <col min="518" max="518" width="16.140625" style="122" customWidth="1"/>
    <col min="519" max="520" width="11" style="122" customWidth="1"/>
    <col min="521" max="521" width="11.85546875" style="122" customWidth="1"/>
    <col min="522" max="768" width="9.140625" style="122"/>
    <col min="769" max="769" width="40.42578125" style="122" customWidth="1"/>
    <col min="770" max="770" width="13.42578125" style="122" customWidth="1"/>
    <col min="771" max="771" width="14" style="122" customWidth="1"/>
    <col min="772" max="772" width="15.42578125" style="122" customWidth="1"/>
    <col min="773" max="773" width="14.28515625" style="122" customWidth="1"/>
    <col min="774" max="774" width="16.140625" style="122" customWidth="1"/>
    <col min="775" max="776" width="11" style="122" customWidth="1"/>
    <col min="777" max="777" width="11.85546875" style="122" customWidth="1"/>
    <col min="778" max="1024" width="9.140625" style="122"/>
    <col min="1025" max="1025" width="40.42578125" style="122" customWidth="1"/>
    <col min="1026" max="1026" width="13.42578125" style="122" customWidth="1"/>
    <col min="1027" max="1027" width="14" style="122" customWidth="1"/>
    <col min="1028" max="1028" width="15.42578125" style="122" customWidth="1"/>
    <col min="1029" max="1029" width="14.28515625" style="122" customWidth="1"/>
    <col min="1030" max="1030" width="16.140625" style="122" customWidth="1"/>
    <col min="1031" max="1032" width="11" style="122" customWidth="1"/>
    <col min="1033" max="1033" width="11.85546875" style="122" customWidth="1"/>
    <col min="1034" max="1280" width="9.140625" style="122"/>
    <col min="1281" max="1281" width="40.42578125" style="122" customWidth="1"/>
    <col min="1282" max="1282" width="13.42578125" style="122" customWidth="1"/>
    <col min="1283" max="1283" width="14" style="122" customWidth="1"/>
    <col min="1284" max="1284" width="15.42578125" style="122" customWidth="1"/>
    <col min="1285" max="1285" width="14.28515625" style="122" customWidth="1"/>
    <col min="1286" max="1286" width="16.140625" style="122" customWidth="1"/>
    <col min="1287" max="1288" width="11" style="122" customWidth="1"/>
    <col min="1289" max="1289" width="11.85546875" style="122" customWidth="1"/>
    <col min="1290" max="1536" width="9.140625" style="122"/>
    <col min="1537" max="1537" width="40.42578125" style="122" customWidth="1"/>
    <col min="1538" max="1538" width="13.42578125" style="122" customWidth="1"/>
    <col min="1539" max="1539" width="14" style="122" customWidth="1"/>
    <col min="1540" max="1540" width="15.42578125" style="122" customWidth="1"/>
    <col min="1541" max="1541" width="14.28515625" style="122" customWidth="1"/>
    <col min="1542" max="1542" width="16.140625" style="122" customWidth="1"/>
    <col min="1543" max="1544" width="11" style="122" customWidth="1"/>
    <col min="1545" max="1545" width="11.85546875" style="122" customWidth="1"/>
    <col min="1546" max="1792" width="9.140625" style="122"/>
    <col min="1793" max="1793" width="40.42578125" style="122" customWidth="1"/>
    <col min="1794" max="1794" width="13.42578125" style="122" customWidth="1"/>
    <col min="1795" max="1795" width="14" style="122" customWidth="1"/>
    <col min="1796" max="1796" width="15.42578125" style="122" customWidth="1"/>
    <col min="1797" max="1797" width="14.28515625" style="122" customWidth="1"/>
    <col min="1798" max="1798" width="16.140625" style="122" customWidth="1"/>
    <col min="1799" max="1800" width="11" style="122" customWidth="1"/>
    <col min="1801" max="1801" width="11.85546875" style="122" customWidth="1"/>
    <col min="1802" max="2048" width="9.140625" style="122"/>
    <col min="2049" max="2049" width="40.42578125" style="122" customWidth="1"/>
    <col min="2050" max="2050" width="13.42578125" style="122" customWidth="1"/>
    <col min="2051" max="2051" width="14" style="122" customWidth="1"/>
    <col min="2052" max="2052" width="15.42578125" style="122" customWidth="1"/>
    <col min="2053" max="2053" width="14.28515625" style="122" customWidth="1"/>
    <col min="2054" max="2054" width="16.140625" style="122" customWidth="1"/>
    <col min="2055" max="2056" width="11" style="122" customWidth="1"/>
    <col min="2057" max="2057" width="11.85546875" style="122" customWidth="1"/>
    <col min="2058" max="2304" width="9.140625" style="122"/>
    <col min="2305" max="2305" width="40.42578125" style="122" customWidth="1"/>
    <col min="2306" max="2306" width="13.42578125" style="122" customWidth="1"/>
    <col min="2307" max="2307" width="14" style="122" customWidth="1"/>
    <col min="2308" max="2308" width="15.42578125" style="122" customWidth="1"/>
    <col min="2309" max="2309" width="14.28515625" style="122" customWidth="1"/>
    <col min="2310" max="2310" width="16.140625" style="122" customWidth="1"/>
    <col min="2311" max="2312" width="11" style="122" customWidth="1"/>
    <col min="2313" max="2313" width="11.85546875" style="122" customWidth="1"/>
    <col min="2314" max="2560" width="9.140625" style="122"/>
    <col min="2561" max="2561" width="40.42578125" style="122" customWidth="1"/>
    <col min="2562" max="2562" width="13.42578125" style="122" customWidth="1"/>
    <col min="2563" max="2563" width="14" style="122" customWidth="1"/>
    <col min="2564" max="2564" width="15.42578125" style="122" customWidth="1"/>
    <col min="2565" max="2565" width="14.28515625" style="122" customWidth="1"/>
    <col min="2566" max="2566" width="16.140625" style="122" customWidth="1"/>
    <col min="2567" max="2568" width="11" style="122" customWidth="1"/>
    <col min="2569" max="2569" width="11.85546875" style="122" customWidth="1"/>
    <col min="2570" max="2816" width="9.140625" style="122"/>
    <col min="2817" max="2817" width="40.42578125" style="122" customWidth="1"/>
    <col min="2818" max="2818" width="13.42578125" style="122" customWidth="1"/>
    <col min="2819" max="2819" width="14" style="122" customWidth="1"/>
    <col min="2820" max="2820" width="15.42578125" style="122" customWidth="1"/>
    <col min="2821" max="2821" width="14.28515625" style="122" customWidth="1"/>
    <col min="2822" max="2822" width="16.140625" style="122" customWidth="1"/>
    <col min="2823" max="2824" width="11" style="122" customWidth="1"/>
    <col min="2825" max="2825" width="11.85546875" style="122" customWidth="1"/>
    <col min="2826" max="3072" width="9.140625" style="122"/>
    <col min="3073" max="3073" width="40.42578125" style="122" customWidth="1"/>
    <col min="3074" max="3074" width="13.42578125" style="122" customWidth="1"/>
    <col min="3075" max="3075" width="14" style="122" customWidth="1"/>
    <col min="3076" max="3076" width="15.42578125" style="122" customWidth="1"/>
    <col min="3077" max="3077" width="14.28515625" style="122" customWidth="1"/>
    <col min="3078" max="3078" width="16.140625" style="122" customWidth="1"/>
    <col min="3079" max="3080" width="11" style="122" customWidth="1"/>
    <col min="3081" max="3081" width="11.85546875" style="122" customWidth="1"/>
    <col min="3082" max="3328" width="9.140625" style="122"/>
    <col min="3329" max="3329" width="40.42578125" style="122" customWidth="1"/>
    <col min="3330" max="3330" width="13.42578125" style="122" customWidth="1"/>
    <col min="3331" max="3331" width="14" style="122" customWidth="1"/>
    <col min="3332" max="3332" width="15.42578125" style="122" customWidth="1"/>
    <col min="3333" max="3333" width="14.28515625" style="122" customWidth="1"/>
    <col min="3334" max="3334" width="16.140625" style="122" customWidth="1"/>
    <col min="3335" max="3336" width="11" style="122" customWidth="1"/>
    <col min="3337" max="3337" width="11.85546875" style="122" customWidth="1"/>
    <col min="3338" max="3584" width="9.140625" style="122"/>
    <col min="3585" max="3585" width="40.42578125" style="122" customWidth="1"/>
    <col min="3586" max="3586" width="13.42578125" style="122" customWidth="1"/>
    <col min="3587" max="3587" width="14" style="122" customWidth="1"/>
    <col min="3588" max="3588" width="15.42578125" style="122" customWidth="1"/>
    <col min="3589" max="3589" width="14.28515625" style="122" customWidth="1"/>
    <col min="3590" max="3590" width="16.140625" style="122" customWidth="1"/>
    <col min="3591" max="3592" width="11" style="122" customWidth="1"/>
    <col min="3593" max="3593" width="11.85546875" style="122" customWidth="1"/>
    <col min="3594" max="3840" width="9.140625" style="122"/>
    <col min="3841" max="3841" width="40.42578125" style="122" customWidth="1"/>
    <col min="3842" max="3842" width="13.42578125" style="122" customWidth="1"/>
    <col min="3843" max="3843" width="14" style="122" customWidth="1"/>
    <col min="3844" max="3844" width="15.42578125" style="122" customWidth="1"/>
    <col min="3845" max="3845" width="14.28515625" style="122" customWidth="1"/>
    <col min="3846" max="3846" width="16.140625" style="122" customWidth="1"/>
    <col min="3847" max="3848" width="11" style="122" customWidth="1"/>
    <col min="3849" max="3849" width="11.85546875" style="122" customWidth="1"/>
    <col min="3850" max="4096" width="9.140625" style="122"/>
    <col min="4097" max="4097" width="40.42578125" style="122" customWidth="1"/>
    <col min="4098" max="4098" width="13.42578125" style="122" customWidth="1"/>
    <col min="4099" max="4099" width="14" style="122" customWidth="1"/>
    <col min="4100" max="4100" width="15.42578125" style="122" customWidth="1"/>
    <col min="4101" max="4101" width="14.28515625" style="122" customWidth="1"/>
    <col min="4102" max="4102" width="16.140625" style="122" customWidth="1"/>
    <col min="4103" max="4104" width="11" style="122" customWidth="1"/>
    <col min="4105" max="4105" width="11.85546875" style="122" customWidth="1"/>
    <col min="4106" max="4352" width="9.140625" style="122"/>
    <col min="4353" max="4353" width="40.42578125" style="122" customWidth="1"/>
    <col min="4354" max="4354" width="13.42578125" style="122" customWidth="1"/>
    <col min="4355" max="4355" width="14" style="122" customWidth="1"/>
    <col min="4356" max="4356" width="15.42578125" style="122" customWidth="1"/>
    <col min="4357" max="4357" width="14.28515625" style="122" customWidth="1"/>
    <col min="4358" max="4358" width="16.140625" style="122" customWidth="1"/>
    <col min="4359" max="4360" width="11" style="122" customWidth="1"/>
    <col min="4361" max="4361" width="11.85546875" style="122" customWidth="1"/>
    <col min="4362" max="4608" width="9.140625" style="122"/>
    <col min="4609" max="4609" width="40.42578125" style="122" customWidth="1"/>
    <col min="4610" max="4610" width="13.42578125" style="122" customWidth="1"/>
    <col min="4611" max="4611" width="14" style="122" customWidth="1"/>
    <col min="4612" max="4612" width="15.42578125" style="122" customWidth="1"/>
    <col min="4613" max="4613" width="14.28515625" style="122" customWidth="1"/>
    <col min="4614" max="4614" width="16.140625" style="122" customWidth="1"/>
    <col min="4615" max="4616" width="11" style="122" customWidth="1"/>
    <col min="4617" max="4617" width="11.85546875" style="122" customWidth="1"/>
    <col min="4618" max="4864" width="9.140625" style="122"/>
    <col min="4865" max="4865" width="40.42578125" style="122" customWidth="1"/>
    <col min="4866" max="4866" width="13.42578125" style="122" customWidth="1"/>
    <col min="4867" max="4867" width="14" style="122" customWidth="1"/>
    <col min="4868" max="4868" width="15.42578125" style="122" customWidth="1"/>
    <col min="4869" max="4869" width="14.28515625" style="122" customWidth="1"/>
    <col min="4870" max="4870" width="16.140625" style="122" customWidth="1"/>
    <col min="4871" max="4872" width="11" style="122" customWidth="1"/>
    <col min="4873" max="4873" width="11.85546875" style="122" customWidth="1"/>
    <col min="4874" max="5120" width="9.140625" style="122"/>
    <col min="5121" max="5121" width="40.42578125" style="122" customWidth="1"/>
    <col min="5122" max="5122" width="13.42578125" style="122" customWidth="1"/>
    <col min="5123" max="5123" width="14" style="122" customWidth="1"/>
    <col min="5124" max="5124" width="15.42578125" style="122" customWidth="1"/>
    <col min="5125" max="5125" width="14.28515625" style="122" customWidth="1"/>
    <col min="5126" max="5126" width="16.140625" style="122" customWidth="1"/>
    <col min="5127" max="5128" width="11" style="122" customWidth="1"/>
    <col min="5129" max="5129" width="11.85546875" style="122" customWidth="1"/>
    <col min="5130" max="5376" width="9.140625" style="122"/>
    <col min="5377" max="5377" width="40.42578125" style="122" customWidth="1"/>
    <col min="5378" max="5378" width="13.42578125" style="122" customWidth="1"/>
    <col min="5379" max="5379" width="14" style="122" customWidth="1"/>
    <col min="5380" max="5380" width="15.42578125" style="122" customWidth="1"/>
    <col min="5381" max="5381" width="14.28515625" style="122" customWidth="1"/>
    <col min="5382" max="5382" width="16.140625" style="122" customWidth="1"/>
    <col min="5383" max="5384" width="11" style="122" customWidth="1"/>
    <col min="5385" max="5385" width="11.85546875" style="122" customWidth="1"/>
    <col min="5386" max="5632" width="9.140625" style="122"/>
    <col min="5633" max="5633" width="40.42578125" style="122" customWidth="1"/>
    <col min="5634" max="5634" width="13.42578125" style="122" customWidth="1"/>
    <col min="5635" max="5635" width="14" style="122" customWidth="1"/>
    <col min="5636" max="5636" width="15.42578125" style="122" customWidth="1"/>
    <col min="5637" max="5637" width="14.28515625" style="122" customWidth="1"/>
    <col min="5638" max="5638" width="16.140625" style="122" customWidth="1"/>
    <col min="5639" max="5640" width="11" style="122" customWidth="1"/>
    <col min="5641" max="5641" width="11.85546875" style="122" customWidth="1"/>
    <col min="5642" max="5888" width="9.140625" style="122"/>
    <col min="5889" max="5889" width="40.42578125" style="122" customWidth="1"/>
    <col min="5890" max="5890" width="13.42578125" style="122" customWidth="1"/>
    <col min="5891" max="5891" width="14" style="122" customWidth="1"/>
    <col min="5892" max="5892" width="15.42578125" style="122" customWidth="1"/>
    <col min="5893" max="5893" width="14.28515625" style="122" customWidth="1"/>
    <col min="5894" max="5894" width="16.140625" style="122" customWidth="1"/>
    <col min="5895" max="5896" width="11" style="122" customWidth="1"/>
    <col min="5897" max="5897" width="11.85546875" style="122" customWidth="1"/>
    <col min="5898" max="6144" width="9.140625" style="122"/>
    <col min="6145" max="6145" width="40.42578125" style="122" customWidth="1"/>
    <col min="6146" max="6146" width="13.42578125" style="122" customWidth="1"/>
    <col min="6147" max="6147" width="14" style="122" customWidth="1"/>
    <col min="6148" max="6148" width="15.42578125" style="122" customWidth="1"/>
    <col min="6149" max="6149" width="14.28515625" style="122" customWidth="1"/>
    <col min="6150" max="6150" width="16.140625" style="122" customWidth="1"/>
    <col min="6151" max="6152" width="11" style="122" customWidth="1"/>
    <col min="6153" max="6153" width="11.85546875" style="122" customWidth="1"/>
    <col min="6154" max="6400" width="9.140625" style="122"/>
    <col min="6401" max="6401" width="40.42578125" style="122" customWidth="1"/>
    <col min="6402" max="6402" width="13.42578125" style="122" customWidth="1"/>
    <col min="6403" max="6403" width="14" style="122" customWidth="1"/>
    <col min="6404" max="6404" width="15.42578125" style="122" customWidth="1"/>
    <col min="6405" max="6405" width="14.28515625" style="122" customWidth="1"/>
    <col min="6406" max="6406" width="16.140625" style="122" customWidth="1"/>
    <col min="6407" max="6408" width="11" style="122" customWidth="1"/>
    <col min="6409" max="6409" width="11.85546875" style="122" customWidth="1"/>
    <col min="6410" max="6656" width="9.140625" style="122"/>
    <col min="6657" max="6657" width="40.42578125" style="122" customWidth="1"/>
    <col min="6658" max="6658" width="13.42578125" style="122" customWidth="1"/>
    <col min="6659" max="6659" width="14" style="122" customWidth="1"/>
    <col min="6660" max="6660" width="15.42578125" style="122" customWidth="1"/>
    <col min="6661" max="6661" width="14.28515625" style="122" customWidth="1"/>
    <col min="6662" max="6662" width="16.140625" style="122" customWidth="1"/>
    <col min="6663" max="6664" width="11" style="122" customWidth="1"/>
    <col min="6665" max="6665" width="11.85546875" style="122" customWidth="1"/>
    <col min="6666" max="6912" width="9.140625" style="122"/>
    <col min="6913" max="6913" width="40.42578125" style="122" customWidth="1"/>
    <col min="6914" max="6914" width="13.42578125" style="122" customWidth="1"/>
    <col min="6915" max="6915" width="14" style="122" customWidth="1"/>
    <col min="6916" max="6916" width="15.42578125" style="122" customWidth="1"/>
    <col min="6917" max="6917" width="14.28515625" style="122" customWidth="1"/>
    <col min="6918" max="6918" width="16.140625" style="122" customWidth="1"/>
    <col min="6919" max="6920" width="11" style="122" customWidth="1"/>
    <col min="6921" max="6921" width="11.85546875" style="122" customWidth="1"/>
    <col min="6922" max="7168" width="9.140625" style="122"/>
    <col min="7169" max="7169" width="40.42578125" style="122" customWidth="1"/>
    <col min="7170" max="7170" width="13.42578125" style="122" customWidth="1"/>
    <col min="7171" max="7171" width="14" style="122" customWidth="1"/>
    <col min="7172" max="7172" width="15.42578125" style="122" customWidth="1"/>
    <col min="7173" max="7173" width="14.28515625" style="122" customWidth="1"/>
    <col min="7174" max="7174" width="16.140625" style="122" customWidth="1"/>
    <col min="7175" max="7176" width="11" style="122" customWidth="1"/>
    <col min="7177" max="7177" width="11.85546875" style="122" customWidth="1"/>
    <col min="7178" max="7424" width="9.140625" style="122"/>
    <col min="7425" max="7425" width="40.42578125" style="122" customWidth="1"/>
    <col min="7426" max="7426" width="13.42578125" style="122" customWidth="1"/>
    <col min="7427" max="7427" width="14" style="122" customWidth="1"/>
    <col min="7428" max="7428" width="15.42578125" style="122" customWidth="1"/>
    <col min="7429" max="7429" width="14.28515625" style="122" customWidth="1"/>
    <col min="7430" max="7430" width="16.140625" style="122" customWidth="1"/>
    <col min="7431" max="7432" width="11" style="122" customWidth="1"/>
    <col min="7433" max="7433" width="11.85546875" style="122" customWidth="1"/>
    <col min="7434" max="7680" width="9.140625" style="122"/>
    <col min="7681" max="7681" width="40.42578125" style="122" customWidth="1"/>
    <col min="7682" max="7682" width="13.42578125" style="122" customWidth="1"/>
    <col min="7683" max="7683" width="14" style="122" customWidth="1"/>
    <col min="7684" max="7684" width="15.42578125" style="122" customWidth="1"/>
    <col min="7685" max="7685" width="14.28515625" style="122" customWidth="1"/>
    <col min="7686" max="7686" width="16.140625" style="122" customWidth="1"/>
    <col min="7687" max="7688" width="11" style="122" customWidth="1"/>
    <col min="7689" max="7689" width="11.85546875" style="122" customWidth="1"/>
    <col min="7690" max="7936" width="9.140625" style="122"/>
    <col min="7937" max="7937" width="40.42578125" style="122" customWidth="1"/>
    <col min="7938" max="7938" width="13.42578125" style="122" customWidth="1"/>
    <col min="7939" max="7939" width="14" style="122" customWidth="1"/>
    <col min="7940" max="7940" width="15.42578125" style="122" customWidth="1"/>
    <col min="7941" max="7941" width="14.28515625" style="122" customWidth="1"/>
    <col min="7942" max="7942" width="16.140625" style="122" customWidth="1"/>
    <col min="7943" max="7944" width="11" style="122" customWidth="1"/>
    <col min="7945" max="7945" width="11.85546875" style="122" customWidth="1"/>
    <col min="7946" max="8192" width="9.140625" style="122"/>
    <col min="8193" max="8193" width="40.42578125" style="122" customWidth="1"/>
    <col min="8194" max="8194" width="13.42578125" style="122" customWidth="1"/>
    <col min="8195" max="8195" width="14" style="122" customWidth="1"/>
    <col min="8196" max="8196" width="15.42578125" style="122" customWidth="1"/>
    <col min="8197" max="8197" width="14.28515625" style="122" customWidth="1"/>
    <col min="8198" max="8198" width="16.140625" style="122" customWidth="1"/>
    <col min="8199" max="8200" width="11" style="122" customWidth="1"/>
    <col min="8201" max="8201" width="11.85546875" style="122" customWidth="1"/>
    <col min="8202" max="8448" width="9.140625" style="122"/>
    <col min="8449" max="8449" width="40.42578125" style="122" customWidth="1"/>
    <col min="8450" max="8450" width="13.42578125" style="122" customWidth="1"/>
    <col min="8451" max="8451" width="14" style="122" customWidth="1"/>
    <col min="8452" max="8452" width="15.42578125" style="122" customWidth="1"/>
    <col min="8453" max="8453" width="14.28515625" style="122" customWidth="1"/>
    <col min="8454" max="8454" width="16.140625" style="122" customWidth="1"/>
    <col min="8455" max="8456" width="11" style="122" customWidth="1"/>
    <col min="8457" max="8457" width="11.85546875" style="122" customWidth="1"/>
    <col min="8458" max="8704" width="9.140625" style="122"/>
    <col min="8705" max="8705" width="40.42578125" style="122" customWidth="1"/>
    <col min="8706" max="8706" width="13.42578125" style="122" customWidth="1"/>
    <col min="8707" max="8707" width="14" style="122" customWidth="1"/>
    <col min="8708" max="8708" width="15.42578125" style="122" customWidth="1"/>
    <col min="8709" max="8709" width="14.28515625" style="122" customWidth="1"/>
    <col min="8710" max="8710" width="16.140625" style="122" customWidth="1"/>
    <col min="8711" max="8712" width="11" style="122" customWidth="1"/>
    <col min="8713" max="8713" width="11.85546875" style="122" customWidth="1"/>
    <col min="8714" max="8960" width="9.140625" style="122"/>
    <col min="8961" max="8961" width="40.42578125" style="122" customWidth="1"/>
    <col min="8962" max="8962" width="13.42578125" style="122" customWidth="1"/>
    <col min="8963" max="8963" width="14" style="122" customWidth="1"/>
    <col min="8964" max="8964" width="15.42578125" style="122" customWidth="1"/>
    <col min="8965" max="8965" width="14.28515625" style="122" customWidth="1"/>
    <col min="8966" max="8966" width="16.140625" style="122" customWidth="1"/>
    <col min="8967" max="8968" width="11" style="122" customWidth="1"/>
    <col min="8969" max="8969" width="11.85546875" style="122" customWidth="1"/>
    <col min="8970" max="9216" width="9.140625" style="122"/>
    <col min="9217" max="9217" width="40.42578125" style="122" customWidth="1"/>
    <col min="9218" max="9218" width="13.42578125" style="122" customWidth="1"/>
    <col min="9219" max="9219" width="14" style="122" customWidth="1"/>
    <col min="9220" max="9220" width="15.42578125" style="122" customWidth="1"/>
    <col min="9221" max="9221" width="14.28515625" style="122" customWidth="1"/>
    <col min="9222" max="9222" width="16.140625" style="122" customWidth="1"/>
    <col min="9223" max="9224" width="11" style="122" customWidth="1"/>
    <col min="9225" max="9225" width="11.85546875" style="122" customWidth="1"/>
    <col min="9226" max="9472" width="9.140625" style="122"/>
    <col min="9473" max="9473" width="40.42578125" style="122" customWidth="1"/>
    <col min="9474" max="9474" width="13.42578125" style="122" customWidth="1"/>
    <col min="9475" max="9475" width="14" style="122" customWidth="1"/>
    <col min="9476" max="9476" width="15.42578125" style="122" customWidth="1"/>
    <col min="9477" max="9477" width="14.28515625" style="122" customWidth="1"/>
    <col min="9478" max="9478" width="16.140625" style="122" customWidth="1"/>
    <col min="9479" max="9480" width="11" style="122" customWidth="1"/>
    <col min="9481" max="9481" width="11.85546875" style="122" customWidth="1"/>
    <col min="9482" max="9728" width="9.140625" style="122"/>
    <col min="9729" max="9729" width="40.42578125" style="122" customWidth="1"/>
    <col min="9730" max="9730" width="13.42578125" style="122" customWidth="1"/>
    <col min="9731" max="9731" width="14" style="122" customWidth="1"/>
    <col min="9732" max="9732" width="15.42578125" style="122" customWidth="1"/>
    <col min="9733" max="9733" width="14.28515625" style="122" customWidth="1"/>
    <col min="9734" max="9734" width="16.140625" style="122" customWidth="1"/>
    <col min="9735" max="9736" width="11" style="122" customWidth="1"/>
    <col min="9737" max="9737" width="11.85546875" style="122" customWidth="1"/>
    <col min="9738" max="9984" width="9.140625" style="122"/>
    <col min="9985" max="9985" width="40.42578125" style="122" customWidth="1"/>
    <col min="9986" max="9986" width="13.42578125" style="122" customWidth="1"/>
    <col min="9987" max="9987" width="14" style="122" customWidth="1"/>
    <col min="9988" max="9988" width="15.42578125" style="122" customWidth="1"/>
    <col min="9989" max="9989" width="14.28515625" style="122" customWidth="1"/>
    <col min="9990" max="9990" width="16.140625" style="122" customWidth="1"/>
    <col min="9991" max="9992" width="11" style="122" customWidth="1"/>
    <col min="9993" max="9993" width="11.85546875" style="122" customWidth="1"/>
    <col min="9994" max="10240" width="9.140625" style="122"/>
    <col min="10241" max="10241" width="40.42578125" style="122" customWidth="1"/>
    <col min="10242" max="10242" width="13.42578125" style="122" customWidth="1"/>
    <col min="10243" max="10243" width="14" style="122" customWidth="1"/>
    <col min="10244" max="10244" width="15.42578125" style="122" customWidth="1"/>
    <col min="10245" max="10245" width="14.28515625" style="122" customWidth="1"/>
    <col min="10246" max="10246" width="16.140625" style="122" customWidth="1"/>
    <col min="10247" max="10248" width="11" style="122" customWidth="1"/>
    <col min="10249" max="10249" width="11.85546875" style="122" customWidth="1"/>
    <col min="10250" max="10496" width="9.140625" style="122"/>
    <col min="10497" max="10497" width="40.42578125" style="122" customWidth="1"/>
    <col min="10498" max="10498" width="13.42578125" style="122" customWidth="1"/>
    <col min="10499" max="10499" width="14" style="122" customWidth="1"/>
    <col min="10500" max="10500" width="15.42578125" style="122" customWidth="1"/>
    <col min="10501" max="10501" width="14.28515625" style="122" customWidth="1"/>
    <col min="10502" max="10502" width="16.140625" style="122" customWidth="1"/>
    <col min="10503" max="10504" width="11" style="122" customWidth="1"/>
    <col min="10505" max="10505" width="11.85546875" style="122" customWidth="1"/>
    <col min="10506" max="10752" width="9.140625" style="122"/>
    <col min="10753" max="10753" width="40.42578125" style="122" customWidth="1"/>
    <col min="10754" max="10754" width="13.42578125" style="122" customWidth="1"/>
    <col min="10755" max="10755" width="14" style="122" customWidth="1"/>
    <col min="10756" max="10756" width="15.42578125" style="122" customWidth="1"/>
    <col min="10757" max="10757" width="14.28515625" style="122" customWidth="1"/>
    <col min="10758" max="10758" width="16.140625" style="122" customWidth="1"/>
    <col min="10759" max="10760" width="11" style="122" customWidth="1"/>
    <col min="10761" max="10761" width="11.85546875" style="122" customWidth="1"/>
    <col min="10762" max="11008" width="9.140625" style="122"/>
    <col min="11009" max="11009" width="40.42578125" style="122" customWidth="1"/>
    <col min="11010" max="11010" width="13.42578125" style="122" customWidth="1"/>
    <col min="11011" max="11011" width="14" style="122" customWidth="1"/>
    <col min="11012" max="11012" width="15.42578125" style="122" customWidth="1"/>
    <col min="11013" max="11013" width="14.28515625" style="122" customWidth="1"/>
    <col min="11014" max="11014" width="16.140625" style="122" customWidth="1"/>
    <col min="11015" max="11016" width="11" style="122" customWidth="1"/>
    <col min="11017" max="11017" width="11.85546875" style="122" customWidth="1"/>
    <col min="11018" max="11264" width="9.140625" style="122"/>
    <col min="11265" max="11265" width="40.42578125" style="122" customWidth="1"/>
    <col min="11266" max="11266" width="13.42578125" style="122" customWidth="1"/>
    <col min="11267" max="11267" width="14" style="122" customWidth="1"/>
    <col min="11268" max="11268" width="15.42578125" style="122" customWidth="1"/>
    <col min="11269" max="11269" width="14.28515625" style="122" customWidth="1"/>
    <col min="11270" max="11270" width="16.140625" style="122" customWidth="1"/>
    <col min="11271" max="11272" width="11" style="122" customWidth="1"/>
    <col min="11273" max="11273" width="11.85546875" style="122" customWidth="1"/>
    <col min="11274" max="11520" width="9.140625" style="122"/>
    <col min="11521" max="11521" width="40.42578125" style="122" customWidth="1"/>
    <col min="11522" max="11522" width="13.42578125" style="122" customWidth="1"/>
    <col min="11523" max="11523" width="14" style="122" customWidth="1"/>
    <col min="11524" max="11524" width="15.42578125" style="122" customWidth="1"/>
    <col min="11525" max="11525" width="14.28515625" style="122" customWidth="1"/>
    <col min="11526" max="11526" width="16.140625" style="122" customWidth="1"/>
    <col min="11527" max="11528" width="11" style="122" customWidth="1"/>
    <col min="11529" max="11529" width="11.85546875" style="122" customWidth="1"/>
    <col min="11530" max="11776" width="9.140625" style="122"/>
    <col min="11777" max="11777" width="40.42578125" style="122" customWidth="1"/>
    <col min="11778" max="11778" width="13.42578125" style="122" customWidth="1"/>
    <col min="11779" max="11779" width="14" style="122" customWidth="1"/>
    <col min="11780" max="11780" width="15.42578125" style="122" customWidth="1"/>
    <col min="11781" max="11781" width="14.28515625" style="122" customWidth="1"/>
    <col min="11782" max="11782" width="16.140625" style="122" customWidth="1"/>
    <col min="11783" max="11784" width="11" style="122" customWidth="1"/>
    <col min="11785" max="11785" width="11.85546875" style="122" customWidth="1"/>
    <col min="11786" max="12032" width="9.140625" style="122"/>
    <col min="12033" max="12033" width="40.42578125" style="122" customWidth="1"/>
    <col min="12034" max="12034" width="13.42578125" style="122" customWidth="1"/>
    <col min="12035" max="12035" width="14" style="122" customWidth="1"/>
    <col min="12036" max="12036" width="15.42578125" style="122" customWidth="1"/>
    <col min="12037" max="12037" width="14.28515625" style="122" customWidth="1"/>
    <col min="12038" max="12038" width="16.140625" style="122" customWidth="1"/>
    <col min="12039" max="12040" width="11" style="122" customWidth="1"/>
    <col min="12041" max="12041" width="11.85546875" style="122" customWidth="1"/>
    <col min="12042" max="12288" width="9.140625" style="122"/>
    <col min="12289" max="12289" width="40.42578125" style="122" customWidth="1"/>
    <col min="12290" max="12290" width="13.42578125" style="122" customWidth="1"/>
    <col min="12291" max="12291" width="14" style="122" customWidth="1"/>
    <col min="12292" max="12292" width="15.42578125" style="122" customWidth="1"/>
    <col min="12293" max="12293" width="14.28515625" style="122" customWidth="1"/>
    <col min="12294" max="12294" width="16.140625" style="122" customWidth="1"/>
    <col min="12295" max="12296" width="11" style="122" customWidth="1"/>
    <col min="12297" max="12297" width="11.85546875" style="122" customWidth="1"/>
    <col min="12298" max="12544" width="9.140625" style="122"/>
    <col min="12545" max="12545" width="40.42578125" style="122" customWidth="1"/>
    <col min="12546" max="12546" width="13.42578125" style="122" customWidth="1"/>
    <col min="12547" max="12547" width="14" style="122" customWidth="1"/>
    <col min="12548" max="12548" width="15.42578125" style="122" customWidth="1"/>
    <col min="12549" max="12549" width="14.28515625" style="122" customWidth="1"/>
    <col min="12550" max="12550" width="16.140625" style="122" customWidth="1"/>
    <col min="12551" max="12552" width="11" style="122" customWidth="1"/>
    <col min="12553" max="12553" width="11.85546875" style="122" customWidth="1"/>
    <col min="12554" max="12800" width="9.140625" style="122"/>
    <col min="12801" max="12801" width="40.42578125" style="122" customWidth="1"/>
    <col min="12802" max="12802" width="13.42578125" style="122" customWidth="1"/>
    <col min="12803" max="12803" width="14" style="122" customWidth="1"/>
    <col min="12804" max="12804" width="15.42578125" style="122" customWidth="1"/>
    <col min="12805" max="12805" width="14.28515625" style="122" customWidth="1"/>
    <col min="12806" max="12806" width="16.140625" style="122" customWidth="1"/>
    <col min="12807" max="12808" width="11" style="122" customWidth="1"/>
    <col min="12809" max="12809" width="11.85546875" style="122" customWidth="1"/>
    <col min="12810" max="13056" width="9.140625" style="122"/>
    <col min="13057" max="13057" width="40.42578125" style="122" customWidth="1"/>
    <col min="13058" max="13058" width="13.42578125" style="122" customWidth="1"/>
    <col min="13059" max="13059" width="14" style="122" customWidth="1"/>
    <col min="13060" max="13060" width="15.42578125" style="122" customWidth="1"/>
    <col min="13061" max="13061" width="14.28515625" style="122" customWidth="1"/>
    <col min="13062" max="13062" width="16.140625" style="122" customWidth="1"/>
    <col min="13063" max="13064" width="11" style="122" customWidth="1"/>
    <col min="13065" max="13065" width="11.85546875" style="122" customWidth="1"/>
    <col min="13066" max="13312" width="9.140625" style="122"/>
    <col min="13313" max="13313" width="40.42578125" style="122" customWidth="1"/>
    <col min="13314" max="13314" width="13.42578125" style="122" customWidth="1"/>
    <col min="13315" max="13315" width="14" style="122" customWidth="1"/>
    <col min="13316" max="13316" width="15.42578125" style="122" customWidth="1"/>
    <col min="13317" max="13317" width="14.28515625" style="122" customWidth="1"/>
    <col min="13318" max="13318" width="16.140625" style="122" customWidth="1"/>
    <col min="13319" max="13320" width="11" style="122" customWidth="1"/>
    <col min="13321" max="13321" width="11.85546875" style="122" customWidth="1"/>
    <col min="13322" max="13568" width="9.140625" style="122"/>
    <col min="13569" max="13569" width="40.42578125" style="122" customWidth="1"/>
    <col min="13570" max="13570" width="13.42578125" style="122" customWidth="1"/>
    <col min="13571" max="13571" width="14" style="122" customWidth="1"/>
    <col min="13572" max="13572" width="15.42578125" style="122" customWidth="1"/>
    <col min="13573" max="13573" width="14.28515625" style="122" customWidth="1"/>
    <col min="13574" max="13574" width="16.140625" style="122" customWidth="1"/>
    <col min="13575" max="13576" width="11" style="122" customWidth="1"/>
    <col min="13577" max="13577" width="11.85546875" style="122" customWidth="1"/>
    <col min="13578" max="13824" width="9.140625" style="122"/>
    <col min="13825" max="13825" width="40.42578125" style="122" customWidth="1"/>
    <col min="13826" max="13826" width="13.42578125" style="122" customWidth="1"/>
    <col min="13827" max="13827" width="14" style="122" customWidth="1"/>
    <col min="13828" max="13828" width="15.42578125" style="122" customWidth="1"/>
    <col min="13829" max="13829" width="14.28515625" style="122" customWidth="1"/>
    <col min="13830" max="13830" width="16.140625" style="122" customWidth="1"/>
    <col min="13831" max="13832" width="11" style="122" customWidth="1"/>
    <col min="13833" max="13833" width="11.85546875" style="122" customWidth="1"/>
    <col min="13834" max="14080" width="9.140625" style="122"/>
    <col min="14081" max="14081" width="40.42578125" style="122" customWidth="1"/>
    <col min="14082" max="14082" width="13.42578125" style="122" customWidth="1"/>
    <col min="14083" max="14083" width="14" style="122" customWidth="1"/>
    <col min="14084" max="14084" width="15.42578125" style="122" customWidth="1"/>
    <col min="14085" max="14085" width="14.28515625" style="122" customWidth="1"/>
    <col min="14086" max="14086" width="16.140625" style="122" customWidth="1"/>
    <col min="14087" max="14088" width="11" style="122" customWidth="1"/>
    <col min="14089" max="14089" width="11.85546875" style="122" customWidth="1"/>
    <col min="14090" max="14336" width="9.140625" style="122"/>
    <col min="14337" max="14337" width="40.42578125" style="122" customWidth="1"/>
    <col min="14338" max="14338" width="13.42578125" style="122" customWidth="1"/>
    <col min="14339" max="14339" width="14" style="122" customWidth="1"/>
    <col min="14340" max="14340" width="15.42578125" style="122" customWidth="1"/>
    <col min="14341" max="14341" width="14.28515625" style="122" customWidth="1"/>
    <col min="14342" max="14342" width="16.140625" style="122" customWidth="1"/>
    <col min="14343" max="14344" width="11" style="122" customWidth="1"/>
    <col min="14345" max="14345" width="11.85546875" style="122" customWidth="1"/>
    <col min="14346" max="14592" width="9.140625" style="122"/>
    <col min="14593" max="14593" width="40.42578125" style="122" customWidth="1"/>
    <col min="14594" max="14594" width="13.42578125" style="122" customWidth="1"/>
    <col min="14595" max="14595" width="14" style="122" customWidth="1"/>
    <col min="14596" max="14596" width="15.42578125" style="122" customWidth="1"/>
    <col min="14597" max="14597" width="14.28515625" style="122" customWidth="1"/>
    <col min="14598" max="14598" width="16.140625" style="122" customWidth="1"/>
    <col min="14599" max="14600" width="11" style="122" customWidth="1"/>
    <col min="14601" max="14601" width="11.85546875" style="122" customWidth="1"/>
    <col min="14602" max="14848" width="9.140625" style="122"/>
    <col min="14849" max="14849" width="40.42578125" style="122" customWidth="1"/>
    <col min="14850" max="14850" width="13.42578125" style="122" customWidth="1"/>
    <col min="14851" max="14851" width="14" style="122" customWidth="1"/>
    <col min="14852" max="14852" width="15.42578125" style="122" customWidth="1"/>
    <col min="14853" max="14853" width="14.28515625" style="122" customWidth="1"/>
    <col min="14854" max="14854" width="16.140625" style="122" customWidth="1"/>
    <col min="14855" max="14856" width="11" style="122" customWidth="1"/>
    <col min="14857" max="14857" width="11.85546875" style="122" customWidth="1"/>
    <col min="14858" max="15104" width="9.140625" style="122"/>
    <col min="15105" max="15105" width="40.42578125" style="122" customWidth="1"/>
    <col min="15106" max="15106" width="13.42578125" style="122" customWidth="1"/>
    <col min="15107" max="15107" width="14" style="122" customWidth="1"/>
    <col min="15108" max="15108" width="15.42578125" style="122" customWidth="1"/>
    <col min="15109" max="15109" width="14.28515625" style="122" customWidth="1"/>
    <col min="15110" max="15110" width="16.140625" style="122" customWidth="1"/>
    <col min="15111" max="15112" width="11" style="122" customWidth="1"/>
    <col min="15113" max="15113" width="11.85546875" style="122" customWidth="1"/>
    <col min="15114" max="15360" width="9.140625" style="122"/>
    <col min="15361" max="15361" width="40.42578125" style="122" customWidth="1"/>
    <col min="15362" max="15362" width="13.42578125" style="122" customWidth="1"/>
    <col min="15363" max="15363" width="14" style="122" customWidth="1"/>
    <col min="15364" max="15364" width="15.42578125" style="122" customWidth="1"/>
    <col min="15365" max="15365" width="14.28515625" style="122" customWidth="1"/>
    <col min="15366" max="15366" width="16.140625" style="122" customWidth="1"/>
    <col min="15367" max="15368" width="11" style="122" customWidth="1"/>
    <col min="15369" max="15369" width="11.85546875" style="122" customWidth="1"/>
    <col min="15370" max="15616" width="9.140625" style="122"/>
    <col min="15617" max="15617" width="40.42578125" style="122" customWidth="1"/>
    <col min="15618" max="15618" width="13.42578125" style="122" customWidth="1"/>
    <col min="15619" max="15619" width="14" style="122" customWidth="1"/>
    <col min="15620" max="15620" width="15.42578125" style="122" customWidth="1"/>
    <col min="15621" max="15621" width="14.28515625" style="122" customWidth="1"/>
    <col min="15622" max="15622" width="16.140625" style="122" customWidth="1"/>
    <col min="15623" max="15624" width="11" style="122" customWidth="1"/>
    <col min="15625" max="15625" width="11.85546875" style="122" customWidth="1"/>
    <col min="15626" max="15872" width="9.140625" style="122"/>
    <col min="15873" max="15873" width="40.42578125" style="122" customWidth="1"/>
    <col min="15874" max="15874" width="13.42578125" style="122" customWidth="1"/>
    <col min="15875" max="15875" width="14" style="122" customWidth="1"/>
    <col min="15876" max="15876" width="15.42578125" style="122" customWidth="1"/>
    <col min="15877" max="15877" width="14.28515625" style="122" customWidth="1"/>
    <col min="15878" max="15878" width="16.140625" style="122" customWidth="1"/>
    <col min="15879" max="15880" width="11" style="122" customWidth="1"/>
    <col min="15881" max="15881" width="11.85546875" style="122" customWidth="1"/>
    <col min="15882" max="16128" width="9.140625" style="122"/>
    <col min="16129" max="16129" width="40.42578125" style="122" customWidth="1"/>
    <col min="16130" max="16130" width="13.42578125" style="122" customWidth="1"/>
    <col min="16131" max="16131" width="14" style="122" customWidth="1"/>
    <col min="16132" max="16132" width="15.42578125" style="122" customWidth="1"/>
    <col min="16133" max="16133" width="14.28515625" style="122" customWidth="1"/>
    <col min="16134" max="16134" width="16.140625" style="122" customWidth="1"/>
    <col min="16135" max="16136" width="11" style="122" customWidth="1"/>
    <col min="16137" max="16137" width="11.85546875" style="122" customWidth="1"/>
    <col min="16138" max="16384" width="9.140625" style="122"/>
  </cols>
  <sheetData>
    <row r="1" spans="1:6" x14ac:dyDescent="0.25">
      <c r="A1" s="264"/>
      <c r="B1" s="265"/>
      <c r="C1" s="920"/>
      <c r="D1" s="920"/>
      <c r="E1" s="920"/>
      <c r="F1" s="920"/>
    </row>
    <row r="2" spans="1:6" ht="18" x14ac:dyDescent="0.25">
      <c r="A2" s="264"/>
      <c r="B2" s="266"/>
      <c r="C2" s="921" t="s">
        <v>663</v>
      </c>
      <c r="D2" s="921"/>
      <c r="E2" s="921"/>
      <c r="F2" s="921"/>
    </row>
    <row r="3" spans="1:6" x14ac:dyDescent="0.25">
      <c r="A3" s="264"/>
      <c r="B3" s="265"/>
      <c r="C3" s="265"/>
      <c r="D3" s="265"/>
      <c r="E3" s="265"/>
      <c r="F3" s="265"/>
    </row>
    <row r="4" spans="1:6" ht="15.75" x14ac:dyDescent="0.25">
      <c r="A4" s="948" t="s">
        <v>379</v>
      </c>
      <c r="B4" s="948"/>
      <c r="C4" s="948"/>
      <c r="D4" s="948"/>
      <c r="E4" s="948"/>
      <c r="F4" s="948"/>
    </row>
    <row r="5" spans="1:6" ht="15.75" thickBot="1" x14ac:dyDescent="0.3">
      <c r="A5" s="264"/>
      <c r="B5" s="265"/>
      <c r="C5" s="265"/>
      <c r="D5" s="265"/>
      <c r="E5" s="265"/>
      <c r="F5" s="267" t="str">
        <f>'[1]KV_5.sz.mell.'!C5</f>
        <v>Forintban!</v>
      </c>
    </row>
    <row r="6" spans="1:6" s="130" customFormat="1" ht="36.75" thickBot="1" x14ac:dyDescent="0.3">
      <c r="A6" s="268" t="s">
        <v>380</v>
      </c>
      <c r="B6" s="269" t="s">
        <v>381</v>
      </c>
      <c r="C6" s="269" t="s">
        <v>382</v>
      </c>
      <c r="D6" s="269" t="str">
        <f>+CONCATENATE("Felhasználás   ",LEFT([1]KV_ÖSSZEFÜGGÉSEK!A5,4)-1,". XII. 31-ig")</f>
        <v>Felhasználás   2019. XII. 31-ig</v>
      </c>
      <c r="E6" s="270" t="str">
        <f>+'[1]KV_1.1.sz.mell.'!C8</f>
        <v>2020. évi előirányzat</v>
      </c>
      <c r="F6" s="269" t="s">
        <v>7</v>
      </c>
    </row>
    <row r="7" spans="1:6" ht="15.75" thickBot="1" x14ac:dyDescent="0.3">
      <c r="A7" s="271" t="s">
        <v>8</v>
      </c>
      <c r="B7" s="272" t="s">
        <v>9</v>
      </c>
      <c r="C7" s="272" t="s">
        <v>10</v>
      </c>
      <c r="D7" s="272" t="s">
        <v>11</v>
      </c>
      <c r="E7" s="273" t="s">
        <v>361</v>
      </c>
      <c r="F7" s="274" t="s">
        <v>534</v>
      </c>
    </row>
    <row r="8" spans="1:6" x14ac:dyDescent="0.25">
      <c r="A8" s="275" t="s">
        <v>383</v>
      </c>
      <c r="B8" s="276">
        <v>267840905</v>
      </c>
      <c r="C8" s="277" t="s">
        <v>384</v>
      </c>
      <c r="D8" s="276">
        <v>118261741</v>
      </c>
      <c r="E8" s="278">
        <v>149579000</v>
      </c>
      <c r="F8" s="279">
        <v>149579000</v>
      </c>
    </row>
    <row r="9" spans="1:6" x14ac:dyDescent="0.25">
      <c r="A9" s="280" t="s">
        <v>385</v>
      </c>
      <c r="B9" s="276">
        <v>84122000</v>
      </c>
      <c r="C9" s="277" t="s">
        <v>386</v>
      </c>
      <c r="D9" s="276"/>
      <c r="E9" s="278">
        <v>84122000</v>
      </c>
      <c r="F9" s="279">
        <v>84122000</v>
      </c>
    </row>
    <row r="10" spans="1:6" x14ac:dyDescent="0.25">
      <c r="A10" s="280" t="s">
        <v>387</v>
      </c>
      <c r="B10" s="276">
        <v>20000000</v>
      </c>
      <c r="C10" s="277" t="s">
        <v>386</v>
      </c>
      <c r="D10" s="276"/>
      <c r="E10" s="278">
        <v>20000000</v>
      </c>
      <c r="F10" s="279">
        <v>20000000</v>
      </c>
    </row>
    <row r="11" spans="1:6" x14ac:dyDescent="0.25">
      <c r="A11" s="280" t="s">
        <v>388</v>
      </c>
      <c r="B11" s="276">
        <v>10400000</v>
      </c>
      <c r="C11" s="277" t="s">
        <v>386</v>
      </c>
      <c r="D11" s="276"/>
      <c r="E11" s="278">
        <v>5000000</v>
      </c>
      <c r="F11" s="876">
        <v>10400000</v>
      </c>
    </row>
    <row r="12" spans="1:6" x14ac:dyDescent="0.25">
      <c r="A12" s="280" t="s">
        <v>389</v>
      </c>
      <c r="B12" s="276"/>
      <c r="C12" s="277" t="s">
        <v>386</v>
      </c>
      <c r="D12" s="276"/>
      <c r="E12" s="278">
        <v>4000000</v>
      </c>
      <c r="F12" s="279">
        <v>0</v>
      </c>
    </row>
    <row r="13" spans="1:6" x14ac:dyDescent="0.25">
      <c r="A13" s="280" t="s">
        <v>390</v>
      </c>
      <c r="B13" s="276">
        <v>5000000</v>
      </c>
      <c r="C13" s="277" t="s">
        <v>386</v>
      </c>
      <c r="D13" s="276"/>
      <c r="E13" s="278">
        <v>5000000</v>
      </c>
      <c r="F13" s="279">
        <v>5000000</v>
      </c>
    </row>
    <row r="14" spans="1:6" x14ac:dyDescent="0.25">
      <c r="A14" s="280" t="s">
        <v>391</v>
      </c>
      <c r="B14" s="276">
        <v>13146472</v>
      </c>
      <c r="C14" s="277" t="s">
        <v>386</v>
      </c>
      <c r="D14" s="276"/>
      <c r="E14" s="278">
        <v>13000000</v>
      </c>
      <c r="F14" s="876">
        <v>13146472</v>
      </c>
    </row>
    <row r="15" spans="1:6" x14ac:dyDescent="0.25">
      <c r="A15" s="280" t="s">
        <v>392</v>
      </c>
      <c r="B15" s="276">
        <v>5000000</v>
      </c>
      <c r="C15" s="277" t="s">
        <v>386</v>
      </c>
      <c r="D15" s="276"/>
      <c r="E15" s="278">
        <v>5000000</v>
      </c>
      <c r="F15" s="279">
        <v>5000000</v>
      </c>
    </row>
    <row r="16" spans="1:6" ht="15.75" thickBot="1" x14ac:dyDescent="0.3">
      <c r="A16" s="281" t="s">
        <v>393</v>
      </c>
      <c r="B16" s="282"/>
      <c r="C16" s="283" t="s">
        <v>386</v>
      </c>
      <c r="D16" s="282"/>
      <c r="E16" s="284">
        <v>3000000</v>
      </c>
      <c r="F16" s="285">
        <v>3570000</v>
      </c>
    </row>
    <row r="17" spans="1:6" ht="15.75" thickBot="1" x14ac:dyDescent="0.3">
      <c r="A17" s="286" t="s">
        <v>394</v>
      </c>
      <c r="B17" s="287"/>
      <c r="C17" s="288"/>
      <c r="D17" s="287">
        <f>SUM(D8:D16)</f>
        <v>118261741</v>
      </c>
      <c r="E17" s="289">
        <f>SUM(E8:E16)</f>
        <v>288701000</v>
      </c>
      <c r="F17" s="290"/>
    </row>
    <row r="18" spans="1:6" x14ac:dyDescent="0.25">
      <c r="A18" s="291" t="s">
        <v>395</v>
      </c>
      <c r="B18" s="292">
        <v>1052708</v>
      </c>
      <c r="C18" s="293"/>
      <c r="D18" s="292"/>
      <c r="E18" s="294">
        <v>1052708</v>
      </c>
      <c r="F18" s="877">
        <v>1052708</v>
      </c>
    </row>
    <row r="19" spans="1:6" x14ac:dyDescent="0.25">
      <c r="A19" s="280" t="s">
        <v>396</v>
      </c>
      <c r="B19" s="276">
        <v>85000000</v>
      </c>
      <c r="C19" s="277"/>
      <c r="D19" s="276"/>
      <c r="E19" s="278">
        <v>85000000</v>
      </c>
      <c r="F19" s="276">
        <v>85000000</v>
      </c>
    </row>
    <row r="20" spans="1:6" ht="15.75" thickBot="1" x14ac:dyDescent="0.3">
      <c r="A20" s="281" t="s">
        <v>397</v>
      </c>
      <c r="B20" s="282">
        <v>60000000</v>
      </c>
      <c r="C20" s="283"/>
      <c r="D20" s="282"/>
      <c r="E20" s="284">
        <v>60000000</v>
      </c>
      <c r="F20" s="299">
        <v>60000000</v>
      </c>
    </row>
    <row r="21" spans="1:6" ht="15.75" thickBot="1" x14ac:dyDescent="0.3">
      <c r="A21" s="286" t="s">
        <v>398</v>
      </c>
      <c r="B21" s="296"/>
      <c r="C21" s="297"/>
      <c r="D21" s="296"/>
      <c r="E21" s="298">
        <f>SUM(E18:E20)</f>
        <v>146052708</v>
      </c>
      <c r="F21" s="290"/>
    </row>
    <row r="22" spans="1:6" x14ac:dyDescent="0.25">
      <c r="A22" s="291" t="s">
        <v>626</v>
      </c>
      <c r="B22" s="878">
        <v>3095244</v>
      </c>
      <c r="C22" s="879"/>
      <c r="D22" s="294"/>
      <c r="E22" s="877">
        <f>B22</f>
        <v>3095244</v>
      </c>
      <c r="F22" s="295">
        <f>E22</f>
        <v>3095244</v>
      </c>
    </row>
    <row r="23" spans="1:6" x14ac:dyDescent="0.25">
      <c r="A23" s="280" t="s">
        <v>627</v>
      </c>
      <c r="B23" s="880"/>
      <c r="C23" s="277"/>
      <c r="D23" s="278"/>
      <c r="E23" s="881">
        <v>146472</v>
      </c>
      <c r="F23" s="295"/>
    </row>
    <row r="24" spans="1:6" x14ac:dyDescent="0.25">
      <c r="A24" s="280" t="s">
        <v>628</v>
      </c>
      <c r="B24" s="880"/>
      <c r="C24" s="277"/>
      <c r="D24" s="278"/>
      <c r="E24" s="881">
        <v>5400000</v>
      </c>
      <c r="F24" s="295"/>
    </row>
    <row r="25" spans="1:6" x14ac:dyDescent="0.25">
      <c r="A25" s="280" t="s">
        <v>629</v>
      </c>
      <c r="B25" s="880">
        <v>2044000</v>
      </c>
      <c r="C25" s="283"/>
      <c r="D25" s="284"/>
      <c r="E25" s="276">
        <v>2044000</v>
      </c>
      <c r="F25" s="295">
        <v>2044000</v>
      </c>
    </row>
    <row r="26" spans="1:6" x14ac:dyDescent="0.25">
      <c r="A26" s="280" t="s">
        <v>630</v>
      </c>
      <c r="B26" s="880">
        <v>2230000</v>
      </c>
      <c r="C26" s="277"/>
      <c r="D26" s="278"/>
      <c r="E26" s="276">
        <v>2230000</v>
      </c>
      <c r="F26" s="279">
        <v>2230000</v>
      </c>
    </row>
    <row r="27" spans="1:6" x14ac:dyDescent="0.25">
      <c r="A27" s="281" t="s">
        <v>631</v>
      </c>
      <c r="B27" s="882">
        <v>3000000</v>
      </c>
      <c r="C27" s="277"/>
      <c r="D27" s="278"/>
      <c r="E27" s="282">
        <v>3000000</v>
      </c>
      <c r="F27" s="285">
        <v>3000000</v>
      </c>
    </row>
    <row r="28" spans="1:6" x14ac:dyDescent="0.25">
      <c r="A28" s="165" t="s">
        <v>632</v>
      </c>
      <c r="B28" s="882"/>
      <c r="C28" s="277"/>
      <c r="D28" s="278"/>
      <c r="E28" s="883">
        <v>570000</v>
      </c>
      <c r="F28" s="285"/>
    </row>
    <row r="29" spans="1:6" x14ac:dyDescent="0.25">
      <c r="A29" s="280" t="s">
        <v>389</v>
      </c>
      <c r="B29" s="882"/>
      <c r="C29" s="277"/>
      <c r="D29" s="278"/>
      <c r="E29" s="883">
        <v>-4000000</v>
      </c>
      <c r="F29" s="285"/>
    </row>
    <row r="30" spans="1:6" ht="15.75" thickBot="1" x14ac:dyDescent="0.3">
      <c r="A30" s="281" t="s">
        <v>633</v>
      </c>
      <c r="B30" s="882">
        <v>1354000</v>
      </c>
      <c r="C30" s="283"/>
      <c r="D30" s="284"/>
      <c r="E30" s="282">
        <v>1354000</v>
      </c>
      <c r="F30" s="285">
        <v>1354000</v>
      </c>
    </row>
    <row r="31" spans="1:6" ht="15.75" thickBot="1" x14ac:dyDescent="0.3">
      <c r="A31" s="286" t="s">
        <v>634</v>
      </c>
      <c r="B31" s="884"/>
      <c r="C31" s="885"/>
      <c r="D31" s="886"/>
      <c r="E31" s="296">
        <f>SUM(E22:E30)</f>
        <v>13839716</v>
      </c>
      <c r="F31" s="290"/>
    </row>
    <row r="32" spans="1:6" s="305" customFormat="1" ht="13.5" thickBot="1" x14ac:dyDescent="0.3">
      <c r="A32" s="300" t="s">
        <v>399</v>
      </c>
      <c r="B32" s="301"/>
      <c r="C32" s="302"/>
      <c r="D32" s="303">
        <f>D17</f>
        <v>118261741</v>
      </c>
      <c r="E32" s="304">
        <f>E17+E21+E31</f>
        <v>448593424</v>
      </c>
      <c r="F32" s="301">
        <f>SUM(F8:F31)</f>
        <v>448593424</v>
      </c>
    </row>
    <row r="34" spans="1:1" x14ac:dyDescent="0.2">
      <c r="A34" s="108" t="s">
        <v>661</v>
      </c>
    </row>
    <row r="35" spans="1:1" x14ac:dyDescent="0.2">
      <c r="A35" s="108" t="s">
        <v>265</v>
      </c>
    </row>
    <row r="36" spans="1:1" ht="15.75" x14ac:dyDescent="0.25">
      <c r="A36" s="1"/>
    </row>
    <row r="37" spans="1:1" x14ac:dyDescent="0.2">
      <c r="A37" s="108" t="s">
        <v>662</v>
      </c>
    </row>
    <row r="38" spans="1:1" x14ac:dyDescent="0.2">
      <c r="A38" s="108" t="s">
        <v>624</v>
      </c>
    </row>
  </sheetData>
  <mergeCells count="3">
    <mergeCell ref="C1:F1"/>
    <mergeCell ref="C2:F2"/>
    <mergeCell ref="A4:F4"/>
  </mergeCells>
  <pageMargins left="0.25" right="0.25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75A8-06C8-4B3A-B9E8-867990594B41}">
  <sheetPr>
    <pageSetUpPr fitToPage="1"/>
  </sheetPr>
  <dimension ref="A1:G31"/>
  <sheetViews>
    <sheetView topLeftCell="A16" workbookViewId="0">
      <selection activeCell="D2" sqref="D2:G2"/>
    </sheetView>
  </sheetViews>
  <sheetFormatPr defaultRowHeight="15" x14ac:dyDescent="0.25"/>
  <cols>
    <col min="1" max="1" width="52" style="125" customWidth="1"/>
    <col min="2" max="2" width="13.42578125" style="122" customWidth="1"/>
    <col min="3" max="3" width="14" style="122" customWidth="1"/>
    <col min="4" max="4" width="15.42578125" style="122" customWidth="1"/>
    <col min="5" max="5" width="14.28515625" style="122" customWidth="1"/>
    <col min="6" max="6" width="16.140625" style="122" customWidth="1"/>
    <col min="7" max="8" width="11" style="122" customWidth="1"/>
    <col min="9" max="9" width="11.85546875" style="122" customWidth="1"/>
    <col min="10" max="256" width="9.140625" style="122"/>
    <col min="257" max="257" width="52" style="122" customWidth="1"/>
    <col min="258" max="258" width="13.42578125" style="122" customWidth="1"/>
    <col min="259" max="259" width="14" style="122" customWidth="1"/>
    <col min="260" max="260" width="15.42578125" style="122" customWidth="1"/>
    <col min="261" max="261" width="14.28515625" style="122" customWidth="1"/>
    <col min="262" max="262" width="16.140625" style="122" customWidth="1"/>
    <col min="263" max="264" width="11" style="122" customWidth="1"/>
    <col min="265" max="265" width="11.85546875" style="122" customWidth="1"/>
    <col min="266" max="512" width="9.140625" style="122"/>
    <col min="513" max="513" width="52" style="122" customWidth="1"/>
    <col min="514" max="514" width="13.42578125" style="122" customWidth="1"/>
    <col min="515" max="515" width="14" style="122" customWidth="1"/>
    <col min="516" max="516" width="15.42578125" style="122" customWidth="1"/>
    <col min="517" max="517" width="14.28515625" style="122" customWidth="1"/>
    <col min="518" max="518" width="16.140625" style="122" customWidth="1"/>
    <col min="519" max="520" width="11" style="122" customWidth="1"/>
    <col min="521" max="521" width="11.85546875" style="122" customWidth="1"/>
    <col min="522" max="768" width="9.140625" style="122"/>
    <col min="769" max="769" width="52" style="122" customWidth="1"/>
    <col min="770" max="770" width="13.42578125" style="122" customWidth="1"/>
    <col min="771" max="771" width="14" style="122" customWidth="1"/>
    <col min="772" max="772" width="15.42578125" style="122" customWidth="1"/>
    <col min="773" max="773" width="14.28515625" style="122" customWidth="1"/>
    <col min="774" max="774" width="16.140625" style="122" customWidth="1"/>
    <col min="775" max="776" width="11" style="122" customWidth="1"/>
    <col min="777" max="777" width="11.85546875" style="122" customWidth="1"/>
    <col min="778" max="1024" width="9.140625" style="122"/>
    <col min="1025" max="1025" width="52" style="122" customWidth="1"/>
    <col min="1026" max="1026" width="13.42578125" style="122" customWidth="1"/>
    <col min="1027" max="1027" width="14" style="122" customWidth="1"/>
    <col min="1028" max="1028" width="15.42578125" style="122" customWidth="1"/>
    <col min="1029" max="1029" width="14.28515625" style="122" customWidth="1"/>
    <col min="1030" max="1030" width="16.140625" style="122" customWidth="1"/>
    <col min="1031" max="1032" width="11" style="122" customWidth="1"/>
    <col min="1033" max="1033" width="11.85546875" style="122" customWidth="1"/>
    <col min="1034" max="1280" width="9.140625" style="122"/>
    <col min="1281" max="1281" width="52" style="122" customWidth="1"/>
    <col min="1282" max="1282" width="13.42578125" style="122" customWidth="1"/>
    <col min="1283" max="1283" width="14" style="122" customWidth="1"/>
    <col min="1284" max="1284" width="15.42578125" style="122" customWidth="1"/>
    <col min="1285" max="1285" width="14.28515625" style="122" customWidth="1"/>
    <col min="1286" max="1286" width="16.140625" style="122" customWidth="1"/>
    <col min="1287" max="1288" width="11" style="122" customWidth="1"/>
    <col min="1289" max="1289" width="11.85546875" style="122" customWidth="1"/>
    <col min="1290" max="1536" width="9.140625" style="122"/>
    <col min="1537" max="1537" width="52" style="122" customWidth="1"/>
    <col min="1538" max="1538" width="13.42578125" style="122" customWidth="1"/>
    <col min="1539" max="1539" width="14" style="122" customWidth="1"/>
    <col min="1540" max="1540" width="15.42578125" style="122" customWidth="1"/>
    <col min="1541" max="1541" width="14.28515625" style="122" customWidth="1"/>
    <col min="1542" max="1542" width="16.140625" style="122" customWidth="1"/>
    <col min="1543" max="1544" width="11" style="122" customWidth="1"/>
    <col min="1545" max="1545" width="11.85546875" style="122" customWidth="1"/>
    <col min="1546" max="1792" width="9.140625" style="122"/>
    <col min="1793" max="1793" width="52" style="122" customWidth="1"/>
    <col min="1794" max="1794" width="13.42578125" style="122" customWidth="1"/>
    <col min="1795" max="1795" width="14" style="122" customWidth="1"/>
    <col min="1796" max="1796" width="15.42578125" style="122" customWidth="1"/>
    <col min="1797" max="1797" width="14.28515625" style="122" customWidth="1"/>
    <col min="1798" max="1798" width="16.140625" style="122" customWidth="1"/>
    <col min="1799" max="1800" width="11" style="122" customWidth="1"/>
    <col min="1801" max="1801" width="11.85546875" style="122" customWidth="1"/>
    <col min="1802" max="2048" width="9.140625" style="122"/>
    <col min="2049" max="2049" width="52" style="122" customWidth="1"/>
    <col min="2050" max="2050" width="13.42578125" style="122" customWidth="1"/>
    <col min="2051" max="2051" width="14" style="122" customWidth="1"/>
    <col min="2052" max="2052" width="15.42578125" style="122" customWidth="1"/>
    <col min="2053" max="2053" width="14.28515625" style="122" customWidth="1"/>
    <col min="2054" max="2054" width="16.140625" style="122" customWidth="1"/>
    <col min="2055" max="2056" width="11" style="122" customWidth="1"/>
    <col min="2057" max="2057" width="11.85546875" style="122" customWidth="1"/>
    <col min="2058" max="2304" width="9.140625" style="122"/>
    <col min="2305" max="2305" width="52" style="122" customWidth="1"/>
    <col min="2306" max="2306" width="13.42578125" style="122" customWidth="1"/>
    <col min="2307" max="2307" width="14" style="122" customWidth="1"/>
    <col min="2308" max="2308" width="15.42578125" style="122" customWidth="1"/>
    <col min="2309" max="2309" width="14.28515625" style="122" customWidth="1"/>
    <col min="2310" max="2310" width="16.140625" style="122" customWidth="1"/>
    <col min="2311" max="2312" width="11" style="122" customWidth="1"/>
    <col min="2313" max="2313" width="11.85546875" style="122" customWidth="1"/>
    <col min="2314" max="2560" width="9.140625" style="122"/>
    <col min="2561" max="2561" width="52" style="122" customWidth="1"/>
    <col min="2562" max="2562" width="13.42578125" style="122" customWidth="1"/>
    <col min="2563" max="2563" width="14" style="122" customWidth="1"/>
    <col min="2564" max="2564" width="15.42578125" style="122" customWidth="1"/>
    <col min="2565" max="2565" width="14.28515625" style="122" customWidth="1"/>
    <col min="2566" max="2566" width="16.140625" style="122" customWidth="1"/>
    <col min="2567" max="2568" width="11" style="122" customWidth="1"/>
    <col min="2569" max="2569" width="11.85546875" style="122" customWidth="1"/>
    <col min="2570" max="2816" width="9.140625" style="122"/>
    <col min="2817" max="2817" width="52" style="122" customWidth="1"/>
    <col min="2818" max="2818" width="13.42578125" style="122" customWidth="1"/>
    <col min="2819" max="2819" width="14" style="122" customWidth="1"/>
    <col min="2820" max="2820" width="15.42578125" style="122" customWidth="1"/>
    <col min="2821" max="2821" width="14.28515625" style="122" customWidth="1"/>
    <col min="2822" max="2822" width="16.140625" style="122" customWidth="1"/>
    <col min="2823" max="2824" width="11" style="122" customWidth="1"/>
    <col min="2825" max="2825" width="11.85546875" style="122" customWidth="1"/>
    <col min="2826" max="3072" width="9.140625" style="122"/>
    <col min="3073" max="3073" width="52" style="122" customWidth="1"/>
    <col min="3074" max="3074" width="13.42578125" style="122" customWidth="1"/>
    <col min="3075" max="3075" width="14" style="122" customWidth="1"/>
    <col min="3076" max="3076" width="15.42578125" style="122" customWidth="1"/>
    <col min="3077" max="3077" width="14.28515625" style="122" customWidth="1"/>
    <col min="3078" max="3078" width="16.140625" style="122" customWidth="1"/>
    <col min="3079" max="3080" width="11" style="122" customWidth="1"/>
    <col min="3081" max="3081" width="11.85546875" style="122" customWidth="1"/>
    <col min="3082" max="3328" width="9.140625" style="122"/>
    <col min="3329" max="3329" width="52" style="122" customWidth="1"/>
    <col min="3330" max="3330" width="13.42578125" style="122" customWidth="1"/>
    <col min="3331" max="3331" width="14" style="122" customWidth="1"/>
    <col min="3332" max="3332" width="15.42578125" style="122" customWidth="1"/>
    <col min="3333" max="3333" width="14.28515625" style="122" customWidth="1"/>
    <col min="3334" max="3334" width="16.140625" style="122" customWidth="1"/>
    <col min="3335" max="3336" width="11" style="122" customWidth="1"/>
    <col min="3337" max="3337" width="11.85546875" style="122" customWidth="1"/>
    <col min="3338" max="3584" width="9.140625" style="122"/>
    <col min="3585" max="3585" width="52" style="122" customWidth="1"/>
    <col min="3586" max="3586" width="13.42578125" style="122" customWidth="1"/>
    <col min="3587" max="3587" width="14" style="122" customWidth="1"/>
    <col min="3588" max="3588" width="15.42578125" style="122" customWidth="1"/>
    <col min="3589" max="3589" width="14.28515625" style="122" customWidth="1"/>
    <col min="3590" max="3590" width="16.140625" style="122" customWidth="1"/>
    <col min="3591" max="3592" width="11" style="122" customWidth="1"/>
    <col min="3593" max="3593" width="11.85546875" style="122" customWidth="1"/>
    <col min="3594" max="3840" width="9.140625" style="122"/>
    <col min="3841" max="3841" width="52" style="122" customWidth="1"/>
    <col min="3842" max="3842" width="13.42578125" style="122" customWidth="1"/>
    <col min="3843" max="3843" width="14" style="122" customWidth="1"/>
    <col min="3844" max="3844" width="15.42578125" style="122" customWidth="1"/>
    <col min="3845" max="3845" width="14.28515625" style="122" customWidth="1"/>
    <col min="3846" max="3846" width="16.140625" style="122" customWidth="1"/>
    <col min="3847" max="3848" width="11" style="122" customWidth="1"/>
    <col min="3849" max="3849" width="11.85546875" style="122" customWidth="1"/>
    <col min="3850" max="4096" width="9.140625" style="122"/>
    <col min="4097" max="4097" width="52" style="122" customWidth="1"/>
    <col min="4098" max="4098" width="13.42578125" style="122" customWidth="1"/>
    <col min="4099" max="4099" width="14" style="122" customWidth="1"/>
    <col min="4100" max="4100" width="15.42578125" style="122" customWidth="1"/>
    <col min="4101" max="4101" width="14.28515625" style="122" customWidth="1"/>
    <col min="4102" max="4102" width="16.140625" style="122" customWidth="1"/>
    <col min="4103" max="4104" width="11" style="122" customWidth="1"/>
    <col min="4105" max="4105" width="11.85546875" style="122" customWidth="1"/>
    <col min="4106" max="4352" width="9.140625" style="122"/>
    <col min="4353" max="4353" width="52" style="122" customWidth="1"/>
    <col min="4354" max="4354" width="13.42578125" style="122" customWidth="1"/>
    <col min="4355" max="4355" width="14" style="122" customWidth="1"/>
    <col min="4356" max="4356" width="15.42578125" style="122" customWidth="1"/>
    <col min="4357" max="4357" width="14.28515625" style="122" customWidth="1"/>
    <col min="4358" max="4358" width="16.140625" style="122" customWidth="1"/>
    <col min="4359" max="4360" width="11" style="122" customWidth="1"/>
    <col min="4361" max="4361" width="11.85546875" style="122" customWidth="1"/>
    <col min="4362" max="4608" width="9.140625" style="122"/>
    <col min="4609" max="4609" width="52" style="122" customWidth="1"/>
    <col min="4610" max="4610" width="13.42578125" style="122" customWidth="1"/>
    <col min="4611" max="4611" width="14" style="122" customWidth="1"/>
    <col min="4612" max="4612" width="15.42578125" style="122" customWidth="1"/>
    <col min="4613" max="4613" width="14.28515625" style="122" customWidth="1"/>
    <col min="4614" max="4614" width="16.140625" style="122" customWidth="1"/>
    <col min="4615" max="4616" width="11" style="122" customWidth="1"/>
    <col min="4617" max="4617" width="11.85546875" style="122" customWidth="1"/>
    <col min="4618" max="4864" width="9.140625" style="122"/>
    <col min="4865" max="4865" width="52" style="122" customWidth="1"/>
    <col min="4866" max="4866" width="13.42578125" style="122" customWidth="1"/>
    <col min="4867" max="4867" width="14" style="122" customWidth="1"/>
    <col min="4868" max="4868" width="15.42578125" style="122" customWidth="1"/>
    <col min="4869" max="4869" width="14.28515625" style="122" customWidth="1"/>
    <col min="4870" max="4870" width="16.140625" style="122" customWidth="1"/>
    <col min="4871" max="4872" width="11" style="122" customWidth="1"/>
    <col min="4873" max="4873" width="11.85546875" style="122" customWidth="1"/>
    <col min="4874" max="5120" width="9.140625" style="122"/>
    <col min="5121" max="5121" width="52" style="122" customWidth="1"/>
    <col min="5122" max="5122" width="13.42578125" style="122" customWidth="1"/>
    <col min="5123" max="5123" width="14" style="122" customWidth="1"/>
    <col min="5124" max="5124" width="15.42578125" style="122" customWidth="1"/>
    <col min="5125" max="5125" width="14.28515625" style="122" customWidth="1"/>
    <col min="5126" max="5126" width="16.140625" style="122" customWidth="1"/>
    <col min="5127" max="5128" width="11" style="122" customWidth="1"/>
    <col min="5129" max="5129" width="11.85546875" style="122" customWidth="1"/>
    <col min="5130" max="5376" width="9.140625" style="122"/>
    <col min="5377" max="5377" width="52" style="122" customWidth="1"/>
    <col min="5378" max="5378" width="13.42578125" style="122" customWidth="1"/>
    <col min="5379" max="5379" width="14" style="122" customWidth="1"/>
    <col min="5380" max="5380" width="15.42578125" style="122" customWidth="1"/>
    <col min="5381" max="5381" width="14.28515625" style="122" customWidth="1"/>
    <col min="5382" max="5382" width="16.140625" style="122" customWidth="1"/>
    <col min="5383" max="5384" width="11" style="122" customWidth="1"/>
    <col min="5385" max="5385" width="11.85546875" style="122" customWidth="1"/>
    <col min="5386" max="5632" width="9.140625" style="122"/>
    <col min="5633" max="5633" width="52" style="122" customWidth="1"/>
    <col min="5634" max="5634" width="13.42578125" style="122" customWidth="1"/>
    <col min="5635" max="5635" width="14" style="122" customWidth="1"/>
    <col min="5636" max="5636" width="15.42578125" style="122" customWidth="1"/>
    <col min="5637" max="5637" width="14.28515625" style="122" customWidth="1"/>
    <col min="5638" max="5638" width="16.140625" style="122" customWidth="1"/>
    <col min="5639" max="5640" width="11" style="122" customWidth="1"/>
    <col min="5641" max="5641" width="11.85546875" style="122" customWidth="1"/>
    <col min="5642" max="5888" width="9.140625" style="122"/>
    <col min="5889" max="5889" width="52" style="122" customWidth="1"/>
    <col min="5890" max="5890" width="13.42578125" style="122" customWidth="1"/>
    <col min="5891" max="5891" width="14" style="122" customWidth="1"/>
    <col min="5892" max="5892" width="15.42578125" style="122" customWidth="1"/>
    <col min="5893" max="5893" width="14.28515625" style="122" customWidth="1"/>
    <col min="5894" max="5894" width="16.140625" style="122" customWidth="1"/>
    <col min="5895" max="5896" width="11" style="122" customWidth="1"/>
    <col min="5897" max="5897" width="11.85546875" style="122" customWidth="1"/>
    <col min="5898" max="6144" width="9.140625" style="122"/>
    <col min="6145" max="6145" width="52" style="122" customWidth="1"/>
    <col min="6146" max="6146" width="13.42578125" style="122" customWidth="1"/>
    <col min="6147" max="6147" width="14" style="122" customWidth="1"/>
    <col min="6148" max="6148" width="15.42578125" style="122" customWidth="1"/>
    <col min="6149" max="6149" width="14.28515625" style="122" customWidth="1"/>
    <col min="6150" max="6150" width="16.140625" style="122" customWidth="1"/>
    <col min="6151" max="6152" width="11" style="122" customWidth="1"/>
    <col min="6153" max="6153" width="11.85546875" style="122" customWidth="1"/>
    <col min="6154" max="6400" width="9.140625" style="122"/>
    <col min="6401" max="6401" width="52" style="122" customWidth="1"/>
    <col min="6402" max="6402" width="13.42578125" style="122" customWidth="1"/>
    <col min="6403" max="6403" width="14" style="122" customWidth="1"/>
    <col min="6404" max="6404" width="15.42578125" style="122" customWidth="1"/>
    <col min="6405" max="6405" width="14.28515625" style="122" customWidth="1"/>
    <col min="6406" max="6406" width="16.140625" style="122" customWidth="1"/>
    <col min="6407" max="6408" width="11" style="122" customWidth="1"/>
    <col min="6409" max="6409" width="11.85546875" style="122" customWidth="1"/>
    <col min="6410" max="6656" width="9.140625" style="122"/>
    <col min="6657" max="6657" width="52" style="122" customWidth="1"/>
    <col min="6658" max="6658" width="13.42578125" style="122" customWidth="1"/>
    <col min="6659" max="6659" width="14" style="122" customWidth="1"/>
    <col min="6660" max="6660" width="15.42578125" style="122" customWidth="1"/>
    <col min="6661" max="6661" width="14.28515625" style="122" customWidth="1"/>
    <col min="6662" max="6662" width="16.140625" style="122" customWidth="1"/>
    <col min="6663" max="6664" width="11" style="122" customWidth="1"/>
    <col min="6665" max="6665" width="11.85546875" style="122" customWidth="1"/>
    <col min="6666" max="6912" width="9.140625" style="122"/>
    <col min="6913" max="6913" width="52" style="122" customWidth="1"/>
    <col min="6914" max="6914" width="13.42578125" style="122" customWidth="1"/>
    <col min="6915" max="6915" width="14" style="122" customWidth="1"/>
    <col min="6916" max="6916" width="15.42578125" style="122" customWidth="1"/>
    <col min="6917" max="6917" width="14.28515625" style="122" customWidth="1"/>
    <col min="6918" max="6918" width="16.140625" style="122" customWidth="1"/>
    <col min="6919" max="6920" width="11" style="122" customWidth="1"/>
    <col min="6921" max="6921" width="11.85546875" style="122" customWidth="1"/>
    <col min="6922" max="7168" width="9.140625" style="122"/>
    <col min="7169" max="7169" width="52" style="122" customWidth="1"/>
    <col min="7170" max="7170" width="13.42578125" style="122" customWidth="1"/>
    <col min="7171" max="7171" width="14" style="122" customWidth="1"/>
    <col min="7172" max="7172" width="15.42578125" style="122" customWidth="1"/>
    <col min="7173" max="7173" width="14.28515625" style="122" customWidth="1"/>
    <col min="7174" max="7174" width="16.140625" style="122" customWidth="1"/>
    <col min="7175" max="7176" width="11" style="122" customWidth="1"/>
    <col min="7177" max="7177" width="11.85546875" style="122" customWidth="1"/>
    <col min="7178" max="7424" width="9.140625" style="122"/>
    <col min="7425" max="7425" width="52" style="122" customWidth="1"/>
    <col min="7426" max="7426" width="13.42578125" style="122" customWidth="1"/>
    <col min="7427" max="7427" width="14" style="122" customWidth="1"/>
    <col min="7428" max="7428" width="15.42578125" style="122" customWidth="1"/>
    <col min="7429" max="7429" width="14.28515625" style="122" customWidth="1"/>
    <col min="7430" max="7430" width="16.140625" style="122" customWidth="1"/>
    <col min="7431" max="7432" width="11" style="122" customWidth="1"/>
    <col min="7433" max="7433" width="11.85546875" style="122" customWidth="1"/>
    <col min="7434" max="7680" width="9.140625" style="122"/>
    <col min="7681" max="7681" width="52" style="122" customWidth="1"/>
    <col min="7682" max="7682" width="13.42578125" style="122" customWidth="1"/>
    <col min="7683" max="7683" width="14" style="122" customWidth="1"/>
    <col min="7684" max="7684" width="15.42578125" style="122" customWidth="1"/>
    <col min="7685" max="7685" width="14.28515625" style="122" customWidth="1"/>
    <col min="7686" max="7686" width="16.140625" style="122" customWidth="1"/>
    <col min="7687" max="7688" width="11" style="122" customWidth="1"/>
    <col min="7689" max="7689" width="11.85546875" style="122" customWidth="1"/>
    <col min="7690" max="7936" width="9.140625" style="122"/>
    <col min="7937" max="7937" width="52" style="122" customWidth="1"/>
    <col min="7938" max="7938" width="13.42578125" style="122" customWidth="1"/>
    <col min="7939" max="7939" width="14" style="122" customWidth="1"/>
    <col min="7940" max="7940" width="15.42578125" style="122" customWidth="1"/>
    <col min="7941" max="7941" width="14.28515625" style="122" customWidth="1"/>
    <col min="7942" max="7942" width="16.140625" style="122" customWidth="1"/>
    <col min="7943" max="7944" width="11" style="122" customWidth="1"/>
    <col min="7945" max="7945" width="11.85546875" style="122" customWidth="1"/>
    <col min="7946" max="8192" width="9.140625" style="122"/>
    <col min="8193" max="8193" width="52" style="122" customWidth="1"/>
    <col min="8194" max="8194" width="13.42578125" style="122" customWidth="1"/>
    <col min="8195" max="8195" width="14" style="122" customWidth="1"/>
    <col min="8196" max="8196" width="15.42578125" style="122" customWidth="1"/>
    <col min="8197" max="8197" width="14.28515625" style="122" customWidth="1"/>
    <col min="8198" max="8198" width="16.140625" style="122" customWidth="1"/>
    <col min="8199" max="8200" width="11" style="122" customWidth="1"/>
    <col min="8201" max="8201" width="11.85546875" style="122" customWidth="1"/>
    <col min="8202" max="8448" width="9.140625" style="122"/>
    <col min="8449" max="8449" width="52" style="122" customWidth="1"/>
    <col min="8450" max="8450" width="13.42578125" style="122" customWidth="1"/>
    <col min="8451" max="8451" width="14" style="122" customWidth="1"/>
    <col min="8452" max="8452" width="15.42578125" style="122" customWidth="1"/>
    <col min="8453" max="8453" width="14.28515625" style="122" customWidth="1"/>
    <col min="8454" max="8454" width="16.140625" style="122" customWidth="1"/>
    <col min="8455" max="8456" width="11" style="122" customWidth="1"/>
    <col min="8457" max="8457" width="11.85546875" style="122" customWidth="1"/>
    <col min="8458" max="8704" width="9.140625" style="122"/>
    <col min="8705" max="8705" width="52" style="122" customWidth="1"/>
    <col min="8706" max="8706" width="13.42578125" style="122" customWidth="1"/>
    <col min="8707" max="8707" width="14" style="122" customWidth="1"/>
    <col min="8708" max="8708" width="15.42578125" style="122" customWidth="1"/>
    <col min="8709" max="8709" width="14.28515625" style="122" customWidth="1"/>
    <col min="8710" max="8710" width="16.140625" style="122" customWidth="1"/>
    <col min="8711" max="8712" width="11" style="122" customWidth="1"/>
    <col min="8713" max="8713" width="11.85546875" style="122" customWidth="1"/>
    <col min="8714" max="8960" width="9.140625" style="122"/>
    <col min="8961" max="8961" width="52" style="122" customWidth="1"/>
    <col min="8962" max="8962" width="13.42578125" style="122" customWidth="1"/>
    <col min="8963" max="8963" width="14" style="122" customWidth="1"/>
    <col min="8964" max="8964" width="15.42578125" style="122" customWidth="1"/>
    <col min="8965" max="8965" width="14.28515625" style="122" customWidth="1"/>
    <col min="8966" max="8966" width="16.140625" style="122" customWidth="1"/>
    <col min="8967" max="8968" width="11" style="122" customWidth="1"/>
    <col min="8969" max="8969" width="11.85546875" style="122" customWidth="1"/>
    <col min="8970" max="9216" width="9.140625" style="122"/>
    <col min="9217" max="9217" width="52" style="122" customWidth="1"/>
    <col min="9218" max="9218" width="13.42578125" style="122" customWidth="1"/>
    <col min="9219" max="9219" width="14" style="122" customWidth="1"/>
    <col min="9220" max="9220" width="15.42578125" style="122" customWidth="1"/>
    <col min="9221" max="9221" width="14.28515625" style="122" customWidth="1"/>
    <col min="9222" max="9222" width="16.140625" style="122" customWidth="1"/>
    <col min="9223" max="9224" width="11" style="122" customWidth="1"/>
    <col min="9225" max="9225" width="11.85546875" style="122" customWidth="1"/>
    <col min="9226" max="9472" width="9.140625" style="122"/>
    <col min="9473" max="9473" width="52" style="122" customWidth="1"/>
    <col min="9474" max="9474" width="13.42578125" style="122" customWidth="1"/>
    <col min="9475" max="9475" width="14" style="122" customWidth="1"/>
    <col min="9476" max="9476" width="15.42578125" style="122" customWidth="1"/>
    <col min="9477" max="9477" width="14.28515625" style="122" customWidth="1"/>
    <col min="9478" max="9478" width="16.140625" style="122" customWidth="1"/>
    <col min="9479" max="9480" width="11" style="122" customWidth="1"/>
    <col min="9481" max="9481" width="11.85546875" style="122" customWidth="1"/>
    <col min="9482" max="9728" width="9.140625" style="122"/>
    <col min="9729" max="9729" width="52" style="122" customWidth="1"/>
    <col min="9730" max="9730" width="13.42578125" style="122" customWidth="1"/>
    <col min="9731" max="9731" width="14" style="122" customWidth="1"/>
    <col min="9732" max="9732" width="15.42578125" style="122" customWidth="1"/>
    <col min="9733" max="9733" width="14.28515625" style="122" customWidth="1"/>
    <col min="9734" max="9734" width="16.140625" style="122" customWidth="1"/>
    <col min="9735" max="9736" width="11" style="122" customWidth="1"/>
    <col min="9737" max="9737" width="11.85546875" style="122" customWidth="1"/>
    <col min="9738" max="9984" width="9.140625" style="122"/>
    <col min="9985" max="9985" width="52" style="122" customWidth="1"/>
    <col min="9986" max="9986" width="13.42578125" style="122" customWidth="1"/>
    <col min="9987" max="9987" width="14" style="122" customWidth="1"/>
    <col min="9988" max="9988" width="15.42578125" style="122" customWidth="1"/>
    <col min="9989" max="9989" width="14.28515625" style="122" customWidth="1"/>
    <col min="9990" max="9990" width="16.140625" style="122" customWidth="1"/>
    <col min="9991" max="9992" width="11" style="122" customWidth="1"/>
    <col min="9993" max="9993" width="11.85546875" style="122" customWidth="1"/>
    <col min="9994" max="10240" width="9.140625" style="122"/>
    <col min="10241" max="10241" width="52" style="122" customWidth="1"/>
    <col min="10242" max="10242" width="13.42578125" style="122" customWidth="1"/>
    <col min="10243" max="10243" width="14" style="122" customWidth="1"/>
    <col min="10244" max="10244" width="15.42578125" style="122" customWidth="1"/>
    <col min="10245" max="10245" width="14.28515625" style="122" customWidth="1"/>
    <col min="10246" max="10246" width="16.140625" style="122" customWidth="1"/>
    <col min="10247" max="10248" width="11" style="122" customWidth="1"/>
    <col min="10249" max="10249" width="11.85546875" style="122" customWidth="1"/>
    <col min="10250" max="10496" width="9.140625" style="122"/>
    <col min="10497" max="10497" width="52" style="122" customWidth="1"/>
    <col min="10498" max="10498" width="13.42578125" style="122" customWidth="1"/>
    <col min="10499" max="10499" width="14" style="122" customWidth="1"/>
    <col min="10500" max="10500" width="15.42578125" style="122" customWidth="1"/>
    <col min="10501" max="10501" width="14.28515625" style="122" customWidth="1"/>
    <col min="10502" max="10502" width="16.140625" style="122" customWidth="1"/>
    <col min="10503" max="10504" width="11" style="122" customWidth="1"/>
    <col min="10505" max="10505" width="11.85546875" style="122" customWidth="1"/>
    <col min="10506" max="10752" width="9.140625" style="122"/>
    <col min="10753" max="10753" width="52" style="122" customWidth="1"/>
    <col min="10754" max="10754" width="13.42578125" style="122" customWidth="1"/>
    <col min="10755" max="10755" width="14" style="122" customWidth="1"/>
    <col min="10756" max="10756" width="15.42578125" style="122" customWidth="1"/>
    <col min="10757" max="10757" width="14.28515625" style="122" customWidth="1"/>
    <col min="10758" max="10758" width="16.140625" style="122" customWidth="1"/>
    <col min="10759" max="10760" width="11" style="122" customWidth="1"/>
    <col min="10761" max="10761" width="11.85546875" style="122" customWidth="1"/>
    <col min="10762" max="11008" width="9.140625" style="122"/>
    <col min="11009" max="11009" width="52" style="122" customWidth="1"/>
    <col min="11010" max="11010" width="13.42578125" style="122" customWidth="1"/>
    <col min="11011" max="11011" width="14" style="122" customWidth="1"/>
    <col min="11012" max="11012" width="15.42578125" style="122" customWidth="1"/>
    <col min="11013" max="11013" width="14.28515625" style="122" customWidth="1"/>
    <col min="11014" max="11014" width="16.140625" style="122" customWidth="1"/>
    <col min="11015" max="11016" width="11" style="122" customWidth="1"/>
    <col min="11017" max="11017" width="11.85546875" style="122" customWidth="1"/>
    <col min="11018" max="11264" width="9.140625" style="122"/>
    <col min="11265" max="11265" width="52" style="122" customWidth="1"/>
    <col min="11266" max="11266" width="13.42578125" style="122" customWidth="1"/>
    <col min="11267" max="11267" width="14" style="122" customWidth="1"/>
    <col min="11268" max="11268" width="15.42578125" style="122" customWidth="1"/>
    <col min="11269" max="11269" width="14.28515625" style="122" customWidth="1"/>
    <col min="11270" max="11270" width="16.140625" style="122" customWidth="1"/>
    <col min="11271" max="11272" width="11" style="122" customWidth="1"/>
    <col min="11273" max="11273" width="11.85546875" style="122" customWidth="1"/>
    <col min="11274" max="11520" width="9.140625" style="122"/>
    <col min="11521" max="11521" width="52" style="122" customWidth="1"/>
    <col min="11522" max="11522" width="13.42578125" style="122" customWidth="1"/>
    <col min="11523" max="11523" width="14" style="122" customWidth="1"/>
    <col min="11524" max="11524" width="15.42578125" style="122" customWidth="1"/>
    <col min="11525" max="11525" width="14.28515625" style="122" customWidth="1"/>
    <col min="11526" max="11526" width="16.140625" style="122" customWidth="1"/>
    <col min="11527" max="11528" width="11" style="122" customWidth="1"/>
    <col min="11529" max="11529" width="11.85546875" style="122" customWidth="1"/>
    <col min="11530" max="11776" width="9.140625" style="122"/>
    <col min="11777" max="11777" width="52" style="122" customWidth="1"/>
    <col min="11778" max="11778" width="13.42578125" style="122" customWidth="1"/>
    <col min="11779" max="11779" width="14" style="122" customWidth="1"/>
    <col min="11780" max="11780" width="15.42578125" style="122" customWidth="1"/>
    <col min="11781" max="11781" width="14.28515625" style="122" customWidth="1"/>
    <col min="11782" max="11782" width="16.140625" style="122" customWidth="1"/>
    <col min="11783" max="11784" width="11" style="122" customWidth="1"/>
    <col min="11785" max="11785" width="11.85546875" style="122" customWidth="1"/>
    <col min="11786" max="12032" width="9.140625" style="122"/>
    <col min="12033" max="12033" width="52" style="122" customWidth="1"/>
    <col min="12034" max="12034" width="13.42578125" style="122" customWidth="1"/>
    <col min="12035" max="12035" width="14" style="122" customWidth="1"/>
    <col min="12036" max="12036" width="15.42578125" style="122" customWidth="1"/>
    <col min="12037" max="12037" width="14.28515625" style="122" customWidth="1"/>
    <col min="12038" max="12038" width="16.140625" style="122" customWidth="1"/>
    <col min="12039" max="12040" width="11" style="122" customWidth="1"/>
    <col min="12041" max="12041" width="11.85546875" style="122" customWidth="1"/>
    <col min="12042" max="12288" width="9.140625" style="122"/>
    <col min="12289" max="12289" width="52" style="122" customWidth="1"/>
    <col min="12290" max="12290" width="13.42578125" style="122" customWidth="1"/>
    <col min="12291" max="12291" width="14" style="122" customWidth="1"/>
    <col min="12292" max="12292" width="15.42578125" style="122" customWidth="1"/>
    <col min="12293" max="12293" width="14.28515625" style="122" customWidth="1"/>
    <col min="12294" max="12294" width="16.140625" style="122" customWidth="1"/>
    <col min="12295" max="12296" width="11" style="122" customWidth="1"/>
    <col min="12297" max="12297" width="11.85546875" style="122" customWidth="1"/>
    <col min="12298" max="12544" width="9.140625" style="122"/>
    <col min="12545" max="12545" width="52" style="122" customWidth="1"/>
    <col min="12546" max="12546" width="13.42578125" style="122" customWidth="1"/>
    <col min="12547" max="12547" width="14" style="122" customWidth="1"/>
    <col min="12548" max="12548" width="15.42578125" style="122" customWidth="1"/>
    <col min="12549" max="12549" width="14.28515625" style="122" customWidth="1"/>
    <col min="12550" max="12550" width="16.140625" style="122" customWidth="1"/>
    <col min="12551" max="12552" width="11" style="122" customWidth="1"/>
    <col min="12553" max="12553" width="11.85546875" style="122" customWidth="1"/>
    <col min="12554" max="12800" width="9.140625" style="122"/>
    <col min="12801" max="12801" width="52" style="122" customWidth="1"/>
    <col min="12802" max="12802" width="13.42578125" style="122" customWidth="1"/>
    <col min="12803" max="12803" width="14" style="122" customWidth="1"/>
    <col min="12804" max="12804" width="15.42578125" style="122" customWidth="1"/>
    <col min="12805" max="12805" width="14.28515625" style="122" customWidth="1"/>
    <col min="12806" max="12806" width="16.140625" style="122" customWidth="1"/>
    <col min="12807" max="12808" width="11" style="122" customWidth="1"/>
    <col min="12809" max="12809" width="11.85546875" style="122" customWidth="1"/>
    <col min="12810" max="13056" width="9.140625" style="122"/>
    <col min="13057" max="13057" width="52" style="122" customWidth="1"/>
    <col min="13058" max="13058" width="13.42578125" style="122" customWidth="1"/>
    <col min="13059" max="13059" width="14" style="122" customWidth="1"/>
    <col min="13060" max="13060" width="15.42578125" style="122" customWidth="1"/>
    <col min="13061" max="13061" width="14.28515625" style="122" customWidth="1"/>
    <col min="13062" max="13062" width="16.140625" style="122" customWidth="1"/>
    <col min="13063" max="13064" width="11" style="122" customWidth="1"/>
    <col min="13065" max="13065" width="11.85546875" style="122" customWidth="1"/>
    <col min="13066" max="13312" width="9.140625" style="122"/>
    <col min="13313" max="13313" width="52" style="122" customWidth="1"/>
    <col min="13314" max="13314" width="13.42578125" style="122" customWidth="1"/>
    <col min="13315" max="13315" width="14" style="122" customWidth="1"/>
    <col min="13316" max="13316" width="15.42578125" style="122" customWidth="1"/>
    <col min="13317" max="13317" width="14.28515625" style="122" customWidth="1"/>
    <col min="13318" max="13318" width="16.140625" style="122" customWidth="1"/>
    <col min="13319" max="13320" width="11" style="122" customWidth="1"/>
    <col min="13321" max="13321" width="11.85546875" style="122" customWidth="1"/>
    <col min="13322" max="13568" width="9.140625" style="122"/>
    <col min="13569" max="13569" width="52" style="122" customWidth="1"/>
    <col min="13570" max="13570" width="13.42578125" style="122" customWidth="1"/>
    <col min="13571" max="13571" width="14" style="122" customWidth="1"/>
    <col min="13572" max="13572" width="15.42578125" style="122" customWidth="1"/>
    <col min="13573" max="13573" width="14.28515625" style="122" customWidth="1"/>
    <col min="13574" max="13574" width="16.140625" style="122" customWidth="1"/>
    <col min="13575" max="13576" width="11" style="122" customWidth="1"/>
    <col min="13577" max="13577" width="11.85546875" style="122" customWidth="1"/>
    <col min="13578" max="13824" width="9.140625" style="122"/>
    <col min="13825" max="13825" width="52" style="122" customWidth="1"/>
    <col min="13826" max="13826" width="13.42578125" style="122" customWidth="1"/>
    <col min="13827" max="13827" width="14" style="122" customWidth="1"/>
    <col min="13828" max="13828" width="15.42578125" style="122" customWidth="1"/>
    <col min="13829" max="13829" width="14.28515625" style="122" customWidth="1"/>
    <col min="13830" max="13830" width="16.140625" style="122" customWidth="1"/>
    <col min="13831" max="13832" width="11" style="122" customWidth="1"/>
    <col min="13833" max="13833" width="11.85546875" style="122" customWidth="1"/>
    <col min="13834" max="14080" width="9.140625" style="122"/>
    <col min="14081" max="14081" width="52" style="122" customWidth="1"/>
    <col min="14082" max="14082" width="13.42578125" style="122" customWidth="1"/>
    <col min="14083" max="14083" width="14" style="122" customWidth="1"/>
    <col min="14084" max="14084" width="15.42578125" style="122" customWidth="1"/>
    <col min="14085" max="14085" width="14.28515625" style="122" customWidth="1"/>
    <col min="14086" max="14086" width="16.140625" style="122" customWidth="1"/>
    <col min="14087" max="14088" width="11" style="122" customWidth="1"/>
    <col min="14089" max="14089" width="11.85546875" style="122" customWidth="1"/>
    <col min="14090" max="14336" width="9.140625" style="122"/>
    <col min="14337" max="14337" width="52" style="122" customWidth="1"/>
    <col min="14338" max="14338" width="13.42578125" style="122" customWidth="1"/>
    <col min="14339" max="14339" width="14" style="122" customWidth="1"/>
    <col min="14340" max="14340" width="15.42578125" style="122" customWidth="1"/>
    <col min="14341" max="14341" width="14.28515625" style="122" customWidth="1"/>
    <col min="14342" max="14342" width="16.140625" style="122" customWidth="1"/>
    <col min="14343" max="14344" width="11" style="122" customWidth="1"/>
    <col min="14345" max="14345" width="11.85546875" style="122" customWidth="1"/>
    <col min="14346" max="14592" width="9.140625" style="122"/>
    <col min="14593" max="14593" width="52" style="122" customWidth="1"/>
    <col min="14594" max="14594" width="13.42578125" style="122" customWidth="1"/>
    <col min="14595" max="14595" width="14" style="122" customWidth="1"/>
    <col min="14596" max="14596" width="15.42578125" style="122" customWidth="1"/>
    <col min="14597" max="14597" width="14.28515625" style="122" customWidth="1"/>
    <col min="14598" max="14598" width="16.140625" style="122" customWidth="1"/>
    <col min="14599" max="14600" width="11" style="122" customWidth="1"/>
    <col min="14601" max="14601" width="11.85546875" style="122" customWidth="1"/>
    <col min="14602" max="14848" width="9.140625" style="122"/>
    <col min="14849" max="14849" width="52" style="122" customWidth="1"/>
    <col min="14850" max="14850" width="13.42578125" style="122" customWidth="1"/>
    <col min="14851" max="14851" width="14" style="122" customWidth="1"/>
    <col min="14852" max="14852" width="15.42578125" style="122" customWidth="1"/>
    <col min="14853" max="14853" width="14.28515625" style="122" customWidth="1"/>
    <col min="14854" max="14854" width="16.140625" style="122" customWidth="1"/>
    <col min="14855" max="14856" width="11" style="122" customWidth="1"/>
    <col min="14857" max="14857" width="11.85546875" style="122" customWidth="1"/>
    <col min="14858" max="15104" width="9.140625" style="122"/>
    <col min="15105" max="15105" width="52" style="122" customWidth="1"/>
    <col min="15106" max="15106" width="13.42578125" style="122" customWidth="1"/>
    <col min="15107" max="15107" width="14" style="122" customWidth="1"/>
    <col min="15108" max="15108" width="15.42578125" style="122" customWidth="1"/>
    <col min="15109" max="15109" width="14.28515625" style="122" customWidth="1"/>
    <col min="15110" max="15110" width="16.140625" style="122" customWidth="1"/>
    <col min="15111" max="15112" width="11" style="122" customWidth="1"/>
    <col min="15113" max="15113" width="11.85546875" style="122" customWidth="1"/>
    <col min="15114" max="15360" width="9.140625" style="122"/>
    <col min="15361" max="15361" width="52" style="122" customWidth="1"/>
    <col min="15362" max="15362" width="13.42578125" style="122" customWidth="1"/>
    <col min="15363" max="15363" width="14" style="122" customWidth="1"/>
    <col min="15364" max="15364" width="15.42578125" style="122" customWidth="1"/>
    <col min="15365" max="15365" width="14.28515625" style="122" customWidth="1"/>
    <col min="15366" max="15366" width="16.140625" style="122" customWidth="1"/>
    <col min="15367" max="15368" width="11" style="122" customWidth="1"/>
    <col min="15369" max="15369" width="11.85546875" style="122" customWidth="1"/>
    <col min="15370" max="15616" width="9.140625" style="122"/>
    <col min="15617" max="15617" width="52" style="122" customWidth="1"/>
    <col min="15618" max="15618" width="13.42578125" style="122" customWidth="1"/>
    <col min="15619" max="15619" width="14" style="122" customWidth="1"/>
    <col min="15620" max="15620" width="15.42578125" style="122" customWidth="1"/>
    <col min="15621" max="15621" width="14.28515625" style="122" customWidth="1"/>
    <col min="15622" max="15622" width="16.140625" style="122" customWidth="1"/>
    <col min="15623" max="15624" width="11" style="122" customWidth="1"/>
    <col min="15625" max="15625" width="11.85546875" style="122" customWidth="1"/>
    <col min="15626" max="15872" width="9.140625" style="122"/>
    <col min="15873" max="15873" width="52" style="122" customWidth="1"/>
    <col min="15874" max="15874" width="13.42578125" style="122" customWidth="1"/>
    <col min="15875" max="15875" width="14" style="122" customWidth="1"/>
    <col min="15876" max="15876" width="15.42578125" style="122" customWidth="1"/>
    <col min="15877" max="15877" width="14.28515625" style="122" customWidth="1"/>
    <col min="15878" max="15878" width="16.140625" style="122" customWidth="1"/>
    <col min="15879" max="15880" width="11" style="122" customWidth="1"/>
    <col min="15881" max="15881" width="11.85546875" style="122" customWidth="1"/>
    <col min="15882" max="16128" width="9.140625" style="122"/>
    <col min="16129" max="16129" width="52" style="122" customWidth="1"/>
    <col min="16130" max="16130" width="13.42578125" style="122" customWidth="1"/>
    <col min="16131" max="16131" width="14" style="122" customWidth="1"/>
    <col min="16132" max="16132" width="15.42578125" style="122" customWidth="1"/>
    <col min="16133" max="16133" width="14.28515625" style="122" customWidth="1"/>
    <col min="16134" max="16134" width="16.140625" style="122" customWidth="1"/>
    <col min="16135" max="16136" width="11" style="122" customWidth="1"/>
    <col min="16137" max="16137" width="11.85546875" style="122" customWidth="1"/>
    <col min="16138" max="16384" width="9.140625" style="122"/>
  </cols>
  <sheetData>
    <row r="1" spans="1:7" x14ac:dyDescent="0.25">
      <c r="A1" s="264"/>
      <c r="B1" s="265"/>
      <c r="C1" s="265"/>
      <c r="D1" s="920"/>
      <c r="E1" s="920"/>
      <c r="F1" s="920"/>
      <c r="G1" s="920"/>
    </row>
    <row r="2" spans="1:7" ht="18" x14ac:dyDescent="0.25">
      <c r="A2" s="264"/>
      <c r="B2" s="266"/>
      <c r="C2" s="266"/>
      <c r="D2" s="921" t="s">
        <v>666</v>
      </c>
      <c r="E2" s="921"/>
      <c r="F2" s="921"/>
      <c r="G2" s="921"/>
    </row>
    <row r="3" spans="1:7" x14ac:dyDescent="0.25">
      <c r="A3" s="264"/>
      <c r="B3" s="265"/>
      <c r="C3" s="265"/>
      <c r="D3" s="265"/>
      <c r="E3" s="265"/>
      <c r="F3" s="265"/>
    </row>
    <row r="4" spans="1:7" ht="15.75" x14ac:dyDescent="0.25">
      <c r="A4" s="948" t="s">
        <v>400</v>
      </c>
      <c r="B4" s="948"/>
      <c r="C4" s="948"/>
      <c r="D4" s="948"/>
      <c r="E4" s="948"/>
      <c r="F4" s="948"/>
    </row>
    <row r="5" spans="1:7" ht="15.75" thickBot="1" x14ac:dyDescent="0.3">
      <c r="A5" s="264"/>
      <c r="B5" s="265"/>
      <c r="C5" s="265"/>
      <c r="D5" s="265"/>
      <c r="E5" s="265"/>
      <c r="F5" s="267" t="str">
        <f>'[1]KV_6.sz.mell.'!F5</f>
        <v>Forintban!</v>
      </c>
    </row>
    <row r="6" spans="1:7" s="130" customFormat="1" ht="36.75" thickBot="1" x14ac:dyDescent="0.3">
      <c r="A6" s="269" t="s">
        <v>401</v>
      </c>
      <c r="B6" s="306" t="s">
        <v>381</v>
      </c>
      <c r="C6" s="307" t="s">
        <v>382</v>
      </c>
      <c r="D6" s="307" t="str">
        <f>+'[1]KV_6.sz.mell.'!D6</f>
        <v>Felhasználás   2019. XII. 31-ig</v>
      </c>
      <c r="E6" s="307" t="str">
        <f>+'[1]KV_6.sz.mell.'!E6</f>
        <v>2020. évi előirányzat</v>
      </c>
      <c r="F6" s="269" t="s">
        <v>7</v>
      </c>
    </row>
    <row r="7" spans="1:7" ht="15.75" thickBot="1" x14ac:dyDescent="0.3">
      <c r="A7" s="272" t="s">
        <v>8</v>
      </c>
      <c r="B7" s="308" t="s">
        <v>9</v>
      </c>
      <c r="C7" s="309" t="s">
        <v>10</v>
      </c>
      <c r="D7" s="309" t="s">
        <v>11</v>
      </c>
      <c r="E7" s="309" t="s">
        <v>361</v>
      </c>
      <c r="F7" s="310"/>
    </row>
    <row r="8" spans="1:7" x14ac:dyDescent="0.25">
      <c r="A8" s="311" t="s">
        <v>402</v>
      </c>
      <c r="B8" s="312">
        <v>228986591</v>
      </c>
      <c r="C8" s="313" t="s">
        <v>403</v>
      </c>
      <c r="D8" s="314">
        <v>205566591</v>
      </c>
      <c r="E8" s="314">
        <v>23420000</v>
      </c>
      <c r="F8" s="315">
        <v>23420000</v>
      </c>
    </row>
    <row r="9" spans="1:7" x14ac:dyDescent="0.25">
      <c r="A9" s="311" t="s">
        <v>404</v>
      </c>
      <c r="B9" s="312">
        <v>16000000</v>
      </c>
      <c r="C9" s="313" t="s">
        <v>386</v>
      </c>
      <c r="D9" s="314"/>
      <c r="E9" s="314">
        <v>16000000</v>
      </c>
      <c r="F9" s="887">
        <v>14327000</v>
      </c>
    </row>
    <row r="10" spans="1:7" ht="15.75" thickBot="1" x14ac:dyDescent="0.3">
      <c r="A10" s="316" t="s">
        <v>635</v>
      </c>
      <c r="B10" s="317">
        <v>24899016</v>
      </c>
      <c r="C10" s="318" t="s">
        <v>386</v>
      </c>
      <c r="D10" s="319"/>
      <c r="E10" s="319">
        <v>24899016</v>
      </c>
      <c r="F10" s="888">
        <v>23452016</v>
      </c>
    </row>
    <row r="11" spans="1:7" ht="15.75" thickBot="1" x14ac:dyDescent="0.3">
      <c r="A11" s="321" t="s">
        <v>394</v>
      </c>
      <c r="B11" s="322">
        <f>SUM(B8:B10)</f>
        <v>269885607</v>
      </c>
      <c r="C11" s="323"/>
      <c r="D11" s="324">
        <f>SUM(D8:D10)</f>
        <v>205566591</v>
      </c>
      <c r="E11" s="324">
        <f>SUM(E8:E10)</f>
        <v>64319016</v>
      </c>
      <c r="F11" s="325"/>
    </row>
    <row r="12" spans="1:7" ht="15.75" thickBot="1" x14ac:dyDescent="0.3">
      <c r="A12" s="326" t="s">
        <v>405</v>
      </c>
      <c r="B12" s="327">
        <v>120000000</v>
      </c>
      <c r="C12" s="328"/>
      <c r="D12" s="329"/>
      <c r="E12" s="329">
        <v>120000000</v>
      </c>
      <c r="F12" s="330">
        <v>120000000</v>
      </c>
    </row>
    <row r="13" spans="1:7" ht="15.75" thickBot="1" x14ac:dyDescent="0.3">
      <c r="A13" s="321" t="s">
        <v>406</v>
      </c>
      <c r="B13" s="322">
        <v>120000000</v>
      </c>
      <c r="C13" s="323"/>
      <c r="D13" s="324"/>
      <c r="E13" s="324">
        <v>120000000</v>
      </c>
      <c r="F13" s="325"/>
    </row>
    <row r="14" spans="1:7" x14ac:dyDescent="0.25">
      <c r="A14" s="331" t="s">
        <v>636</v>
      </c>
      <c r="B14" s="332">
        <v>19463231</v>
      </c>
      <c r="C14" s="333"/>
      <c r="D14" s="334"/>
      <c r="E14" s="334">
        <v>19463231</v>
      </c>
      <c r="F14" s="335">
        <v>19463231</v>
      </c>
    </row>
    <row r="15" spans="1:7" x14ac:dyDescent="0.25">
      <c r="A15" s="311" t="s">
        <v>404</v>
      </c>
      <c r="B15" s="312"/>
      <c r="C15" s="313"/>
      <c r="D15" s="314"/>
      <c r="E15" s="889">
        <v>-1673000</v>
      </c>
      <c r="F15" s="315"/>
    </row>
    <row r="16" spans="1:7" x14ac:dyDescent="0.25">
      <c r="A16" s="316" t="s">
        <v>635</v>
      </c>
      <c r="B16" s="312"/>
      <c r="C16" s="313"/>
      <c r="D16" s="314"/>
      <c r="E16" s="889">
        <v>-1447000</v>
      </c>
      <c r="F16" s="315"/>
    </row>
    <row r="17" spans="1:6" ht="15.75" thickBot="1" x14ac:dyDescent="0.3">
      <c r="A17" s="316" t="s">
        <v>637</v>
      </c>
      <c r="B17" s="317">
        <v>3120000</v>
      </c>
      <c r="C17" s="318"/>
      <c r="D17" s="319"/>
      <c r="E17" s="319">
        <v>3120000</v>
      </c>
      <c r="F17" s="320">
        <v>3120000</v>
      </c>
    </row>
    <row r="18" spans="1:6" ht="15.75" thickBot="1" x14ac:dyDescent="0.3">
      <c r="A18" s="321" t="s">
        <v>638</v>
      </c>
      <c r="B18" s="322">
        <f>SUM(B14:B17)</f>
        <v>22583231</v>
      </c>
      <c r="C18" s="323"/>
      <c r="D18" s="324"/>
      <c r="E18" s="324">
        <f>SUM(E14:E17)</f>
        <v>19463231</v>
      </c>
      <c r="F18" s="890"/>
    </row>
    <row r="19" spans="1:6" x14ac:dyDescent="0.25">
      <c r="A19" s="331"/>
      <c r="B19" s="332"/>
      <c r="C19" s="333"/>
      <c r="D19" s="334"/>
      <c r="E19" s="334"/>
      <c r="F19" s="335"/>
    </row>
    <row r="20" spans="1:6" x14ac:dyDescent="0.25">
      <c r="A20" s="311"/>
      <c r="B20" s="312"/>
      <c r="C20" s="313"/>
      <c r="D20" s="314"/>
      <c r="E20" s="314"/>
      <c r="F20" s="315"/>
    </row>
    <row r="21" spans="1:6" x14ac:dyDescent="0.25">
      <c r="A21" s="311"/>
      <c r="B21" s="312"/>
      <c r="C21" s="313"/>
      <c r="D21" s="314"/>
      <c r="E21" s="314"/>
      <c r="F21" s="315">
        <f t="shared" ref="F21:F24" si="0">B21-D21-E21</f>
        <v>0</v>
      </c>
    </row>
    <row r="22" spans="1:6" x14ac:dyDescent="0.25">
      <c r="A22" s="311"/>
      <c r="B22" s="312"/>
      <c r="C22" s="313"/>
      <c r="D22" s="314"/>
      <c r="E22" s="314"/>
      <c r="F22" s="315">
        <f t="shared" si="0"/>
        <v>0</v>
      </c>
    </row>
    <row r="23" spans="1:6" x14ac:dyDescent="0.25">
      <c r="A23" s="311"/>
      <c r="B23" s="312"/>
      <c r="C23" s="313"/>
      <c r="D23" s="314"/>
      <c r="E23" s="314"/>
      <c r="F23" s="315">
        <f t="shared" si="0"/>
        <v>0</v>
      </c>
    </row>
    <row r="24" spans="1:6" ht="15.75" thickBot="1" x14ac:dyDescent="0.3">
      <c r="A24" s="316"/>
      <c r="B24" s="317"/>
      <c r="C24" s="318"/>
      <c r="D24" s="319"/>
      <c r="E24" s="319"/>
      <c r="F24" s="320">
        <f t="shared" si="0"/>
        <v>0</v>
      </c>
    </row>
    <row r="25" spans="1:6" s="305" customFormat="1" ht="13.5" thickBot="1" x14ac:dyDescent="0.3">
      <c r="A25" s="336" t="s">
        <v>399</v>
      </c>
      <c r="B25" s="337">
        <f>B11+B13+B18</f>
        <v>412468838</v>
      </c>
      <c r="C25" s="338"/>
      <c r="D25" s="339">
        <f>D11</f>
        <v>205566591</v>
      </c>
      <c r="E25" s="339">
        <f>E11+E13+E18</f>
        <v>203782247</v>
      </c>
      <c r="F25" s="340">
        <f>SUM(F8:F24)</f>
        <v>203782247</v>
      </c>
    </row>
    <row r="27" spans="1:6" x14ac:dyDescent="0.2">
      <c r="A27" s="108" t="s">
        <v>664</v>
      </c>
    </row>
    <row r="28" spans="1:6" x14ac:dyDescent="0.2">
      <c r="A28" s="108" t="s">
        <v>265</v>
      </c>
    </row>
    <row r="29" spans="1:6" ht="15.75" x14ac:dyDescent="0.25">
      <c r="A29" s="1"/>
    </row>
    <row r="30" spans="1:6" x14ac:dyDescent="0.2">
      <c r="A30" s="108" t="s">
        <v>665</v>
      </c>
    </row>
    <row r="31" spans="1:6" x14ac:dyDescent="0.2">
      <c r="A31" s="108" t="s">
        <v>624</v>
      </c>
    </row>
  </sheetData>
  <mergeCells count="3">
    <mergeCell ref="D1:G1"/>
    <mergeCell ref="D2:G2"/>
    <mergeCell ref="A4:F4"/>
  </mergeCells>
  <pageMargins left="0.25" right="0.25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B4C4-E1DB-45A3-9AAA-97E0FE688F3E}">
  <sheetPr>
    <pageSetUpPr fitToPage="1"/>
  </sheetPr>
  <dimension ref="A1:F223"/>
  <sheetViews>
    <sheetView topLeftCell="A127" workbookViewId="0">
      <selection activeCell="A139" sqref="A139"/>
    </sheetView>
  </sheetViews>
  <sheetFormatPr defaultRowHeight="15" x14ac:dyDescent="0.25"/>
  <cols>
    <col min="1" max="1" width="33.140625" customWidth="1"/>
    <col min="2" max="4" width="21.28515625" customWidth="1"/>
    <col min="5" max="5" width="23" customWidth="1"/>
    <col min="6" max="6" width="4.28515625" bestFit="1" customWidth="1"/>
    <col min="257" max="257" width="33.140625" customWidth="1"/>
    <col min="258" max="260" width="21.28515625" customWidth="1"/>
    <col min="261" max="261" width="23" customWidth="1"/>
    <col min="262" max="262" width="4.28515625" bestFit="1" customWidth="1"/>
    <col min="513" max="513" width="33.140625" customWidth="1"/>
    <col min="514" max="516" width="21.28515625" customWidth="1"/>
    <col min="517" max="517" width="23" customWidth="1"/>
    <col min="518" max="518" width="4.28515625" bestFit="1" customWidth="1"/>
    <col min="769" max="769" width="33.140625" customWidth="1"/>
    <col min="770" max="772" width="21.28515625" customWidth="1"/>
    <col min="773" max="773" width="23" customWidth="1"/>
    <col min="774" max="774" width="4.28515625" bestFit="1" customWidth="1"/>
    <col min="1025" max="1025" width="33.140625" customWidth="1"/>
    <col min="1026" max="1028" width="21.28515625" customWidth="1"/>
    <col min="1029" max="1029" width="23" customWidth="1"/>
    <col min="1030" max="1030" width="4.28515625" bestFit="1" customWidth="1"/>
    <col min="1281" max="1281" width="33.140625" customWidth="1"/>
    <col min="1282" max="1284" width="21.28515625" customWidth="1"/>
    <col min="1285" max="1285" width="23" customWidth="1"/>
    <col min="1286" max="1286" width="4.28515625" bestFit="1" customWidth="1"/>
    <col min="1537" max="1537" width="33.140625" customWidth="1"/>
    <col min="1538" max="1540" width="21.28515625" customWidth="1"/>
    <col min="1541" max="1541" width="23" customWidth="1"/>
    <col min="1542" max="1542" width="4.28515625" bestFit="1" customWidth="1"/>
    <col min="1793" max="1793" width="33.140625" customWidth="1"/>
    <col min="1794" max="1796" width="21.28515625" customWidth="1"/>
    <col min="1797" max="1797" width="23" customWidth="1"/>
    <col min="1798" max="1798" width="4.28515625" bestFit="1" customWidth="1"/>
    <col min="2049" max="2049" width="33.140625" customWidth="1"/>
    <col min="2050" max="2052" width="21.28515625" customWidth="1"/>
    <col min="2053" max="2053" width="23" customWidth="1"/>
    <col min="2054" max="2054" width="4.28515625" bestFit="1" customWidth="1"/>
    <col min="2305" max="2305" width="33.140625" customWidth="1"/>
    <col min="2306" max="2308" width="21.28515625" customWidth="1"/>
    <col min="2309" max="2309" width="23" customWidth="1"/>
    <col min="2310" max="2310" width="4.28515625" bestFit="1" customWidth="1"/>
    <col min="2561" max="2561" width="33.140625" customWidth="1"/>
    <col min="2562" max="2564" width="21.28515625" customWidth="1"/>
    <col min="2565" max="2565" width="23" customWidth="1"/>
    <col min="2566" max="2566" width="4.28515625" bestFit="1" customWidth="1"/>
    <col min="2817" max="2817" width="33.140625" customWidth="1"/>
    <col min="2818" max="2820" width="21.28515625" customWidth="1"/>
    <col min="2821" max="2821" width="23" customWidth="1"/>
    <col min="2822" max="2822" width="4.28515625" bestFit="1" customWidth="1"/>
    <col min="3073" max="3073" width="33.140625" customWidth="1"/>
    <col min="3074" max="3076" width="21.28515625" customWidth="1"/>
    <col min="3077" max="3077" width="23" customWidth="1"/>
    <col min="3078" max="3078" width="4.28515625" bestFit="1" customWidth="1"/>
    <col min="3329" max="3329" width="33.140625" customWidth="1"/>
    <col min="3330" max="3332" width="21.28515625" customWidth="1"/>
    <col min="3333" max="3333" width="23" customWidth="1"/>
    <col min="3334" max="3334" width="4.28515625" bestFit="1" customWidth="1"/>
    <col min="3585" max="3585" width="33.140625" customWidth="1"/>
    <col min="3586" max="3588" width="21.28515625" customWidth="1"/>
    <col min="3589" max="3589" width="23" customWidth="1"/>
    <col min="3590" max="3590" width="4.28515625" bestFit="1" customWidth="1"/>
    <col min="3841" max="3841" width="33.140625" customWidth="1"/>
    <col min="3842" max="3844" width="21.28515625" customWidth="1"/>
    <col min="3845" max="3845" width="23" customWidth="1"/>
    <col min="3846" max="3846" width="4.28515625" bestFit="1" customWidth="1"/>
    <col min="4097" max="4097" width="33.140625" customWidth="1"/>
    <col min="4098" max="4100" width="21.28515625" customWidth="1"/>
    <col min="4101" max="4101" width="23" customWidth="1"/>
    <col min="4102" max="4102" width="4.28515625" bestFit="1" customWidth="1"/>
    <col min="4353" max="4353" width="33.140625" customWidth="1"/>
    <col min="4354" max="4356" width="21.28515625" customWidth="1"/>
    <col min="4357" max="4357" width="23" customWidth="1"/>
    <col min="4358" max="4358" width="4.28515625" bestFit="1" customWidth="1"/>
    <col min="4609" max="4609" width="33.140625" customWidth="1"/>
    <col min="4610" max="4612" width="21.28515625" customWidth="1"/>
    <col min="4613" max="4613" width="23" customWidth="1"/>
    <col min="4614" max="4614" width="4.28515625" bestFit="1" customWidth="1"/>
    <col min="4865" max="4865" width="33.140625" customWidth="1"/>
    <col min="4866" max="4868" width="21.28515625" customWidth="1"/>
    <col min="4869" max="4869" width="23" customWidth="1"/>
    <col min="4870" max="4870" width="4.28515625" bestFit="1" customWidth="1"/>
    <col min="5121" max="5121" width="33.140625" customWidth="1"/>
    <col min="5122" max="5124" width="21.28515625" customWidth="1"/>
    <col min="5125" max="5125" width="23" customWidth="1"/>
    <col min="5126" max="5126" width="4.28515625" bestFit="1" customWidth="1"/>
    <col min="5377" max="5377" width="33.140625" customWidth="1"/>
    <col min="5378" max="5380" width="21.28515625" customWidth="1"/>
    <col min="5381" max="5381" width="23" customWidth="1"/>
    <col min="5382" max="5382" width="4.28515625" bestFit="1" customWidth="1"/>
    <col min="5633" max="5633" width="33.140625" customWidth="1"/>
    <col min="5634" max="5636" width="21.28515625" customWidth="1"/>
    <col min="5637" max="5637" width="23" customWidth="1"/>
    <col min="5638" max="5638" width="4.28515625" bestFit="1" customWidth="1"/>
    <col min="5889" max="5889" width="33.140625" customWidth="1"/>
    <col min="5890" max="5892" width="21.28515625" customWidth="1"/>
    <col min="5893" max="5893" width="23" customWidth="1"/>
    <col min="5894" max="5894" width="4.28515625" bestFit="1" customWidth="1"/>
    <col min="6145" max="6145" width="33.140625" customWidth="1"/>
    <col min="6146" max="6148" width="21.28515625" customWidth="1"/>
    <col min="6149" max="6149" width="23" customWidth="1"/>
    <col min="6150" max="6150" width="4.28515625" bestFit="1" customWidth="1"/>
    <col min="6401" max="6401" width="33.140625" customWidth="1"/>
    <col min="6402" max="6404" width="21.28515625" customWidth="1"/>
    <col min="6405" max="6405" width="23" customWidth="1"/>
    <col min="6406" max="6406" width="4.28515625" bestFit="1" customWidth="1"/>
    <col min="6657" max="6657" width="33.140625" customWidth="1"/>
    <col min="6658" max="6660" width="21.28515625" customWidth="1"/>
    <col min="6661" max="6661" width="23" customWidth="1"/>
    <col min="6662" max="6662" width="4.28515625" bestFit="1" customWidth="1"/>
    <col min="6913" max="6913" width="33.140625" customWidth="1"/>
    <col min="6914" max="6916" width="21.28515625" customWidth="1"/>
    <col min="6917" max="6917" width="23" customWidth="1"/>
    <col min="6918" max="6918" width="4.28515625" bestFit="1" customWidth="1"/>
    <col min="7169" max="7169" width="33.140625" customWidth="1"/>
    <col min="7170" max="7172" width="21.28515625" customWidth="1"/>
    <col min="7173" max="7173" width="23" customWidth="1"/>
    <col min="7174" max="7174" width="4.28515625" bestFit="1" customWidth="1"/>
    <col min="7425" max="7425" width="33.140625" customWidth="1"/>
    <col min="7426" max="7428" width="21.28515625" customWidth="1"/>
    <col min="7429" max="7429" width="23" customWidth="1"/>
    <col min="7430" max="7430" width="4.28515625" bestFit="1" customWidth="1"/>
    <col min="7681" max="7681" width="33.140625" customWidth="1"/>
    <col min="7682" max="7684" width="21.28515625" customWidth="1"/>
    <col min="7685" max="7685" width="23" customWidth="1"/>
    <col min="7686" max="7686" width="4.28515625" bestFit="1" customWidth="1"/>
    <col min="7937" max="7937" width="33.140625" customWidth="1"/>
    <col min="7938" max="7940" width="21.28515625" customWidth="1"/>
    <col min="7941" max="7941" width="23" customWidth="1"/>
    <col min="7942" max="7942" width="4.28515625" bestFit="1" customWidth="1"/>
    <col min="8193" max="8193" width="33.140625" customWidth="1"/>
    <col min="8194" max="8196" width="21.28515625" customWidth="1"/>
    <col min="8197" max="8197" width="23" customWidth="1"/>
    <col min="8198" max="8198" width="4.28515625" bestFit="1" customWidth="1"/>
    <col min="8449" max="8449" width="33.140625" customWidth="1"/>
    <col min="8450" max="8452" width="21.28515625" customWidth="1"/>
    <col min="8453" max="8453" width="23" customWidth="1"/>
    <col min="8454" max="8454" width="4.28515625" bestFit="1" customWidth="1"/>
    <col min="8705" max="8705" width="33.140625" customWidth="1"/>
    <col min="8706" max="8708" width="21.28515625" customWidth="1"/>
    <col min="8709" max="8709" width="23" customWidth="1"/>
    <col min="8710" max="8710" width="4.28515625" bestFit="1" customWidth="1"/>
    <col min="8961" max="8961" width="33.140625" customWidth="1"/>
    <col min="8962" max="8964" width="21.28515625" customWidth="1"/>
    <col min="8965" max="8965" width="23" customWidth="1"/>
    <col min="8966" max="8966" width="4.28515625" bestFit="1" customWidth="1"/>
    <col min="9217" max="9217" width="33.140625" customWidth="1"/>
    <col min="9218" max="9220" width="21.28515625" customWidth="1"/>
    <col min="9221" max="9221" width="23" customWidth="1"/>
    <col min="9222" max="9222" width="4.28515625" bestFit="1" customWidth="1"/>
    <col min="9473" max="9473" width="33.140625" customWidth="1"/>
    <col min="9474" max="9476" width="21.28515625" customWidth="1"/>
    <col min="9477" max="9477" width="23" customWidth="1"/>
    <col min="9478" max="9478" width="4.28515625" bestFit="1" customWidth="1"/>
    <col min="9729" max="9729" width="33.140625" customWidth="1"/>
    <col min="9730" max="9732" width="21.28515625" customWidth="1"/>
    <col min="9733" max="9733" width="23" customWidth="1"/>
    <col min="9734" max="9734" width="4.28515625" bestFit="1" customWidth="1"/>
    <col min="9985" max="9985" width="33.140625" customWidth="1"/>
    <col min="9986" max="9988" width="21.28515625" customWidth="1"/>
    <col min="9989" max="9989" width="23" customWidth="1"/>
    <col min="9990" max="9990" width="4.28515625" bestFit="1" customWidth="1"/>
    <col min="10241" max="10241" width="33.140625" customWidth="1"/>
    <col min="10242" max="10244" width="21.28515625" customWidth="1"/>
    <col min="10245" max="10245" width="23" customWidth="1"/>
    <col min="10246" max="10246" width="4.28515625" bestFit="1" customWidth="1"/>
    <col min="10497" max="10497" width="33.140625" customWidth="1"/>
    <col min="10498" max="10500" width="21.28515625" customWidth="1"/>
    <col min="10501" max="10501" width="23" customWidth="1"/>
    <col min="10502" max="10502" width="4.28515625" bestFit="1" customWidth="1"/>
    <col min="10753" max="10753" width="33.140625" customWidth="1"/>
    <col min="10754" max="10756" width="21.28515625" customWidth="1"/>
    <col min="10757" max="10757" width="23" customWidth="1"/>
    <col min="10758" max="10758" width="4.28515625" bestFit="1" customWidth="1"/>
    <col min="11009" max="11009" width="33.140625" customWidth="1"/>
    <col min="11010" max="11012" width="21.28515625" customWidth="1"/>
    <col min="11013" max="11013" width="23" customWidth="1"/>
    <col min="11014" max="11014" width="4.28515625" bestFit="1" customWidth="1"/>
    <col min="11265" max="11265" width="33.140625" customWidth="1"/>
    <col min="11266" max="11268" width="21.28515625" customWidth="1"/>
    <col min="11269" max="11269" width="23" customWidth="1"/>
    <col min="11270" max="11270" width="4.28515625" bestFit="1" customWidth="1"/>
    <col min="11521" max="11521" width="33.140625" customWidth="1"/>
    <col min="11522" max="11524" width="21.28515625" customWidth="1"/>
    <col min="11525" max="11525" width="23" customWidth="1"/>
    <col min="11526" max="11526" width="4.28515625" bestFit="1" customWidth="1"/>
    <col min="11777" max="11777" width="33.140625" customWidth="1"/>
    <col min="11778" max="11780" width="21.28515625" customWidth="1"/>
    <col min="11781" max="11781" width="23" customWidth="1"/>
    <col min="11782" max="11782" width="4.28515625" bestFit="1" customWidth="1"/>
    <col min="12033" max="12033" width="33.140625" customWidth="1"/>
    <col min="12034" max="12036" width="21.28515625" customWidth="1"/>
    <col min="12037" max="12037" width="23" customWidth="1"/>
    <col min="12038" max="12038" width="4.28515625" bestFit="1" customWidth="1"/>
    <col min="12289" max="12289" width="33.140625" customWidth="1"/>
    <col min="12290" max="12292" width="21.28515625" customWidth="1"/>
    <col min="12293" max="12293" width="23" customWidth="1"/>
    <col min="12294" max="12294" width="4.28515625" bestFit="1" customWidth="1"/>
    <col min="12545" max="12545" width="33.140625" customWidth="1"/>
    <col min="12546" max="12548" width="21.28515625" customWidth="1"/>
    <col min="12549" max="12549" width="23" customWidth="1"/>
    <col min="12550" max="12550" width="4.28515625" bestFit="1" customWidth="1"/>
    <col min="12801" max="12801" width="33.140625" customWidth="1"/>
    <col min="12802" max="12804" width="21.28515625" customWidth="1"/>
    <col min="12805" max="12805" width="23" customWidth="1"/>
    <col min="12806" max="12806" width="4.28515625" bestFit="1" customWidth="1"/>
    <col min="13057" max="13057" width="33.140625" customWidth="1"/>
    <col min="13058" max="13060" width="21.28515625" customWidth="1"/>
    <col min="13061" max="13061" width="23" customWidth="1"/>
    <col min="13062" max="13062" width="4.28515625" bestFit="1" customWidth="1"/>
    <col min="13313" max="13313" width="33.140625" customWidth="1"/>
    <col min="13314" max="13316" width="21.28515625" customWidth="1"/>
    <col min="13317" max="13317" width="23" customWidth="1"/>
    <col min="13318" max="13318" width="4.28515625" bestFit="1" customWidth="1"/>
    <col min="13569" max="13569" width="33.140625" customWidth="1"/>
    <col min="13570" max="13572" width="21.28515625" customWidth="1"/>
    <col min="13573" max="13573" width="23" customWidth="1"/>
    <col min="13574" max="13574" width="4.28515625" bestFit="1" customWidth="1"/>
    <col min="13825" max="13825" width="33.140625" customWidth="1"/>
    <col min="13826" max="13828" width="21.28515625" customWidth="1"/>
    <col min="13829" max="13829" width="23" customWidth="1"/>
    <col min="13830" max="13830" width="4.28515625" bestFit="1" customWidth="1"/>
    <col min="14081" max="14081" width="33.140625" customWidth="1"/>
    <col min="14082" max="14084" width="21.28515625" customWidth="1"/>
    <col min="14085" max="14085" width="23" customWidth="1"/>
    <col min="14086" max="14086" width="4.28515625" bestFit="1" customWidth="1"/>
    <col min="14337" max="14337" width="33.140625" customWidth="1"/>
    <col min="14338" max="14340" width="21.28515625" customWidth="1"/>
    <col min="14341" max="14341" width="23" customWidth="1"/>
    <col min="14342" max="14342" width="4.28515625" bestFit="1" customWidth="1"/>
    <col min="14593" max="14593" width="33.140625" customWidth="1"/>
    <col min="14594" max="14596" width="21.28515625" customWidth="1"/>
    <col min="14597" max="14597" width="23" customWidth="1"/>
    <col min="14598" max="14598" width="4.28515625" bestFit="1" customWidth="1"/>
    <col min="14849" max="14849" width="33.140625" customWidth="1"/>
    <col min="14850" max="14852" width="21.28515625" customWidth="1"/>
    <col min="14853" max="14853" width="23" customWidth="1"/>
    <col min="14854" max="14854" width="4.28515625" bestFit="1" customWidth="1"/>
    <col min="15105" max="15105" width="33.140625" customWidth="1"/>
    <col min="15106" max="15108" width="21.28515625" customWidth="1"/>
    <col min="15109" max="15109" width="23" customWidth="1"/>
    <col min="15110" max="15110" width="4.28515625" bestFit="1" customWidth="1"/>
    <col min="15361" max="15361" width="33.140625" customWidth="1"/>
    <col min="15362" max="15364" width="21.28515625" customWidth="1"/>
    <col min="15365" max="15365" width="23" customWidth="1"/>
    <col min="15366" max="15366" width="4.28515625" bestFit="1" customWidth="1"/>
    <col min="15617" max="15617" width="33.140625" customWidth="1"/>
    <col min="15618" max="15620" width="21.28515625" customWidth="1"/>
    <col min="15621" max="15621" width="23" customWidth="1"/>
    <col min="15622" max="15622" width="4.28515625" bestFit="1" customWidth="1"/>
    <col min="15873" max="15873" width="33.140625" customWidth="1"/>
    <col min="15874" max="15876" width="21.28515625" customWidth="1"/>
    <col min="15877" max="15877" width="23" customWidth="1"/>
    <col min="15878" max="15878" width="4.28515625" bestFit="1" customWidth="1"/>
    <col min="16129" max="16129" width="33.140625" customWidth="1"/>
    <col min="16130" max="16132" width="21.28515625" customWidth="1"/>
    <col min="16133" max="16133" width="23" customWidth="1"/>
    <col min="16134" max="16134" width="4.28515625" bestFit="1" customWidth="1"/>
  </cols>
  <sheetData>
    <row r="1" spans="1:6" x14ac:dyDescent="0.25">
      <c r="B1" s="921" t="s">
        <v>438</v>
      </c>
      <c r="C1" s="921"/>
      <c r="D1" s="921"/>
      <c r="E1" s="921"/>
    </row>
    <row r="2" spans="1:6" x14ac:dyDescent="0.25">
      <c r="C2" s="378"/>
      <c r="D2" s="378"/>
      <c r="E2" s="378"/>
      <c r="F2" s="379"/>
    </row>
    <row r="3" spans="1:6" ht="15.75" customHeight="1" x14ac:dyDescent="0.25">
      <c r="A3" s="953" t="s">
        <v>407</v>
      </c>
      <c r="B3" s="953"/>
      <c r="C3" s="953"/>
      <c r="D3" s="953"/>
      <c r="E3" s="953"/>
      <c r="F3" s="379"/>
    </row>
    <row r="4" spans="1:6" ht="15.75" thickBot="1" x14ac:dyDescent="0.3">
      <c r="A4" s="341"/>
      <c r="B4" s="341"/>
      <c r="C4" s="341"/>
      <c r="D4" s="341"/>
      <c r="E4" s="342" t="str">
        <f>'[2]KV_7.sz.mell.'!F5</f>
        <v>Forintban!</v>
      </c>
      <c r="F4" s="379"/>
    </row>
    <row r="5" spans="1:6" ht="15.75" thickBot="1" x14ac:dyDescent="0.3">
      <c r="A5" s="954" t="s">
        <v>408</v>
      </c>
      <c r="B5" s="955"/>
      <c r="C5" s="955"/>
      <c r="D5" s="956"/>
      <c r="E5" s="343" t="s">
        <v>409</v>
      </c>
      <c r="F5" s="379"/>
    </row>
    <row r="6" spans="1:6" ht="15" customHeight="1" x14ac:dyDescent="0.25">
      <c r="A6" s="957" t="s">
        <v>410</v>
      </c>
      <c r="B6" s="958"/>
      <c r="C6" s="958"/>
      <c r="D6" s="959"/>
      <c r="E6" s="344"/>
      <c r="F6" s="379"/>
    </row>
    <row r="7" spans="1:6" ht="15.75" thickBot="1" x14ac:dyDescent="0.3">
      <c r="A7" s="960"/>
      <c r="B7" s="961"/>
      <c r="C7" s="961"/>
      <c r="D7" s="962"/>
      <c r="E7" s="345"/>
      <c r="F7" s="379"/>
    </row>
    <row r="8" spans="1:6" ht="13.5" customHeight="1" thickBot="1" x14ac:dyDescent="0.3">
      <c r="A8" s="963" t="s">
        <v>411</v>
      </c>
      <c r="B8" s="964"/>
      <c r="C8" s="964"/>
      <c r="D8" s="965"/>
      <c r="E8" s="346">
        <f>SUM(E6:E7)</f>
        <v>0</v>
      </c>
      <c r="F8" s="379"/>
    </row>
    <row r="9" spans="1:6" ht="13.5" customHeight="1" x14ac:dyDescent="0.25">
      <c r="A9" s="347"/>
      <c r="B9" s="347"/>
      <c r="C9" s="347"/>
      <c r="D9" s="347"/>
      <c r="E9" s="348"/>
      <c r="F9" s="379"/>
    </row>
    <row r="10" spans="1:6" ht="15.75" x14ac:dyDescent="0.25">
      <c r="A10" s="949" t="s">
        <v>412</v>
      </c>
      <c r="B10" s="949"/>
      <c r="C10" s="949"/>
      <c r="D10" s="949"/>
      <c r="E10" s="949"/>
      <c r="F10" s="379"/>
    </row>
    <row r="11" spans="1:6" ht="15.75" x14ac:dyDescent="0.25">
      <c r="A11" s="950" t="s">
        <v>413</v>
      </c>
      <c r="B11" s="950"/>
      <c r="C11" s="950"/>
      <c r="D11" s="950"/>
      <c r="E11" s="950"/>
      <c r="F11" s="379"/>
    </row>
    <row r="12" spans="1:6" ht="14.25" customHeight="1" x14ac:dyDescent="0.25">
      <c r="A12" s="951" t="s">
        <v>414</v>
      </c>
      <c r="B12" s="951"/>
      <c r="C12" s="952" t="s">
        <v>415</v>
      </c>
      <c r="D12" s="952"/>
      <c r="E12" s="952"/>
      <c r="F12" s="379"/>
    </row>
    <row r="13" spans="1:6" ht="15.75" thickBot="1" x14ac:dyDescent="0.3">
      <c r="A13" s="349"/>
      <c r="B13" s="349"/>
      <c r="C13" s="349"/>
      <c r="D13" s="349"/>
      <c r="E13" s="342" t="str">
        <f>$E$4</f>
        <v>Forintban!</v>
      </c>
      <c r="F13" s="379"/>
    </row>
    <row r="14" spans="1:6" ht="13.5" customHeight="1" thickBot="1" x14ac:dyDescent="0.3">
      <c r="A14" s="966" t="s">
        <v>416</v>
      </c>
      <c r="B14" s="954" t="s">
        <v>417</v>
      </c>
      <c r="C14" s="955"/>
      <c r="D14" s="955"/>
      <c r="E14" s="956"/>
      <c r="F14" s="379"/>
    </row>
    <row r="15" spans="1:6" ht="13.5" customHeight="1" thickBot="1" x14ac:dyDescent="0.3">
      <c r="A15" s="967"/>
      <c r="B15" s="969" t="s">
        <v>418</v>
      </c>
      <c r="C15" s="972" t="s">
        <v>419</v>
      </c>
      <c r="D15" s="973"/>
      <c r="E15" s="974"/>
      <c r="F15" s="379"/>
    </row>
    <row r="16" spans="1:6" ht="12.75" customHeight="1" x14ac:dyDescent="0.25">
      <c r="A16" s="967"/>
      <c r="B16" s="970"/>
      <c r="C16" s="969" t="str">
        <f>CONCATENATE([2]TARTALOMJEGYZÉK!$A$1,". előtti tervezett forrás, kiadás")</f>
        <v>2020. előtti tervezett forrás, kiadás</v>
      </c>
      <c r="D16" s="969" t="str">
        <f>CONCATENATE([2]TARTALOMJEGYZÉK!$A$1,". évi eredeti előirányzat")</f>
        <v>2020. évi eredeti előirányzat</v>
      </c>
      <c r="E16" s="969" t="str">
        <f>CONCATENATE([2]TARTALOMJEGYZÉK!$A$1,". év utáni tervezett forrás, kiadás")</f>
        <v>2020. év utáni tervezett forrás, kiadás</v>
      </c>
      <c r="F16" s="379"/>
    </row>
    <row r="17" spans="1:6" ht="15.75" thickBot="1" x14ac:dyDescent="0.3">
      <c r="A17" s="968"/>
      <c r="B17" s="971"/>
      <c r="C17" s="971"/>
      <c r="D17" s="971"/>
      <c r="E17" s="971"/>
      <c r="F17" s="379"/>
    </row>
    <row r="18" spans="1:6" ht="15.75" thickBot="1" x14ac:dyDescent="0.3">
      <c r="A18" s="350" t="s">
        <v>8</v>
      </c>
      <c r="B18" s="351" t="s">
        <v>420</v>
      </c>
      <c r="C18" s="352" t="s">
        <v>10</v>
      </c>
      <c r="D18" s="353" t="s">
        <v>11</v>
      </c>
      <c r="E18" s="354" t="s">
        <v>361</v>
      </c>
      <c r="F18" s="379"/>
    </row>
    <row r="19" spans="1:6" x14ac:dyDescent="0.25">
      <c r="A19" s="355" t="s">
        <v>421</v>
      </c>
      <c r="B19" s="356">
        <f>C19+D19+E19</f>
        <v>0</v>
      </c>
      <c r="C19" s="357"/>
      <c r="D19" s="357"/>
      <c r="E19" s="358"/>
      <c r="F19" s="379"/>
    </row>
    <row r="20" spans="1:6" x14ac:dyDescent="0.25">
      <c r="A20" s="359" t="s">
        <v>422</v>
      </c>
      <c r="B20" s="360">
        <f t="shared" ref="B20:B30" si="0">C20+D20+E20</f>
        <v>0</v>
      </c>
      <c r="C20" s="361"/>
      <c r="D20" s="361"/>
      <c r="E20" s="361"/>
      <c r="F20" s="379"/>
    </row>
    <row r="21" spans="1:6" x14ac:dyDescent="0.25">
      <c r="A21" s="362" t="s">
        <v>423</v>
      </c>
      <c r="B21" s="363">
        <f t="shared" si="0"/>
        <v>69738700</v>
      </c>
      <c r="C21" s="364">
        <v>69738700</v>
      </c>
      <c r="D21" s="364"/>
      <c r="E21" s="364"/>
      <c r="F21" s="379"/>
    </row>
    <row r="22" spans="1:6" x14ac:dyDescent="0.25">
      <c r="A22" s="362" t="s">
        <v>424</v>
      </c>
      <c r="B22" s="363">
        <f t="shared" si="0"/>
        <v>0</v>
      </c>
      <c r="C22" s="364"/>
      <c r="D22" s="364"/>
      <c r="E22" s="364"/>
      <c r="F22" s="379"/>
    </row>
    <row r="23" spans="1:6" x14ac:dyDescent="0.25">
      <c r="A23" s="362" t="s">
        <v>425</v>
      </c>
      <c r="B23" s="363">
        <f t="shared" si="0"/>
        <v>0</v>
      </c>
      <c r="C23" s="364"/>
      <c r="D23" s="364"/>
      <c r="E23" s="364"/>
      <c r="F23" s="379"/>
    </row>
    <row r="24" spans="1:6" ht="15.75" thickBot="1" x14ac:dyDescent="0.3">
      <c r="A24" s="362" t="s">
        <v>426</v>
      </c>
      <c r="B24" s="363">
        <f t="shared" si="0"/>
        <v>0</v>
      </c>
      <c r="C24" s="364"/>
      <c r="D24" s="364"/>
      <c r="E24" s="364"/>
      <c r="F24" s="379"/>
    </row>
    <row r="25" spans="1:6" ht="15.75" thickBot="1" x14ac:dyDescent="0.3">
      <c r="A25" s="365" t="s">
        <v>427</v>
      </c>
      <c r="B25" s="366">
        <f>B19+SUM(B21:B24)</f>
        <v>69738700</v>
      </c>
      <c r="C25" s="366">
        <f>C19+SUM(C21:C24)</f>
        <v>69738700</v>
      </c>
      <c r="D25" s="366">
        <f>D19+SUM(D21:D24)</f>
        <v>0</v>
      </c>
      <c r="E25" s="367">
        <f>E19+SUM(E21:E24)</f>
        <v>0</v>
      </c>
      <c r="F25" s="379"/>
    </row>
    <row r="26" spans="1:6" x14ac:dyDescent="0.25">
      <c r="A26" s="368" t="s">
        <v>428</v>
      </c>
      <c r="B26" s="356">
        <f t="shared" si="0"/>
        <v>29430864</v>
      </c>
      <c r="C26" s="357">
        <v>23205173</v>
      </c>
      <c r="D26" s="357">
        <v>6225691</v>
      </c>
      <c r="E26" s="358"/>
      <c r="F26" s="379"/>
    </row>
    <row r="27" spans="1:6" x14ac:dyDescent="0.25">
      <c r="A27" s="369" t="s">
        <v>429</v>
      </c>
      <c r="B27" s="363">
        <f t="shared" si="0"/>
        <v>4718213</v>
      </c>
      <c r="C27" s="364">
        <v>4718213</v>
      </c>
      <c r="D27" s="364"/>
      <c r="E27" s="364"/>
      <c r="F27" s="379"/>
    </row>
    <row r="28" spans="1:6" x14ac:dyDescent="0.25">
      <c r="A28" s="369" t="s">
        <v>430</v>
      </c>
      <c r="B28" s="363">
        <f t="shared" si="0"/>
        <v>34924530</v>
      </c>
      <c r="C28" s="364">
        <v>20443693</v>
      </c>
      <c r="D28" s="364">
        <v>14480837</v>
      </c>
      <c r="E28" s="364"/>
      <c r="F28" s="379"/>
    </row>
    <row r="29" spans="1:6" x14ac:dyDescent="0.25">
      <c r="A29" s="369" t="s">
        <v>431</v>
      </c>
      <c r="B29" s="363">
        <f t="shared" si="0"/>
        <v>665093</v>
      </c>
      <c r="C29" s="364">
        <v>665093</v>
      </c>
      <c r="D29" s="364"/>
      <c r="E29" s="364"/>
      <c r="F29" s="379"/>
    </row>
    <row r="30" spans="1:6" ht="15.75" thickBot="1" x14ac:dyDescent="0.3">
      <c r="A30" s="370"/>
      <c r="B30" s="371">
        <f t="shared" si="0"/>
        <v>0</v>
      </c>
      <c r="C30" s="372"/>
      <c r="D30" s="372"/>
      <c r="E30" s="373"/>
      <c r="F30" s="379"/>
    </row>
    <row r="31" spans="1:6" ht="15.75" thickBot="1" x14ac:dyDescent="0.3">
      <c r="A31" s="374" t="s">
        <v>432</v>
      </c>
      <c r="B31" s="366">
        <f>SUM(B26:B30)</f>
        <v>69738700</v>
      </c>
      <c r="C31" s="366">
        <f>SUM(C26:C30)</f>
        <v>49032172</v>
      </c>
      <c r="D31" s="366">
        <f>SUM(D26:D30)</f>
        <v>20706528</v>
      </c>
      <c r="E31" s="367">
        <f>SUM(E26:E30)</f>
        <v>0</v>
      </c>
      <c r="F31" s="379"/>
    </row>
    <row r="32" spans="1:6" ht="12.75" customHeight="1" x14ac:dyDescent="0.25">
      <c r="A32" s="975" t="s">
        <v>433</v>
      </c>
      <c r="B32" s="975"/>
      <c r="C32" s="975"/>
      <c r="D32" s="975"/>
      <c r="E32" s="975"/>
      <c r="F32" s="379"/>
    </row>
    <row r="33" spans="1:6" x14ac:dyDescent="0.25">
      <c r="A33" s="375"/>
      <c r="B33" s="375"/>
      <c r="C33" s="375"/>
      <c r="D33" s="375"/>
      <c r="E33" s="375"/>
      <c r="F33" s="376"/>
    </row>
    <row r="34" spans="1:6" ht="15" customHeight="1" x14ac:dyDescent="0.25">
      <c r="A34" s="951" t="s">
        <v>434</v>
      </c>
      <c r="B34" s="951"/>
      <c r="C34" s="952" t="s">
        <v>435</v>
      </c>
      <c r="D34" s="952"/>
      <c r="E34" s="952"/>
    </row>
    <row r="35" spans="1:6" ht="15.75" thickBot="1" x14ac:dyDescent="0.3">
      <c r="A35" s="349"/>
      <c r="B35" s="349"/>
      <c r="C35" s="349"/>
      <c r="D35" s="349"/>
      <c r="E35" s="342" t="str">
        <f>$E$4</f>
        <v>Forintban!</v>
      </c>
    </row>
    <row r="36" spans="1:6" ht="15.75" customHeight="1" thickBot="1" x14ac:dyDescent="0.3">
      <c r="A36" s="966" t="s">
        <v>416</v>
      </c>
      <c r="B36" s="954" t="s">
        <v>417</v>
      </c>
      <c r="C36" s="955"/>
      <c r="D36" s="955"/>
      <c r="E36" s="956"/>
    </row>
    <row r="37" spans="1:6" ht="15.75" customHeight="1" thickBot="1" x14ac:dyDescent="0.3">
      <c r="A37" s="967"/>
      <c r="B37" s="969" t="s">
        <v>418</v>
      </c>
      <c r="C37" s="972" t="s">
        <v>419</v>
      </c>
      <c r="D37" s="973"/>
      <c r="E37" s="974"/>
    </row>
    <row r="38" spans="1:6" ht="12.75" customHeight="1" x14ac:dyDescent="0.25">
      <c r="A38" s="967"/>
      <c r="B38" s="970"/>
      <c r="C38" s="969" t="str">
        <f>CONCATENATE([2]TARTALOMJEGYZÉK!$A$1,". előtti tervezett forrás, kiadás")</f>
        <v>2020. előtti tervezett forrás, kiadás</v>
      </c>
      <c r="D38" s="969" t="str">
        <f>CONCATENATE([2]TARTALOMJEGYZÉK!$A$1,". évi eredeti előirányzat")</f>
        <v>2020. évi eredeti előirányzat</v>
      </c>
      <c r="E38" s="969" t="str">
        <f>CONCATENATE([2]TARTALOMJEGYZÉK!$A$1,". év utáni tervezett forrás, kiadás")</f>
        <v>2020. év utáni tervezett forrás, kiadás</v>
      </c>
    </row>
    <row r="39" spans="1:6" ht="15.75" thickBot="1" x14ac:dyDescent="0.3">
      <c r="A39" s="968"/>
      <c r="B39" s="971"/>
      <c r="C39" s="971"/>
      <c r="D39" s="971"/>
      <c r="E39" s="971"/>
    </row>
    <row r="40" spans="1:6" ht="15.75" thickBot="1" x14ac:dyDescent="0.3">
      <c r="A40" s="350" t="s">
        <v>8</v>
      </c>
      <c r="B40" s="351" t="s">
        <v>420</v>
      </c>
      <c r="C40" s="352" t="s">
        <v>10</v>
      </c>
      <c r="D40" s="353" t="s">
        <v>11</v>
      </c>
      <c r="E40" s="354" t="s">
        <v>361</v>
      </c>
    </row>
    <row r="41" spans="1:6" x14ac:dyDescent="0.25">
      <c r="A41" s="355" t="s">
        <v>421</v>
      </c>
      <c r="B41" s="356">
        <f t="shared" ref="B41:B46" si="1">C41+D41+E41</f>
        <v>0</v>
      </c>
      <c r="C41" s="357"/>
      <c r="D41" s="357"/>
      <c r="E41" s="358"/>
    </row>
    <row r="42" spans="1:6" x14ac:dyDescent="0.25">
      <c r="A42" s="359" t="s">
        <v>422</v>
      </c>
      <c r="B42" s="360">
        <f t="shared" si="1"/>
        <v>0</v>
      </c>
      <c r="C42" s="361"/>
      <c r="D42" s="361"/>
      <c r="E42" s="361"/>
    </row>
    <row r="43" spans="1:6" x14ac:dyDescent="0.25">
      <c r="A43" s="362" t="s">
        <v>423</v>
      </c>
      <c r="B43" s="363">
        <f t="shared" si="1"/>
        <v>96447895</v>
      </c>
      <c r="C43" s="364">
        <v>50500000</v>
      </c>
      <c r="D43" s="364">
        <v>45947895</v>
      </c>
      <c r="E43" s="364"/>
    </row>
    <row r="44" spans="1:6" x14ac:dyDescent="0.25">
      <c r="A44" s="362" t="s">
        <v>424</v>
      </c>
      <c r="B44" s="363">
        <f t="shared" si="1"/>
        <v>0</v>
      </c>
      <c r="C44" s="364"/>
      <c r="D44" s="364"/>
      <c r="E44" s="364"/>
    </row>
    <row r="45" spans="1:6" x14ac:dyDescent="0.25">
      <c r="A45" s="362" t="s">
        <v>425</v>
      </c>
      <c r="B45" s="363">
        <f t="shared" si="1"/>
        <v>0</v>
      </c>
      <c r="C45" s="364"/>
      <c r="D45" s="364"/>
      <c r="E45" s="364"/>
    </row>
    <row r="46" spans="1:6" ht="15.75" thickBot="1" x14ac:dyDescent="0.3">
      <c r="A46" s="362" t="s">
        <v>426</v>
      </c>
      <c r="B46" s="363">
        <f t="shared" si="1"/>
        <v>0</v>
      </c>
      <c r="C46" s="364"/>
      <c r="D46" s="364"/>
      <c r="E46" s="364"/>
    </row>
    <row r="47" spans="1:6" ht="15.75" thickBot="1" x14ac:dyDescent="0.3">
      <c r="A47" s="365" t="s">
        <v>427</v>
      </c>
      <c r="B47" s="366">
        <f>B41+SUM(B43:B46)</f>
        <v>96447895</v>
      </c>
      <c r="C47" s="366">
        <f>C41+SUM(C43:C46)</f>
        <v>50500000</v>
      </c>
      <c r="D47" s="366">
        <f>D41+SUM(D43:D46)</f>
        <v>45947895</v>
      </c>
      <c r="E47" s="367">
        <f>E41+SUM(E43:E46)</f>
        <v>0</v>
      </c>
    </row>
    <row r="48" spans="1:6" x14ac:dyDescent="0.25">
      <c r="A48" s="368" t="s">
        <v>428</v>
      </c>
      <c r="B48" s="356">
        <f>C48+D48+E48</f>
        <v>48463560</v>
      </c>
      <c r="C48" s="357">
        <v>20933754</v>
      </c>
      <c r="D48" s="357">
        <v>27529806</v>
      </c>
      <c r="E48" s="358"/>
    </row>
    <row r="49" spans="1:5" x14ac:dyDescent="0.25">
      <c r="A49" s="369" t="s">
        <v>429</v>
      </c>
      <c r="B49" s="363">
        <f>C49+D49+E49</f>
        <v>11202475</v>
      </c>
      <c r="C49" s="364">
        <v>7886252</v>
      </c>
      <c r="D49" s="364">
        <v>3316223</v>
      </c>
      <c r="E49" s="364"/>
    </row>
    <row r="50" spans="1:5" x14ac:dyDescent="0.25">
      <c r="A50" s="369" t="s">
        <v>430</v>
      </c>
      <c r="B50" s="363">
        <f>C50+D50+E50</f>
        <v>36064860</v>
      </c>
      <c r="C50" s="364">
        <v>13878500</v>
      </c>
      <c r="D50" s="364">
        <v>22186360</v>
      </c>
      <c r="E50" s="364"/>
    </row>
    <row r="51" spans="1:5" x14ac:dyDescent="0.25">
      <c r="A51" s="369" t="s">
        <v>431</v>
      </c>
      <c r="B51" s="363">
        <f>C51+D51+E51</f>
        <v>720000</v>
      </c>
      <c r="C51" s="364">
        <v>720000</v>
      </c>
      <c r="D51" s="364"/>
      <c r="E51" s="364"/>
    </row>
    <row r="52" spans="1:5" ht="15.75" thickBot="1" x14ac:dyDescent="0.3">
      <c r="A52" s="370"/>
      <c r="B52" s="371">
        <f>C52+D52+E52</f>
        <v>0</v>
      </c>
      <c r="C52" s="372"/>
      <c r="D52" s="372"/>
      <c r="E52" s="373"/>
    </row>
    <row r="53" spans="1:5" ht="15.75" thickBot="1" x14ac:dyDescent="0.3">
      <c r="A53" s="374" t="s">
        <v>432</v>
      </c>
      <c r="B53" s="366">
        <f>SUM(B48:B52)</f>
        <v>96450895</v>
      </c>
      <c r="C53" s="366">
        <f>SUM(C48:C52)</f>
        <v>43418506</v>
      </c>
      <c r="D53" s="366">
        <f>SUM(D48:D52)</f>
        <v>53032389</v>
      </c>
      <c r="E53" s="367">
        <f>SUM(E48:E52)</f>
        <v>0</v>
      </c>
    </row>
    <row r="54" spans="1:5" x14ac:dyDescent="0.25">
      <c r="A54" s="377"/>
      <c r="B54" s="377"/>
      <c r="C54" s="377"/>
      <c r="D54" s="377"/>
      <c r="E54" s="377"/>
    </row>
    <row r="55" spans="1:5" ht="15" customHeight="1" x14ac:dyDescent="0.25">
      <c r="A55" s="951" t="s">
        <v>434</v>
      </c>
      <c r="B55" s="951"/>
      <c r="C55" s="952" t="s">
        <v>436</v>
      </c>
      <c r="D55" s="952"/>
      <c r="E55" s="952"/>
    </row>
    <row r="56" spans="1:5" ht="15.75" thickBot="1" x14ac:dyDescent="0.3">
      <c r="A56" s="349"/>
      <c r="B56" s="349"/>
      <c r="C56" s="349"/>
      <c r="D56" s="349"/>
      <c r="E56" s="342" t="str">
        <f>$E$4</f>
        <v>Forintban!</v>
      </c>
    </row>
    <row r="57" spans="1:5" ht="15.75" customHeight="1" thickBot="1" x14ac:dyDescent="0.3">
      <c r="A57" s="966" t="s">
        <v>416</v>
      </c>
      <c r="B57" s="954" t="s">
        <v>417</v>
      </c>
      <c r="C57" s="955"/>
      <c r="D57" s="955"/>
      <c r="E57" s="956"/>
    </row>
    <row r="58" spans="1:5" ht="15.75" customHeight="1" thickBot="1" x14ac:dyDescent="0.3">
      <c r="A58" s="967"/>
      <c r="B58" s="969" t="s">
        <v>418</v>
      </c>
      <c r="C58" s="972" t="s">
        <v>419</v>
      </c>
      <c r="D58" s="973"/>
      <c r="E58" s="974"/>
    </row>
    <row r="59" spans="1:5" ht="15" customHeight="1" x14ac:dyDescent="0.25">
      <c r="A59" s="967"/>
      <c r="B59" s="970"/>
      <c r="C59" s="969" t="str">
        <f>CONCATENATE([2]TARTALOMJEGYZÉK!$A$1,". előtti tervezett forrás, kiadás")</f>
        <v>2020. előtti tervezett forrás, kiadás</v>
      </c>
      <c r="D59" s="969" t="str">
        <f>CONCATENATE([2]TARTALOMJEGYZÉK!$A$1,". évi eredeti előirányzat")</f>
        <v>2020. évi eredeti előirányzat</v>
      </c>
      <c r="E59" s="969" t="str">
        <f>CONCATENATE([2]TARTALOMJEGYZÉK!$A$1,". év utáni tervezett forrás, kiadás")</f>
        <v>2020. év utáni tervezett forrás, kiadás</v>
      </c>
    </row>
    <row r="60" spans="1:5" ht="15.75" thickBot="1" x14ac:dyDescent="0.3">
      <c r="A60" s="968"/>
      <c r="B60" s="971"/>
      <c r="C60" s="971"/>
      <c r="D60" s="971"/>
      <c r="E60" s="971"/>
    </row>
    <row r="61" spans="1:5" ht="15.75" thickBot="1" x14ac:dyDescent="0.3">
      <c r="A61" s="350" t="s">
        <v>8</v>
      </c>
      <c r="B61" s="351" t="s">
        <v>420</v>
      </c>
      <c r="C61" s="352" t="s">
        <v>10</v>
      </c>
      <c r="D61" s="353" t="s">
        <v>11</v>
      </c>
      <c r="E61" s="354" t="s">
        <v>361</v>
      </c>
    </row>
    <row r="62" spans="1:5" x14ac:dyDescent="0.25">
      <c r="A62" s="355" t="s">
        <v>421</v>
      </c>
      <c r="B62" s="356">
        <f t="shared" ref="B62:B67" si="2">C62+D62+E62</f>
        <v>0</v>
      </c>
      <c r="C62" s="357"/>
      <c r="D62" s="357"/>
      <c r="E62" s="358"/>
    </row>
    <row r="63" spans="1:5" x14ac:dyDescent="0.25">
      <c r="A63" s="359" t="s">
        <v>422</v>
      </c>
      <c r="B63" s="360">
        <f t="shared" si="2"/>
        <v>0</v>
      </c>
      <c r="C63" s="361"/>
      <c r="D63" s="361"/>
      <c r="E63" s="361"/>
    </row>
    <row r="64" spans="1:5" x14ac:dyDescent="0.25">
      <c r="A64" s="362" t="s">
        <v>423</v>
      </c>
      <c r="B64" s="363">
        <f t="shared" si="2"/>
        <v>15148700</v>
      </c>
      <c r="C64" s="364">
        <v>15148700</v>
      </c>
      <c r="D64" s="364"/>
      <c r="E64" s="364"/>
    </row>
    <row r="65" spans="1:5" x14ac:dyDescent="0.25">
      <c r="A65" s="362" t="s">
        <v>424</v>
      </c>
      <c r="B65" s="363">
        <f t="shared" si="2"/>
        <v>0</v>
      </c>
      <c r="C65" s="364"/>
      <c r="D65" s="364"/>
      <c r="E65" s="364"/>
    </row>
    <row r="66" spans="1:5" x14ac:dyDescent="0.25">
      <c r="A66" s="362" t="s">
        <v>425</v>
      </c>
      <c r="B66" s="363">
        <f t="shared" si="2"/>
        <v>0</v>
      </c>
      <c r="C66" s="364"/>
      <c r="D66" s="364"/>
      <c r="E66" s="364"/>
    </row>
    <row r="67" spans="1:5" ht="15.75" thickBot="1" x14ac:dyDescent="0.3">
      <c r="A67" s="362" t="s">
        <v>426</v>
      </c>
      <c r="B67" s="363">
        <f t="shared" si="2"/>
        <v>0</v>
      </c>
      <c r="C67" s="364"/>
      <c r="D67" s="364"/>
      <c r="E67" s="364"/>
    </row>
    <row r="68" spans="1:5" ht="15.75" thickBot="1" x14ac:dyDescent="0.3">
      <c r="A68" s="365" t="s">
        <v>427</v>
      </c>
      <c r="B68" s="366">
        <f>B62+SUM(B64:B67)</f>
        <v>15148700</v>
      </c>
      <c r="C68" s="366">
        <f>C62+SUM(C64:C67)</f>
        <v>15148700</v>
      </c>
      <c r="D68" s="366">
        <f>D62+SUM(D64:D67)</f>
        <v>0</v>
      </c>
      <c r="E68" s="367">
        <f>E62+SUM(E64:E67)</f>
        <v>0</v>
      </c>
    </row>
    <row r="69" spans="1:5" x14ac:dyDescent="0.25">
      <c r="A69" s="368" t="s">
        <v>428</v>
      </c>
      <c r="B69" s="356">
        <f>C69+D69+E69</f>
        <v>10133700</v>
      </c>
      <c r="C69" s="357">
        <v>3938025</v>
      </c>
      <c r="D69" s="357">
        <v>2976175</v>
      </c>
      <c r="E69" s="358">
        <v>3219500</v>
      </c>
    </row>
    <row r="70" spans="1:5" x14ac:dyDescent="0.25">
      <c r="A70" s="369" t="s">
        <v>429</v>
      </c>
      <c r="B70" s="363">
        <f>C70+D70+E70</f>
        <v>1560000</v>
      </c>
      <c r="C70" s="364">
        <v>317957</v>
      </c>
      <c r="D70" s="364">
        <v>1242043</v>
      </c>
      <c r="E70" s="364"/>
    </row>
    <row r="71" spans="1:5" x14ac:dyDescent="0.25">
      <c r="A71" s="369" t="s">
        <v>430</v>
      </c>
      <c r="B71" s="363">
        <f>C71+D71+E71</f>
        <v>3455000</v>
      </c>
      <c r="C71" s="364"/>
      <c r="D71" s="364">
        <v>2000000</v>
      </c>
      <c r="E71" s="364">
        <v>1455000</v>
      </c>
    </row>
    <row r="72" spans="1:5" x14ac:dyDescent="0.25">
      <c r="A72" s="369" t="s">
        <v>431</v>
      </c>
      <c r="B72" s="363">
        <f>C72+D72+E72</f>
        <v>0</v>
      </c>
      <c r="C72" s="364"/>
      <c r="D72" s="364"/>
      <c r="E72" s="364"/>
    </row>
    <row r="73" spans="1:5" ht="15.75" thickBot="1" x14ac:dyDescent="0.3">
      <c r="A73" s="370"/>
      <c r="B73" s="371">
        <f>C73+D73+E73</f>
        <v>0</v>
      </c>
      <c r="C73" s="372"/>
      <c r="D73" s="372"/>
      <c r="E73" s="373"/>
    </row>
    <row r="74" spans="1:5" ht="15.75" thickBot="1" x14ac:dyDescent="0.3">
      <c r="A74" s="374" t="s">
        <v>432</v>
      </c>
      <c r="B74" s="366">
        <f>SUM(B69:B73)</f>
        <v>15148700</v>
      </c>
      <c r="C74" s="366">
        <f>SUM(C69:C73)</f>
        <v>4255982</v>
      </c>
      <c r="D74" s="366">
        <f>SUM(D69:D73)</f>
        <v>6218218</v>
      </c>
      <c r="E74" s="367">
        <f>SUM(E69:E73)</f>
        <v>4674500</v>
      </c>
    </row>
    <row r="75" spans="1:5" x14ac:dyDescent="0.25">
      <c r="A75" s="377"/>
      <c r="B75" s="377"/>
      <c r="C75" s="377"/>
      <c r="D75" s="377"/>
      <c r="E75" s="377"/>
    </row>
    <row r="76" spans="1:5" ht="15" customHeight="1" x14ac:dyDescent="0.25">
      <c r="A76" s="951" t="s">
        <v>434</v>
      </c>
      <c r="B76" s="951"/>
      <c r="C76" s="952" t="s">
        <v>437</v>
      </c>
      <c r="D76" s="952"/>
      <c r="E76" s="952"/>
    </row>
    <row r="77" spans="1:5" ht="15.75" thickBot="1" x14ac:dyDescent="0.3">
      <c r="A77" s="349"/>
      <c r="B77" s="349"/>
      <c r="C77" s="349"/>
      <c r="D77" s="349"/>
      <c r="E77" s="342" t="str">
        <f>$E$4</f>
        <v>Forintban!</v>
      </c>
    </row>
    <row r="78" spans="1:5" ht="15.75" customHeight="1" thickBot="1" x14ac:dyDescent="0.3">
      <c r="A78" s="966" t="s">
        <v>416</v>
      </c>
      <c r="B78" s="954" t="s">
        <v>417</v>
      </c>
      <c r="C78" s="955"/>
      <c r="D78" s="955"/>
      <c r="E78" s="956"/>
    </row>
    <row r="79" spans="1:5" ht="15.75" customHeight="1" thickBot="1" x14ac:dyDescent="0.3">
      <c r="A79" s="967"/>
      <c r="B79" s="969" t="s">
        <v>418</v>
      </c>
      <c r="C79" s="972" t="s">
        <v>419</v>
      </c>
      <c r="D79" s="973"/>
      <c r="E79" s="974"/>
    </row>
    <row r="80" spans="1:5" ht="15" customHeight="1" x14ac:dyDescent="0.25">
      <c r="A80" s="967"/>
      <c r="B80" s="970"/>
      <c r="C80" s="969" t="str">
        <f>CONCATENATE([2]TARTALOMJEGYZÉK!$A$1,". előtti tervezett forrás, kiadás")</f>
        <v>2020. előtti tervezett forrás, kiadás</v>
      </c>
      <c r="D80" s="969" t="str">
        <f>CONCATENATE([2]TARTALOMJEGYZÉK!$A$1,". évi eredeti előirányzat")</f>
        <v>2020. évi eredeti előirányzat</v>
      </c>
      <c r="E80" s="969" t="str">
        <f>CONCATENATE([2]TARTALOMJEGYZÉK!$A$1,". év utáni tervezett forrás, kiadás")</f>
        <v>2020. év utáni tervezett forrás, kiadás</v>
      </c>
    </row>
    <row r="81" spans="1:5" ht="15.75" thickBot="1" x14ac:dyDescent="0.3">
      <c r="A81" s="968"/>
      <c r="B81" s="971"/>
      <c r="C81" s="971"/>
      <c r="D81" s="971"/>
      <c r="E81" s="971"/>
    </row>
    <row r="82" spans="1:5" ht="15.75" thickBot="1" x14ac:dyDescent="0.3">
      <c r="A82" s="350" t="s">
        <v>8</v>
      </c>
      <c r="B82" s="351" t="s">
        <v>420</v>
      </c>
      <c r="C82" s="352" t="s">
        <v>10</v>
      </c>
      <c r="D82" s="353" t="s">
        <v>11</v>
      </c>
      <c r="E82" s="354" t="s">
        <v>361</v>
      </c>
    </row>
    <row r="83" spans="1:5" x14ac:dyDescent="0.25">
      <c r="A83" s="355" t="s">
        <v>421</v>
      </c>
      <c r="B83" s="356">
        <f t="shared" ref="B83:B88" si="3">C83+D83+E83</f>
        <v>62917676</v>
      </c>
      <c r="C83" s="357">
        <v>40432958</v>
      </c>
      <c r="D83" s="364">
        <v>22484718</v>
      </c>
      <c r="E83" s="358"/>
    </row>
    <row r="84" spans="1:5" x14ac:dyDescent="0.25">
      <c r="A84" s="359" t="s">
        <v>422</v>
      </c>
      <c r="B84" s="360">
        <f t="shared" si="3"/>
        <v>0</v>
      </c>
      <c r="C84" s="361"/>
      <c r="D84" s="361"/>
      <c r="E84" s="361"/>
    </row>
    <row r="85" spans="1:5" x14ac:dyDescent="0.25">
      <c r="A85" s="362" t="s">
        <v>423</v>
      </c>
      <c r="B85" s="363">
        <f t="shared" si="3"/>
        <v>188553633</v>
      </c>
      <c r="C85" s="364">
        <v>173805918</v>
      </c>
      <c r="D85" s="364">
        <v>14747715</v>
      </c>
      <c r="E85" s="364"/>
    </row>
    <row r="86" spans="1:5" x14ac:dyDescent="0.25">
      <c r="A86" s="362" t="s">
        <v>424</v>
      </c>
      <c r="B86" s="363">
        <f t="shared" si="3"/>
        <v>0</v>
      </c>
      <c r="C86" s="364"/>
      <c r="D86" s="364"/>
      <c r="E86" s="364"/>
    </row>
    <row r="87" spans="1:5" x14ac:dyDescent="0.25">
      <c r="A87" s="362" t="s">
        <v>425</v>
      </c>
      <c r="B87" s="363">
        <f t="shared" si="3"/>
        <v>0</v>
      </c>
      <c r="C87" s="364"/>
      <c r="D87" s="364"/>
      <c r="E87" s="364"/>
    </row>
    <row r="88" spans="1:5" ht="15.75" thickBot="1" x14ac:dyDescent="0.3">
      <c r="A88" s="362" t="s">
        <v>426</v>
      </c>
      <c r="B88" s="363">
        <f t="shared" si="3"/>
        <v>0</v>
      </c>
      <c r="C88" s="364"/>
      <c r="D88" s="364"/>
      <c r="E88" s="364"/>
    </row>
    <row r="89" spans="1:5" ht="15.75" thickBot="1" x14ac:dyDescent="0.3">
      <c r="A89" s="365" t="s">
        <v>427</v>
      </c>
      <c r="B89" s="366">
        <f>B83+SUM(B85:B88)</f>
        <v>251471309</v>
      </c>
      <c r="C89" s="366">
        <f>C83+SUM(C85:C88)</f>
        <v>214238876</v>
      </c>
      <c r="D89" s="366">
        <f>D83+SUM(D85:D88)</f>
        <v>37232433</v>
      </c>
      <c r="E89" s="367">
        <f>E83+SUM(E85:E88)</f>
        <v>0</v>
      </c>
    </row>
    <row r="90" spans="1:5" x14ac:dyDescent="0.25">
      <c r="A90" s="368" t="s">
        <v>428</v>
      </c>
      <c r="B90" s="356">
        <f>C90+D90+E90</f>
        <v>4472488</v>
      </c>
      <c r="C90" s="357">
        <v>4472488</v>
      </c>
      <c r="D90" s="357"/>
      <c r="E90" s="358"/>
    </row>
    <row r="91" spans="1:5" x14ac:dyDescent="0.25">
      <c r="A91" s="369" t="s">
        <v>429</v>
      </c>
      <c r="B91" s="363">
        <f>C91+D91+E91</f>
        <v>210598592</v>
      </c>
      <c r="C91" s="364">
        <v>190376616</v>
      </c>
      <c r="D91" s="364">
        <v>20221976</v>
      </c>
      <c r="E91" s="364"/>
    </row>
    <row r="92" spans="1:5" x14ac:dyDescent="0.25">
      <c r="A92" s="369" t="s">
        <v>430</v>
      </c>
      <c r="B92" s="363">
        <f>C92+D92+E92</f>
        <v>13921511</v>
      </c>
      <c r="C92" s="364">
        <v>10723487</v>
      </c>
      <c r="D92" s="364">
        <v>3198024</v>
      </c>
      <c r="E92" s="364"/>
    </row>
    <row r="93" spans="1:5" x14ac:dyDescent="0.25">
      <c r="A93" s="369" t="s">
        <v>431</v>
      </c>
      <c r="B93" s="363">
        <f>C93+D93+E93</f>
        <v>0</v>
      </c>
      <c r="C93" s="364"/>
      <c r="D93" s="364"/>
      <c r="E93" s="364"/>
    </row>
    <row r="94" spans="1:5" ht="15.75" thickBot="1" x14ac:dyDescent="0.3">
      <c r="A94" s="370"/>
      <c r="B94" s="371">
        <f>C94+D94+E94</f>
        <v>0</v>
      </c>
      <c r="C94" s="372"/>
      <c r="D94" s="372"/>
      <c r="E94" s="373"/>
    </row>
    <row r="95" spans="1:5" ht="15.75" thickBot="1" x14ac:dyDescent="0.3">
      <c r="A95" s="374" t="s">
        <v>432</v>
      </c>
      <c r="B95" s="366">
        <f>SUM(B90:B94)</f>
        <v>228992591</v>
      </c>
      <c r="C95" s="366">
        <f>SUM(C90:C94)</f>
        <v>205572591</v>
      </c>
      <c r="D95" s="366">
        <f>SUM(D90:D94)</f>
        <v>23420000</v>
      </c>
      <c r="E95" s="367">
        <f>SUM(E90:E94)</f>
        <v>0</v>
      </c>
    </row>
    <row r="96" spans="1:5" x14ac:dyDescent="0.25">
      <c r="A96" s="377"/>
      <c r="B96" s="377"/>
      <c r="C96" s="377"/>
      <c r="D96" s="377"/>
      <c r="E96" s="377"/>
    </row>
    <row r="97" spans="1:5" x14ac:dyDescent="0.25">
      <c r="A97" s="951" t="s">
        <v>434</v>
      </c>
      <c r="B97" s="951"/>
      <c r="C97" s="976"/>
      <c r="D97" s="976"/>
      <c r="E97" s="976"/>
    </row>
    <row r="98" spans="1:5" ht="15.75" thickBot="1" x14ac:dyDescent="0.3">
      <c r="A98" s="349"/>
      <c r="B98" s="349"/>
      <c r="C98" s="349"/>
      <c r="D98" s="349"/>
      <c r="E98" s="342" t="str">
        <f>$E$4</f>
        <v>Forintban!</v>
      </c>
    </row>
    <row r="99" spans="1:5" ht="15.75" customHeight="1" thickBot="1" x14ac:dyDescent="0.3">
      <c r="A99" s="966" t="s">
        <v>416</v>
      </c>
      <c r="B99" s="954" t="s">
        <v>417</v>
      </c>
      <c r="C99" s="955"/>
      <c r="D99" s="955"/>
      <c r="E99" s="956"/>
    </row>
    <row r="100" spans="1:5" ht="15.75" customHeight="1" thickBot="1" x14ac:dyDescent="0.3">
      <c r="A100" s="967"/>
      <c r="B100" s="969" t="s">
        <v>418</v>
      </c>
      <c r="C100" s="972" t="s">
        <v>419</v>
      </c>
      <c r="D100" s="973"/>
      <c r="E100" s="974"/>
    </row>
    <row r="101" spans="1:5" ht="15" customHeight="1" x14ac:dyDescent="0.25">
      <c r="A101" s="967"/>
      <c r="B101" s="970"/>
      <c r="C101" s="969" t="str">
        <f>CONCATENATE([2]TARTALOMJEGYZÉK!$A$1,". előtti tervezett forrás, kiadás")</f>
        <v>2020. előtti tervezett forrás, kiadás</v>
      </c>
      <c r="D101" s="969" t="str">
        <f>CONCATENATE([2]TARTALOMJEGYZÉK!$A$1,". évi eredeti előirányzat")</f>
        <v>2020. évi eredeti előirányzat</v>
      </c>
      <c r="E101" s="969" t="str">
        <f>CONCATENATE([2]TARTALOMJEGYZÉK!$A$1,". év utáni tervezett forrás, kiadás")</f>
        <v>2020. év utáni tervezett forrás, kiadás</v>
      </c>
    </row>
    <row r="102" spans="1:5" ht="15.75" thickBot="1" x14ac:dyDescent="0.3">
      <c r="A102" s="968"/>
      <c r="B102" s="971"/>
      <c r="C102" s="971"/>
      <c r="D102" s="971"/>
      <c r="E102" s="971"/>
    </row>
    <row r="103" spans="1:5" ht="15.75" thickBot="1" x14ac:dyDescent="0.3">
      <c r="A103" s="350" t="s">
        <v>8</v>
      </c>
      <c r="B103" s="351" t="s">
        <v>420</v>
      </c>
      <c r="C103" s="352" t="s">
        <v>10</v>
      </c>
      <c r="D103" s="353" t="s">
        <v>11</v>
      </c>
      <c r="E103" s="354" t="s">
        <v>361</v>
      </c>
    </row>
    <row r="104" spans="1:5" x14ac:dyDescent="0.25">
      <c r="A104" s="355" t="s">
        <v>421</v>
      </c>
      <c r="B104" s="356">
        <f t="shared" ref="B104:B109" si="4">C104+D104+E104</f>
        <v>0</v>
      </c>
      <c r="C104" s="357"/>
      <c r="D104" s="357"/>
      <c r="E104" s="358"/>
    </row>
    <row r="105" spans="1:5" x14ac:dyDescent="0.25">
      <c r="A105" s="359" t="s">
        <v>422</v>
      </c>
      <c r="B105" s="360">
        <f t="shared" si="4"/>
        <v>0</v>
      </c>
      <c r="C105" s="361"/>
      <c r="D105" s="361"/>
      <c r="E105" s="361"/>
    </row>
    <row r="106" spans="1:5" x14ac:dyDescent="0.25">
      <c r="A106" s="362" t="s">
        <v>423</v>
      </c>
      <c r="B106" s="363">
        <f t="shared" si="4"/>
        <v>0</v>
      </c>
      <c r="C106" s="364"/>
      <c r="D106" s="364"/>
      <c r="E106" s="364"/>
    </row>
    <row r="107" spans="1:5" x14ac:dyDescent="0.25">
      <c r="A107" s="362" t="s">
        <v>424</v>
      </c>
      <c r="B107" s="363">
        <f t="shared" si="4"/>
        <v>0</v>
      </c>
      <c r="C107" s="364"/>
      <c r="D107" s="364"/>
      <c r="E107" s="364"/>
    </row>
    <row r="108" spans="1:5" x14ac:dyDescent="0.25">
      <c r="A108" s="362" t="s">
        <v>425</v>
      </c>
      <c r="B108" s="363">
        <f t="shared" si="4"/>
        <v>0</v>
      </c>
      <c r="C108" s="364"/>
      <c r="D108" s="364"/>
      <c r="E108" s="364"/>
    </row>
    <row r="109" spans="1:5" ht="15.75" thickBot="1" x14ac:dyDescent="0.3">
      <c r="A109" s="362" t="s">
        <v>426</v>
      </c>
      <c r="B109" s="363">
        <f t="shared" si="4"/>
        <v>0</v>
      </c>
      <c r="C109" s="364"/>
      <c r="D109" s="364"/>
      <c r="E109" s="364"/>
    </row>
    <row r="110" spans="1:5" ht="15.75" thickBot="1" x14ac:dyDescent="0.3">
      <c r="A110" s="365" t="s">
        <v>427</v>
      </c>
      <c r="B110" s="366">
        <f>B104+SUM(B106:B109)</f>
        <v>0</v>
      </c>
      <c r="C110" s="366">
        <f>C104+SUM(C106:C109)</f>
        <v>0</v>
      </c>
      <c r="D110" s="366">
        <f>D104+SUM(D106:D109)</f>
        <v>0</v>
      </c>
      <c r="E110" s="367">
        <f>E104+SUM(E106:E109)</f>
        <v>0</v>
      </c>
    </row>
    <row r="111" spans="1:5" x14ac:dyDescent="0.25">
      <c r="A111" s="368" t="s">
        <v>428</v>
      </c>
      <c r="B111" s="356">
        <f>C111+D111+E111</f>
        <v>0</v>
      </c>
      <c r="C111" s="357"/>
      <c r="D111" s="357"/>
      <c r="E111" s="358"/>
    </row>
    <row r="112" spans="1:5" x14ac:dyDescent="0.25">
      <c r="A112" s="369" t="s">
        <v>429</v>
      </c>
      <c r="B112" s="363">
        <f>C112+D112+E112</f>
        <v>0</v>
      </c>
      <c r="C112" s="364"/>
      <c r="D112" s="364"/>
      <c r="E112" s="364"/>
    </row>
    <row r="113" spans="1:5" x14ac:dyDescent="0.25">
      <c r="A113" s="369" t="s">
        <v>430</v>
      </c>
      <c r="B113" s="363">
        <f>C113+D113+E113</f>
        <v>0</v>
      </c>
      <c r="C113" s="364"/>
      <c r="D113" s="364"/>
      <c r="E113" s="364"/>
    </row>
    <row r="114" spans="1:5" x14ac:dyDescent="0.25">
      <c r="A114" s="369" t="s">
        <v>431</v>
      </c>
      <c r="B114" s="363">
        <f>C114+D114+E114</f>
        <v>0</v>
      </c>
      <c r="C114" s="364"/>
      <c r="D114" s="364"/>
      <c r="E114" s="364"/>
    </row>
    <row r="115" spans="1:5" ht="15.75" thickBot="1" x14ac:dyDescent="0.3">
      <c r="A115" s="370"/>
      <c r="B115" s="371">
        <f>C115+D115+E115</f>
        <v>0</v>
      </c>
      <c r="C115" s="372"/>
      <c r="D115" s="372"/>
      <c r="E115" s="373"/>
    </row>
    <row r="116" spans="1:5" ht="15.75" thickBot="1" x14ac:dyDescent="0.3">
      <c r="A116" s="374" t="s">
        <v>432</v>
      </c>
      <c r="B116" s="366">
        <f>SUM(B111:B115)</f>
        <v>0</v>
      </c>
      <c r="C116" s="366">
        <f>SUM(C111:C115)</f>
        <v>0</v>
      </c>
      <c r="D116" s="366">
        <f>SUM(D111:D115)</f>
        <v>0</v>
      </c>
      <c r="E116" s="367">
        <f>SUM(E111:E115)</f>
        <v>0</v>
      </c>
    </row>
    <row r="118" spans="1:5" x14ac:dyDescent="0.25">
      <c r="A118" s="951" t="s">
        <v>434</v>
      </c>
      <c r="B118" s="951"/>
      <c r="C118" s="976"/>
      <c r="D118" s="976"/>
      <c r="E118" s="976"/>
    </row>
    <row r="119" spans="1:5" ht="15.75" thickBot="1" x14ac:dyDescent="0.3">
      <c r="A119" s="349"/>
      <c r="B119" s="349"/>
      <c r="C119" s="349"/>
      <c r="D119" s="349"/>
      <c r="E119" s="342" t="str">
        <f>$E$4</f>
        <v>Forintban!</v>
      </c>
    </row>
    <row r="120" spans="1:5" ht="15.75" customHeight="1" thickBot="1" x14ac:dyDescent="0.3">
      <c r="A120" s="966" t="s">
        <v>416</v>
      </c>
      <c r="B120" s="954" t="s">
        <v>417</v>
      </c>
      <c r="C120" s="955"/>
      <c r="D120" s="955"/>
      <c r="E120" s="956"/>
    </row>
    <row r="121" spans="1:5" ht="15.75" customHeight="1" thickBot="1" x14ac:dyDescent="0.3">
      <c r="A121" s="967"/>
      <c r="B121" s="969" t="s">
        <v>418</v>
      </c>
      <c r="C121" s="972" t="s">
        <v>419</v>
      </c>
      <c r="D121" s="973"/>
      <c r="E121" s="974"/>
    </row>
    <row r="122" spans="1:5" ht="15" customHeight="1" x14ac:dyDescent="0.25">
      <c r="A122" s="967"/>
      <c r="B122" s="970"/>
      <c r="C122" s="969" t="str">
        <f>CONCATENATE([2]TARTALOMJEGYZÉK!$A$1,". előtti tervezett forrás, kiadás")</f>
        <v>2020. előtti tervezett forrás, kiadás</v>
      </c>
      <c r="D122" s="969" t="str">
        <f>CONCATENATE([2]TARTALOMJEGYZÉK!$A$1,". évi eredeti előirányzat")</f>
        <v>2020. évi eredeti előirányzat</v>
      </c>
      <c r="E122" s="969" t="str">
        <f>CONCATENATE([2]TARTALOMJEGYZÉK!$A$1,". év utáni tervezett forrás, kiadás")</f>
        <v>2020. év utáni tervezett forrás, kiadás</v>
      </c>
    </row>
    <row r="123" spans="1:5" ht="15.75" thickBot="1" x14ac:dyDescent="0.3">
      <c r="A123" s="968"/>
      <c r="B123" s="971"/>
      <c r="C123" s="971"/>
      <c r="D123" s="971"/>
      <c r="E123" s="971"/>
    </row>
    <row r="124" spans="1:5" ht="15.75" thickBot="1" x14ac:dyDescent="0.3">
      <c r="A124" s="350" t="s">
        <v>8</v>
      </c>
      <c r="B124" s="351" t="s">
        <v>420</v>
      </c>
      <c r="C124" s="352" t="s">
        <v>10</v>
      </c>
      <c r="D124" s="353" t="s">
        <v>11</v>
      </c>
      <c r="E124" s="354" t="s">
        <v>361</v>
      </c>
    </row>
    <row r="125" spans="1:5" x14ac:dyDescent="0.25">
      <c r="A125" s="355" t="s">
        <v>421</v>
      </c>
      <c r="B125" s="356">
        <f t="shared" ref="B125:B130" si="5">C125+D125+E125</f>
        <v>0</v>
      </c>
      <c r="C125" s="357"/>
      <c r="D125" s="357"/>
      <c r="E125" s="358"/>
    </row>
    <row r="126" spans="1:5" x14ac:dyDescent="0.25">
      <c r="A126" s="359" t="s">
        <v>422</v>
      </c>
      <c r="B126" s="360">
        <f t="shared" si="5"/>
        <v>0</v>
      </c>
      <c r="C126" s="361"/>
      <c r="D126" s="361"/>
      <c r="E126" s="361"/>
    </row>
    <row r="127" spans="1:5" x14ac:dyDescent="0.25">
      <c r="A127" s="362" t="s">
        <v>423</v>
      </c>
      <c r="B127" s="363">
        <f t="shared" si="5"/>
        <v>0</v>
      </c>
      <c r="C127" s="364"/>
      <c r="D127" s="364"/>
      <c r="E127" s="364"/>
    </row>
    <row r="128" spans="1:5" x14ac:dyDescent="0.25">
      <c r="A128" s="362" t="s">
        <v>424</v>
      </c>
      <c r="B128" s="363">
        <f t="shared" si="5"/>
        <v>0</v>
      </c>
      <c r="C128" s="364"/>
      <c r="D128" s="364"/>
      <c r="E128" s="364"/>
    </row>
    <row r="129" spans="1:5" x14ac:dyDescent="0.25">
      <c r="A129" s="362" t="s">
        <v>425</v>
      </c>
      <c r="B129" s="363">
        <f t="shared" si="5"/>
        <v>0</v>
      </c>
      <c r="C129" s="364"/>
      <c r="D129" s="364"/>
      <c r="E129" s="364"/>
    </row>
    <row r="130" spans="1:5" ht="15.75" thickBot="1" x14ac:dyDescent="0.3">
      <c r="A130" s="362" t="s">
        <v>426</v>
      </c>
      <c r="B130" s="363">
        <f t="shared" si="5"/>
        <v>0</v>
      </c>
      <c r="C130" s="364"/>
      <c r="D130" s="364"/>
      <c r="E130" s="364"/>
    </row>
    <row r="131" spans="1:5" ht="15.75" thickBot="1" x14ac:dyDescent="0.3">
      <c r="A131" s="365" t="s">
        <v>427</v>
      </c>
      <c r="B131" s="366">
        <f>B125+SUM(B127:B130)</f>
        <v>0</v>
      </c>
      <c r="C131" s="366">
        <f>C125+SUM(C127:C130)</f>
        <v>0</v>
      </c>
      <c r="D131" s="366">
        <f>D125+SUM(D127:D130)</f>
        <v>0</v>
      </c>
      <c r="E131" s="367">
        <f>E125+SUM(E127:E130)</f>
        <v>0</v>
      </c>
    </row>
    <row r="132" spans="1:5" x14ac:dyDescent="0.25">
      <c r="A132" s="368" t="s">
        <v>428</v>
      </c>
      <c r="B132" s="356">
        <f>C132+D132+E132</f>
        <v>0</v>
      </c>
      <c r="C132" s="357"/>
      <c r="D132" s="357"/>
      <c r="E132" s="358"/>
    </row>
    <row r="133" spans="1:5" x14ac:dyDescent="0.25">
      <c r="A133" s="369" t="s">
        <v>429</v>
      </c>
      <c r="B133" s="363">
        <f>C133+D133+E133</f>
        <v>0</v>
      </c>
      <c r="C133" s="364"/>
      <c r="D133" s="364"/>
      <c r="E133" s="364"/>
    </row>
    <row r="134" spans="1:5" x14ac:dyDescent="0.25">
      <c r="A134" s="369" t="s">
        <v>430</v>
      </c>
      <c r="B134" s="363">
        <f>C134+D134+E134</f>
        <v>0</v>
      </c>
      <c r="C134" s="364"/>
      <c r="D134" s="364"/>
      <c r="E134" s="364"/>
    </row>
    <row r="135" spans="1:5" x14ac:dyDescent="0.25">
      <c r="A135" s="369" t="s">
        <v>431</v>
      </c>
      <c r="B135" s="363">
        <f>C135+D135+E135</f>
        <v>0</v>
      </c>
      <c r="C135" s="364"/>
      <c r="D135" s="364"/>
      <c r="E135" s="364"/>
    </row>
    <row r="136" spans="1:5" ht="15.75" thickBot="1" x14ac:dyDescent="0.3">
      <c r="A136" s="370"/>
      <c r="B136" s="371">
        <f>C136+D136+E136</f>
        <v>0</v>
      </c>
      <c r="C136" s="372"/>
      <c r="D136" s="372"/>
      <c r="E136" s="373"/>
    </row>
    <row r="137" spans="1:5" ht="15.75" thickBot="1" x14ac:dyDescent="0.3">
      <c r="A137" s="374" t="s">
        <v>432</v>
      </c>
      <c r="B137" s="366">
        <f>SUM(B132:B136)</f>
        <v>0</v>
      </c>
      <c r="C137" s="366">
        <f>SUM(C132:C136)</f>
        <v>0</v>
      </c>
      <c r="D137" s="366">
        <f>SUM(D132:D136)</f>
        <v>0</v>
      </c>
      <c r="E137" s="367">
        <f>SUM(E132:E136)</f>
        <v>0</v>
      </c>
    </row>
    <row r="139" spans="1:5" x14ac:dyDescent="0.25">
      <c r="A139" s="397"/>
      <c r="B139" s="397"/>
      <c r="C139" s="398"/>
      <c r="D139" s="398"/>
      <c r="E139" s="398"/>
    </row>
    <row r="140" spans="1:5" x14ac:dyDescent="0.25">
      <c r="A140" s="399"/>
      <c r="B140" s="399"/>
      <c r="C140" s="399"/>
      <c r="D140" s="399"/>
      <c r="E140" s="381"/>
    </row>
    <row r="141" spans="1:5" ht="15.75" customHeight="1" x14ac:dyDescent="0.25">
      <c r="A141" s="396"/>
      <c r="B141" s="400"/>
      <c r="C141" s="400"/>
      <c r="D141" s="400"/>
      <c r="E141" s="400"/>
    </row>
    <row r="142" spans="1:5" ht="15.75" customHeight="1" x14ac:dyDescent="0.25">
      <c r="A142" s="396"/>
      <c r="B142" s="396"/>
      <c r="C142" s="396"/>
      <c r="D142" s="396"/>
      <c r="E142" s="396"/>
    </row>
    <row r="143" spans="1:5" ht="15" customHeight="1" x14ac:dyDescent="0.25">
      <c r="A143" s="396"/>
      <c r="B143" s="396"/>
      <c r="C143" s="396"/>
      <c r="D143" s="396"/>
      <c r="E143" s="396"/>
    </row>
    <row r="144" spans="1:5" x14ac:dyDescent="0.25">
      <c r="A144" s="396"/>
      <c r="B144" s="396"/>
      <c r="C144" s="396"/>
      <c r="D144" s="396"/>
      <c r="E144" s="396"/>
    </row>
    <row r="145" spans="1:5" x14ac:dyDescent="0.25">
      <c r="A145" s="382"/>
      <c r="B145" s="382"/>
      <c r="C145" s="382"/>
      <c r="D145" s="383"/>
      <c r="E145" s="383"/>
    </row>
    <row r="146" spans="1:5" x14ac:dyDescent="0.25">
      <c r="A146" s="384"/>
      <c r="B146" s="385"/>
      <c r="C146" s="386"/>
      <c r="D146" s="386"/>
      <c r="E146" s="386"/>
    </row>
    <row r="147" spans="1:5" x14ac:dyDescent="0.25">
      <c r="A147" s="387"/>
      <c r="B147" s="388"/>
      <c r="C147" s="389"/>
      <c r="D147" s="389"/>
      <c r="E147" s="389"/>
    </row>
    <row r="148" spans="1:5" x14ac:dyDescent="0.25">
      <c r="A148" s="384"/>
      <c r="B148" s="385"/>
      <c r="C148" s="386"/>
      <c r="D148" s="386"/>
      <c r="E148" s="386"/>
    </row>
    <row r="149" spans="1:5" x14ac:dyDescent="0.25">
      <c r="A149" s="384"/>
      <c r="B149" s="385"/>
      <c r="C149" s="386"/>
      <c r="D149" s="386"/>
      <c r="E149" s="386"/>
    </row>
    <row r="150" spans="1:5" x14ac:dyDescent="0.25">
      <c r="A150" s="384"/>
      <c r="B150" s="385"/>
      <c r="C150" s="386"/>
      <c r="D150" s="386"/>
      <c r="E150" s="386"/>
    </row>
    <row r="151" spans="1:5" x14ac:dyDescent="0.25">
      <c r="A151" s="384"/>
      <c r="B151" s="385"/>
      <c r="C151" s="386"/>
      <c r="D151" s="386"/>
      <c r="E151" s="386"/>
    </row>
    <row r="152" spans="1:5" x14ac:dyDescent="0.25">
      <c r="A152" s="390"/>
      <c r="B152" s="391"/>
      <c r="C152" s="391"/>
      <c r="D152" s="391"/>
      <c r="E152" s="392"/>
    </row>
    <row r="153" spans="1:5" x14ac:dyDescent="0.25">
      <c r="A153" s="384"/>
      <c r="B153" s="385"/>
      <c r="C153" s="386"/>
      <c r="D153" s="386"/>
      <c r="E153" s="386"/>
    </row>
    <row r="154" spans="1:5" x14ac:dyDescent="0.25">
      <c r="A154" s="384"/>
      <c r="B154" s="385"/>
      <c r="C154" s="386"/>
      <c r="D154" s="386"/>
      <c r="E154" s="386"/>
    </row>
    <row r="155" spans="1:5" x14ac:dyDescent="0.25">
      <c r="A155" s="384"/>
      <c r="B155" s="385"/>
      <c r="C155" s="386"/>
      <c r="D155" s="386"/>
      <c r="E155" s="386"/>
    </row>
    <row r="156" spans="1:5" x14ac:dyDescent="0.25">
      <c r="A156" s="384"/>
      <c r="B156" s="385"/>
      <c r="C156" s="386"/>
      <c r="D156" s="386"/>
      <c r="E156" s="386"/>
    </row>
    <row r="157" spans="1:5" x14ac:dyDescent="0.25">
      <c r="A157" s="393"/>
      <c r="B157" s="385"/>
      <c r="C157" s="386"/>
      <c r="D157" s="386"/>
      <c r="E157" s="386"/>
    </row>
    <row r="158" spans="1:5" x14ac:dyDescent="0.25">
      <c r="A158" s="394"/>
      <c r="B158" s="391"/>
      <c r="C158" s="391"/>
      <c r="D158" s="391"/>
      <c r="E158" s="392"/>
    </row>
    <row r="159" spans="1:5" x14ac:dyDescent="0.25">
      <c r="A159" s="395"/>
      <c r="B159" s="395"/>
      <c r="C159" s="395"/>
      <c r="D159" s="395"/>
      <c r="E159" s="395"/>
    </row>
    <row r="160" spans="1:5" x14ac:dyDescent="0.25">
      <c r="A160" s="978"/>
      <c r="B160" s="978"/>
      <c r="C160" s="979"/>
      <c r="D160" s="979"/>
      <c r="E160" s="979"/>
    </row>
    <row r="161" spans="1:5" x14ac:dyDescent="0.25">
      <c r="A161" s="380"/>
      <c r="B161" s="380"/>
      <c r="C161" s="380"/>
      <c r="D161" s="380"/>
      <c r="E161" s="381"/>
    </row>
    <row r="162" spans="1:5" ht="15.75" customHeight="1" x14ac:dyDescent="0.25">
      <c r="A162" s="980"/>
      <c r="B162" s="981"/>
      <c r="C162" s="981"/>
      <c r="D162" s="981"/>
      <c r="E162" s="981"/>
    </row>
    <row r="163" spans="1:5" ht="15.75" customHeight="1" x14ac:dyDescent="0.25">
      <c r="A163" s="980"/>
      <c r="B163" s="977"/>
      <c r="C163" s="977"/>
      <c r="D163" s="977"/>
      <c r="E163" s="977"/>
    </row>
    <row r="164" spans="1:5" ht="15" customHeight="1" x14ac:dyDescent="0.25">
      <c r="A164" s="980"/>
      <c r="B164" s="977"/>
      <c r="C164" s="977"/>
      <c r="D164" s="977"/>
      <c r="E164" s="977"/>
    </row>
    <row r="165" spans="1:5" x14ac:dyDescent="0.25">
      <c r="A165" s="980"/>
      <c r="B165" s="977"/>
      <c r="C165" s="977"/>
      <c r="D165" s="977"/>
      <c r="E165" s="977"/>
    </row>
    <row r="166" spans="1:5" x14ac:dyDescent="0.25">
      <c r="A166" s="382"/>
      <c r="B166" s="382"/>
      <c r="C166" s="382"/>
      <c r="D166" s="383"/>
      <c r="E166" s="383"/>
    </row>
    <row r="167" spans="1:5" x14ac:dyDescent="0.25">
      <c r="A167" s="384"/>
      <c r="B167" s="385"/>
      <c r="C167" s="386"/>
      <c r="D167" s="386"/>
      <c r="E167" s="386"/>
    </row>
    <row r="168" spans="1:5" x14ac:dyDescent="0.25">
      <c r="A168" s="387"/>
      <c r="B168" s="388"/>
      <c r="C168" s="389"/>
      <c r="D168" s="389"/>
      <c r="E168" s="389"/>
    </row>
    <row r="169" spans="1:5" x14ac:dyDescent="0.25">
      <c r="A169" s="384"/>
      <c r="B169" s="385"/>
      <c r="C169" s="386"/>
      <c r="D169" s="386"/>
      <c r="E169" s="386"/>
    </row>
    <row r="170" spans="1:5" x14ac:dyDescent="0.25">
      <c r="A170" s="384"/>
      <c r="B170" s="385"/>
      <c r="C170" s="386"/>
      <c r="D170" s="386"/>
      <c r="E170" s="386"/>
    </row>
    <row r="171" spans="1:5" x14ac:dyDescent="0.25">
      <c r="A171" s="384"/>
      <c r="B171" s="385"/>
      <c r="C171" s="386"/>
      <c r="D171" s="386"/>
      <c r="E171" s="386"/>
    </row>
    <row r="172" spans="1:5" x14ac:dyDescent="0.25">
      <c r="A172" s="384"/>
      <c r="B172" s="385"/>
      <c r="C172" s="386"/>
      <c r="D172" s="386"/>
      <c r="E172" s="386"/>
    </row>
    <row r="173" spans="1:5" x14ac:dyDescent="0.25">
      <c r="A173" s="390"/>
      <c r="B173" s="391"/>
      <c r="C173" s="391"/>
      <c r="D173" s="391"/>
      <c r="E173" s="392"/>
    </row>
    <row r="174" spans="1:5" x14ac:dyDescent="0.25">
      <c r="A174" s="384"/>
      <c r="B174" s="385"/>
      <c r="C174" s="386"/>
      <c r="D174" s="386"/>
      <c r="E174" s="386"/>
    </row>
    <row r="175" spans="1:5" x14ac:dyDescent="0.25">
      <c r="A175" s="384"/>
      <c r="B175" s="385"/>
      <c r="C175" s="386"/>
      <c r="D175" s="386"/>
      <c r="E175" s="386"/>
    </row>
    <row r="176" spans="1:5" x14ac:dyDescent="0.25">
      <c r="A176" s="384"/>
      <c r="B176" s="385"/>
      <c r="C176" s="386"/>
      <c r="D176" s="386"/>
      <c r="E176" s="386"/>
    </row>
    <row r="177" spans="1:5" x14ac:dyDescent="0.25">
      <c r="A177" s="384"/>
      <c r="B177" s="385"/>
      <c r="C177" s="386"/>
      <c r="D177" s="386"/>
      <c r="E177" s="386"/>
    </row>
    <row r="178" spans="1:5" x14ac:dyDescent="0.25">
      <c r="A178" s="393"/>
      <c r="B178" s="385"/>
      <c r="C178" s="386"/>
      <c r="D178" s="386"/>
      <c r="E178" s="386"/>
    </row>
    <row r="179" spans="1:5" x14ac:dyDescent="0.25">
      <c r="A179" s="394"/>
      <c r="B179" s="391"/>
      <c r="C179" s="391"/>
      <c r="D179" s="391"/>
      <c r="E179" s="392"/>
    </row>
    <row r="180" spans="1:5" x14ac:dyDescent="0.25">
      <c r="A180" s="395"/>
      <c r="B180" s="395"/>
      <c r="C180" s="395"/>
      <c r="D180" s="395"/>
      <c r="E180" s="395"/>
    </row>
    <row r="181" spans="1:5" x14ac:dyDescent="0.25">
      <c r="A181" s="978"/>
      <c r="B181" s="978"/>
      <c r="C181" s="979"/>
      <c r="D181" s="979"/>
      <c r="E181" s="979"/>
    </row>
    <row r="182" spans="1:5" x14ac:dyDescent="0.25">
      <c r="A182" s="380"/>
      <c r="B182" s="380"/>
      <c r="C182" s="380"/>
      <c r="D182" s="380"/>
      <c r="E182" s="381"/>
    </row>
    <row r="183" spans="1:5" ht="15.75" customHeight="1" x14ac:dyDescent="0.25">
      <c r="A183" s="980"/>
      <c r="B183" s="981"/>
      <c r="C183" s="981"/>
      <c r="D183" s="981"/>
      <c r="E183" s="981"/>
    </row>
    <row r="184" spans="1:5" ht="15.75" customHeight="1" x14ac:dyDescent="0.25">
      <c r="A184" s="980"/>
      <c r="B184" s="977"/>
      <c r="C184" s="977"/>
      <c r="D184" s="977"/>
      <c r="E184" s="977"/>
    </row>
    <row r="185" spans="1:5" ht="15" customHeight="1" x14ac:dyDescent="0.25">
      <c r="A185" s="980"/>
      <c r="B185" s="977"/>
      <c r="C185" s="977"/>
      <c r="D185" s="977"/>
      <c r="E185" s="977"/>
    </row>
    <row r="186" spans="1:5" x14ac:dyDescent="0.25">
      <c r="A186" s="980"/>
      <c r="B186" s="977"/>
      <c r="C186" s="977"/>
      <c r="D186" s="977"/>
      <c r="E186" s="977"/>
    </row>
    <row r="187" spans="1:5" x14ac:dyDescent="0.25">
      <c r="A187" s="382"/>
      <c r="B187" s="382"/>
      <c r="C187" s="382"/>
      <c r="D187" s="383"/>
      <c r="E187" s="383"/>
    </row>
    <row r="188" spans="1:5" x14ac:dyDescent="0.25">
      <c r="A188" s="384"/>
      <c r="B188" s="385"/>
      <c r="C188" s="386"/>
      <c r="D188" s="386"/>
      <c r="E188" s="386"/>
    </row>
    <row r="189" spans="1:5" x14ac:dyDescent="0.25">
      <c r="A189" s="387"/>
      <c r="B189" s="388"/>
      <c r="C189" s="389"/>
      <c r="D189" s="389"/>
      <c r="E189" s="389"/>
    </row>
    <row r="190" spans="1:5" x14ac:dyDescent="0.25">
      <c r="A190" s="384"/>
      <c r="B190" s="385"/>
      <c r="C190" s="386"/>
      <c r="D190" s="386"/>
      <c r="E190" s="386"/>
    </row>
    <row r="191" spans="1:5" x14ac:dyDescent="0.25">
      <c r="A191" s="384"/>
      <c r="B191" s="385"/>
      <c r="C191" s="386"/>
      <c r="D191" s="386"/>
      <c r="E191" s="386"/>
    </row>
    <row r="192" spans="1:5" x14ac:dyDescent="0.25">
      <c r="A192" s="384"/>
      <c r="B192" s="385"/>
      <c r="C192" s="386"/>
      <c r="D192" s="386"/>
      <c r="E192" s="386"/>
    </row>
    <row r="193" spans="1:5" x14ac:dyDescent="0.25">
      <c r="A193" s="384"/>
      <c r="B193" s="385"/>
      <c r="C193" s="386"/>
      <c r="D193" s="386"/>
      <c r="E193" s="386"/>
    </row>
    <row r="194" spans="1:5" x14ac:dyDescent="0.25">
      <c r="A194" s="390"/>
      <c r="B194" s="391"/>
      <c r="C194" s="391"/>
      <c r="D194" s="391"/>
      <c r="E194" s="392"/>
    </row>
    <row r="195" spans="1:5" x14ac:dyDescent="0.25">
      <c r="A195" s="384"/>
      <c r="B195" s="385"/>
      <c r="C195" s="386"/>
      <c r="D195" s="386"/>
      <c r="E195" s="386"/>
    </row>
    <row r="196" spans="1:5" x14ac:dyDescent="0.25">
      <c r="A196" s="384"/>
      <c r="B196" s="385"/>
      <c r="C196" s="386"/>
      <c r="D196" s="386"/>
      <c r="E196" s="386"/>
    </row>
    <row r="197" spans="1:5" x14ac:dyDescent="0.25">
      <c r="A197" s="384"/>
      <c r="B197" s="385"/>
      <c r="C197" s="386"/>
      <c r="D197" s="386"/>
      <c r="E197" s="386"/>
    </row>
    <row r="198" spans="1:5" x14ac:dyDescent="0.25">
      <c r="A198" s="384"/>
      <c r="B198" s="385"/>
      <c r="C198" s="386"/>
      <c r="D198" s="386"/>
      <c r="E198" s="386"/>
    </row>
    <row r="199" spans="1:5" x14ac:dyDescent="0.25">
      <c r="A199" s="393"/>
      <c r="B199" s="385"/>
      <c r="C199" s="386"/>
      <c r="D199" s="386"/>
      <c r="E199" s="386"/>
    </row>
    <row r="200" spans="1:5" x14ac:dyDescent="0.25">
      <c r="A200" s="394"/>
      <c r="B200" s="391"/>
      <c r="C200" s="391"/>
      <c r="D200" s="391"/>
      <c r="E200" s="392"/>
    </row>
    <row r="201" spans="1:5" x14ac:dyDescent="0.25">
      <c r="A201" s="395"/>
      <c r="B201" s="395"/>
      <c r="C201" s="395"/>
      <c r="D201" s="395"/>
      <c r="E201" s="395"/>
    </row>
    <row r="202" spans="1:5" x14ac:dyDescent="0.25">
      <c r="A202" s="978"/>
      <c r="B202" s="978"/>
      <c r="C202" s="979"/>
      <c r="D202" s="979"/>
      <c r="E202" s="979"/>
    </row>
    <row r="203" spans="1:5" x14ac:dyDescent="0.25">
      <c r="A203" s="380"/>
      <c r="B203" s="380"/>
      <c r="C203" s="380"/>
      <c r="D203" s="380"/>
      <c r="E203" s="381"/>
    </row>
    <row r="204" spans="1:5" ht="15.75" customHeight="1" x14ac:dyDescent="0.25">
      <c r="A204" s="980"/>
      <c r="B204" s="981"/>
      <c r="C204" s="981"/>
      <c r="D204" s="981"/>
      <c r="E204" s="981"/>
    </row>
    <row r="205" spans="1:5" ht="15.75" customHeight="1" x14ac:dyDescent="0.25">
      <c r="A205" s="980"/>
      <c r="B205" s="977"/>
      <c r="C205" s="977"/>
      <c r="D205" s="977"/>
      <c r="E205" s="977"/>
    </row>
    <row r="206" spans="1:5" ht="15" customHeight="1" x14ac:dyDescent="0.25">
      <c r="A206" s="980"/>
      <c r="B206" s="977"/>
      <c r="C206" s="977"/>
      <c r="D206" s="977"/>
      <c r="E206" s="977"/>
    </row>
    <row r="207" spans="1:5" x14ac:dyDescent="0.25">
      <c r="A207" s="980"/>
      <c r="B207" s="977"/>
      <c r="C207" s="977"/>
      <c r="D207" s="977"/>
      <c r="E207" s="977"/>
    </row>
    <row r="208" spans="1:5" x14ac:dyDescent="0.25">
      <c r="A208" s="382"/>
      <c r="B208" s="382"/>
      <c r="C208" s="382"/>
      <c r="D208" s="383"/>
      <c r="E208" s="383"/>
    </row>
    <row r="209" spans="1:5" x14ac:dyDescent="0.25">
      <c r="A209" s="384"/>
      <c r="B209" s="385"/>
      <c r="C209" s="386"/>
      <c r="D209" s="386"/>
      <c r="E209" s="386"/>
    </row>
    <row r="210" spans="1:5" x14ac:dyDescent="0.25">
      <c r="A210" s="387"/>
      <c r="B210" s="388"/>
      <c r="C210" s="389"/>
      <c r="D210" s="389"/>
      <c r="E210" s="389"/>
    </row>
    <row r="211" spans="1:5" x14ac:dyDescent="0.25">
      <c r="A211" s="384"/>
      <c r="B211" s="385"/>
      <c r="C211" s="386"/>
      <c r="D211" s="386"/>
      <c r="E211" s="386"/>
    </row>
    <row r="212" spans="1:5" x14ac:dyDescent="0.25">
      <c r="A212" s="384"/>
      <c r="B212" s="385"/>
      <c r="C212" s="386"/>
      <c r="D212" s="386"/>
      <c r="E212" s="386"/>
    </row>
    <row r="213" spans="1:5" x14ac:dyDescent="0.25">
      <c r="A213" s="384"/>
      <c r="B213" s="385"/>
      <c r="C213" s="386"/>
      <c r="D213" s="386"/>
      <c r="E213" s="386"/>
    </row>
    <row r="214" spans="1:5" x14ac:dyDescent="0.25">
      <c r="A214" s="384"/>
      <c r="B214" s="385"/>
      <c r="C214" s="386"/>
      <c r="D214" s="386"/>
      <c r="E214" s="386"/>
    </row>
    <row r="215" spans="1:5" x14ac:dyDescent="0.25">
      <c r="A215" s="390"/>
      <c r="B215" s="391"/>
      <c r="C215" s="391"/>
      <c r="D215" s="391"/>
      <c r="E215" s="392"/>
    </row>
    <row r="216" spans="1:5" x14ac:dyDescent="0.25">
      <c r="A216" s="384"/>
      <c r="B216" s="385"/>
      <c r="C216" s="386"/>
      <c r="D216" s="386"/>
      <c r="E216" s="386"/>
    </row>
    <row r="217" spans="1:5" x14ac:dyDescent="0.25">
      <c r="A217" s="384"/>
      <c r="B217" s="385"/>
      <c r="C217" s="386"/>
      <c r="D217" s="386"/>
      <c r="E217" s="386"/>
    </row>
    <row r="218" spans="1:5" x14ac:dyDescent="0.25">
      <c r="A218" s="384"/>
      <c r="B218" s="385"/>
      <c r="C218" s="386"/>
      <c r="D218" s="386"/>
      <c r="E218" s="386"/>
    </row>
    <row r="219" spans="1:5" x14ac:dyDescent="0.25">
      <c r="A219" s="384"/>
      <c r="B219" s="385"/>
      <c r="C219" s="386"/>
      <c r="D219" s="386"/>
      <c r="E219" s="386"/>
    </row>
    <row r="220" spans="1:5" x14ac:dyDescent="0.25">
      <c r="A220" s="393"/>
      <c r="B220" s="385"/>
      <c r="C220" s="386"/>
      <c r="D220" s="386"/>
      <c r="E220" s="386"/>
    </row>
    <row r="221" spans="1:5" x14ac:dyDescent="0.25">
      <c r="A221" s="394"/>
      <c r="B221" s="391"/>
      <c r="C221" s="391"/>
      <c r="D221" s="391"/>
      <c r="E221" s="392"/>
    </row>
    <row r="222" spans="1:5" x14ac:dyDescent="0.25">
      <c r="A222" s="395"/>
      <c r="B222" s="395"/>
      <c r="C222" s="395"/>
      <c r="D222" s="395"/>
      <c r="E222" s="395"/>
    </row>
    <row r="223" spans="1:5" x14ac:dyDescent="0.25">
      <c r="A223" s="395"/>
      <c r="B223" s="395"/>
      <c r="C223" s="395"/>
      <c r="D223" s="395"/>
      <c r="E223" s="395"/>
    </row>
  </sheetData>
  <mergeCells count="90">
    <mergeCell ref="B1:E1"/>
    <mergeCell ref="A202:B202"/>
    <mergeCell ref="C202:E202"/>
    <mergeCell ref="A204:A207"/>
    <mergeCell ref="B204:E204"/>
    <mergeCell ref="B205:B207"/>
    <mergeCell ref="C205:E205"/>
    <mergeCell ref="C206:C207"/>
    <mergeCell ref="D206:D207"/>
    <mergeCell ref="E206:E207"/>
    <mergeCell ref="A181:B181"/>
    <mergeCell ref="C181:E181"/>
    <mergeCell ref="A183:A186"/>
    <mergeCell ref="B183:E183"/>
    <mergeCell ref="B184:B186"/>
    <mergeCell ref="C184:E184"/>
    <mergeCell ref="C185:C186"/>
    <mergeCell ref="D185:D186"/>
    <mergeCell ref="E185:E186"/>
    <mergeCell ref="A160:B160"/>
    <mergeCell ref="C160:E160"/>
    <mergeCell ref="A162:A165"/>
    <mergeCell ref="B162:E162"/>
    <mergeCell ref="B163:B165"/>
    <mergeCell ref="C163:E163"/>
    <mergeCell ref="C164:C165"/>
    <mergeCell ref="D164:D165"/>
    <mergeCell ref="E164:E165"/>
    <mergeCell ref="A118:B118"/>
    <mergeCell ref="C118:E118"/>
    <mergeCell ref="A120:A123"/>
    <mergeCell ref="B120:E120"/>
    <mergeCell ref="B121:B123"/>
    <mergeCell ref="C121:E121"/>
    <mergeCell ref="C122:C123"/>
    <mergeCell ref="D122:D123"/>
    <mergeCell ref="E122:E123"/>
    <mergeCell ref="A97:B97"/>
    <mergeCell ref="C97:E97"/>
    <mergeCell ref="A99:A102"/>
    <mergeCell ref="B99:E99"/>
    <mergeCell ref="B100:B102"/>
    <mergeCell ref="C100:E100"/>
    <mergeCell ref="C101:C102"/>
    <mergeCell ref="D101:D102"/>
    <mergeCell ref="E101:E102"/>
    <mergeCell ref="A76:B76"/>
    <mergeCell ref="C76:E76"/>
    <mergeCell ref="A78:A81"/>
    <mergeCell ref="B78:E78"/>
    <mergeCell ref="B79:B81"/>
    <mergeCell ref="C79:E79"/>
    <mergeCell ref="C80:C81"/>
    <mergeCell ref="D80:D81"/>
    <mergeCell ref="E80:E81"/>
    <mergeCell ref="A55:B55"/>
    <mergeCell ref="C55:E55"/>
    <mergeCell ref="A57:A60"/>
    <mergeCell ref="B57:E57"/>
    <mergeCell ref="B58:B60"/>
    <mergeCell ref="C58:E58"/>
    <mergeCell ref="C59:C60"/>
    <mergeCell ref="D59:D60"/>
    <mergeCell ref="E59:E60"/>
    <mergeCell ref="A32:E32"/>
    <mergeCell ref="A34:B34"/>
    <mergeCell ref="C34:E34"/>
    <mergeCell ref="A36:A39"/>
    <mergeCell ref="B36:E36"/>
    <mergeCell ref="B37:B39"/>
    <mergeCell ref="C37:E37"/>
    <mergeCell ref="C38:C39"/>
    <mergeCell ref="D38:D39"/>
    <mergeCell ref="E38:E39"/>
    <mergeCell ref="A14:A17"/>
    <mergeCell ref="B14:E14"/>
    <mergeCell ref="B15:B17"/>
    <mergeCell ref="C15:E15"/>
    <mergeCell ref="C16:C17"/>
    <mergeCell ref="D16:D17"/>
    <mergeCell ref="E16:E17"/>
    <mergeCell ref="A10:E10"/>
    <mergeCell ref="A11:E11"/>
    <mergeCell ref="A12:B12"/>
    <mergeCell ref="C12:E12"/>
    <mergeCell ref="A3:E3"/>
    <mergeCell ref="A5:D5"/>
    <mergeCell ref="A6:D6"/>
    <mergeCell ref="A7:D7"/>
    <mergeCell ref="A8:D8"/>
  </mergeCells>
  <pageMargins left="0.25" right="0.25" top="0.75" bottom="0.75" header="0.3" footer="0.3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C700-B202-44C4-B8D1-ED89786780F3}">
  <sheetPr>
    <pageSetUpPr fitToPage="1"/>
  </sheetPr>
  <dimension ref="A1:L181"/>
  <sheetViews>
    <sheetView topLeftCell="A154" workbookViewId="0">
      <selection activeCell="B162" sqref="B162:B166"/>
    </sheetView>
  </sheetViews>
  <sheetFormatPr defaultRowHeight="15" x14ac:dyDescent="0.25"/>
  <cols>
    <col min="1" max="1" width="16.7109375" style="401" customWidth="1"/>
    <col min="2" max="2" width="58.140625" style="402" customWidth="1"/>
    <col min="3" max="3" width="21.42578125" style="507" customWidth="1"/>
    <col min="4" max="5" width="12.28515625" style="403" customWidth="1"/>
    <col min="6" max="6" width="14.42578125" style="403" customWidth="1"/>
    <col min="7" max="257" width="9.140625" style="403"/>
    <col min="258" max="258" width="16.7109375" style="403" customWidth="1"/>
    <col min="259" max="259" width="61.7109375" style="403" customWidth="1"/>
    <col min="260" max="260" width="21.42578125" style="403" customWidth="1"/>
    <col min="261" max="513" width="9.140625" style="403"/>
    <col min="514" max="514" width="16.7109375" style="403" customWidth="1"/>
    <col min="515" max="515" width="61.7109375" style="403" customWidth="1"/>
    <col min="516" max="516" width="21.42578125" style="403" customWidth="1"/>
    <col min="517" max="769" width="9.140625" style="403"/>
    <col min="770" max="770" width="16.7109375" style="403" customWidth="1"/>
    <col min="771" max="771" width="61.7109375" style="403" customWidth="1"/>
    <col min="772" max="772" width="21.42578125" style="403" customWidth="1"/>
    <col min="773" max="1025" width="9.140625" style="403"/>
    <col min="1026" max="1026" width="16.7109375" style="403" customWidth="1"/>
    <col min="1027" max="1027" width="61.7109375" style="403" customWidth="1"/>
    <col min="1028" max="1028" width="21.42578125" style="403" customWidth="1"/>
    <col min="1029" max="1281" width="9.140625" style="403"/>
    <col min="1282" max="1282" width="16.7109375" style="403" customWidth="1"/>
    <col min="1283" max="1283" width="61.7109375" style="403" customWidth="1"/>
    <col min="1284" max="1284" width="21.42578125" style="403" customWidth="1"/>
    <col min="1285" max="1537" width="9.140625" style="403"/>
    <col min="1538" max="1538" width="16.7109375" style="403" customWidth="1"/>
    <col min="1539" max="1539" width="61.7109375" style="403" customWidth="1"/>
    <col min="1540" max="1540" width="21.42578125" style="403" customWidth="1"/>
    <col min="1541" max="1793" width="9.140625" style="403"/>
    <col min="1794" max="1794" width="16.7109375" style="403" customWidth="1"/>
    <col min="1795" max="1795" width="61.7109375" style="403" customWidth="1"/>
    <col min="1796" max="1796" width="21.42578125" style="403" customWidth="1"/>
    <col min="1797" max="2049" width="9.140625" style="403"/>
    <col min="2050" max="2050" width="16.7109375" style="403" customWidth="1"/>
    <col min="2051" max="2051" width="61.7109375" style="403" customWidth="1"/>
    <col min="2052" max="2052" width="21.42578125" style="403" customWidth="1"/>
    <col min="2053" max="2305" width="9.140625" style="403"/>
    <col min="2306" max="2306" width="16.7109375" style="403" customWidth="1"/>
    <col min="2307" max="2307" width="61.7109375" style="403" customWidth="1"/>
    <col min="2308" max="2308" width="21.42578125" style="403" customWidth="1"/>
    <col min="2309" max="2561" width="9.140625" style="403"/>
    <col min="2562" max="2562" width="16.7109375" style="403" customWidth="1"/>
    <col min="2563" max="2563" width="61.7109375" style="403" customWidth="1"/>
    <col min="2564" max="2564" width="21.42578125" style="403" customWidth="1"/>
    <col min="2565" max="2817" width="9.140625" style="403"/>
    <col min="2818" max="2818" width="16.7109375" style="403" customWidth="1"/>
    <col min="2819" max="2819" width="61.7109375" style="403" customWidth="1"/>
    <col min="2820" max="2820" width="21.42578125" style="403" customWidth="1"/>
    <col min="2821" max="3073" width="9.140625" style="403"/>
    <col min="3074" max="3074" width="16.7109375" style="403" customWidth="1"/>
    <col min="3075" max="3075" width="61.7109375" style="403" customWidth="1"/>
    <col min="3076" max="3076" width="21.42578125" style="403" customWidth="1"/>
    <col min="3077" max="3329" width="9.140625" style="403"/>
    <col min="3330" max="3330" width="16.7109375" style="403" customWidth="1"/>
    <col min="3331" max="3331" width="61.7109375" style="403" customWidth="1"/>
    <col min="3332" max="3332" width="21.42578125" style="403" customWidth="1"/>
    <col min="3333" max="3585" width="9.140625" style="403"/>
    <col min="3586" max="3586" width="16.7109375" style="403" customWidth="1"/>
    <col min="3587" max="3587" width="61.7109375" style="403" customWidth="1"/>
    <col min="3588" max="3588" width="21.42578125" style="403" customWidth="1"/>
    <col min="3589" max="3841" width="9.140625" style="403"/>
    <col min="3842" max="3842" width="16.7109375" style="403" customWidth="1"/>
    <col min="3843" max="3843" width="61.7109375" style="403" customWidth="1"/>
    <col min="3844" max="3844" width="21.42578125" style="403" customWidth="1"/>
    <col min="3845" max="4097" width="9.140625" style="403"/>
    <col min="4098" max="4098" width="16.7109375" style="403" customWidth="1"/>
    <col min="4099" max="4099" width="61.7109375" style="403" customWidth="1"/>
    <col min="4100" max="4100" width="21.42578125" style="403" customWidth="1"/>
    <col min="4101" max="4353" width="9.140625" style="403"/>
    <col min="4354" max="4354" width="16.7109375" style="403" customWidth="1"/>
    <col min="4355" max="4355" width="61.7109375" style="403" customWidth="1"/>
    <col min="4356" max="4356" width="21.42578125" style="403" customWidth="1"/>
    <col min="4357" max="4609" width="9.140625" style="403"/>
    <col min="4610" max="4610" width="16.7109375" style="403" customWidth="1"/>
    <col min="4611" max="4611" width="61.7109375" style="403" customWidth="1"/>
    <col min="4612" max="4612" width="21.42578125" style="403" customWidth="1"/>
    <col min="4613" max="4865" width="9.140625" style="403"/>
    <col min="4866" max="4866" width="16.7109375" style="403" customWidth="1"/>
    <col min="4867" max="4867" width="61.7109375" style="403" customWidth="1"/>
    <col min="4868" max="4868" width="21.42578125" style="403" customWidth="1"/>
    <col min="4869" max="5121" width="9.140625" style="403"/>
    <col min="5122" max="5122" width="16.7109375" style="403" customWidth="1"/>
    <col min="5123" max="5123" width="61.7109375" style="403" customWidth="1"/>
    <col min="5124" max="5124" width="21.42578125" style="403" customWidth="1"/>
    <col min="5125" max="5377" width="9.140625" style="403"/>
    <col min="5378" max="5378" width="16.7109375" style="403" customWidth="1"/>
    <col min="5379" max="5379" width="61.7109375" style="403" customWidth="1"/>
    <col min="5380" max="5380" width="21.42578125" style="403" customWidth="1"/>
    <col min="5381" max="5633" width="9.140625" style="403"/>
    <col min="5634" max="5634" width="16.7109375" style="403" customWidth="1"/>
    <col min="5635" max="5635" width="61.7109375" style="403" customWidth="1"/>
    <col min="5636" max="5636" width="21.42578125" style="403" customWidth="1"/>
    <col min="5637" max="5889" width="9.140625" style="403"/>
    <col min="5890" max="5890" width="16.7109375" style="403" customWidth="1"/>
    <col min="5891" max="5891" width="61.7109375" style="403" customWidth="1"/>
    <col min="5892" max="5892" width="21.42578125" style="403" customWidth="1"/>
    <col min="5893" max="6145" width="9.140625" style="403"/>
    <col min="6146" max="6146" width="16.7109375" style="403" customWidth="1"/>
    <col min="6147" max="6147" width="61.7109375" style="403" customWidth="1"/>
    <col min="6148" max="6148" width="21.42578125" style="403" customWidth="1"/>
    <col min="6149" max="6401" width="9.140625" style="403"/>
    <col min="6402" max="6402" width="16.7109375" style="403" customWidth="1"/>
    <col min="6403" max="6403" width="61.7109375" style="403" customWidth="1"/>
    <col min="6404" max="6404" width="21.42578125" style="403" customWidth="1"/>
    <col min="6405" max="6657" width="9.140625" style="403"/>
    <col min="6658" max="6658" width="16.7109375" style="403" customWidth="1"/>
    <col min="6659" max="6659" width="61.7109375" style="403" customWidth="1"/>
    <col min="6660" max="6660" width="21.42578125" style="403" customWidth="1"/>
    <col min="6661" max="6913" width="9.140625" style="403"/>
    <col min="6914" max="6914" width="16.7109375" style="403" customWidth="1"/>
    <col min="6915" max="6915" width="61.7109375" style="403" customWidth="1"/>
    <col min="6916" max="6916" width="21.42578125" style="403" customWidth="1"/>
    <col min="6917" max="7169" width="9.140625" style="403"/>
    <col min="7170" max="7170" width="16.7109375" style="403" customWidth="1"/>
    <col min="7171" max="7171" width="61.7109375" style="403" customWidth="1"/>
    <col min="7172" max="7172" width="21.42578125" style="403" customWidth="1"/>
    <col min="7173" max="7425" width="9.140625" style="403"/>
    <col min="7426" max="7426" width="16.7109375" style="403" customWidth="1"/>
    <col min="7427" max="7427" width="61.7109375" style="403" customWidth="1"/>
    <col min="7428" max="7428" width="21.42578125" style="403" customWidth="1"/>
    <col min="7429" max="7681" width="9.140625" style="403"/>
    <col min="7682" max="7682" width="16.7109375" style="403" customWidth="1"/>
    <col min="7683" max="7683" width="61.7109375" style="403" customWidth="1"/>
    <col min="7684" max="7684" width="21.42578125" style="403" customWidth="1"/>
    <col min="7685" max="7937" width="9.140625" style="403"/>
    <col min="7938" max="7938" width="16.7109375" style="403" customWidth="1"/>
    <col min="7939" max="7939" width="61.7109375" style="403" customWidth="1"/>
    <col min="7940" max="7940" width="21.42578125" style="403" customWidth="1"/>
    <col min="7941" max="8193" width="9.140625" style="403"/>
    <col min="8194" max="8194" width="16.7109375" style="403" customWidth="1"/>
    <col min="8195" max="8195" width="61.7109375" style="403" customWidth="1"/>
    <col min="8196" max="8196" width="21.42578125" style="403" customWidth="1"/>
    <col min="8197" max="8449" width="9.140625" style="403"/>
    <col min="8450" max="8450" width="16.7109375" style="403" customWidth="1"/>
    <col min="8451" max="8451" width="61.7109375" style="403" customWidth="1"/>
    <col min="8452" max="8452" width="21.42578125" style="403" customWidth="1"/>
    <col min="8453" max="8705" width="9.140625" style="403"/>
    <col min="8706" max="8706" width="16.7109375" style="403" customWidth="1"/>
    <col min="8707" max="8707" width="61.7109375" style="403" customWidth="1"/>
    <col min="8708" max="8708" width="21.42578125" style="403" customWidth="1"/>
    <col min="8709" max="8961" width="9.140625" style="403"/>
    <col min="8962" max="8962" width="16.7109375" style="403" customWidth="1"/>
    <col min="8963" max="8963" width="61.7109375" style="403" customWidth="1"/>
    <col min="8964" max="8964" width="21.42578125" style="403" customWidth="1"/>
    <col min="8965" max="9217" width="9.140625" style="403"/>
    <col min="9218" max="9218" width="16.7109375" style="403" customWidth="1"/>
    <col min="9219" max="9219" width="61.7109375" style="403" customWidth="1"/>
    <col min="9220" max="9220" width="21.42578125" style="403" customWidth="1"/>
    <col min="9221" max="9473" width="9.140625" style="403"/>
    <col min="9474" max="9474" width="16.7109375" style="403" customWidth="1"/>
    <col min="9475" max="9475" width="61.7109375" style="403" customWidth="1"/>
    <col min="9476" max="9476" width="21.42578125" style="403" customWidth="1"/>
    <col min="9477" max="9729" width="9.140625" style="403"/>
    <col min="9730" max="9730" width="16.7109375" style="403" customWidth="1"/>
    <col min="9731" max="9731" width="61.7109375" style="403" customWidth="1"/>
    <col min="9732" max="9732" width="21.42578125" style="403" customWidth="1"/>
    <col min="9733" max="9985" width="9.140625" style="403"/>
    <col min="9986" max="9986" width="16.7109375" style="403" customWidth="1"/>
    <col min="9987" max="9987" width="61.7109375" style="403" customWidth="1"/>
    <col min="9988" max="9988" width="21.42578125" style="403" customWidth="1"/>
    <col min="9989" max="10241" width="9.140625" style="403"/>
    <col min="10242" max="10242" width="16.7109375" style="403" customWidth="1"/>
    <col min="10243" max="10243" width="61.7109375" style="403" customWidth="1"/>
    <col min="10244" max="10244" width="21.42578125" style="403" customWidth="1"/>
    <col min="10245" max="10497" width="9.140625" style="403"/>
    <col min="10498" max="10498" width="16.7109375" style="403" customWidth="1"/>
    <col min="10499" max="10499" width="61.7109375" style="403" customWidth="1"/>
    <col min="10500" max="10500" width="21.42578125" style="403" customWidth="1"/>
    <col min="10501" max="10753" width="9.140625" style="403"/>
    <col min="10754" max="10754" width="16.7109375" style="403" customWidth="1"/>
    <col min="10755" max="10755" width="61.7109375" style="403" customWidth="1"/>
    <col min="10756" max="10756" width="21.42578125" style="403" customWidth="1"/>
    <col min="10757" max="11009" width="9.140625" style="403"/>
    <col min="11010" max="11010" width="16.7109375" style="403" customWidth="1"/>
    <col min="11011" max="11011" width="61.7109375" style="403" customWidth="1"/>
    <col min="11012" max="11012" width="21.42578125" style="403" customWidth="1"/>
    <col min="11013" max="11265" width="9.140625" style="403"/>
    <col min="11266" max="11266" width="16.7109375" style="403" customWidth="1"/>
    <col min="11267" max="11267" width="61.7109375" style="403" customWidth="1"/>
    <col min="11268" max="11268" width="21.42578125" style="403" customWidth="1"/>
    <col min="11269" max="11521" width="9.140625" style="403"/>
    <col min="11522" max="11522" width="16.7109375" style="403" customWidth="1"/>
    <col min="11523" max="11523" width="61.7109375" style="403" customWidth="1"/>
    <col min="11524" max="11524" width="21.42578125" style="403" customWidth="1"/>
    <col min="11525" max="11777" width="9.140625" style="403"/>
    <col min="11778" max="11778" width="16.7109375" style="403" customWidth="1"/>
    <col min="11779" max="11779" width="61.7109375" style="403" customWidth="1"/>
    <col min="11780" max="11780" width="21.42578125" style="403" customWidth="1"/>
    <col min="11781" max="12033" width="9.140625" style="403"/>
    <col min="12034" max="12034" width="16.7109375" style="403" customWidth="1"/>
    <col min="12035" max="12035" width="61.7109375" style="403" customWidth="1"/>
    <col min="12036" max="12036" width="21.42578125" style="403" customWidth="1"/>
    <col min="12037" max="12289" width="9.140625" style="403"/>
    <col min="12290" max="12290" width="16.7109375" style="403" customWidth="1"/>
    <col min="12291" max="12291" width="61.7109375" style="403" customWidth="1"/>
    <col min="12292" max="12292" width="21.42578125" style="403" customWidth="1"/>
    <col min="12293" max="12545" width="9.140625" style="403"/>
    <col min="12546" max="12546" width="16.7109375" style="403" customWidth="1"/>
    <col min="12547" max="12547" width="61.7109375" style="403" customWidth="1"/>
    <col min="12548" max="12548" width="21.42578125" style="403" customWidth="1"/>
    <col min="12549" max="12801" width="9.140625" style="403"/>
    <col min="12802" max="12802" width="16.7109375" style="403" customWidth="1"/>
    <col min="12803" max="12803" width="61.7109375" style="403" customWidth="1"/>
    <col min="12804" max="12804" width="21.42578125" style="403" customWidth="1"/>
    <col min="12805" max="13057" width="9.140625" style="403"/>
    <col min="13058" max="13058" width="16.7109375" style="403" customWidth="1"/>
    <col min="13059" max="13059" width="61.7109375" style="403" customWidth="1"/>
    <col min="13060" max="13060" width="21.42578125" style="403" customWidth="1"/>
    <col min="13061" max="13313" width="9.140625" style="403"/>
    <col min="13314" max="13314" width="16.7109375" style="403" customWidth="1"/>
    <col min="13315" max="13315" width="61.7109375" style="403" customWidth="1"/>
    <col min="13316" max="13316" width="21.42578125" style="403" customWidth="1"/>
    <col min="13317" max="13569" width="9.140625" style="403"/>
    <col min="13570" max="13570" width="16.7109375" style="403" customWidth="1"/>
    <col min="13571" max="13571" width="61.7109375" style="403" customWidth="1"/>
    <col min="13572" max="13572" width="21.42578125" style="403" customWidth="1"/>
    <col min="13573" max="13825" width="9.140625" style="403"/>
    <col min="13826" max="13826" width="16.7109375" style="403" customWidth="1"/>
    <col min="13827" max="13827" width="61.7109375" style="403" customWidth="1"/>
    <col min="13828" max="13828" width="21.42578125" style="403" customWidth="1"/>
    <col min="13829" max="14081" width="9.140625" style="403"/>
    <col min="14082" max="14082" width="16.7109375" style="403" customWidth="1"/>
    <col min="14083" max="14083" width="61.7109375" style="403" customWidth="1"/>
    <col min="14084" max="14084" width="21.42578125" style="403" customWidth="1"/>
    <col min="14085" max="14337" width="9.140625" style="403"/>
    <col min="14338" max="14338" width="16.7109375" style="403" customWidth="1"/>
    <col min="14339" max="14339" width="61.7109375" style="403" customWidth="1"/>
    <col min="14340" max="14340" width="21.42578125" style="403" customWidth="1"/>
    <col min="14341" max="14593" width="9.140625" style="403"/>
    <col min="14594" max="14594" width="16.7109375" style="403" customWidth="1"/>
    <col min="14595" max="14595" width="61.7109375" style="403" customWidth="1"/>
    <col min="14596" max="14596" width="21.42578125" style="403" customWidth="1"/>
    <col min="14597" max="14849" width="9.140625" style="403"/>
    <col min="14850" max="14850" width="16.7109375" style="403" customWidth="1"/>
    <col min="14851" max="14851" width="61.7109375" style="403" customWidth="1"/>
    <col min="14852" max="14852" width="21.42578125" style="403" customWidth="1"/>
    <col min="14853" max="15105" width="9.140625" style="403"/>
    <col min="15106" max="15106" width="16.7109375" style="403" customWidth="1"/>
    <col min="15107" max="15107" width="61.7109375" style="403" customWidth="1"/>
    <col min="15108" max="15108" width="21.42578125" style="403" customWidth="1"/>
    <col min="15109" max="15361" width="9.140625" style="403"/>
    <col min="15362" max="15362" width="16.7109375" style="403" customWidth="1"/>
    <col min="15363" max="15363" width="61.7109375" style="403" customWidth="1"/>
    <col min="15364" max="15364" width="21.42578125" style="403" customWidth="1"/>
    <col min="15365" max="15617" width="9.140625" style="403"/>
    <col min="15618" max="15618" width="16.7109375" style="403" customWidth="1"/>
    <col min="15619" max="15619" width="61.7109375" style="403" customWidth="1"/>
    <col min="15620" max="15620" width="21.42578125" style="403" customWidth="1"/>
    <col min="15621" max="15873" width="9.140625" style="403"/>
    <col min="15874" max="15874" width="16.7109375" style="403" customWidth="1"/>
    <col min="15875" max="15875" width="61.7109375" style="403" customWidth="1"/>
    <col min="15876" max="15876" width="21.42578125" style="403" customWidth="1"/>
    <col min="15877" max="16129" width="9.140625" style="403"/>
    <col min="16130" max="16130" width="16.7109375" style="403" customWidth="1"/>
    <col min="16131" max="16131" width="61.7109375" style="403" customWidth="1"/>
    <col min="16132" max="16132" width="21.42578125" style="403" customWidth="1"/>
    <col min="16133" max="16384" width="9.140625" style="403"/>
  </cols>
  <sheetData>
    <row r="1" spans="1:7" x14ac:dyDescent="0.25">
      <c r="C1" s="920"/>
      <c r="D1" s="920"/>
      <c r="E1" s="920"/>
      <c r="F1" s="920"/>
      <c r="G1" s="920"/>
    </row>
    <row r="2" spans="1:7" ht="18" x14ac:dyDescent="0.25">
      <c r="C2" s="921" t="s">
        <v>669</v>
      </c>
      <c r="D2" s="921"/>
      <c r="E2" s="921"/>
      <c r="F2" s="921"/>
      <c r="G2" s="921"/>
    </row>
    <row r="3" spans="1:7" s="407" customFormat="1" ht="16.5" customHeight="1" x14ac:dyDescent="0.25">
      <c r="A3" s="404"/>
      <c r="B3" s="405"/>
      <c r="C3" s="406"/>
    </row>
    <row r="4" spans="1:7" s="411" customFormat="1" ht="21.2" customHeight="1" x14ac:dyDescent="0.25">
      <c r="A4" s="408"/>
      <c r="B4" s="409" t="str">
        <f>CONCATENATE([1]ALAPADATOK!A3)</f>
        <v>Szirmabesenyő Nagyközség Önkormányzata</v>
      </c>
      <c r="C4" s="410"/>
    </row>
    <row r="5" spans="1:7" s="411" customFormat="1" ht="15.75" x14ac:dyDescent="0.25">
      <c r="A5" s="412"/>
      <c r="B5" s="409" t="s">
        <v>439</v>
      </c>
      <c r="C5" s="413"/>
    </row>
    <row r="6" spans="1:7" s="414" customFormat="1" ht="22.5" customHeight="1" thickBot="1" x14ac:dyDescent="0.3">
      <c r="A6" s="412"/>
      <c r="B6" s="412"/>
      <c r="C6" s="982" t="str">
        <f>'[1]KV_7.sz.mell.'!F5</f>
        <v>Forintban!</v>
      </c>
      <c r="D6" s="982"/>
      <c r="E6" s="982"/>
      <c r="F6" s="982"/>
    </row>
    <row r="7" spans="1:7" ht="36.75" thickBot="1" x14ac:dyDescent="0.3">
      <c r="A7" s="415" t="s">
        <v>440</v>
      </c>
      <c r="B7" s="416" t="s">
        <v>441</v>
      </c>
      <c r="C7" s="417" t="s">
        <v>409</v>
      </c>
      <c r="D7" s="9" t="s">
        <v>622</v>
      </c>
      <c r="E7" s="9" t="s">
        <v>623</v>
      </c>
      <c r="F7" s="9" t="s">
        <v>7</v>
      </c>
    </row>
    <row r="8" spans="1:7" s="422" customFormat="1" ht="12.95" customHeight="1" thickBot="1" x14ac:dyDescent="0.3">
      <c r="A8" s="418"/>
      <c r="B8" s="419" t="s">
        <v>8</v>
      </c>
      <c r="C8" s="420" t="s">
        <v>9</v>
      </c>
      <c r="D8" s="421" t="s">
        <v>10</v>
      </c>
      <c r="E8" s="421" t="s">
        <v>11</v>
      </c>
      <c r="F8" s="421" t="s">
        <v>361</v>
      </c>
    </row>
    <row r="9" spans="1:7" s="422" customFormat="1" ht="15.95" customHeight="1" thickBot="1" x14ac:dyDescent="0.3">
      <c r="A9" s="423"/>
      <c r="B9" s="424" t="s">
        <v>274</v>
      </c>
      <c r="C9" s="425"/>
      <c r="D9" s="426"/>
      <c r="E9" s="426"/>
      <c r="F9" s="426"/>
    </row>
    <row r="10" spans="1:7" s="422" customFormat="1" ht="12" customHeight="1" thickBot="1" x14ac:dyDescent="0.3">
      <c r="A10" s="427" t="s">
        <v>12</v>
      </c>
      <c r="B10" s="428" t="s">
        <v>13</v>
      </c>
      <c r="C10" s="87">
        <f>+C11+C12+C13+C14+C15+C16</f>
        <v>204491362</v>
      </c>
      <c r="D10" s="16">
        <v>216704479</v>
      </c>
      <c r="E10" s="16">
        <f>SUM(E11:E15)</f>
        <v>27200704</v>
      </c>
      <c r="F10" s="16">
        <f>D10+E10</f>
        <v>243905183</v>
      </c>
    </row>
    <row r="11" spans="1:7" s="432" customFormat="1" ht="12" customHeight="1" x14ac:dyDescent="0.2">
      <c r="A11" s="429" t="s">
        <v>14</v>
      </c>
      <c r="B11" s="430" t="s">
        <v>15</v>
      </c>
      <c r="C11" s="431">
        <v>51834326</v>
      </c>
      <c r="D11" s="20">
        <v>62093725</v>
      </c>
      <c r="E11" s="823">
        <v>434000</v>
      </c>
      <c r="F11" s="20">
        <f>D11+E11</f>
        <v>62527725</v>
      </c>
    </row>
    <row r="12" spans="1:7" s="435" customFormat="1" ht="12" customHeight="1" x14ac:dyDescent="0.2">
      <c r="A12" s="433" t="s">
        <v>16</v>
      </c>
      <c r="B12" s="434" t="s">
        <v>17</v>
      </c>
      <c r="C12" s="72">
        <v>70351750</v>
      </c>
      <c r="D12" s="23">
        <v>70715212</v>
      </c>
      <c r="E12" s="825">
        <v>5135233</v>
      </c>
      <c r="F12" s="20">
        <f t="shared" ref="F12:F16" si="0">D12+E12</f>
        <v>75850445</v>
      </c>
    </row>
    <row r="13" spans="1:7" s="435" customFormat="1" ht="12" customHeight="1" x14ac:dyDescent="0.2">
      <c r="A13" s="433" t="s">
        <v>18</v>
      </c>
      <c r="B13" s="434" t="s">
        <v>19</v>
      </c>
      <c r="C13" s="72">
        <v>76915978</v>
      </c>
      <c r="D13" s="23">
        <v>78340794</v>
      </c>
      <c r="E13" s="825">
        <v>6268781</v>
      </c>
      <c r="F13" s="20">
        <f t="shared" si="0"/>
        <v>84609575</v>
      </c>
    </row>
    <row r="14" spans="1:7" s="435" customFormat="1" ht="12" customHeight="1" x14ac:dyDescent="0.2">
      <c r="A14" s="433" t="s">
        <v>20</v>
      </c>
      <c r="B14" s="434" t="s">
        <v>21</v>
      </c>
      <c r="C14" s="72">
        <v>5389308</v>
      </c>
      <c r="D14" s="23">
        <v>5554748</v>
      </c>
      <c r="E14" s="825">
        <v>2083190</v>
      </c>
      <c r="F14" s="20">
        <f t="shared" si="0"/>
        <v>7637938</v>
      </c>
    </row>
    <row r="15" spans="1:7" s="435" customFormat="1" ht="12" customHeight="1" x14ac:dyDescent="0.2">
      <c r="A15" s="433" t="s">
        <v>22</v>
      </c>
      <c r="B15" s="434" t="s">
        <v>442</v>
      </c>
      <c r="C15" s="72"/>
      <c r="D15" s="23">
        <v>0</v>
      </c>
      <c r="E15" s="823">
        <v>13279500</v>
      </c>
      <c r="F15" s="20">
        <f t="shared" si="0"/>
        <v>13279500</v>
      </c>
    </row>
    <row r="16" spans="1:7" s="432" customFormat="1" ht="12" customHeight="1" thickBot="1" x14ac:dyDescent="0.3">
      <c r="A16" s="436" t="s">
        <v>24</v>
      </c>
      <c r="B16" s="437" t="s">
        <v>443</v>
      </c>
      <c r="C16" s="72"/>
      <c r="D16" s="23">
        <v>0</v>
      </c>
      <c r="E16" s="20"/>
      <c r="F16" s="20">
        <f t="shared" si="0"/>
        <v>0</v>
      </c>
    </row>
    <row r="17" spans="1:6" s="432" customFormat="1" ht="12" customHeight="1" thickBot="1" x14ac:dyDescent="0.3">
      <c r="A17" s="427" t="s">
        <v>26</v>
      </c>
      <c r="B17" s="438" t="s">
        <v>27</v>
      </c>
      <c r="C17" s="87">
        <f>+C18+C19+C20+C21+C22</f>
        <v>20330000</v>
      </c>
      <c r="D17" s="16">
        <v>103988188</v>
      </c>
      <c r="E17" s="16">
        <f>SUM(E20:E22)</f>
        <v>10045221</v>
      </c>
      <c r="F17" s="16">
        <f>D17+E17</f>
        <v>114033409</v>
      </c>
    </row>
    <row r="18" spans="1:6" s="432" customFormat="1" ht="12" customHeight="1" x14ac:dyDescent="0.2">
      <c r="A18" s="429" t="s">
        <v>28</v>
      </c>
      <c r="B18" s="430" t="s">
        <v>29</v>
      </c>
      <c r="C18" s="431"/>
      <c r="D18" s="20">
        <v>145504</v>
      </c>
      <c r="E18" s="20"/>
      <c r="F18" s="23">
        <f>D18+E18</f>
        <v>145504</v>
      </c>
    </row>
    <row r="19" spans="1:6" s="432" customFormat="1" ht="12" customHeight="1" x14ac:dyDescent="0.2">
      <c r="A19" s="433" t="s">
        <v>30</v>
      </c>
      <c r="B19" s="434" t="s">
        <v>31</v>
      </c>
      <c r="C19" s="72"/>
      <c r="D19" s="23">
        <v>0</v>
      </c>
      <c r="E19" s="23"/>
      <c r="F19" s="23">
        <f t="shared" ref="F19:F23" si="1">D19+E19</f>
        <v>0</v>
      </c>
    </row>
    <row r="20" spans="1:6" s="432" customFormat="1" ht="12" customHeight="1" x14ac:dyDescent="0.2">
      <c r="A20" s="433" t="s">
        <v>32</v>
      </c>
      <c r="B20" s="434" t="s">
        <v>33</v>
      </c>
      <c r="C20" s="72"/>
      <c r="D20" s="23">
        <v>0</v>
      </c>
      <c r="E20" s="23"/>
      <c r="F20" s="23">
        <f t="shared" si="1"/>
        <v>0</v>
      </c>
    </row>
    <row r="21" spans="1:6" s="432" customFormat="1" ht="12" customHeight="1" x14ac:dyDescent="0.2">
      <c r="A21" s="433" t="s">
        <v>34</v>
      </c>
      <c r="B21" s="434" t="s">
        <v>35</v>
      </c>
      <c r="C21" s="72"/>
      <c r="D21" s="23">
        <v>0</v>
      </c>
      <c r="E21" s="23"/>
      <c r="F21" s="23">
        <f t="shared" si="1"/>
        <v>0</v>
      </c>
    </row>
    <row r="22" spans="1:6" s="432" customFormat="1" ht="12" customHeight="1" x14ac:dyDescent="0.2">
      <c r="A22" s="433" t="s">
        <v>36</v>
      </c>
      <c r="B22" s="434" t="s">
        <v>444</v>
      </c>
      <c r="C22" s="72">
        <v>20330000</v>
      </c>
      <c r="D22" s="23">
        <v>103842684</v>
      </c>
      <c r="E22" s="20">
        <v>10045221</v>
      </c>
      <c r="F22" s="23">
        <f t="shared" si="1"/>
        <v>113887905</v>
      </c>
    </row>
    <row r="23" spans="1:6" s="435" customFormat="1" ht="12" customHeight="1" thickBot="1" x14ac:dyDescent="0.3">
      <c r="A23" s="436" t="s">
        <v>38</v>
      </c>
      <c r="B23" s="437" t="s">
        <v>445</v>
      </c>
      <c r="C23" s="439"/>
      <c r="D23" s="28">
        <v>46353356</v>
      </c>
      <c r="E23" s="28"/>
      <c r="F23" s="23">
        <f t="shared" si="1"/>
        <v>46353356</v>
      </c>
    </row>
    <row r="24" spans="1:6" s="435" customFormat="1" ht="12" customHeight="1" thickBot="1" x14ac:dyDescent="0.3">
      <c r="A24" s="427" t="s">
        <v>40</v>
      </c>
      <c r="B24" s="428" t="s">
        <v>41</v>
      </c>
      <c r="C24" s="87">
        <f>+C25+C26+C27+C28+C29</f>
        <v>118934000</v>
      </c>
      <c r="D24" s="16">
        <v>368934000</v>
      </c>
      <c r="E24" s="16">
        <f>SUM(E25:E29)</f>
        <v>41104947</v>
      </c>
      <c r="F24" s="16">
        <f>D24+E24</f>
        <v>410038947</v>
      </c>
    </row>
    <row r="25" spans="1:6" s="435" customFormat="1" ht="12" customHeight="1" x14ac:dyDescent="0.2">
      <c r="A25" s="429" t="s">
        <v>42</v>
      </c>
      <c r="B25" s="430" t="s">
        <v>43</v>
      </c>
      <c r="C25" s="431">
        <v>118934000</v>
      </c>
      <c r="D25" s="20">
        <v>368934000</v>
      </c>
      <c r="E25" s="20">
        <v>41104947</v>
      </c>
      <c r="F25" s="23">
        <f>D25+E25</f>
        <v>410038947</v>
      </c>
    </row>
    <row r="26" spans="1:6" s="432" customFormat="1" ht="12" customHeight="1" x14ac:dyDescent="0.2">
      <c r="A26" s="433" t="s">
        <v>44</v>
      </c>
      <c r="B26" s="434" t="s">
        <v>45</v>
      </c>
      <c r="C26" s="72"/>
      <c r="D26" s="23">
        <v>0</v>
      </c>
      <c r="E26" s="23"/>
      <c r="F26" s="23">
        <f t="shared" ref="F26:F89" si="2">C26+D26</f>
        <v>0</v>
      </c>
    </row>
    <row r="27" spans="1:6" s="435" customFormat="1" ht="12" customHeight="1" x14ac:dyDescent="0.2">
      <c r="A27" s="433" t="s">
        <v>46</v>
      </c>
      <c r="B27" s="434" t="s">
        <v>47</v>
      </c>
      <c r="C27" s="72"/>
      <c r="D27" s="23">
        <v>0</v>
      </c>
      <c r="E27" s="23"/>
      <c r="F27" s="23">
        <f t="shared" si="2"/>
        <v>0</v>
      </c>
    </row>
    <row r="28" spans="1:6" s="435" customFormat="1" ht="12" customHeight="1" x14ac:dyDescent="0.2">
      <c r="A28" s="433" t="s">
        <v>48</v>
      </c>
      <c r="B28" s="434" t="s">
        <v>49</v>
      </c>
      <c r="C28" s="72"/>
      <c r="D28" s="23">
        <v>0</v>
      </c>
      <c r="E28" s="23"/>
      <c r="F28" s="23">
        <f t="shared" si="2"/>
        <v>0</v>
      </c>
    </row>
    <row r="29" spans="1:6" s="435" customFormat="1" ht="12" customHeight="1" x14ac:dyDescent="0.2">
      <c r="A29" s="433" t="s">
        <v>50</v>
      </c>
      <c r="B29" s="434" t="s">
        <v>51</v>
      </c>
      <c r="C29" s="72"/>
      <c r="D29" s="23">
        <v>0</v>
      </c>
      <c r="E29" s="23"/>
      <c r="F29" s="23">
        <f t="shared" si="2"/>
        <v>0</v>
      </c>
    </row>
    <row r="30" spans="1:6" s="435" customFormat="1" ht="12" customHeight="1" thickBot="1" x14ac:dyDescent="0.3">
      <c r="A30" s="436" t="s">
        <v>52</v>
      </c>
      <c r="B30" s="437" t="s">
        <v>53</v>
      </c>
      <c r="C30" s="440"/>
      <c r="D30" s="31">
        <v>0</v>
      </c>
      <c r="E30" s="31"/>
      <c r="F30" s="23">
        <f t="shared" si="2"/>
        <v>0</v>
      </c>
    </row>
    <row r="31" spans="1:6" s="435" customFormat="1" ht="12" customHeight="1" thickBot="1" x14ac:dyDescent="0.3">
      <c r="A31" s="427" t="s">
        <v>54</v>
      </c>
      <c r="B31" s="428" t="s">
        <v>446</v>
      </c>
      <c r="C31" s="94">
        <f>C32+C33+C34+C35+C36+C37+C38</f>
        <v>276500000</v>
      </c>
      <c r="D31" s="33">
        <v>255000000</v>
      </c>
      <c r="E31" s="33"/>
      <c r="F31" s="16">
        <f>D31+E31</f>
        <v>255000000</v>
      </c>
    </row>
    <row r="32" spans="1:6" s="435" customFormat="1" ht="12" customHeight="1" x14ac:dyDescent="0.2">
      <c r="A32" s="429" t="s">
        <v>56</v>
      </c>
      <c r="B32" s="430" t="str">
        <f>'[1]KV_1.1.sz.mell.'!B32</f>
        <v>Építményadó</v>
      </c>
      <c r="C32" s="431">
        <v>71000000</v>
      </c>
      <c r="D32" s="20">
        <v>48000000</v>
      </c>
      <c r="E32" s="20"/>
      <c r="F32" s="23">
        <f>D32+E32</f>
        <v>48000000</v>
      </c>
    </row>
    <row r="33" spans="1:6" s="435" customFormat="1" ht="12" customHeight="1" x14ac:dyDescent="0.2">
      <c r="A33" s="433" t="s">
        <v>58</v>
      </c>
      <c r="B33" s="430" t="str">
        <f>'[1]KV_1.1.sz.mell.'!B33</f>
        <v>Idegenforgalmi adó</v>
      </c>
      <c r="C33" s="72"/>
      <c r="D33" s="23">
        <v>0</v>
      </c>
      <c r="E33" s="23"/>
      <c r="F33" s="23">
        <f t="shared" ref="F33:F38" si="3">D33+E33</f>
        <v>0</v>
      </c>
    </row>
    <row r="34" spans="1:6" s="435" customFormat="1" ht="12" customHeight="1" x14ac:dyDescent="0.2">
      <c r="A34" s="433" t="s">
        <v>60</v>
      </c>
      <c r="B34" s="430" t="str">
        <f>'[1]KV_1.1.sz.mell.'!B34</f>
        <v>Iparűzési adó</v>
      </c>
      <c r="C34" s="72">
        <v>185000000</v>
      </c>
      <c r="D34" s="23">
        <v>180000000</v>
      </c>
      <c r="E34" s="23"/>
      <c r="F34" s="23">
        <f t="shared" si="3"/>
        <v>180000000</v>
      </c>
    </row>
    <row r="35" spans="1:6" s="435" customFormat="1" ht="12" customHeight="1" x14ac:dyDescent="0.2">
      <c r="A35" s="433" t="s">
        <v>62</v>
      </c>
      <c r="B35" s="430" t="str">
        <f>'[1]KV_1.1.sz.mell.'!B35</f>
        <v>Talajterhelési díj</v>
      </c>
      <c r="C35" s="72">
        <v>4000000</v>
      </c>
      <c r="D35" s="23">
        <v>4000000</v>
      </c>
      <c r="E35" s="23"/>
      <c r="F35" s="23">
        <f t="shared" si="3"/>
        <v>4000000</v>
      </c>
    </row>
    <row r="36" spans="1:6" s="435" customFormat="1" ht="12" customHeight="1" x14ac:dyDescent="0.2">
      <c r="A36" s="433" t="s">
        <v>64</v>
      </c>
      <c r="B36" s="430" t="str">
        <f>'[1]KV_1.1.sz.mell.'!B36</f>
        <v>Gépjárműadó</v>
      </c>
      <c r="C36" s="72">
        <v>16500000</v>
      </c>
      <c r="D36" s="23">
        <v>0</v>
      </c>
      <c r="E36" s="23"/>
      <c r="F36" s="23">
        <f t="shared" si="3"/>
        <v>0</v>
      </c>
    </row>
    <row r="37" spans="1:6" s="435" customFormat="1" ht="12" customHeight="1" x14ac:dyDescent="0.2">
      <c r="A37" s="433" t="s">
        <v>66</v>
      </c>
      <c r="B37" s="430" t="str">
        <f>'[1]KV_1.1.sz.mell.'!B37</f>
        <v>Telekadó</v>
      </c>
      <c r="C37" s="72"/>
      <c r="D37" s="23">
        <v>23000000</v>
      </c>
      <c r="E37" s="23"/>
      <c r="F37" s="23">
        <f t="shared" si="3"/>
        <v>23000000</v>
      </c>
    </row>
    <row r="38" spans="1:6" s="435" customFormat="1" ht="12" customHeight="1" thickBot="1" x14ac:dyDescent="0.25">
      <c r="A38" s="436" t="s">
        <v>68</v>
      </c>
      <c r="B38" s="430" t="str">
        <f>'[1]KV_1.1.sz.mell.'!B38</f>
        <v>Kommunális adó</v>
      </c>
      <c r="C38" s="439"/>
      <c r="D38" s="28">
        <v>0</v>
      </c>
      <c r="E38" s="28"/>
      <c r="F38" s="23">
        <f t="shared" si="3"/>
        <v>0</v>
      </c>
    </row>
    <row r="39" spans="1:6" s="435" customFormat="1" ht="12" customHeight="1" thickBot="1" x14ac:dyDescent="0.3">
      <c r="A39" s="427" t="s">
        <v>70</v>
      </c>
      <c r="B39" s="428" t="s">
        <v>71</v>
      </c>
      <c r="C39" s="87">
        <f>SUM(C40:C50)</f>
        <v>10118000</v>
      </c>
      <c r="D39" s="16">
        <v>44894857</v>
      </c>
      <c r="E39" s="16">
        <f>SUM(E41:E47)</f>
        <v>7206996</v>
      </c>
      <c r="F39" s="16">
        <f>D39+E39</f>
        <v>52101853</v>
      </c>
    </row>
    <row r="40" spans="1:6" s="435" customFormat="1" ht="12" customHeight="1" x14ac:dyDescent="0.2">
      <c r="A40" s="429" t="s">
        <v>72</v>
      </c>
      <c r="B40" s="430" t="s">
        <v>73</v>
      </c>
      <c r="C40" s="431"/>
      <c r="D40" s="20">
        <v>0</v>
      </c>
      <c r="E40" s="20"/>
      <c r="F40" s="23">
        <f>D40+E40</f>
        <v>0</v>
      </c>
    </row>
    <row r="41" spans="1:6" s="435" customFormat="1" ht="12" customHeight="1" x14ac:dyDescent="0.2">
      <c r="A41" s="433" t="s">
        <v>74</v>
      </c>
      <c r="B41" s="434" t="s">
        <v>75</v>
      </c>
      <c r="C41" s="72">
        <v>6000000</v>
      </c>
      <c r="D41" s="23">
        <v>16435900</v>
      </c>
      <c r="E41" s="23">
        <v>5674800</v>
      </c>
      <c r="F41" s="23">
        <f t="shared" ref="F41:F50" si="4">D41+E41</f>
        <v>22110700</v>
      </c>
    </row>
    <row r="42" spans="1:6" s="435" customFormat="1" ht="12" customHeight="1" x14ac:dyDescent="0.2">
      <c r="A42" s="433" t="s">
        <v>76</v>
      </c>
      <c r="B42" s="434" t="s">
        <v>77</v>
      </c>
      <c r="C42" s="72"/>
      <c r="D42" s="23">
        <v>0</v>
      </c>
      <c r="E42" s="23"/>
      <c r="F42" s="23">
        <f t="shared" si="4"/>
        <v>0</v>
      </c>
    </row>
    <row r="43" spans="1:6" s="435" customFormat="1" ht="12" customHeight="1" x14ac:dyDescent="0.2">
      <c r="A43" s="433" t="s">
        <v>78</v>
      </c>
      <c r="B43" s="434" t="s">
        <v>79</v>
      </c>
      <c r="C43" s="72"/>
      <c r="D43" s="23">
        <v>16600000</v>
      </c>
      <c r="E43" s="23"/>
      <c r="F43" s="23">
        <f t="shared" si="4"/>
        <v>16600000</v>
      </c>
    </row>
    <row r="44" spans="1:6" s="435" customFormat="1" ht="12" customHeight="1" x14ac:dyDescent="0.2">
      <c r="A44" s="433" t="s">
        <v>80</v>
      </c>
      <c r="B44" s="434" t="s">
        <v>81</v>
      </c>
      <c r="C44" s="72"/>
      <c r="D44" s="23">
        <v>0</v>
      </c>
      <c r="E44" s="20"/>
      <c r="F44" s="23">
        <f t="shared" si="4"/>
        <v>0</v>
      </c>
    </row>
    <row r="45" spans="1:6" s="435" customFormat="1" ht="12" customHeight="1" x14ac:dyDescent="0.2">
      <c r="A45" s="433" t="s">
        <v>82</v>
      </c>
      <c r="B45" s="434" t="s">
        <v>83</v>
      </c>
      <c r="C45" s="72">
        <v>1618000</v>
      </c>
      <c r="D45" s="23">
        <v>4582112</v>
      </c>
      <c r="E45" s="23">
        <v>1532196</v>
      </c>
      <c r="F45" s="23">
        <f t="shared" si="4"/>
        <v>6114308</v>
      </c>
    </row>
    <row r="46" spans="1:6" s="435" customFormat="1" ht="12" customHeight="1" x14ac:dyDescent="0.2">
      <c r="A46" s="433" t="s">
        <v>84</v>
      </c>
      <c r="B46" s="434" t="s">
        <v>85</v>
      </c>
      <c r="C46" s="72"/>
      <c r="D46" s="23">
        <v>0</v>
      </c>
      <c r="E46" s="20"/>
      <c r="F46" s="23">
        <f t="shared" si="4"/>
        <v>0</v>
      </c>
    </row>
    <row r="47" spans="1:6" s="435" customFormat="1" ht="12" customHeight="1" x14ac:dyDescent="0.2">
      <c r="A47" s="433" t="s">
        <v>86</v>
      </c>
      <c r="B47" s="434" t="s">
        <v>87</v>
      </c>
      <c r="C47" s="72"/>
      <c r="D47" s="23">
        <v>0</v>
      </c>
      <c r="E47" s="23"/>
      <c r="F47" s="23">
        <f t="shared" si="4"/>
        <v>0</v>
      </c>
    </row>
    <row r="48" spans="1:6" s="435" customFormat="1" ht="12" customHeight="1" x14ac:dyDescent="0.2">
      <c r="A48" s="433" t="s">
        <v>88</v>
      </c>
      <c r="B48" s="434" t="s">
        <v>89</v>
      </c>
      <c r="C48" s="441"/>
      <c r="D48" s="35">
        <v>0</v>
      </c>
      <c r="E48" s="35"/>
      <c r="F48" s="23">
        <f t="shared" si="4"/>
        <v>0</v>
      </c>
    </row>
    <row r="49" spans="1:6" s="435" customFormat="1" ht="12" customHeight="1" x14ac:dyDescent="0.2">
      <c r="A49" s="436" t="s">
        <v>90</v>
      </c>
      <c r="B49" s="442" t="s">
        <v>91</v>
      </c>
      <c r="C49" s="443"/>
      <c r="D49" s="37">
        <v>0</v>
      </c>
      <c r="E49" s="37"/>
      <c r="F49" s="23">
        <f t="shared" si="4"/>
        <v>0</v>
      </c>
    </row>
    <row r="50" spans="1:6" s="435" customFormat="1" ht="12" customHeight="1" thickBot="1" x14ac:dyDescent="0.3">
      <c r="A50" s="436" t="s">
        <v>92</v>
      </c>
      <c r="B50" s="437" t="s">
        <v>447</v>
      </c>
      <c r="C50" s="444">
        <v>2500000</v>
      </c>
      <c r="D50" s="445">
        <v>7276845</v>
      </c>
      <c r="E50" s="445"/>
      <c r="F50" s="23">
        <f t="shared" si="4"/>
        <v>7276845</v>
      </c>
    </row>
    <row r="51" spans="1:6" s="435" customFormat="1" ht="12" customHeight="1" thickBot="1" x14ac:dyDescent="0.3">
      <c r="A51" s="427" t="s">
        <v>94</v>
      </c>
      <c r="B51" s="428" t="s">
        <v>95</v>
      </c>
      <c r="C51" s="87">
        <f>SUM(C52:C56)</f>
        <v>0</v>
      </c>
      <c r="D51" s="16">
        <v>0</v>
      </c>
      <c r="E51" s="16">
        <f>SUM(E52:E54)</f>
        <v>196850</v>
      </c>
      <c r="F51" s="16">
        <f>D51+E51</f>
        <v>196850</v>
      </c>
    </row>
    <row r="52" spans="1:6" s="435" customFormat="1" ht="12" customHeight="1" x14ac:dyDescent="0.2">
      <c r="A52" s="429" t="s">
        <v>96</v>
      </c>
      <c r="B52" s="430" t="s">
        <v>97</v>
      </c>
      <c r="C52" s="446"/>
      <c r="D52" s="38">
        <v>0</v>
      </c>
      <c r="E52" s="38"/>
      <c r="F52" s="23">
        <f t="shared" si="2"/>
        <v>0</v>
      </c>
    </row>
    <row r="53" spans="1:6" s="435" customFormat="1" ht="12" customHeight="1" x14ac:dyDescent="0.2">
      <c r="A53" s="433" t="s">
        <v>98</v>
      </c>
      <c r="B53" s="434" t="s">
        <v>99</v>
      </c>
      <c r="C53" s="441"/>
      <c r="D53" s="35">
        <v>0</v>
      </c>
      <c r="E53" s="35"/>
      <c r="F53" s="23">
        <f t="shared" si="2"/>
        <v>0</v>
      </c>
    </row>
    <row r="54" spans="1:6" s="435" customFormat="1" ht="12" customHeight="1" x14ac:dyDescent="0.2">
      <c r="A54" s="433" t="s">
        <v>100</v>
      </c>
      <c r="B54" s="434" t="s">
        <v>101</v>
      </c>
      <c r="C54" s="441"/>
      <c r="D54" s="35">
        <v>0</v>
      </c>
      <c r="E54" s="35">
        <v>196850</v>
      </c>
      <c r="F54" s="23">
        <f>D54+E54</f>
        <v>196850</v>
      </c>
    </row>
    <row r="55" spans="1:6" s="435" customFormat="1" ht="12" customHeight="1" x14ac:dyDescent="0.2">
      <c r="A55" s="433" t="s">
        <v>102</v>
      </c>
      <c r="B55" s="434" t="s">
        <v>103</v>
      </c>
      <c r="C55" s="441"/>
      <c r="D55" s="35">
        <v>0</v>
      </c>
      <c r="E55" s="35"/>
      <c r="F55" s="23">
        <f t="shared" si="2"/>
        <v>0</v>
      </c>
    </row>
    <row r="56" spans="1:6" s="435" customFormat="1" ht="12" customHeight="1" thickBot="1" x14ac:dyDescent="0.25">
      <c r="A56" s="436" t="s">
        <v>104</v>
      </c>
      <c r="B56" s="442" t="s">
        <v>105</v>
      </c>
      <c r="C56" s="443"/>
      <c r="D56" s="37">
        <v>0</v>
      </c>
      <c r="E56" s="37"/>
      <c r="F56" s="23">
        <f t="shared" si="2"/>
        <v>0</v>
      </c>
    </row>
    <row r="57" spans="1:6" s="435" customFormat="1" ht="12" customHeight="1" thickBot="1" x14ac:dyDescent="0.3">
      <c r="A57" s="427" t="s">
        <v>106</v>
      </c>
      <c r="B57" s="428" t="s">
        <v>107</v>
      </c>
      <c r="C57" s="87">
        <f>SUM(C58:C60)</f>
        <v>0</v>
      </c>
      <c r="D57" s="16">
        <v>0</v>
      </c>
      <c r="E57" s="16"/>
      <c r="F57" s="16">
        <f t="shared" si="2"/>
        <v>0</v>
      </c>
    </row>
    <row r="58" spans="1:6" s="435" customFormat="1" ht="12" customHeight="1" x14ac:dyDescent="0.2">
      <c r="A58" s="429" t="s">
        <v>108</v>
      </c>
      <c r="B58" s="430" t="s">
        <v>109</v>
      </c>
      <c r="C58" s="431"/>
      <c r="D58" s="20">
        <v>0</v>
      </c>
      <c r="E58" s="20"/>
      <c r="F58" s="23">
        <f t="shared" si="2"/>
        <v>0</v>
      </c>
    </row>
    <row r="59" spans="1:6" s="435" customFormat="1" ht="12" customHeight="1" x14ac:dyDescent="0.2">
      <c r="A59" s="433" t="s">
        <v>110</v>
      </c>
      <c r="B59" s="434" t="s">
        <v>111</v>
      </c>
      <c r="C59" s="72"/>
      <c r="D59" s="23">
        <v>0</v>
      </c>
      <c r="E59" s="23"/>
      <c r="F59" s="23">
        <f t="shared" si="2"/>
        <v>0</v>
      </c>
    </row>
    <row r="60" spans="1:6" s="435" customFormat="1" ht="12" customHeight="1" x14ac:dyDescent="0.2">
      <c r="A60" s="433" t="s">
        <v>112</v>
      </c>
      <c r="B60" s="434" t="s">
        <v>113</v>
      </c>
      <c r="C60" s="72"/>
      <c r="D60" s="23">
        <v>0</v>
      </c>
      <c r="E60" s="23"/>
      <c r="F60" s="23">
        <f t="shared" si="2"/>
        <v>0</v>
      </c>
    </row>
    <row r="61" spans="1:6" s="435" customFormat="1" ht="12" customHeight="1" thickBot="1" x14ac:dyDescent="0.25">
      <c r="A61" s="436" t="s">
        <v>114</v>
      </c>
      <c r="B61" s="442" t="s">
        <v>115</v>
      </c>
      <c r="C61" s="439"/>
      <c r="D61" s="28">
        <v>0</v>
      </c>
      <c r="E61" s="28"/>
      <c r="F61" s="23">
        <f t="shared" si="2"/>
        <v>0</v>
      </c>
    </row>
    <row r="62" spans="1:6" s="435" customFormat="1" ht="12" customHeight="1" thickBot="1" x14ac:dyDescent="0.3">
      <c r="A62" s="427" t="s">
        <v>116</v>
      </c>
      <c r="B62" s="438" t="s">
        <v>117</v>
      </c>
      <c r="C62" s="87">
        <f>SUM(C63:C65)</f>
        <v>0</v>
      </c>
      <c r="D62" s="16">
        <v>0</v>
      </c>
      <c r="E62" s="16"/>
      <c r="F62" s="16">
        <f t="shared" si="2"/>
        <v>0</v>
      </c>
    </row>
    <row r="63" spans="1:6" s="435" customFormat="1" ht="12" customHeight="1" x14ac:dyDescent="0.2">
      <c r="A63" s="429" t="s">
        <v>118</v>
      </c>
      <c r="B63" s="430" t="s">
        <v>119</v>
      </c>
      <c r="C63" s="441"/>
      <c r="D63" s="35">
        <v>0</v>
      </c>
      <c r="E63" s="35"/>
      <c r="F63" s="23">
        <f t="shared" si="2"/>
        <v>0</v>
      </c>
    </row>
    <row r="64" spans="1:6" s="435" customFormat="1" ht="12" customHeight="1" x14ac:dyDescent="0.2">
      <c r="A64" s="433" t="s">
        <v>120</v>
      </c>
      <c r="B64" s="434" t="s">
        <v>121</v>
      </c>
      <c r="C64" s="441"/>
      <c r="D64" s="35">
        <v>0</v>
      </c>
      <c r="E64" s="35"/>
      <c r="F64" s="23">
        <f t="shared" si="2"/>
        <v>0</v>
      </c>
    </row>
    <row r="65" spans="1:6" s="435" customFormat="1" ht="12" customHeight="1" x14ac:dyDescent="0.2">
      <c r="A65" s="433" t="s">
        <v>122</v>
      </c>
      <c r="B65" s="434" t="s">
        <v>123</v>
      </c>
      <c r="C65" s="441"/>
      <c r="D65" s="35">
        <v>0</v>
      </c>
      <c r="E65" s="35"/>
      <c r="F65" s="23">
        <f t="shared" si="2"/>
        <v>0</v>
      </c>
    </row>
    <row r="66" spans="1:6" s="435" customFormat="1" ht="12" customHeight="1" thickBot="1" x14ac:dyDescent="0.25">
      <c r="A66" s="436" t="s">
        <v>124</v>
      </c>
      <c r="B66" s="442" t="s">
        <v>125</v>
      </c>
      <c r="C66" s="441"/>
      <c r="D66" s="35">
        <v>0</v>
      </c>
      <c r="E66" s="35"/>
      <c r="F66" s="23">
        <f t="shared" si="2"/>
        <v>0</v>
      </c>
    </row>
    <row r="67" spans="1:6" s="435" customFormat="1" ht="12" customHeight="1" thickBot="1" x14ac:dyDescent="0.3">
      <c r="A67" s="427" t="s">
        <v>259</v>
      </c>
      <c r="B67" s="428" t="s">
        <v>127</v>
      </c>
      <c r="C67" s="94">
        <f>+C10+C17+C24+C31+C39+C51+C57+C62</f>
        <v>630373362</v>
      </c>
      <c r="D67" s="94">
        <f t="shared" ref="D67:F67" si="5">+D10+D17+D24+D31+D39+D51+D57+D62</f>
        <v>989521524</v>
      </c>
      <c r="E67" s="94">
        <f t="shared" si="5"/>
        <v>85754718</v>
      </c>
      <c r="F67" s="94">
        <f t="shared" si="5"/>
        <v>1075276242</v>
      </c>
    </row>
    <row r="68" spans="1:6" s="435" customFormat="1" ht="12" customHeight="1" thickBot="1" x14ac:dyDescent="0.2">
      <c r="A68" s="447" t="s">
        <v>448</v>
      </c>
      <c r="B68" s="438" t="s">
        <v>129</v>
      </c>
      <c r="C68" s="87">
        <f>SUM(C69:C71)</f>
        <v>0</v>
      </c>
      <c r="D68" s="16">
        <f>SUM(D69:D71)</f>
        <v>0</v>
      </c>
      <c r="E68" s="16"/>
      <c r="F68" s="16">
        <f t="shared" si="2"/>
        <v>0</v>
      </c>
    </row>
    <row r="69" spans="1:6" s="435" customFormat="1" ht="12" customHeight="1" x14ac:dyDescent="0.2">
      <c r="A69" s="429" t="s">
        <v>130</v>
      </c>
      <c r="B69" s="430" t="s">
        <v>131</v>
      </c>
      <c r="C69" s="441"/>
      <c r="D69" s="35"/>
      <c r="E69" s="35"/>
      <c r="F69" s="23">
        <f t="shared" si="2"/>
        <v>0</v>
      </c>
    </row>
    <row r="70" spans="1:6" s="435" customFormat="1" ht="12" customHeight="1" x14ac:dyDescent="0.2">
      <c r="A70" s="433" t="s">
        <v>132</v>
      </c>
      <c r="B70" s="434" t="s">
        <v>133</v>
      </c>
      <c r="C70" s="441"/>
      <c r="D70" s="35"/>
      <c r="E70" s="35"/>
      <c r="F70" s="23">
        <f t="shared" si="2"/>
        <v>0</v>
      </c>
    </row>
    <row r="71" spans="1:6" s="435" customFormat="1" ht="12" customHeight="1" thickBot="1" x14ac:dyDescent="0.25">
      <c r="A71" s="436" t="s">
        <v>134</v>
      </c>
      <c r="B71" s="448" t="s">
        <v>449</v>
      </c>
      <c r="C71" s="441"/>
      <c r="D71" s="35"/>
      <c r="E71" s="35"/>
      <c r="F71" s="23">
        <f t="shared" si="2"/>
        <v>0</v>
      </c>
    </row>
    <row r="72" spans="1:6" s="435" customFormat="1" ht="12" customHeight="1" thickBot="1" x14ac:dyDescent="0.2">
      <c r="A72" s="447" t="s">
        <v>136</v>
      </c>
      <c r="B72" s="438" t="s">
        <v>137</v>
      </c>
      <c r="C72" s="87">
        <f>SUM(C73:C76)</f>
        <v>0</v>
      </c>
      <c r="D72" s="16">
        <f>SUM(D73:D76)</f>
        <v>0</v>
      </c>
      <c r="E72" s="16"/>
      <c r="F72" s="16">
        <f t="shared" si="2"/>
        <v>0</v>
      </c>
    </row>
    <row r="73" spans="1:6" s="435" customFormat="1" ht="12" customHeight="1" x14ac:dyDescent="0.2">
      <c r="A73" s="429" t="s">
        <v>138</v>
      </c>
      <c r="B73" s="430" t="s">
        <v>139</v>
      </c>
      <c r="C73" s="441"/>
      <c r="D73" s="35"/>
      <c r="E73" s="35"/>
      <c r="F73" s="23">
        <f t="shared" si="2"/>
        <v>0</v>
      </c>
    </row>
    <row r="74" spans="1:6" s="435" customFormat="1" ht="12" customHeight="1" x14ac:dyDescent="0.2">
      <c r="A74" s="433" t="s">
        <v>140</v>
      </c>
      <c r="B74" s="434" t="s">
        <v>141</v>
      </c>
      <c r="C74" s="441"/>
      <c r="D74" s="35"/>
      <c r="E74" s="35"/>
      <c r="F74" s="23">
        <f t="shared" si="2"/>
        <v>0</v>
      </c>
    </row>
    <row r="75" spans="1:6" s="435" customFormat="1" ht="12" customHeight="1" x14ac:dyDescent="0.2">
      <c r="A75" s="433" t="s">
        <v>142</v>
      </c>
      <c r="B75" s="434" t="s">
        <v>143</v>
      </c>
      <c r="C75" s="441"/>
      <c r="D75" s="35"/>
      <c r="E75" s="35"/>
      <c r="F75" s="23">
        <f t="shared" si="2"/>
        <v>0</v>
      </c>
    </row>
    <row r="76" spans="1:6" s="435" customFormat="1" ht="12" customHeight="1" thickBot="1" x14ac:dyDescent="0.3">
      <c r="A76" s="436" t="s">
        <v>144</v>
      </c>
      <c r="B76" s="449" t="s">
        <v>145</v>
      </c>
      <c r="C76" s="443"/>
      <c r="D76" s="37"/>
      <c r="E76" s="37"/>
      <c r="F76" s="28">
        <f t="shared" si="2"/>
        <v>0</v>
      </c>
    </row>
    <row r="77" spans="1:6" s="435" customFormat="1" ht="12" customHeight="1" thickBot="1" x14ac:dyDescent="0.2">
      <c r="A77" s="447" t="s">
        <v>146</v>
      </c>
      <c r="B77" s="438" t="s">
        <v>147</v>
      </c>
      <c r="C77" s="87">
        <f>SUM(C78:C79)</f>
        <v>244278000</v>
      </c>
      <c r="D77" s="16">
        <v>257693078</v>
      </c>
      <c r="E77" s="16"/>
      <c r="F77" s="16">
        <f>D77+E77</f>
        <v>257693078</v>
      </c>
    </row>
    <row r="78" spans="1:6" s="435" customFormat="1" ht="12" customHeight="1" x14ac:dyDescent="0.2">
      <c r="A78" s="429" t="s">
        <v>148</v>
      </c>
      <c r="B78" s="430" t="s">
        <v>149</v>
      </c>
      <c r="C78" s="441">
        <v>244278000</v>
      </c>
      <c r="D78" s="35">
        <v>257693078</v>
      </c>
      <c r="E78" s="35"/>
      <c r="F78" s="23">
        <f>D78+E78</f>
        <v>257693078</v>
      </c>
    </row>
    <row r="79" spans="1:6" s="435" customFormat="1" ht="12" customHeight="1" thickBot="1" x14ac:dyDescent="0.25">
      <c r="A79" s="436" t="s">
        <v>150</v>
      </c>
      <c r="B79" s="442" t="s">
        <v>151</v>
      </c>
      <c r="C79" s="441"/>
      <c r="D79" s="35">
        <v>0</v>
      </c>
      <c r="E79" s="35"/>
      <c r="F79" s="23">
        <f t="shared" si="2"/>
        <v>0</v>
      </c>
    </row>
    <row r="80" spans="1:6" s="432" customFormat="1" ht="12" customHeight="1" thickBot="1" x14ac:dyDescent="0.2">
      <c r="A80" s="447" t="s">
        <v>152</v>
      </c>
      <c r="B80" s="438" t="s">
        <v>153</v>
      </c>
      <c r="C80" s="87">
        <f>SUM(C81:C83)</f>
        <v>8179654</v>
      </c>
      <c r="D80" s="16">
        <v>8179654</v>
      </c>
      <c r="E80" s="16">
        <f>SUM(E81:E83)</f>
        <v>-8179654</v>
      </c>
      <c r="F80" s="16">
        <f>D80+E80</f>
        <v>0</v>
      </c>
    </row>
    <row r="81" spans="1:6" s="435" customFormat="1" ht="12" customHeight="1" x14ac:dyDescent="0.2">
      <c r="A81" s="429" t="s">
        <v>154</v>
      </c>
      <c r="B81" s="430" t="s">
        <v>155</v>
      </c>
      <c r="C81" s="441">
        <v>8179654</v>
      </c>
      <c r="D81" s="35">
        <v>8179654</v>
      </c>
      <c r="E81" s="38">
        <v>-8179654</v>
      </c>
      <c r="F81" s="23">
        <f>D81+E81</f>
        <v>0</v>
      </c>
    </row>
    <row r="82" spans="1:6" s="435" customFormat="1" ht="12" customHeight="1" x14ac:dyDescent="0.2">
      <c r="A82" s="433" t="s">
        <v>156</v>
      </c>
      <c r="B82" s="434" t="s">
        <v>157</v>
      </c>
      <c r="C82" s="441"/>
      <c r="D82" s="35"/>
      <c r="E82" s="35"/>
      <c r="F82" s="23">
        <f t="shared" si="2"/>
        <v>0</v>
      </c>
    </row>
    <row r="83" spans="1:6" s="435" customFormat="1" ht="12" customHeight="1" thickBot="1" x14ac:dyDescent="0.25">
      <c r="A83" s="436" t="s">
        <v>158</v>
      </c>
      <c r="B83" s="442" t="s">
        <v>159</v>
      </c>
      <c r="C83" s="441"/>
      <c r="D83" s="35"/>
      <c r="E83" s="35"/>
      <c r="F83" s="23">
        <f t="shared" si="2"/>
        <v>0</v>
      </c>
    </row>
    <row r="84" spans="1:6" s="435" customFormat="1" ht="12" customHeight="1" thickBot="1" x14ac:dyDescent="0.2">
      <c r="A84" s="447" t="s">
        <v>160</v>
      </c>
      <c r="B84" s="438" t="s">
        <v>161</v>
      </c>
      <c r="C84" s="87">
        <f>SUM(C85:C88)</f>
        <v>0</v>
      </c>
      <c r="D84" s="16">
        <f>SUM(D85:D88)</f>
        <v>0</v>
      </c>
      <c r="E84" s="16"/>
      <c r="F84" s="16">
        <f t="shared" si="2"/>
        <v>0</v>
      </c>
    </row>
    <row r="85" spans="1:6" s="435" customFormat="1" ht="12" customHeight="1" x14ac:dyDescent="0.2">
      <c r="A85" s="450" t="s">
        <v>162</v>
      </c>
      <c r="B85" s="430" t="s">
        <v>163</v>
      </c>
      <c r="C85" s="441"/>
      <c r="D85" s="35"/>
      <c r="E85" s="35"/>
      <c r="F85" s="23">
        <f t="shared" si="2"/>
        <v>0</v>
      </c>
    </row>
    <row r="86" spans="1:6" s="435" customFormat="1" ht="12" customHeight="1" x14ac:dyDescent="0.2">
      <c r="A86" s="451" t="s">
        <v>164</v>
      </c>
      <c r="B86" s="434" t="s">
        <v>165</v>
      </c>
      <c r="C86" s="441"/>
      <c r="D86" s="35"/>
      <c r="E86" s="35"/>
      <c r="F86" s="23">
        <f t="shared" si="2"/>
        <v>0</v>
      </c>
    </row>
    <row r="87" spans="1:6" s="435" customFormat="1" ht="12" customHeight="1" x14ac:dyDescent="0.2">
      <c r="A87" s="451" t="s">
        <v>166</v>
      </c>
      <c r="B87" s="434" t="s">
        <v>167</v>
      </c>
      <c r="C87" s="441"/>
      <c r="D87" s="35"/>
      <c r="E87" s="35"/>
      <c r="F87" s="23">
        <f t="shared" si="2"/>
        <v>0</v>
      </c>
    </row>
    <row r="88" spans="1:6" s="432" customFormat="1" ht="12" customHeight="1" thickBot="1" x14ac:dyDescent="0.25">
      <c r="A88" s="452" t="s">
        <v>168</v>
      </c>
      <c r="B88" s="442" t="s">
        <v>169</v>
      </c>
      <c r="C88" s="441"/>
      <c r="D88" s="35"/>
      <c r="E88" s="35"/>
      <c r="F88" s="23">
        <f t="shared" si="2"/>
        <v>0</v>
      </c>
    </row>
    <row r="89" spans="1:6" s="432" customFormat="1" ht="12" customHeight="1" thickBot="1" x14ac:dyDescent="0.2">
      <c r="A89" s="447" t="s">
        <v>170</v>
      </c>
      <c r="B89" s="438" t="s">
        <v>171</v>
      </c>
      <c r="C89" s="453"/>
      <c r="D89" s="54"/>
      <c r="E89" s="54"/>
      <c r="F89" s="16">
        <f t="shared" si="2"/>
        <v>0</v>
      </c>
    </row>
    <row r="90" spans="1:6" s="432" customFormat="1" ht="12" customHeight="1" thickBot="1" x14ac:dyDescent="0.2">
      <c r="A90" s="447" t="s">
        <v>450</v>
      </c>
      <c r="B90" s="438" t="s">
        <v>173</v>
      </c>
      <c r="C90" s="453"/>
      <c r="D90" s="54"/>
      <c r="E90" s="54"/>
      <c r="F90" s="16">
        <f t="shared" ref="F90" si="6">C90+D90</f>
        <v>0</v>
      </c>
    </row>
    <row r="91" spans="1:6" s="432" customFormat="1" ht="12" customHeight="1" thickBot="1" x14ac:dyDescent="0.2">
      <c r="A91" s="447" t="s">
        <v>451</v>
      </c>
      <c r="B91" s="454" t="s">
        <v>175</v>
      </c>
      <c r="C91" s="94">
        <f>+C68+C72+C77+C80+C84+C90+C89</f>
        <v>252457654</v>
      </c>
      <c r="D91" s="33">
        <f>+D68+D72+D77+D80+D84+D90+D89</f>
        <v>265872732</v>
      </c>
      <c r="E91" s="33">
        <f t="shared" ref="E91:F91" si="7">+E68+E72+E77+E80+E84+E90+E89</f>
        <v>-8179654</v>
      </c>
      <c r="F91" s="33">
        <f t="shared" si="7"/>
        <v>257693078</v>
      </c>
    </row>
    <row r="92" spans="1:6" s="432" customFormat="1" ht="12" customHeight="1" thickBot="1" x14ac:dyDescent="0.2">
      <c r="A92" s="455" t="s">
        <v>452</v>
      </c>
      <c r="B92" s="456" t="s">
        <v>453</v>
      </c>
      <c r="C92" s="94">
        <f>+C67+C91</f>
        <v>882831016</v>
      </c>
      <c r="D92" s="94">
        <f t="shared" ref="D92:E92" si="8">+D67+D91</f>
        <v>1255394256</v>
      </c>
      <c r="E92" s="94">
        <f t="shared" si="8"/>
        <v>77575064</v>
      </c>
      <c r="F92" s="94">
        <f>D92+E92</f>
        <v>1332969320</v>
      </c>
    </row>
    <row r="93" spans="1:6" s="435" customFormat="1" ht="19.5" customHeight="1" thickBot="1" x14ac:dyDescent="0.3">
      <c r="A93" s="457"/>
      <c r="B93" s="458"/>
      <c r="C93" s="459"/>
      <c r="D93" s="459"/>
      <c r="E93" s="459"/>
      <c r="F93" s="459"/>
    </row>
    <row r="94" spans="1:6" s="422" customFormat="1" ht="16.5" customHeight="1" thickBot="1" x14ac:dyDescent="0.3">
      <c r="A94" s="460"/>
      <c r="B94" s="461" t="s">
        <v>275</v>
      </c>
      <c r="C94" s="462"/>
      <c r="D94" s="462"/>
      <c r="E94" s="462"/>
      <c r="F94" s="462"/>
    </row>
    <row r="95" spans="1:6" s="467" customFormat="1" ht="12" customHeight="1" thickBot="1" x14ac:dyDescent="0.3">
      <c r="A95" s="463" t="s">
        <v>12</v>
      </c>
      <c r="B95" s="464" t="s">
        <v>454</v>
      </c>
      <c r="C95" s="465">
        <f>+C96+C97+C98+C99+C100+C113</f>
        <v>288062000</v>
      </c>
      <c r="D95" s="466">
        <v>392200036</v>
      </c>
      <c r="E95" s="466">
        <f>E96+E97+E98+E99+E100+E113</f>
        <v>32484012</v>
      </c>
      <c r="F95" s="66">
        <f>D95+E95</f>
        <v>424684048</v>
      </c>
    </row>
    <row r="96" spans="1:6" ht="12" customHeight="1" x14ac:dyDescent="0.25">
      <c r="A96" s="468" t="s">
        <v>14</v>
      </c>
      <c r="B96" s="469" t="s">
        <v>182</v>
      </c>
      <c r="C96" s="470">
        <v>106001000</v>
      </c>
      <c r="D96" s="471">
        <v>158754272</v>
      </c>
      <c r="E96" s="470">
        <v>5641916</v>
      </c>
      <c r="F96" s="844">
        <f>D96+E96</f>
        <v>164396188</v>
      </c>
    </row>
    <row r="97" spans="1:6" ht="12" customHeight="1" x14ac:dyDescent="0.25">
      <c r="A97" s="433" t="s">
        <v>16</v>
      </c>
      <c r="B97" s="472" t="s">
        <v>183</v>
      </c>
      <c r="C97" s="72">
        <v>17858000</v>
      </c>
      <c r="D97" s="83">
        <v>25067255</v>
      </c>
      <c r="E97" s="72">
        <v>916700</v>
      </c>
      <c r="F97" s="72">
        <f t="shared" ref="F97:F115" si="9">D97+E97</f>
        <v>25983955</v>
      </c>
    </row>
    <row r="98" spans="1:6" ht="12" customHeight="1" x14ac:dyDescent="0.25">
      <c r="A98" s="433" t="s">
        <v>18</v>
      </c>
      <c r="B98" s="472" t="s">
        <v>184</v>
      </c>
      <c r="C98" s="439">
        <v>97395000</v>
      </c>
      <c r="D98" s="85">
        <v>152446667</v>
      </c>
      <c r="E98" s="439">
        <v>9645896</v>
      </c>
      <c r="F98" s="72">
        <f t="shared" si="9"/>
        <v>162092563</v>
      </c>
    </row>
    <row r="99" spans="1:6" ht="12" customHeight="1" x14ac:dyDescent="0.25">
      <c r="A99" s="433" t="s">
        <v>20</v>
      </c>
      <c r="B99" s="473" t="s">
        <v>185</v>
      </c>
      <c r="C99" s="439">
        <v>20000000</v>
      </c>
      <c r="D99" s="85">
        <v>22725000</v>
      </c>
      <c r="E99" s="439">
        <v>1161200</v>
      </c>
      <c r="F99" s="72">
        <f t="shared" si="9"/>
        <v>23886200</v>
      </c>
    </row>
    <row r="100" spans="1:6" ht="12" customHeight="1" x14ac:dyDescent="0.25">
      <c r="A100" s="433" t="s">
        <v>186</v>
      </c>
      <c r="B100" s="71" t="s">
        <v>187</v>
      </c>
      <c r="C100" s="439">
        <v>4000000</v>
      </c>
      <c r="D100" s="85">
        <v>7785883</v>
      </c>
      <c r="E100" s="439">
        <v>15118300</v>
      </c>
      <c r="F100" s="72">
        <f t="shared" si="9"/>
        <v>22904183</v>
      </c>
    </row>
    <row r="101" spans="1:6" ht="12" customHeight="1" x14ac:dyDescent="0.25">
      <c r="A101" s="433" t="s">
        <v>24</v>
      </c>
      <c r="B101" s="472" t="s">
        <v>455</v>
      </c>
      <c r="C101" s="439"/>
      <c r="D101" s="85">
        <v>3185883</v>
      </c>
      <c r="E101" s="439"/>
      <c r="F101" s="72">
        <f t="shared" si="9"/>
        <v>3185883</v>
      </c>
    </row>
    <row r="102" spans="1:6" ht="12" customHeight="1" x14ac:dyDescent="0.2">
      <c r="A102" s="433" t="s">
        <v>189</v>
      </c>
      <c r="B102" s="474" t="s">
        <v>190</v>
      </c>
      <c r="C102" s="439"/>
      <c r="D102" s="85">
        <v>0</v>
      </c>
      <c r="E102" s="439"/>
      <c r="F102" s="72">
        <f t="shared" si="9"/>
        <v>0</v>
      </c>
    </row>
    <row r="103" spans="1:6" ht="12" customHeight="1" x14ac:dyDescent="0.2">
      <c r="A103" s="433" t="s">
        <v>191</v>
      </c>
      <c r="B103" s="474" t="s">
        <v>192</v>
      </c>
      <c r="C103" s="439"/>
      <c r="D103" s="85">
        <v>0</v>
      </c>
      <c r="E103" s="439"/>
      <c r="F103" s="72">
        <f t="shared" si="9"/>
        <v>0</v>
      </c>
    </row>
    <row r="104" spans="1:6" ht="12" customHeight="1" x14ac:dyDescent="0.2">
      <c r="A104" s="433" t="s">
        <v>193</v>
      </c>
      <c r="B104" s="474" t="s">
        <v>194</v>
      </c>
      <c r="C104" s="439"/>
      <c r="D104" s="85">
        <v>0</v>
      </c>
      <c r="E104" s="439"/>
      <c r="F104" s="72">
        <f t="shared" si="9"/>
        <v>0</v>
      </c>
    </row>
    <row r="105" spans="1:6" ht="12" customHeight="1" x14ac:dyDescent="0.25">
      <c r="A105" s="433" t="s">
        <v>195</v>
      </c>
      <c r="B105" s="475" t="s">
        <v>196</v>
      </c>
      <c r="C105" s="439"/>
      <c r="D105" s="85">
        <v>0</v>
      </c>
      <c r="E105" s="439"/>
      <c r="F105" s="72">
        <f t="shared" si="9"/>
        <v>0</v>
      </c>
    </row>
    <row r="106" spans="1:6" ht="12" customHeight="1" x14ac:dyDescent="0.25">
      <c r="A106" s="433" t="s">
        <v>197</v>
      </c>
      <c r="B106" s="475" t="s">
        <v>198</v>
      </c>
      <c r="C106" s="439"/>
      <c r="D106" s="85">
        <v>0</v>
      </c>
      <c r="E106" s="439"/>
      <c r="F106" s="72">
        <f t="shared" si="9"/>
        <v>0</v>
      </c>
    </row>
    <row r="107" spans="1:6" ht="12" customHeight="1" x14ac:dyDescent="0.2">
      <c r="A107" s="433" t="s">
        <v>199</v>
      </c>
      <c r="B107" s="474" t="s">
        <v>200</v>
      </c>
      <c r="C107" s="439"/>
      <c r="D107" s="85">
        <v>0</v>
      </c>
      <c r="E107" s="439"/>
      <c r="F107" s="72">
        <f t="shared" si="9"/>
        <v>0</v>
      </c>
    </row>
    <row r="108" spans="1:6" ht="12" customHeight="1" x14ac:dyDescent="0.2">
      <c r="A108" s="433" t="s">
        <v>201</v>
      </c>
      <c r="B108" s="474" t="s">
        <v>202</v>
      </c>
      <c r="C108" s="439"/>
      <c r="D108" s="85">
        <v>0</v>
      </c>
      <c r="E108" s="439"/>
      <c r="F108" s="72">
        <f t="shared" si="9"/>
        <v>0</v>
      </c>
    </row>
    <row r="109" spans="1:6" ht="12" customHeight="1" x14ac:dyDescent="0.25">
      <c r="A109" s="433" t="s">
        <v>203</v>
      </c>
      <c r="B109" s="475" t="s">
        <v>204</v>
      </c>
      <c r="C109" s="439"/>
      <c r="D109" s="85">
        <v>0</v>
      </c>
      <c r="E109" s="439"/>
      <c r="F109" s="72">
        <f t="shared" si="9"/>
        <v>0</v>
      </c>
    </row>
    <row r="110" spans="1:6" ht="12" customHeight="1" x14ac:dyDescent="0.25">
      <c r="A110" s="476" t="s">
        <v>205</v>
      </c>
      <c r="B110" s="477" t="s">
        <v>206</v>
      </c>
      <c r="C110" s="439"/>
      <c r="D110" s="85">
        <v>0</v>
      </c>
      <c r="E110" s="439"/>
      <c r="F110" s="72">
        <f t="shared" si="9"/>
        <v>0</v>
      </c>
    </row>
    <row r="111" spans="1:6" ht="12" customHeight="1" x14ac:dyDescent="0.25">
      <c r="A111" s="433" t="s">
        <v>207</v>
      </c>
      <c r="B111" s="477" t="s">
        <v>208</v>
      </c>
      <c r="C111" s="439"/>
      <c r="D111" s="85">
        <v>0</v>
      </c>
      <c r="E111" s="439"/>
      <c r="F111" s="72">
        <f t="shared" si="9"/>
        <v>0</v>
      </c>
    </row>
    <row r="112" spans="1:6" ht="12" customHeight="1" x14ac:dyDescent="0.25">
      <c r="A112" s="433" t="s">
        <v>209</v>
      </c>
      <c r="B112" s="475" t="s">
        <v>210</v>
      </c>
      <c r="C112" s="72">
        <v>4000000</v>
      </c>
      <c r="D112" s="83">
        <v>4600000</v>
      </c>
      <c r="E112" s="439">
        <v>15118300</v>
      </c>
      <c r="F112" s="72">
        <f t="shared" si="9"/>
        <v>19718300</v>
      </c>
    </row>
    <row r="113" spans="1:6" ht="12" customHeight="1" x14ac:dyDescent="0.25">
      <c r="A113" s="433" t="s">
        <v>211</v>
      </c>
      <c r="B113" s="473" t="s">
        <v>212</v>
      </c>
      <c r="C113" s="72">
        <v>42808000</v>
      </c>
      <c r="D113" s="83">
        <v>25420959</v>
      </c>
      <c r="E113" s="439"/>
      <c r="F113" s="72">
        <f t="shared" si="9"/>
        <v>25420959</v>
      </c>
    </row>
    <row r="114" spans="1:6" ht="12" customHeight="1" x14ac:dyDescent="0.25">
      <c r="A114" s="436" t="s">
        <v>213</v>
      </c>
      <c r="B114" s="472" t="s">
        <v>456</v>
      </c>
      <c r="C114" s="439"/>
      <c r="D114" s="85">
        <v>0</v>
      </c>
      <c r="E114" s="439"/>
      <c r="F114" s="72">
        <f t="shared" si="9"/>
        <v>0</v>
      </c>
    </row>
    <row r="115" spans="1:6" ht="12" customHeight="1" thickBot="1" x14ac:dyDescent="0.3">
      <c r="A115" s="478" t="s">
        <v>215</v>
      </c>
      <c r="B115" s="479" t="s">
        <v>457</v>
      </c>
      <c r="C115" s="480">
        <v>42808000</v>
      </c>
      <c r="D115" s="93">
        <v>25420959</v>
      </c>
      <c r="E115" s="480"/>
      <c r="F115" s="840">
        <f t="shared" si="9"/>
        <v>25420959</v>
      </c>
    </row>
    <row r="116" spans="1:6" ht="12" customHeight="1" thickBot="1" x14ac:dyDescent="0.3">
      <c r="A116" s="427" t="s">
        <v>26</v>
      </c>
      <c r="B116" s="481" t="s">
        <v>217</v>
      </c>
      <c r="C116" s="87">
        <f>+C117+C119+C121</f>
        <v>353020016</v>
      </c>
      <c r="D116" s="87">
        <f>D117+D119</f>
        <v>619072724</v>
      </c>
      <c r="E116" s="87">
        <f t="shared" ref="E116" si="10">+E117+E119+E121</f>
        <v>28378947</v>
      </c>
      <c r="F116" s="87">
        <f>D116+E116</f>
        <v>647451671</v>
      </c>
    </row>
    <row r="117" spans="1:6" ht="12" customHeight="1" x14ac:dyDescent="0.25">
      <c r="A117" s="429" t="s">
        <v>28</v>
      </c>
      <c r="B117" s="472" t="s">
        <v>218</v>
      </c>
      <c r="C117" s="431">
        <v>288701000</v>
      </c>
      <c r="D117" s="863">
        <v>434753708</v>
      </c>
      <c r="E117" s="844">
        <v>8915716</v>
      </c>
      <c r="F117" s="844">
        <f>D117+E117</f>
        <v>443669424</v>
      </c>
    </row>
    <row r="118" spans="1:6" ht="12" customHeight="1" x14ac:dyDescent="0.25">
      <c r="A118" s="429" t="s">
        <v>30</v>
      </c>
      <c r="B118" s="482" t="s">
        <v>219</v>
      </c>
      <c r="C118" s="431"/>
      <c r="D118" s="863">
        <v>86052708</v>
      </c>
      <c r="E118" s="72"/>
      <c r="F118" s="72">
        <f t="shared" ref="F118:F125" si="11">D118+E118</f>
        <v>86052708</v>
      </c>
    </row>
    <row r="119" spans="1:6" ht="12" customHeight="1" x14ac:dyDescent="0.25">
      <c r="A119" s="429" t="s">
        <v>32</v>
      </c>
      <c r="B119" s="482" t="s">
        <v>220</v>
      </c>
      <c r="C119" s="72">
        <v>64319016</v>
      </c>
      <c r="D119" s="841">
        <v>184319016</v>
      </c>
      <c r="E119" s="72">
        <v>19463231</v>
      </c>
      <c r="F119" s="72">
        <f t="shared" si="11"/>
        <v>203782247</v>
      </c>
    </row>
    <row r="120" spans="1:6" ht="12" customHeight="1" x14ac:dyDescent="0.25">
      <c r="A120" s="429" t="s">
        <v>34</v>
      </c>
      <c r="B120" s="482" t="s">
        <v>221</v>
      </c>
      <c r="C120" s="72"/>
      <c r="D120" s="841">
        <v>120000000</v>
      </c>
      <c r="E120" s="72"/>
      <c r="F120" s="72">
        <f t="shared" si="11"/>
        <v>120000000</v>
      </c>
    </row>
    <row r="121" spans="1:6" ht="12" customHeight="1" x14ac:dyDescent="0.25">
      <c r="A121" s="429" t="s">
        <v>36</v>
      </c>
      <c r="B121" s="449" t="s">
        <v>334</v>
      </c>
      <c r="C121" s="72"/>
      <c r="D121" s="841">
        <v>0</v>
      </c>
      <c r="E121" s="72"/>
      <c r="F121" s="72">
        <f t="shared" si="11"/>
        <v>0</v>
      </c>
    </row>
    <row r="122" spans="1:6" ht="12" customHeight="1" x14ac:dyDescent="0.25">
      <c r="A122" s="429" t="s">
        <v>38</v>
      </c>
      <c r="B122" s="483" t="s">
        <v>223</v>
      </c>
      <c r="C122" s="72"/>
      <c r="D122" s="841">
        <v>0</v>
      </c>
      <c r="E122" s="72"/>
      <c r="F122" s="72">
        <f t="shared" si="11"/>
        <v>0</v>
      </c>
    </row>
    <row r="123" spans="1:6" ht="12" customHeight="1" x14ac:dyDescent="0.25">
      <c r="A123" s="429" t="s">
        <v>224</v>
      </c>
      <c r="B123" s="484" t="s">
        <v>225</v>
      </c>
      <c r="C123" s="72"/>
      <c r="D123" s="841">
        <v>0</v>
      </c>
      <c r="E123" s="72"/>
      <c r="F123" s="72">
        <f t="shared" si="11"/>
        <v>0</v>
      </c>
    </row>
    <row r="124" spans="1:6" ht="12" customHeight="1" x14ac:dyDescent="0.25">
      <c r="A124" s="429" t="s">
        <v>226</v>
      </c>
      <c r="B124" s="475" t="s">
        <v>198</v>
      </c>
      <c r="C124" s="72"/>
      <c r="D124" s="841">
        <v>0</v>
      </c>
      <c r="E124" s="72"/>
      <c r="F124" s="72">
        <f t="shared" si="11"/>
        <v>0</v>
      </c>
    </row>
    <row r="125" spans="1:6" ht="12" customHeight="1" x14ac:dyDescent="0.25">
      <c r="A125" s="429" t="s">
        <v>227</v>
      </c>
      <c r="B125" s="475" t="s">
        <v>228</v>
      </c>
      <c r="C125" s="72"/>
      <c r="D125" s="841">
        <v>0</v>
      </c>
      <c r="E125" s="72"/>
      <c r="F125" s="72">
        <f t="shared" si="11"/>
        <v>0</v>
      </c>
    </row>
    <row r="126" spans="1:6" ht="12" customHeight="1" x14ac:dyDescent="0.25">
      <c r="A126" s="429" t="s">
        <v>229</v>
      </c>
      <c r="B126" s="475" t="s">
        <v>230</v>
      </c>
      <c r="C126" s="72"/>
      <c r="D126" s="841">
        <v>0</v>
      </c>
      <c r="E126" s="72"/>
      <c r="F126" s="72">
        <f t="shared" ref="F126:F155" si="12">C126+D126</f>
        <v>0</v>
      </c>
    </row>
    <row r="127" spans="1:6" ht="12" customHeight="1" x14ac:dyDescent="0.25">
      <c r="A127" s="429" t="s">
        <v>231</v>
      </c>
      <c r="B127" s="475" t="s">
        <v>204</v>
      </c>
      <c r="C127" s="72"/>
      <c r="D127" s="841">
        <v>0</v>
      </c>
      <c r="E127" s="72"/>
      <c r="F127" s="72">
        <f t="shared" si="12"/>
        <v>0</v>
      </c>
    </row>
    <row r="128" spans="1:6" ht="12" customHeight="1" x14ac:dyDescent="0.25">
      <c r="A128" s="429" t="s">
        <v>232</v>
      </c>
      <c r="B128" s="475" t="s">
        <v>233</v>
      </c>
      <c r="C128" s="72"/>
      <c r="D128" s="841">
        <v>0</v>
      </c>
      <c r="E128" s="439"/>
      <c r="F128" s="439">
        <f t="shared" si="12"/>
        <v>0</v>
      </c>
    </row>
    <row r="129" spans="1:12" ht="12" customHeight="1" thickBot="1" x14ac:dyDescent="0.3">
      <c r="A129" s="476" t="s">
        <v>234</v>
      </c>
      <c r="B129" s="475" t="s">
        <v>235</v>
      </c>
      <c r="C129" s="439"/>
      <c r="D129" s="842">
        <v>0</v>
      </c>
      <c r="E129" s="480"/>
      <c r="F129" s="480">
        <f t="shared" si="12"/>
        <v>0</v>
      </c>
    </row>
    <row r="130" spans="1:12" ht="12" customHeight="1" thickBot="1" x14ac:dyDescent="0.3">
      <c r="A130" s="427" t="s">
        <v>40</v>
      </c>
      <c r="B130" s="485" t="s">
        <v>236</v>
      </c>
      <c r="C130" s="87">
        <f>+C95+C116</f>
        <v>641082016</v>
      </c>
      <c r="D130" s="486">
        <v>1011272760</v>
      </c>
      <c r="E130" s="466">
        <f>E95+E116</f>
        <v>60862959</v>
      </c>
      <c r="F130" s="66">
        <f>D130+E130</f>
        <v>1072135719</v>
      </c>
    </row>
    <row r="131" spans="1:12" ht="12" customHeight="1" thickBot="1" x14ac:dyDescent="0.3">
      <c r="A131" s="427" t="s">
        <v>237</v>
      </c>
      <c r="B131" s="485" t="s">
        <v>238</v>
      </c>
      <c r="C131" s="87">
        <f>+C132+C133+C134</f>
        <v>0</v>
      </c>
      <c r="D131" s="486">
        <v>0</v>
      </c>
      <c r="E131" s="486"/>
      <c r="F131" s="87">
        <f t="shared" si="12"/>
        <v>0</v>
      </c>
    </row>
    <row r="132" spans="1:12" s="467" customFormat="1" ht="12" customHeight="1" x14ac:dyDescent="0.25">
      <c r="A132" s="429" t="s">
        <v>56</v>
      </c>
      <c r="B132" s="487" t="s">
        <v>458</v>
      </c>
      <c r="C132" s="72"/>
      <c r="D132" s="83"/>
      <c r="E132" s="834"/>
      <c r="F132" s="89">
        <f t="shared" si="12"/>
        <v>0</v>
      </c>
    </row>
    <row r="133" spans="1:12" ht="12" customHeight="1" x14ac:dyDescent="0.25">
      <c r="A133" s="429" t="s">
        <v>58</v>
      </c>
      <c r="B133" s="487" t="s">
        <v>240</v>
      </c>
      <c r="C133" s="72"/>
      <c r="D133" s="83"/>
      <c r="E133" s="85"/>
      <c r="F133" s="28">
        <f t="shared" si="12"/>
        <v>0</v>
      </c>
    </row>
    <row r="134" spans="1:12" ht="12" customHeight="1" thickBot="1" x14ac:dyDescent="0.3">
      <c r="A134" s="476" t="s">
        <v>60</v>
      </c>
      <c r="B134" s="488" t="s">
        <v>459</v>
      </c>
      <c r="C134" s="72"/>
      <c r="D134" s="83"/>
      <c r="E134" s="85"/>
      <c r="F134" s="28">
        <f t="shared" si="12"/>
        <v>0</v>
      </c>
    </row>
    <row r="135" spans="1:12" ht="12" customHeight="1" thickBot="1" x14ac:dyDescent="0.3">
      <c r="A135" s="427" t="s">
        <v>70</v>
      </c>
      <c r="B135" s="485" t="s">
        <v>242</v>
      </c>
      <c r="C135" s="87">
        <f>+C136+C137+C138+C139+C140+C141</f>
        <v>0</v>
      </c>
      <c r="D135" s="486">
        <f>+D136+D137+D138+D139+D140+D141</f>
        <v>0</v>
      </c>
      <c r="E135" s="486"/>
      <c r="F135" s="87">
        <f t="shared" si="12"/>
        <v>0</v>
      </c>
    </row>
    <row r="136" spans="1:12" ht="12" customHeight="1" x14ac:dyDescent="0.25">
      <c r="A136" s="429" t="s">
        <v>72</v>
      </c>
      <c r="B136" s="487" t="s">
        <v>243</v>
      </c>
      <c r="C136" s="72"/>
      <c r="D136" s="83"/>
      <c r="E136" s="834"/>
      <c r="F136" s="89">
        <f t="shared" si="12"/>
        <v>0</v>
      </c>
    </row>
    <row r="137" spans="1:12" ht="12" customHeight="1" x14ac:dyDescent="0.25">
      <c r="A137" s="429" t="s">
        <v>74</v>
      </c>
      <c r="B137" s="487" t="s">
        <v>244</v>
      </c>
      <c r="C137" s="72"/>
      <c r="D137" s="83"/>
      <c r="E137" s="85"/>
      <c r="F137" s="28">
        <f t="shared" si="12"/>
        <v>0</v>
      </c>
    </row>
    <row r="138" spans="1:12" ht="12" customHeight="1" x14ac:dyDescent="0.25">
      <c r="A138" s="429" t="s">
        <v>76</v>
      </c>
      <c r="B138" s="487" t="s">
        <v>245</v>
      </c>
      <c r="C138" s="72"/>
      <c r="D138" s="83"/>
      <c r="E138" s="85"/>
      <c r="F138" s="28">
        <f t="shared" si="12"/>
        <v>0</v>
      </c>
    </row>
    <row r="139" spans="1:12" ht="12" customHeight="1" x14ac:dyDescent="0.25">
      <c r="A139" s="429" t="s">
        <v>78</v>
      </c>
      <c r="B139" s="487" t="s">
        <v>460</v>
      </c>
      <c r="C139" s="72"/>
      <c r="D139" s="83"/>
      <c r="E139" s="85"/>
      <c r="F139" s="28">
        <f t="shared" si="12"/>
        <v>0</v>
      </c>
    </row>
    <row r="140" spans="1:12" ht="12" customHeight="1" x14ac:dyDescent="0.25">
      <c r="A140" s="429" t="s">
        <v>80</v>
      </c>
      <c r="B140" s="487" t="s">
        <v>247</v>
      </c>
      <c r="C140" s="72"/>
      <c r="D140" s="83"/>
      <c r="E140" s="85"/>
      <c r="F140" s="28">
        <f t="shared" si="12"/>
        <v>0</v>
      </c>
    </row>
    <row r="141" spans="1:12" s="467" customFormat="1" ht="12" customHeight="1" thickBot="1" x14ac:dyDescent="0.3">
      <c r="A141" s="476" t="s">
        <v>82</v>
      </c>
      <c r="B141" s="488" t="s">
        <v>248</v>
      </c>
      <c r="C141" s="72"/>
      <c r="D141" s="83"/>
      <c r="E141" s="85"/>
      <c r="F141" s="28">
        <f t="shared" si="12"/>
        <v>0</v>
      </c>
    </row>
    <row r="142" spans="1:12" ht="12" customHeight="1" thickBot="1" x14ac:dyDescent="0.3">
      <c r="A142" s="427" t="s">
        <v>94</v>
      </c>
      <c r="B142" s="485" t="s">
        <v>461</v>
      </c>
      <c r="C142" s="94">
        <f>+C143+C144+C146+C147+C145</f>
        <v>241749000</v>
      </c>
      <c r="D142" s="94">
        <v>244121496</v>
      </c>
      <c r="E142" s="489">
        <f>SUM(E143:E147)</f>
        <v>16712105</v>
      </c>
      <c r="F142" s="16">
        <f>D142+E142</f>
        <v>260833601</v>
      </c>
      <c r="L142" s="490"/>
    </row>
    <row r="143" spans="1:12" x14ac:dyDescent="0.25">
      <c r="A143" s="429" t="s">
        <v>96</v>
      </c>
      <c r="B143" s="487" t="s">
        <v>250</v>
      </c>
      <c r="C143" s="72"/>
      <c r="D143" s="863">
        <v>0</v>
      </c>
      <c r="E143" s="844">
        <v>8179654</v>
      </c>
      <c r="F143" s="844">
        <f>D143+E143</f>
        <v>8179654</v>
      </c>
    </row>
    <row r="144" spans="1:12" ht="12" customHeight="1" x14ac:dyDescent="0.25">
      <c r="A144" s="429" t="s">
        <v>98</v>
      </c>
      <c r="B144" s="487" t="s">
        <v>251</v>
      </c>
      <c r="C144" s="72"/>
      <c r="D144" s="841">
        <v>0</v>
      </c>
      <c r="E144" s="72"/>
      <c r="F144" s="72">
        <f t="shared" ref="F144:F146" si="13">D144+E144</f>
        <v>0</v>
      </c>
    </row>
    <row r="145" spans="1:6" ht="12" customHeight="1" x14ac:dyDescent="0.25">
      <c r="A145" s="429" t="s">
        <v>100</v>
      </c>
      <c r="B145" s="487" t="s">
        <v>462</v>
      </c>
      <c r="C145" s="72">
        <v>241749000</v>
      </c>
      <c r="D145" s="841">
        <v>244121496</v>
      </c>
      <c r="E145" s="72">
        <v>8532451</v>
      </c>
      <c r="F145" s="72">
        <f t="shared" si="13"/>
        <v>252653947</v>
      </c>
    </row>
    <row r="146" spans="1:6" s="467" customFormat="1" ht="12" customHeight="1" x14ac:dyDescent="0.25">
      <c r="A146" s="429" t="s">
        <v>102</v>
      </c>
      <c r="B146" s="487" t="s">
        <v>252</v>
      </c>
      <c r="C146" s="72"/>
      <c r="D146" s="841">
        <v>0</v>
      </c>
      <c r="E146" s="72"/>
      <c r="F146" s="72">
        <f t="shared" si="13"/>
        <v>0</v>
      </c>
    </row>
    <row r="147" spans="1:6" s="467" customFormat="1" ht="12" customHeight="1" thickBot="1" x14ac:dyDescent="0.3">
      <c r="A147" s="476" t="s">
        <v>104</v>
      </c>
      <c r="B147" s="488" t="s">
        <v>253</v>
      </c>
      <c r="C147" s="72"/>
      <c r="D147" s="841">
        <v>0</v>
      </c>
      <c r="E147" s="480"/>
      <c r="F147" s="480">
        <f t="shared" si="12"/>
        <v>0</v>
      </c>
    </row>
    <row r="148" spans="1:6" s="467" customFormat="1" ht="12" customHeight="1" thickBot="1" x14ac:dyDescent="0.3">
      <c r="A148" s="427" t="s">
        <v>254</v>
      </c>
      <c r="B148" s="485" t="s">
        <v>255</v>
      </c>
      <c r="C148" s="121">
        <f>+C149+C150+C151+C152+C153</f>
        <v>0</v>
      </c>
      <c r="D148" s="121">
        <v>0</v>
      </c>
      <c r="E148" s="491"/>
      <c r="F148" s="16">
        <f t="shared" si="12"/>
        <v>0</v>
      </c>
    </row>
    <row r="149" spans="1:6" s="467" customFormat="1" ht="12" customHeight="1" x14ac:dyDescent="0.25">
      <c r="A149" s="429" t="s">
        <v>108</v>
      </c>
      <c r="B149" s="487" t="s">
        <v>256</v>
      </c>
      <c r="C149" s="72"/>
      <c r="D149" s="88">
        <v>0</v>
      </c>
      <c r="E149" s="834"/>
      <c r="F149" s="89">
        <f t="shared" si="12"/>
        <v>0</v>
      </c>
    </row>
    <row r="150" spans="1:6" s="467" customFormat="1" ht="12" customHeight="1" x14ac:dyDescent="0.25">
      <c r="A150" s="429" t="s">
        <v>110</v>
      </c>
      <c r="B150" s="487" t="s">
        <v>257</v>
      </c>
      <c r="C150" s="72"/>
      <c r="D150" s="83">
        <v>0</v>
      </c>
      <c r="E150" s="85"/>
      <c r="F150" s="28">
        <f t="shared" si="12"/>
        <v>0</v>
      </c>
    </row>
    <row r="151" spans="1:6" s="467" customFormat="1" ht="12" customHeight="1" x14ac:dyDescent="0.25">
      <c r="A151" s="429" t="s">
        <v>112</v>
      </c>
      <c r="B151" s="487" t="s">
        <v>267</v>
      </c>
      <c r="C151" s="72"/>
      <c r="D151" s="83">
        <v>0</v>
      </c>
      <c r="E151" s="85"/>
      <c r="F151" s="28">
        <f t="shared" si="12"/>
        <v>0</v>
      </c>
    </row>
    <row r="152" spans="1:6" s="467" customFormat="1" ht="12" customHeight="1" x14ac:dyDescent="0.25">
      <c r="A152" s="429" t="s">
        <v>114</v>
      </c>
      <c r="B152" s="487" t="s">
        <v>268</v>
      </c>
      <c r="C152" s="72"/>
      <c r="D152" s="83">
        <v>0</v>
      </c>
      <c r="E152" s="85"/>
      <c r="F152" s="28">
        <f t="shared" si="12"/>
        <v>0</v>
      </c>
    </row>
    <row r="153" spans="1:6" ht="12.75" customHeight="1" thickBot="1" x14ac:dyDescent="0.3">
      <c r="A153" s="476" t="s">
        <v>269</v>
      </c>
      <c r="B153" s="488" t="s">
        <v>270</v>
      </c>
      <c r="C153" s="439"/>
      <c r="D153" s="85">
        <v>0</v>
      </c>
      <c r="E153" s="85"/>
      <c r="F153" s="28">
        <f t="shared" si="12"/>
        <v>0</v>
      </c>
    </row>
    <row r="154" spans="1:6" ht="12.75" customHeight="1" thickBot="1" x14ac:dyDescent="0.3">
      <c r="A154" s="492" t="s">
        <v>116</v>
      </c>
      <c r="B154" s="485" t="s">
        <v>258</v>
      </c>
      <c r="C154" s="121"/>
      <c r="D154" s="491">
        <v>0</v>
      </c>
      <c r="E154" s="891"/>
      <c r="F154" s="66">
        <f t="shared" si="12"/>
        <v>0</v>
      </c>
    </row>
    <row r="155" spans="1:6" ht="12.75" customHeight="1" thickBot="1" x14ac:dyDescent="0.3">
      <c r="A155" s="492" t="s">
        <v>259</v>
      </c>
      <c r="B155" s="485" t="s">
        <v>260</v>
      </c>
      <c r="C155" s="121"/>
      <c r="D155" s="491">
        <v>0</v>
      </c>
      <c r="E155" s="891"/>
      <c r="F155" s="66">
        <f t="shared" si="12"/>
        <v>0</v>
      </c>
    </row>
    <row r="156" spans="1:6" ht="12" customHeight="1" thickBot="1" x14ac:dyDescent="0.3">
      <c r="A156" s="427" t="s">
        <v>261</v>
      </c>
      <c r="B156" s="485" t="s">
        <v>262</v>
      </c>
      <c r="C156" s="493">
        <f>+C131+C135+C142+C148+C154+C155</f>
        <v>241749000</v>
      </c>
      <c r="D156" s="494">
        <f>D131+D135+D142+D148+D154+D155</f>
        <v>244121496</v>
      </c>
      <c r="E156" s="494">
        <f>E131+E135+E142+E148+E154+E155</f>
        <v>16712105</v>
      </c>
      <c r="F156" s="66">
        <f>D156+E156</f>
        <v>260833601</v>
      </c>
    </row>
    <row r="157" spans="1:6" ht="15.2" customHeight="1" thickBot="1" x14ac:dyDescent="0.3">
      <c r="A157" s="495" t="s">
        <v>263</v>
      </c>
      <c r="B157" s="496" t="s">
        <v>264</v>
      </c>
      <c r="C157" s="493">
        <f>+C130+C156</f>
        <v>882831016</v>
      </c>
      <c r="D157" s="494">
        <f>D130+D156</f>
        <v>1255394256</v>
      </c>
      <c r="E157" s="494">
        <f>E130+E156</f>
        <v>77575064</v>
      </c>
      <c r="F157" s="87">
        <f>D157+E157</f>
        <v>1332969320</v>
      </c>
    </row>
    <row r="158" spans="1:6" ht="15.75" thickBot="1" x14ac:dyDescent="0.3">
      <c r="C158" s="497">
        <f>C92-C157</f>
        <v>0</v>
      </c>
      <c r="D158" s="498">
        <f>D92-D157</f>
        <v>0</v>
      </c>
      <c r="E158" s="498"/>
      <c r="F158" s="498">
        <f>F92-F157</f>
        <v>0</v>
      </c>
    </row>
    <row r="159" spans="1:6" ht="15.2" customHeight="1" thickBot="1" x14ac:dyDescent="0.3">
      <c r="A159" s="499" t="s">
        <v>463</v>
      </c>
      <c r="B159" s="500"/>
      <c r="C159" s="501">
        <v>27</v>
      </c>
      <c r="D159" s="502"/>
      <c r="E159" s="502"/>
      <c r="F159" s="503">
        <v>27</v>
      </c>
    </row>
    <row r="160" spans="1:6" ht="14.45" customHeight="1" thickBot="1" x14ac:dyDescent="0.3">
      <c r="A160" s="499" t="s">
        <v>464</v>
      </c>
      <c r="B160" s="500"/>
      <c r="C160" s="501">
        <v>31</v>
      </c>
      <c r="D160" s="502"/>
      <c r="E160" s="502"/>
      <c r="F160" s="503">
        <v>31</v>
      </c>
    </row>
    <row r="161" spans="1:3" x14ac:dyDescent="0.25">
      <c r="A161" s="504"/>
      <c r="B161" s="505"/>
      <c r="C161" s="506"/>
    </row>
    <row r="162" spans="1:3" x14ac:dyDescent="0.2">
      <c r="A162" s="504"/>
      <c r="B162" s="108" t="s">
        <v>667</v>
      </c>
      <c r="C162" s="122"/>
    </row>
    <row r="163" spans="1:3" x14ac:dyDescent="0.2">
      <c r="A163" s="504"/>
      <c r="B163" s="108" t="s">
        <v>265</v>
      </c>
      <c r="C163" s="122"/>
    </row>
    <row r="164" spans="1:3" ht="15.75" x14ac:dyDescent="0.25">
      <c r="A164" s="504"/>
      <c r="B164" s="1"/>
      <c r="C164" s="122"/>
    </row>
    <row r="165" spans="1:3" x14ac:dyDescent="0.2">
      <c r="A165" s="504"/>
      <c r="B165" s="108" t="s">
        <v>668</v>
      </c>
      <c r="C165" s="122"/>
    </row>
    <row r="166" spans="1:3" x14ac:dyDescent="0.2">
      <c r="A166" s="504"/>
      <c r="B166" s="108" t="s">
        <v>624</v>
      </c>
      <c r="C166" s="122"/>
    </row>
    <row r="167" spans="1:3" x14ac:dyDescent="0.25">
      <c r="A167" s="504"/>
      <c r="B167" s="505"/>
      <c r="C167" s="508"/>
    </row>
    <row r="168" spans="1:3" x14ac:dyDescent="0.25">
      <c r="A168" s="504"/>
      <c r="B168" s="505"/>
      <c r="C168" s="508"/>
    </row>
    <row r="169" spans="1:3" x14ac:dyDescent="0.25">
      <c r="A169" s="504"/>
      <c r="B169" s="505"/>
      <c r="C169" s="508"/>
    </row>
    <row r="170" spans="1:3" x14ac:dyDescent="0.25">
      <c r="A170" s="504"/>
      <c r="B170" s="505"/>
      <c r="C170" s="508"/>
    </row>
    <row r="171" spans="1:3" x14ac:dyDescent="0.25">
      <c r="A171" s="504"/>
      <c r="B171" s="505"/>
      <c r="C171" s="508"/>
    </row>
    <row r="172" spans="1:3" x14ac:dyDescent="0.25">
      <c r="A172" s="504"/>
      <c r="B172" s="505"/>
      <c r="C172" s="508"/>
    </row>
    <row r="173" spans="1:3" x14ac:dyDescent="0.25">
      <c r="A173" s="504"/>
      <c r="B173" s="505"/>
      <c r="C173" s="508"/>
    </row>
    <row r="174" spans="1:3" x14ac:dyDescent="0.25">
      <c r="A174" s="504"/>
      <c r="B174" s="505"/>
      <c r="C174" s="508"/>
    </row>
    <row r="175" spans="1:3" x14ac:dyDescent="0.25">
      <c r="A175" s="504"/>
      <c r="B175" s="505"/>
      <c r="C175" s="508"/>
    </row>
    <row r="176" spans="1:3" x14ac:dyDescent="0.25">
      <c r="A176" s="504"/>
      <c r="B176" s="505"/>
      <c r="C176" s="508"/>
    </row>
    <row r="177" spans="1:3" x14ac:dyDescent="0.25">
      <c r="A177" s="504"/>
      <c r="B177" s="505"/>
      <c r="C177" s="508"/>
    </row>
    <row r="178" spans="1:3" x14ac:dyDescent="0.25">
      <c r="A178" s="504"/>
      <c r="B178" s="505"/>
      <c r="C178" s="508"/>
    </row>
    <row r="179" spans="1:3" x14ac:dyDescent="0.25">
      <c r="A179" s="504"/>
      <c r="B179" s="505"/>
      <c r="C179" s="508"/>
    </row>
    <row r="180" spans="1:3" x14ac:dyDescent="0.25">
      <c r="A180" s="504"/>
      <c r="B180" s="505"/>
      <c r="C180" s="508"/>
    </row>
    <row r="181" spans="1:3" x14ac:dyDescent="0.25">
      <c r="A181" s="504"/>
      <c r="B181" s="505"/>
      <c r="C181" s="508"/>
    </row>
  </sheetData>
  <mergeCells count="3">
    <mergeCell ref="C1:G1"/>
    <mergeCell ref="C2:G2"/>
    <mergeCell ref="C6:F6"/>
  </mergeCells>
  <pageMargins left="0.25" right="0.25" top="0.75" bottom="0.75" header="0.3" footer="0.3"/>
  <pageSetup paperSize="9" scale="6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1FFA-79D5-43D8-9783-8EC80C96E9F0}">
  <sheetPr>
    <pageSetUpPr fitToPage="1"/>
  </sheetPr>
  <dimension ref="A1:G84"/>
  <sheetViews>
    <sheetView topLeftCell="A55" workbookViewId="0">
      <selection activeCell="B64" sqref="B64:B68"/>
    </sheetView>
  </sheetViews>
  <sheetFormatPr defaultRowHeight="15" x14ac:dyDescent="0.25"/>
  <cols>
    <col min="1" max="1" width="11.85546875" style="509" customWidth="1"/>
    <col min="2" max="2" width="57.28515625" style="403" bestFit="1" customWidth="1"/>
    <col min="3" max="3" width="14.85546875" style="403" customWidth="1"/>
    <col min="4" max="5" width="12.28515625" style="403" customWidth="1"/>
    <col min="6" max="6" width="11.42578125" style="403" customWidth="1"/>
    <col min="7" max="257" width="9.140625" style="403"/>
    <col min="258" max="258" width="11.85546875" style="403" customWidth="1"/>
    <col min="259" max="259" width="67.85546875" style="403" customWidth="1"/>
    <col min="260" max="260" width="21.42578125" style="403" customWidth="1"/>
    <col min="261" max="513" width="9.140625" style="403"/>
    <col min="514" max="514" width="11.85546875" style="403" customWidth="1"/>
    <col min="515" max="515" width="67.85546875" style="403" customWidth="1"/>
    <col min="516" max="516" width="21.42578125" style="403" customWidth="1"/>
    <col min="517" max="769" width="9.140625" style="403"/>
    <col min="770" max="770" width="11.85546875" style="403" customWidth="1"/>
    <col min="771" max="771" width="67.85546875" style="403" customWidth="1"/>
    <col min="772" max="772" width="21.42578125" style="403" customWidth="1"/>
    <col min="773" max="1025" width="9.140625" style="403"/>
    <col min="1026" max="1026" width="11.85546875" style="403" customWidth="1"/>
    <col min="1027" max="1027" width="67.85546875" style="403" customWidth="1"/>
    <col min="1028" max="1028" width="21.42578125" style="403" customWidth="1"/>
    <col min="1029" max="1281" width="9.140625" style="403"/>
    <col min="1282" max="1282" width="11.85546875" style="403" customWidth="1"/>
    <col min="1283" max="1283" width="67.85546875" style="403" customWidth="1"/>
    <col min="1284" max="1284" width="21.42578125" style="403" customWidth="1"/>
    <col min="1285" max="1537" width="9.140625" style="403"/>
    <col min="1538" max="1538" width="11.85546875" style="403" customWidth="1"/>
    <col min="1539" max="1539" width="67.85546875" style="403" customWidth="1"/>
    <col min="1540" max="1540" width="21.42578125" style="403" customWidth="1"/>
    <col min="1541" max="1793" width="9.140625" style="403"/>
    <col min="1794" max="1794" width="11.85546875" style="403" customWidth="1"/>
    <col min="1795" max="1795" width="67.85546875" style="403" customWidth="1"/>
    <col min="1796" max="1796" width="21.42578125" style="403" customWidth="1"/>
    <col min="1797" max="2049" width="9.140625" style="403"/>
    <col min="2050" max="2050" width="11.85546875" style="403" customWidth="1"/>
    <col min="2051" max="2051" width="67.85546875" style="403" customWidth="1"/>
    <col min="2052" max="2052" width="21.42578125" style="403" customWidth="1"/>
    <col min="2053" max="2305" width="9.140625" style="403"/>
    <col min="2306" max="2306" width="11.85546875" style="403" customWidth="1"/>
    <col min="2307" max="2307" width="67.85546875" style="403" customWidth="1"/>
    <col min="2308" max="2308" width="21.42578125" style="403" customWidth="1"/>
    <col min="2309" max="2561" width="9.140625" style="403"/>
    <col min="2562" max="2562" width="11.85546875" style="403" customWidth="1"/>
    <col min="2563" max="2563" width="67.85546875" style="403" customWidth="1"/>
    <col min="2564" max="2564" width="21.42578125" style="403" customWidth="1"/>
    <col min="2565" max="2817" width="9.140625" style="403"/>
    <col min="2818" max="2818" width="11.85546875" style="403" customWidth="1"/>
    <col min="2819" max="2819" width="67.85546875" style="403" customWidth="1"/>
    <col min="2820" max="2820" width="21.42578125" style="403" customWidth="1"/>
    <col min="2821" max="3073" width="9.140625" style="403"/>
    <col min="3074" max="3074" width="11.85546875" style="403" customWidth="1"/>
    <col min="3075" max="3075" width="67.85546875" style="403" customWidth="1"/>
    <col min="3076" max="3076" width="21.42578125" style="403" customWidth="1"/>
    <col min="3077" max="3329" width="9.140625" style="403"/>
    <col min="3330" max="3330" width="11.85546875" style="403" customWidth="1"/>
    <col min="3331" max="3331" width="67.85546875" style="403" customWidth="1"/>
    <col min="3332" max="3332" width="21.42578125" style="403" customWidth="1"/>
    <col min="3333" max="3585" width="9.140625" style="403"/>
    <col min="3586" max="3586" width="11.85546875" style="403" customWidth="1"/>
    <col min="3587" max="3587" width="67.85546875" style="403" customWidth="1"/>
    <col min="3588" max="3588" width="21.42578125" style="403" customWidth="1"/>
    <col min="3589" max="3841" width="9.140625" style="403"/>
    <col min="3842" max="3842" width="11.85546875" style="403" customWidth="1"/>
    <col min="3843" max="3843" width="67.85546875" style="403" customWidth="1"/>
    <col min="3844" max="3844" width="21.42578125" style="403" customWidth="1"/>
    <col min="3845" max="4097" width="9.140625" style="403"/>
    <col min="4098" max="4098" width="11.85546875" style="403" customWidth="1"/>
    <col min="4099" max="4099" width="67.85546875" style="403" customWidth="1"/>
    <col min="4100" max="4100" width="21.42578125" style="403" customWidth="1"/>
    <col min="4101" max="4353" width="9.140625" style="403"/>
    <col min="4354" max="4354" width="11.85546875" style="403" customWidth="1"/>
    <col min="4355" max="4355" width="67.85546875" style="403" customWidth="1"/>
    <col min="4356" max="4356" width="21.42578125" style="403" customWidth="1"/>
    <col min="4357" max="4609" width="9.140625" style="403"/>
    <col min="4610" max="4610" width="11.85546875" style="403" customWidth="1"/>
    <col min="4611" max="4611" width="67.85546875" style="403" customWidth="1"/>
    <col min="4612" max="4612" width="21.42578125" style="403" customWidth="1"/>
    <col min="4613" max="4865" width="9.140625" style="403"/>
    <col min="4866" max="4866" width="11.85546875" style="403" customWidth="1"/>
    <col min="4867" max="4867" width="67.85546875" style="403" customWidth="1"/>
    <col min="4868" max="4868" width="21.42578125" style="403" customWidth="1"/>
    <col min="4869" max="5121" width="9.140625" style="403"/>
    <col min="5122" max="5122" width="11.85546875" style="403" customWidth="1"/>
    <col min="5123" max="5123" width="67.85546875" style="403" customWidth="1"/>
    <col min="5124" max="5124" width="21.42578125" style="403" customWidth="1"/>
    <col min="5125" max="5377" width="9.140625" style="403"/>
    <col min="5378" max="5378" width="11.85546875" style="403" customWidth="1"/>
    <col min="5379" max="5379" width="67.85546875" style="403" customWidth="1"/>
    <col min="5380" max="5380" width="21.42578125" style="403" customWidth="1"/>
    <col min="5381" max="5633" width="9.140625" style="403"/>
    <col min="5634" max="5634" width="11.85546875" style="403" customWidth="1"/>
    <col min="5635" max="5635" width="67.85546875" style="403" customWidth="1"/>
    <col min="5636" max="5636" width="21.42578125" style="403" customWidth="1"/>
    <col min="5637" max="5889" width="9.140625" style="403"/>
    <col min="5890" max="5890" width="11.85546875" style="403" customWidth="1"/>
    <col min="5891" max="5891" width="67.85546875" style="403" customWidth="1"/>
    <col min="5892" max="5892" width="21.42578125" style="403" customWidth="1"/>
    <col min="5893" max="6145" width="9.140625" style="403"/>
    <col min="6146" max="6146" width="11.85546875" style="403" customWidth="1"/>
    <col min="6147" max="6147" width="67.85546875" style="403" customWidth="1"/>
    <col min="6148" max="6148" width="21.42578125" style="403" customWidth="1"/>
    <col min="6149" max="6401" width="9.140625" style="403"/>
    <col min="6402" max="6402" width="11.85546875" style="403" customWidth="1"/>
    <col min="6403" max="6403" width="67.85546875" style="403" customWidth="1"/>
    <col min="6404" max="6404" width="21.42578125" style="403" customWidth="1"/>
    <col min="6405" max="6657" width="9.140625" style="403"/>
    <col min="6658" max="6658" width="11.85546875" style="403" customWidth="1"/>
    <col min="6659" max="6659" width="67.85546875" style="403" customWidth="1"/>
    <col min="6660" max="6660" width="21.42578125" style="403" customWidth="1"/>
    <col min="6661" max="6913" width="9.140625" style="403"/>
    <col min="6914" max="6914" width="11.85546875" style="403" customWidth="1"/>
    <col min="6915" max="6915" width="67.85546875" style="403" customWidth="1"/>
    <col min="6916" max="6916" width="21.42578125" style="403" customWidth="1"/>
    <col min="6917" max="7169" width="9.140625" style="403"/>
    <col min="7170" max="7170" width="11.85546875" style="403" customWidth="1"/>
    <col min="7171" max="7171" width="67.85546875" style="403" customWidth="1"/>
    <col min="7172" max="7172" width="21.42578125" style="403" customWidth="1"/>
    <col min="7173" max="7425" width="9.140625" style="403"/>
    <col min="7426" max="7426" width="11.85546875" style="403" customWidth="1"/>
    <col min="7427" max="7427" width="67.85546875" style="403" customWidth="1"/>
    <col min="7428" max="7428" width="21.42578125" style="403" customWidth="1"/>
    <col min="7429" max="7681" width="9.140625" style="403"/>
    <col min="7682" max="7682" width="11.85546875" style="403" customWidth="1"/>
    <col min="7683" max="7683" width="67.85546875" style="403" customWidth="1"/>
    <col min="7684" max="7684" width="21.42578125" style="403" customWidth="1"/>
    <col min="7685" max="7937" width="9.140625" style="403"/>
    <col min="7938" max="7938" width="11.85546875" style="403" customWidth="1"/>
    <col min="7939" max="7939" width="67.85546875" style="403" customWidth="1"/>
    <col min="7940" max="7940" width="21.42578125" style="403" customWidth="1"/>
    <col min="7941" max="8193" width="9.140625" style="403"/>
    <col min="8194" max="8194" width="11.85546875" style="403" customWidth="1"/>
    <col min="8195" max="8195" width="67.85546875" style="403" customWidth="1"/>
    <col min="8196" max="8196" width="21.42578125" style="403" customWidth="1"/>
    <col min="8197" max="8449" width="9.140625" style="403"/>
    <col min="8450" max="8450" width="11.85546875" style="403" customWidth="1"/>
    <col min="8451" max="8451" width="67.85546875" style="403" customWidth="1"/>
    <col min="8452" max="8452" width="21.42578125" style="403" customWidth="1"/>
    <col min="8453" max="8705" width="9.140625" style="403"/>
    <col min="8706" max="8706" width="11.85546875" style="403" customWidth="1"/>
    <col min="8707" max="8707" width="67.85546875" style="403" customWidth="1"/>
    <col min="8708" max="8708" width="21.42578125" style="403" customWidth="1"/>
    <col min="8709" max="8961" width="9.140625" style="403"/>
    <col min="8962" max="8962" width="11.85546875" style="403" customWidth="1"/>
    <col min="8963" max="8963" width="67.85546875" style="403" customWidth="1"/>
    <col min="8964" max="8964" width="21.42578125" style="403" customWidth="1"/>
    <col min="8965" max="9217" width="9.140625" style="403"/>
    <col min="9218" max="9218" width="11.85546875" style="403" customWidth="1"/>
    <col min="9219" max="9219" width="67.85546875" style="403" customWidth="1"/>
    <col min="9220" max="9220" width="21.42578125" style="403" customWidth="1"/>
    <col min="9221" max="9473" width="9.140625" style="403"/>
    <col min="9474" max="9474" width="11.85546875" style="403" customWidth="1"/>
    <col min="9475" max="9475" width="67.85546875" style="403" customWidth="1"/>
    <col min="9476" max="9476" width="21.42578125" style="403" customWidth="1"/>
    <col min="9477" max="9729" width="9.140625" style="403"/>
    <col min="9730" max="9730" width="11.85546875" style="403" customWidth="1"/>
    <col min="9731" max="9731" width="67.85546875" style="403" customWidth="1"/>
    <col min="9732" max="9732" width="21.42578125" style="403" customWidth="1"/>
    <col min="9733" max="9985" width="9.140625" style="403"/>
    <col min="9986" max="9986" width="11.85546875" style="403" customWidth="1"/>
    <col min="9987" max="9987" width="67.85546875" style="403" customWidth="1"/>
    <col min="9988" max="9988" width="21.42578125" style="403" customWidth="1"/>
    <col min="9989" max="10241" width="9.140625" style="403"/>
    <col min="10242" max="10242" width="11.85546875" style="403" customWidth="1"/>
    <col min="10243" max="10243" width="67.85546875" style="403" customWidth="1"/>
    <col min="10244" max="10244" width="21.42578125" style="403" customWidth="1"/>
    <col min="10245" max="10497" width="9.140625" style="403"/>
    <col min="10498" max="10498" width="11.85546875" style="403" customWidth="1"/>
    <col min="10499" max="10499" width="67.85546875" style="403" customWidth="1"/>
    <col min="10500" max="10500" width="21.42578125" style="403" customWidth="1"/>
    <col min="10501" max="10753" width="9.140625" style="403"/>
    <col min="10754" max="10754" width="11.85546875" style="403" customWidth="1"/>
    <col min="10755" max="10755" width="67.85546875" style="403" customWidth="1"/>
    <col min="10756" max="10756" width="21.42578125" style="403" customWidth="1"/>
    <col min="10757" max="11009" width="9.140625" style="403"/>
    <col min="11010" max="11010" width="11.85546875" style="403" customWidth="1"/>
    <col min="11011" max="11011" width="67.85546875" style="403" customWidth="1"/>
    <col min="11012" max="11012" width="21.42578125" style="403" customWidth="1"/>
    <col min="11013" max="11265" width="9.140625" style="403"/>
    <col min="11266" max="11266" width="11.85546875" style="403" customWidth="1"/>
    <col min="11267" max="11267" width="67.85546875" style="403" customWidth="1"/>
    <col min="11268" max="11268" width="21.42578125" style="403" customWidth="1"/>
    <col min="11269" max="11521" width="9.140625" style="403"/>
    <col min="11522" max="11522" width="11.85546875" style="403" customWidth="1"/>
    <col min="11523" max="11523" width="67.85546875" style="403" customWidth="1"/>
    <col min="11524" max="11524" width="21.42578125" style="403" customWidth="1"/>
    <col min="11525" max="11777" width="9.140625" style="403"/>
    <col min="11778" max="11778" width="11.85546875" style="403" customWidth="1"/>
    <col min="11779" max="11779" width="67.85546875" style="403" customWidth="1"/>
    <col min="11780" max="11780" width="21.42578125" style="403" customWidth="1"/>
    <col min="11781" max="12033" width="9.140625" style="403"/>
    <col min="12034" max="12034" width="11.85546875" style="403" customWidth="1"/>
    <col min="12035" max="12035" width="67.85546875" style="403" customWidth="1"/>
    <col min="12036" max="12036" width="21.42578125" style="403" customWidth="1"/>
    <col min="12037" max="12289" width="9.140625" style="403"/>
    <col min="12290" max="12290" width="11.85546875" style="403" customWidth="1"/>
    <col min="12291" max="12291" width="67.85546875" style="403" customWidth="1"/>
    <col min="12292" max="12292" width="21.42578125" style="403" customWidth="1"/>
    <col min="12293" max="12545" width="9.140625" style="403"/>
    <col min="12546" max="12546" width="11.85546875" style="403" customWidth="1"/>
    <col min="12547" max="12547" width="67.85546875" style="403" customWidth="1"/>
    <col min="12548" max="12548" width="21.42578125" style="403" customWidth="1"/>
    <col min="12549" max="12801" width="9.140625" style="403"/>
    <col min="12802" max="12802" width="11.85546875" style="403" customWidth="1"/>
    <col min="12803" max="12803" width="67.85546875" style="403" customWidth="1"/>
    <col min="12804" max="12804" width="21.42578125" style="403" customWidth="1"/>
    <col min="12805" max="13057" width="9.140625" style="403"/>
    <col min="13058" max="13058" width="11.85546875" style="403" customWidth="1"/>
    <col min="13059" max="13059" width="67.85546875" style="403" customWidth="1"/>
    <col min="13060" max="13060" width="21.42578125" style="403" customWidth="1"/>
    <col min="13061" max="13313" width="9.140625" style="403"/>
    <col min="13314" max="13314" width="11.85546875" style="403" customWidth="1"/>
    <col min="13315" max="13315" width="67.85546875" style="403" customWidth="1"/>
    <col min="13316" max="13316" width="21.42578125" style="403" customWidth="1"/>
    <col min="13317" max="13569" width="9.140625" style="403"/>
    <col min="13570" max="13570" width="11.85546875" style="403" customWidth="1"/>
    <col min="13571" max="13571" width="67.85546875" style="403" customWidth="1"/>
    <col min="13572" max="13572" width="21.42578125" style="403" customWidth="1"/>
    <col min="13573" max="13825" width="9.140625" style="403"/>
    <col min="13826" max="13826" width="11.85546875" style="403" customWidth="1"/>
    <col min="13827" max="13827" width="67.85546875" style="403" customWidth="1"/>
    <col min="13828" max="13828" width="21.42578125" style="403" customWidth="1"/>
    <col min="13829" max="14081" width="9.140625" style="403"/>
    <col min="14082" max="14082" width="11.85546875" style="403" customWidth="1"/>
    <col min="14083" max="14083" width="67.85546875" style="403" customWidth="1"/>
    <col min="14084" max="14084" width="21.42578125" style="403" customWidth="1"/>
    <col min="14085" max="14337" width="9.140625" style="403"/>
    <col min="14338" max="14338" width="11.85546875" style="403" customWidth="1"/>
    <col min="14339" max="14339" width="67.85546875" style="403" customWidth="1"/>
    <col min="14340" max="14340" width="21.42578125" style="403" customWidth="1"/>
    <col min="14341" max="14593" width="9.140625" style="403"/>
    <col min="14594" max="14594" width="11.85546875" style="403" customWidth="1"/>
    <col min="14595" max="14595" width="67.85546875" style="403" customWidth="1"/>
    <col min="14596" max="14596" width="21.42578125" style="403" customWidth="1"/>
    <col min="14597" max="14849" width="9.140625" style="403"/>
    <col min="14850" max="14850" width="11.85546875" style="403" customWidth="1"/>
    <col min="14851" max="14851" width="67.85546875" style="403" customWidth="1"/>
    <col min="14852" max="14852" width="21.42578125" style="403" customWidth="1"/>
    <col min="14853" max="15105" width="9.140625" style="403"/>
    <col min="15106" max="15106" width="11.85546875" style="403" customWidth="1"/>
    <col min="15107" max="15107" width="67.85546875" style="403" customWidth="1"/>
    <col min="15108" max="15108" width="21.42578125" style="403" customWidth="1"/>
    <col min="15109" max="15361" width="9.140625" style="403"/>
    <col min="15362" max="15362" width="11.85546875" style="403" customWidth="1"/>
    <col min="15363" max="15363" width="67.85546875" style="403" customWidth="1"/>
    <col min="15364" max="15364" width="21.42578125" style="403" customWidth="1"/>
    <col min="15365" max="15617" width="9.140625" style="403"/>
    <col min="15618" max="15618" width="11.85546875" style="403" customWidth="1"/>
    <col min="15619" max="15619" width="67.85546875" style="403" customWidth="1"/>
    <col min="15620" max="15620" width="21.42578125" style="403" customWidth="1"/>
    <col min="15621" max="15873" width="9.140625" style="403"/>
    <col min="15874" max="15874" width="11.85546875" style="403" customWidth="1"/>
    <col min="15875" max="15875" width="67.85546875" style="403" customWidth="1"/>
    <col min="15876" max="15876" width="21.42578125" style="403" customWidth="1"/>
    <col min="15877" max="16129" width="9.140625" style="403"/>
    <col min="16130" max="16130" width="11.85546875" style="403" customWidth="1"/>
    <col min="16131" max="16131" width="67.85546875" style="403" customWidth="1"/>
    <col min="16132" max="16132" width="21.42578125" style="403" customWidth="1"/>
    <col min="16133" max="16384" width="9.140625" style="403"/>
  </cols>
  <sheetData>
    <row r="1" spans="1:7" ht="15" customHeight="1" x14ac:dyDescent="0.25">
      <c r="C1" s="109"/>
      <c r="D1" s="109"/>
      <c r="E1" s="109"/>
      <c r="F1" s="109"/>
      <c r="G1" s="109"/>
    </row>
    <row r="2" spans="1:7" s="407" customFormat="1" ht="21.2" customHeight="1" x14ac:dyDescent="0.25">
      <c r="A2" s="404"/>
      <c r="B2" s="405"/>
      <c r="C2" s="921" t="s">
        <v>672</v>
      </c>
      <c r="D2" s="921"/>
      <c r="E2" s="921"/>
      <c r="F2" s="921"/>
      <c r="G2" s="921"/>
    </row>
    <row r="3" spans="1:7" s="411" customFormat="1" ht="15.75" x14ac:dyDescent="0.25">
      <c r="A3" s="408"/>
      <c r="B3" s="409" t="str">
        <f>CONCATENATE([1]ALAPADATOK!A11)</f>
        <v>Szirmabesenyői Polgármesteri Hivatal</v>
      </c>
      <c r="C3" s="510"/>
    </row>
    <row r="4" spans="1:7" s="411" customFormat="1" ht="15.75" x14ac:dyDescent="0.25">
      <c r="A4" s="408"/>
      <c r="B4" s="409" t="s">
        <v>439</v>
      </c>
      <c r="C4" s="510"/>
    </row>
    <row r="5" spans="1:7" s="414" customFormat="1" ht="15.95" customHeight="1" thickBot="1" x14ac:dyDescent="0.3">
      <c r="A5" s="412"/>
      <c r="B5" s="412"/>
      <c r="C5" s="982" t="str">
        <f>'[1]KV_9.1.3.sz.mell'!C4</f>
        <v>Forintban!</v>
      </c>
      <c r="D5" s="982"/>
      <c r="E5" s="982"/>
      <c r="F5" s="982"/>
    </row>
    <row r="6" spans="1:7" ht="36.75" thickBot="1" x14ac:dyDescent="0.3">
      <c r="A6" s="415" t="s">
        <v>440</v>
      </c>
      <c r="B6" s="511" t="s">
        <v>441</v>
      </c>
      <c r="C6" s="512" t="s">
        <v>409</v>
      </c>
      <c r="D6" s="9" t="s">
        <v>622</v>
      </c>
      <c r="E6" s="9" t="s">
        <v>623</v>
      </c>
      <c r="F6" s="9" t="s">
        <v>7</v>
      </c>
    </row>
    <row r="7" spans="1:7" s="422" customFormat="1" ht="12.95" customHeight="1" thickBot="1" x14ac:dyDescent="0.3">
      <c r="A7" s="418"/>
      <c r="B7" s="513" t="s">
        <v>8</v>
      </c>
      <c r="C7" s="514" t="s">
        <v>9</v>
      </c>
      <c r="D7" s="515" t="s">
        <v>10</v>
      </c>
      <c r="E7" s="646" t="s">
        <v>11</v>
      </c>
      <c r="F7" s="421" t="s">
        <v>361</v>
      </c>
    </row>
    <row r="8" spans="1:7" s="422" customFormat="1" ht="15.95" customHeight="1" thickBot="1" x14ac:dyDescent="0.3">
      <c r="A8" s="516"/>
      <c r="B8" s="517" t="s">
        <v>274</v>
      </c>
      <c r="C8" s="518"/>
      <c r="D8" s="519"/>
      <c r="E8" s="519"/>
      <c r="F8" s="519"/>
    </row>
    <row r="9" spans="1:7" s="432" customFormat="1" ht="12" customHeight="1" thickBot="1" x14ac:dyDescent="0.3">
      <c r="A9" s="520" t="s">
        <v>12</v>
      </c>
      <c r="B9" s="521" t="s">
        <v>465</v>
      </c>
      <c r="C9" s="142">
        <f>SUM(C10:C20)</f>
        <v>0</v>
      </c>
      <c r="D9" s="142">
        <f>SUM(D10:D20)</f>
        <v>0</v>
      </c>
      <c r="E9" s="142"/>
      <c r="F9" s="142">
        <f>C9+D9</f>
        <v>0</v>
      </c>
    </row>
    <row r="10" spans="1:7" s="432" customFormat="1" ht="12" customHeight="1" x14ac:dyDescent="0.25">
      <c r="A10" s="522" t="s">
        <v>14</v>
      </c>
      <c r="B10" s="67" t="s">
        <v>73</v>
      </c>
      <c r="C10" s="523"/>
      <c r="D10" s="523"/>
      <c r="E10" s="135"/>
      <c r="F10" s="137">
        <f>C10+D10</f>
        <v>0</v>
      </c>
    </row>
    <row r="11" spans="1:7" s="432" customFormat="1" ht="12" customHeight="1" x14ac:dyDescent="0.25">
      <c r="A11" s="524" t="s">
        <v>16</v>
      </c>
      <c r="B11" s="69" t="s">
        <v>75</v>
      </c>
      <c r="C11" s="137"/>
      <c r="D11" s="137"/>
      <c r="E11" s="137"/>
      <c r="F11" s="137">
        <f t="shared" ref="F11:F58" si="0">C11+D11</f>
        <v>0</v>
      </c>
    </row>
    <row r="12" spans="1:7" s="432" customFormat="1" ht="12" customHeight="1" x14ac:dyDescent="0.25">
      <c r="A12" s="524" t="s">
        <v>18</v>
      </c>
      <c r="B12" s="69" t="s">
        <v>77</v>
      </c>
      <c r="C12" s="137"/>
      <c r="D12" s="137"/>
      <c r="E12" s="137"/>
      <c r="F12" s="137">
        <f t="shared" si="0"/>
        <v>0</v>
      </c>
    </row>
    <row r="13" spans="1:7" s="432" customFormat="1" ht="12" customHeight="1" x14ac:dyDescent="0.25">
      <c r="A13" s="524" t="s">
        <v>20</v>
      </c>
      <c r="B13" s="69" t="s">
        <v>79</v>
      </c>
      <c r="C13" s="137"/>
      <c r="D13" s="137"/>
      <c r="E13" s="137"/>
      <c r="F13" s="137">
        <f t="shared" si="0"/>
        <v>0</v>
      </c>
    </row>
    <row r="14" spans="1:7" s="432" customFormat="1" ht="12" customHeight="1" x14ac:dyDescent="0.25">
      <c r="A14" s="524" t="s">
        <v>22</v>
      </c>
      <c r="B14" s="69" t="s">
        <v>81</v>
      </c>
      <c r="C14" s="137"/>
      <c r="D14" s="137"/>
      <c r="E14" s="137"/>
      <c r="F14" s="137">
        <f t="shared" si="0"/>
        <v>0</v>
      </c>
    </row>
    <row r="15" spans="1:7" s="432" customFormat="1" ht="12" customHeight="1" x14ac:dyDescent="0.25">
      <c r="A15" s="524" t="s">
        <v>24</v>
      </c>
      <c r="B15" s="69" t="s">
        <v>466</v>
      </c>
      <c r="C15" s="137"/>
      <c r="D15" s="137"/>
      <c r="E15" s="137"/>
      <c r="F15" s="137">
        <f t="shared" si="0"/>
        <v>0</v>
      </c>
    </row>
    <row r="16" spans="1:7" s="432" customFormat="1" ht="12" customHeight="1" x14ac:dyDescent="0.25">
      <c r="A16" s="524" t="s">
        <v>189</v>
      </c>
      <c r="B16" s="91" t="s">
        <v>467</v>
      </c>
      <c r="C16" s="137"/>
      <c r="D16" s="137"/>
      <c r="E16" s="137"/>
      <c r="F16" s="137">
        <f t="shared" si="0"/>
        <v>0</v>
      </c>
    </row>
    <row r="17" spans="1:6" s="432" customFormat="1" ht="12" customHeight="1" x14ac:dyDescent="0.25">
      <c r="A17" s="524" t="s">
        <v>191</v>
      </c>
      <c r="B17" s="69" t="s">
        <v>468</v>
      </c>
      <c r="C17" s="195"/>
      <c r="D17" s="195"/>
      <c r="E17" s="195"/>
      <c r="F17" s="137">
        <f t="shared" si="0"/>
        <v>0</v>
      </c>
    </row>
    <row r="18" spans="1:6" s="435" customFormat="1" ht="12" customHeight="1" x14ac:dyDescent="0.25">
      <c r="A18" s="524" t="s">
        <v>193</v>
      </c>
      <c r="B18" s="69" t="s">
        <v>89</v>
      </c>
      <c r="C18" s="137"/>
      <c r="D18" s="137"/>
      <c r="E18" s="137"/>
      <c r="F18" s="137">
        <f t="shared" si="0"/>
        <v>0</v>
      </c>
    </row>
    <row r="19" spans="1:6" s="435" customFormat="1" ht="12" customHeight="1" x14ac:dyDescent="0.25">
      <c r="A19" s="524" t="s">
        <v>195</v>
      </c>
      <c r="B19" s="69" t="s">
        <v>91</v>
      </c>
      <c r="C19" s="140"/>
      <c r="D19" s="140"/>
      <c r="E19" s="140"/>
      <c r="F19" s="137">
        <f t="shared" si="0"/>
        <v>0</v>
      </c>
    </row>
    <row r="20" spans="1:6" s="435" customFormat="1" ht="12" customHeight="1" thickBot="1" x14ac:dyDescent="0.3">
      <c r="A20" s="524" t="s">
        <v>197</v>
      </c>
      <c r="B20" s="91" t="s">
        <v>93</v>
      </c>
      <c r="C20" s="140"/>
      <c r="D20" s="140"/>
      <c r="E20" s="140"/>
      <c r="F20" s="137">
        <f t="shared" si="0"/>
        <v>0</v>
      </c>
    </row>
    <row r="21" spans="1:6" s="432" customFormat="1" ht="12" customHeight="1" thickBot="1" x14ac:dyDescent="0.3">
      <c r="A21" s="520" t="s">
        <v>26</v>
      </c>
      <c r="B21" s="521" t="s">
        <v>469</v>
      </c>
      <c r="C21" s="142">
        <f>SUM(C22:C24)</f>
        <v>0</v>
      </c>
      <c r="D21" s="170">
        <f>SUM(D22:D24)</f>
        <v>0</v>
      </c>
      <c r="E21" s="142"/>
      <c r="F21" s="527">
        <f t="shared" si="0"/>
        <v>0</v>
      </c>
    </row>
    <row r="22" spans="1:6" s="435" customFormat="1" ht="12" customHeight="1" x14ac:dyDescent="0.25">
      <c r="A22" s="524" t="s">
        <v>28</v>
      </c>
      <c r="B22" s="90" t="s">
        <v>29</v>
      </c>
      <c r="C22" s="137"/>
      <c r="D22" s="135"/>
      <c r="E22" s="135"/>
      <c r="F22" s="135">
        <f t="shared" si="0"/>
        <v>0</v>
      </c>
    </row>
    <row r="23" spans="1:6" s="435" customFormat="1" ht="12" customHeight="1" x14ac:dyDescent="0.25">
      <c r="A23" s="524" t="s">
        <v>30</v>
      </c>
      <c r="B23" s="69" t="s">
        <v>470</v>
      </c>
      <c r="C23" s="137"/>
      <c r="D23" s="137"/>
      <c r="E23" s="137"/>
      <c r="F23" s="137">
        <f t="shared" si="0"/>
        <v>0</v>
      </c>
    </row>
    <row r="24" spans="1:6" s="435" customFormat="1" ht="12" customHeight="1" x14ac:dyDescent="0.25">
      <c r="A24" s="524" t="s">
        <v>32</v>
      </c>
      <c r="B24" s="69" t="s">
        <v>471</v>
      </c>
      <c r="C24" s="137"/>
      <c r="D24" s="137"/>
      <c r="E24" s="137"/>
      <c r="F24" s="137">
        <f t="shared" si="0"/>
        <v>0</v>
      </c>
    </row>
    <row r="25" spans="1:6" s="435" customFormat="1" ht="12" customHeight="1" thickBot="1" x14ac:dyDescent="0.3">
      <c r="A25" s="524" t="s">
        <v>34</v>
      </c>
      <c r="B25" s="69" t="s">
        <v>472</v>
      </c>
      <c r="C25" s="137"/>
      <c r="D25" s="137"/>
      <c r="E25" s="137"/>
      <c r="F25" s="137">
        <f t="shared" si="0"/>
        <v>0</v>
      </c>
    </row>
    <row r="26" spans="1:6" s="435" customFormat="1" ht="12" customHeight="1" thickBot="1" x14ac:dyDescent="0.3">
      <c r="A26" s="525" t="s">
        <v>40</v>
      </c>
      <c r="B26" s="86" t="s">
        <v>282</v>
      </c>
      <c r="C26" s="526"/>
      <c r="D26" s="526"/>
      <c r="E26" s="892"/>
      <c r="F26" s="523">
        <f t="shared" si="0"/>
        <v>0</v>
      </c>
    </row>
    <row r="27" spans="1:6" s="435" customFormat="1" ht="12" customHeight="1" thickBot="1" x14ac:dyDescent="0.3">
      <c r="A27" s="525" t="s">
        <v>237</v>
      </c>
      <c r="B27" s="86" t="s">
        <v>473</v>
      </c>
      <c r="C27" s="142">
        <f>+C28+C29+C30</f>
        <v>0</v>
      </c>
      <c r="D27" s="170">
        <f>+D28+D29+D30</f>
        <v>0</v>
      </c>
      <c r="E27" s="534"/>
      <c r="F27" s="527">
        <f t="shared" si="0"/>
        <v>0</v>
      </c>
    </row>
    <row r="28" spans="1:6" s="435" customFormat="1" ht="12" customHeight="1" x14ac:dyDescent="0.25">
      <c r="A28" s="528" t="s">
        <v>56</v>
      </c>
      <c r="B28" s="529" t="s">
        <v>43</v>
      </c>
      <c r="C28" s="201"/>
      <c r="D28" s="201"/>
      <c r="E28" s="201"/>
      <c r="F28" s="135">
        <f t="shared" si="0"/>
        <v>0</v>
      </c>
    </row>
    <row r="29" spans="1:6" s="435" customFormat="1" ht="12" customHeight="1" x14ac:dyDescent="0.25">
      <c r="A29" s="528" t="s">
        <v>58</v>
      </c>
      <c r="B29" s="529" t="s">
        <v>470</v>
      </c>
      <c r="C29" s="137"/>
      <c r="D29" s="137"/>
      <c r="E29" s="137"/>
      <c r="F29" s="137">
        <f t="shared" si="0"/>
        <v>0</v>
      </c>
    </row>
    <row r="30" spans="1:6" s="435" customFormat="1" ht="12" customHeight="1" x14ac:dyDescent="0.25">
      <c r="A30" s="528" t="s">
        <v>60</v>
      </c>
      <c r="B30" s="530" t="s">
        <v>474</v>
      </c>
      <c r="C30" s="137"/>
      <c r="D30" s="137"/>
      <c r="E30" s="137"/>
      <c r="F30" s="137">
        <f t="shared" si="0"/>
        <v>0</v>
      </c>
    </row>
    <row r="31" spans="1:6" s="435" customFormat="1" ht="12" customHeight="1" thickBot="1" x14ac:dyDescent="0.3">
      <c r="A31" s="524" t="s">
        <v>62</v>
      </c>
      <c r="B31" s="531" t="s">
        <v>475</v>
      </c>
      <c r="C31" s="532"/>
      <c r="D31" s="532"/>
      <c r="E31" s="893"/>
      <c r="F31" s="137">
        <f t="shared" si="0"/>
        <v>0</v>
      </c>
    </row>
    <row r="32" spans="1:6" s="435" customFormat="1" ht="12" customHeight="1" thickBot="1" x14ac:dyDescent="0.3">
      <c r="A32" s="525" t="s">
        <v>70</v>
      </c>
      <c r="B32" s="86" t="s">
        <v>476</v>
      </c>
      <c r="C32" s="142">
        <f>+C33+C34+C35</f>
        <v>0</v>
      </c>
      <c r="D32" s="170">
        <f>+D33+D34+D35</f>
        <v>0</v>
      </c>
      <c r="E32" s="534"/>
      <c r="F32" s="527">
        <f t="shared" si="0"/>
        <v>0</v>
      </c>
    </row>
    <row r="33" spans="1:6" s="435" customFormat="1" ht="12" customHeight="1" x14ac:dyDescent="0.25">
      <c r="A33" s="528" t="s">
        <v>72</v>
      </c>
      <c r="B33" s="529" t="s">
        <v>97</v>
      </c>
      <c r="C33" s="201"/>
      <c r="D33" s="201"/>
      <c r="E33" s="201"/>
      <c r="F33" s="135">
        <f t="shared" si="0"/>
        <v>0</v>
      </c>
    </row>
    <row r="34" spans="1:6" s="435" customFormat="1" ht="12" customHeight="1" x14ac:dyDescent="0.25">
      <c r="A34" s="528" t="s">
        <v>74</v>
      </c>
      <c r="B34" s="530" t="s">
        <v>99</v>
      </c>
      <c r="C34" s="144"/>
      <c r="D34" s="144"/>
      <c r="E34" s="144"/>
      <c r="F34" s="137">
        <f t="shared" si="0"/>
        <v>0</v>
      </c>
    </row>
    <row r="35" spans="1:6" s="435" customFormat="1" ht="12" customHeight="1" thickBot="1" x14ac:dyDescent="0.3">
      <c r="A35" s="524" t="s">
        <v>76</v>
      </c>
      <c r="B35" s="531" t="s">
        <v>101</v>
      </c>
      <c r="C35" s="532"/>
      <c r="D35" s="532"/>
      <c r="E35" s="893"/>
      <c r="F35" s="137">
        <f t="shared" si="0"/>
        <v>0</v>
      </c>
    </row>
    <row r="36" spans="1:6" s="432" customFormat="1" ht="12" customHeight="1" thickBot="1" x14ac:dyDescent="0.3">
      <c r="A36" s="525" t="s">
        <v>94</v>
      </c>
      <c r="B36" s="86" t="s">
        <v>284</v>
      </c>
      <c r="C36" s="526"/>
      <c r="D36" s="526"/>
      <c r="E36" s="892"/>
      <c r="F36" s="523">
        <f t="shared" si="0"/>
        <v>0</v>
      </c>
    </row>
    <row r="37" spans="1:6" s="432" customFormat="1" ht="12" customHeight="1" thickBot="1" x14ac:dyDescent="0.3">
      <c r="A37" s="525" t="s">
        <v>254</v>
      </c>
      <c r="B37" s="86" t="s">
        <v>477</v>
      </c>
      <c r="C37" s="533"/>
      <c r="D37" s="533"/>
      <c r="E37" s="894"/>
      <c r="F37" s="523">
        <f t="shared" si="0"/>
        <v>0</v>
      </c>
    </row>
    <row r="38" spans="1:6" s="432" customFormat="1" ht="12" customHeight="1" thickBot="1" x14ac:dyDescent="0.3">
      <c r="A38" s="520" t="s">
        <v>116</v>
      </c>
      <c r="B38" s="86" t="s">
        <v>478</v>
      </c>
      <c r="C38" s="534">
        <f>+C9+C21+C26+C27+C32+C36+C37</f>
        <v>0</v>
      </c>
      <c r="D38" s="534">
        <f>+D9+D21+D26+D27+D32+D36+D37</f>
        <v>0</v>
      </c>
      <c r="E38" s="895"/>
      <c r="F38" s="523">
        <f t="shared" si="0"/>
        <v>0</v>
      </c>
    </row>
    <row r="39" spans="1:6" s="432" customFormat="1" ht="12" customHeight="1" thickBot="1" x14ac:dyDescent="0.3">
      <c r="A39" s="535" t="s">
        <v>259</v>
      </c>
      <c r="B39" s="86" t="s">
        <v>479</v>
      </c>
      <c r="C39" s="534">
        <f>+C40+C41+C42</f>
        <v>83604000</v>
      </c>
      <c r="D39" s="170">
        <v>83675630</v>
      </c>
      <c r="E39" s="534"/>
      <c r="F39" s="526">
        <f>D39+E39</f>
        <v>83675630</v>
      </c>
    </row>
    <row r="40" spans="1:6" s="432" customFormat="1" ht="12" customHeight="1" x14ac:dyDescent="0.25">
      <c r="A40" s="528" t="s">
        <v>480</v>
      </c>
      <c r="B40" s="529" t="s">
        <v>339</v>
      </c>
      <c r="C40" s="201"/>
      <c r="D40" s="201">
        <v>71630</v>
      </c>
      <c r="E40" s="201"/>
      <c r="F40" s="135">
        <f>D40+E40</f>
        <v>71630</v>
      </c>
    </row>
    <row r="41" spans="1:6" s="432" customFormat="1" ht="12" customHeight="1" x14ac:dyDescent="0.25">
      <c r="A41" s="528" t="s">
        <v>481</v>
      </c>
      <c r="B41" s="530" t="s">
        <v>482</v>
      </c>
      <c r="C41" s="144"/>
      <c r="D41" s="144">
        <v>0</v>
      </c>
      <c r="E41" s="144"/>
      <c r="F41" s="135">
        <f t="shared" ref="F41:F42" si="1">D41+E41</f>
        <v>0</v>
      </c>
    </row>
    <row r="42" spans="1:6" s="435" customFormat="1" ht="12" customHeight="1" thickBot="1" x14ac:dyDescent="0.3">
      <c r="A42" s="524" t="s">
        <v>483</v>
      </c>
      <c r="B42" s="531" t="s">
        <v>484</v>
      </c>
      <c r="C42" s="532">
        <v>83604000</v>
      </c>
      <c r="D42" s="532">
        <v>83604000</v>
      </c>
      <c r="E42" s="893"/>
      <c r="F42" s="135">
        <f t="shared" si="1"/>
        <v>83604000</v>
      </c>
    </row>
    <row r="43" spans="1:6" s="435" customFormat="1" ht="15.2" customHeight="1" thickBot="1" x14ac:dyDescent="0.25">
      <c r="A43" s="535" t="s">
        <v>261</v>
      </c>
      <c r="B43" s="536" t="s">
        <v>485</v>
      </c>
      <c r="C43" s="462">
        <f>+C38+C39</f>
        <v>83604000</v>
      </c>
      <c r="D43" s="462">
        <f>D38+D39</f>
        <v>83675630</v>
      </c>
      <c r="E43" s="462">
        <f>E38+E39</f>
        <v>0</v>
      </c>
      <c r="F43" s="537">
        <f>F39</f>
        <v>83675630</v>
      </c>
    </row>
    <row r="44" spans="1:6" s="435" customFormat="1" ht="15.2" customHeight="1" x14ac:dyDescent="0.25">
      <c r="A44" s="457"/>
      <c r="B44" s="458"/>
      <c r="C44" s="459"/>
      <c r="D44" s="459"/>
      <c r="E44" s="459"/>
      <c r="F44" s="538">
        <f t="shared" si="0"/>
        <v>0</v>
      </c>
    </row>
    <row r="45" spans="1:6" ht="15.75" thickBot="1" x14ac:dyDescent="0.3">
      <c r="A45" s="539"/>
      <c r="B45" s="540"/>
      <c r="C45" s="541"/>
      <c r="D45" s="541"/>
      <c r="E45" s="541"/>
      <c r="F45" s="538">
        <f t="shared" si="0"/>
        <v>0</v>
      </c>
    </row>
    <row r="46" spans="1:6" s="422" customFormat="1" ht="16.5" customHeight="1" thickBot="1" x14ac:dyDescent="0.3">
      <c r="A46" s="460"/>
      <c r="B46" s="461" t="s">
        <v>275</v>
      </c>
      <c r="C46" s="462"/>
      <c r="D46" s="462"/>
      <c r="E46" s="462"/>
      <c r="F46" s="542">
        <f t="shared" si="0"/>
        <v>0</v>
      </c>
    </row>
    <row r="47" spans="1:6" s="467" customFormat="1" ht="12" customHeight="1" thickBot="1" x14ac:dyDescent="0.3">
      <c r="A47" s="525" t="s">
        <v>12</v>
      </c>
      <c r="B47" s="86" t="s">
        <v>486</v>
      </c>
      <c r="C47" s="142">
        <f>SUM(C48:C52)</f>
        <v>83604000</v>
      </c>
      <c r="D47" s="170">
        <v>83675630</v>
      </c>
      <c r="E47" s="142"/>
      <c r="F47" s="526">
        <f>D47+E47</f>
        <v>83675630</v>
      </c>
    </row>
    <row r="48" spans="1:6" ht="12" customHeight="1" x14ac:dyDescent="0.25">
      <c r="A48" s="524" t="s">
        <v>14</v>
      </c>
      <c r="B48" s="90" t="s">
        <v>182</v>
      </c>
      <c r="C48" s="201">
        <v>63964000</v>
      </c>
      <c r="D48" s="201">
        <v>63964000</v>
      </c>
      <c r="E48" s="201"/>
      <c r="F48" s="135">
        <f>D48+E48</f>
        <v>63964000</v>
      </c>
    </row>
    <row r="49" spans="1:6" ht="12" customHeight="1" x14ac:dyDescent="0.25">
      <c r="A49" s="524" t="s">
        <v>16</v>
      </c>
      <c r="B49" s="69" t="s">
        <v>183</v>
      </c>
      <c r="C49" s="147">
        <v>11220000</v>
      </c>
      <c r="D49" s="147">
        <v>11220000</v>
      </c>
      <c r="E49" s="147"/>
      <c r="F49" s="135">
        <f t="shared" ref="F49:F52" si="2">D49+E49</f>
        <v>11220000</v>
      </c>
    </row>
    <row r="50" spans="1:6" ht="12" customHeight="1" x14ac:dyDescent="0.25">
      <c r="A50" s="524" t="s">
        <v>18</v>
      </c>
      <c r="B50" s="69" t="s">
        <v>184</v>
      </c>
      <c r="C50" s="147">
        <v>8420000</v>
      </c>
      <c r="D50" s="147">
        <v>8491630</v>
      </c>
      <c r="E50" s="147"/>
      <c r="F50" s="135">
        <f t="shared" si="2"/>
        <v>8491630</v>
      </c>
    </row>
    <row r="51" spans="1:6" ht="12" customHeight="1" x14ac:dyDescent="0.25">
      <c r="A51" s="524" t="s">
        <v>20</v>
      </c>
      <c r="B51" s="69" t="s">
        <v>185</v>
      </c>
      <c r="C51" s="147"/>
      <c r="D51" s="147">
        <v>0</v>
      </c>
      <c r="E51" s="201"/>
      <c r="F51" s="135">
        <f t="shared" si="2"/>
        <v>0</v>
      </c>
    </row>
    <row r="52" spans="1:6" ht="12" customHeight="1" thickBot="1" x14ac:dyDescent="0.3">
      <c r="A52" s="524" t="s">
        <v>22</v>
      </c>
      <c r="B52" s="69" t="s">
        <v>187</v>
      </c>
      <c r="C52" s="147"/>
      <c r="D52" s="147">
        <v>0</v>
      </c>
      <c r="E52" s="147"/>
      <c r="F52" s="135">
        <f t="shared" si="2"/>
        <v>0</v>
      </c>
    </row>
    <row r="53" spans="1:6" ht="12" customHeight="1" thickBot="1" x14ac:dyDescent="0.3">
      <c r="A53" s="525" t="s">
        <v>26</v>
      </c>
      <c r="B53" s="86" t="s">
        <v>487</v>
      </c>
      <c r="C53" s="142">
        <f>SUM(C54:C56)</f>
        <v>0</v>
      </c>
      <c r="D53" s="142">
        <v>0</v>
      </c>
      <c r="E53" s="534"/>
      <c r="F53" s="542">
        <f t="shared" si="0"/>
        <v>0</v>
      </c>
    </row>
    <row r="54" spans="1:6" s="467" customFormat="1" ht="12" customHeight="1" x14ac:dyDescent="0.25">
      <c r="A54" s="524" t="s">
        <v>28</v>
      </c>
      <c r="B54" s="90" t="s">
        <v>218</v>
      </c>
      <c r="C54" s="201"/>
      <c r="D54" s="201">
        <v>0</v>
      </c>
      <c r="E54" s="201"/>
      <c r="F54" s="135">
        <f t="shared" si="0"/>
        <v>0</v>
      </c>
    </row>
    <row r="55" spans="1:6" ht="12" customHeight="1" x14ac:dyDescent="0.25">
      <c r="A55" s="524" t="s">
        <v>30</v>
      </c>
      <c r="B55" s="69" t="s">
        <v>220</v>
      </c>
      <c r="C55" s="147"/>
      <c r="D55" s="147">
        <v>0</v>
      </c>
      <c r="E55" s="147"/>
      <c r="F55" s="137">
        <f t="shared" si="0"/>
        <v>0</v>
      </c>
    </row>
    <row r="56" spans="1:6" ht="12" customHeight="1" x14ac:dyDescent="0.25">
      <c r="A56" s="524" t="s">
        <v>32</v>
      </c>
      <c r="B56" s="69" t="s">
        <v>488</v>
      </c>
      <c r="C56" s="147"/>
      <c r="D56" s="147">
        <v>0</v>
      </c>
      <c r="E56" s="147"/>
      <c r="F56" s="137">
        <f t="shared" si="0"/>
        <v>0</v>
      </c>
    </row>
    <row r="57" spans="1:6" ht="12" customHeight="1" thickBot="1" x14ac:dyDescent="0.3">
      <c r="A57" s="524" t="s">
        <v>34</v>
      </c>
      <c r="B57" s="69" t="s">
        <v>489</v>
      </c>
      <c r="C57" s="147"/>
      <c r="D57" s="147">
        <v>0</v>
      </c>
      <c r="E57" s="201"/>
      <c r="F57" s="135">
        <f t="shared" si="0"/>
        <v>0</v>
      </c>
    </row>
    <row r="58" spans="1:6" ht="12" customHeight="1" thickBot="1" x14ac:dyDescent="0.3">
      <c r="A58" s="525" t="s">
        <v>40</v>
      </c>
      <c r="B58" s="86" t="s">
        <v>490</v>
      </c>
      <c r="C58" s="526"/>
      <c r="D58" s="526">
        <v>0</v>
      </c>
      <c r="E58" s="892"/>
      <c r="F58" s="523">
        <f t="shared" si="0"/>
        <v>0</v>
      </c>
    </row>
    <row r="59" spans="1:6" ht="15.2" customHeight="1" thickBot="1" x14ac:dyDescent="0.3">
      <c r="A59" s="525" t="s">
        <v>237</v>
      </c>
      <c r="B59" s="543" t="s">
        <v>491</v>
      </c>
      <c r="C59" s="544">
        <f>+C47+C53+C58</f>
        <v>83604000</v>
      </c>
      <c r="D59" s="544">
        <f>D47+D53+D58</f>
        <v>83675630</v>
      </c>
      <c r="E59" s="544">
        <f>E47+E53+E58</f>
        <v>0</v>
      </c>
      <c r="F59" s="537">
        <f>D59+E59</f>
        <v>83675630</v>
      </c>
    </row>
    <row r="60" spans="1:6" ht="15.75" thickBot="1" x14ac:dyDescent="0.3">
      <c r="C60" s="545">
        <f>C43-C59</f>
        <v>0</v>
      </c>
      <c r="D60" s="545">
        <f>D43-D59</f>
        <v>0</v>
      </c>
      <c r="E60" s="545"/>
      <c r="F60" s="545">
        <f>F43-F59</f>
        <v>0</v>
      </c>
    </row>
    <row r="61" spans="1:6" ht="15.2" customHeight="1" thickBot="1" x14ac:dyDescent="0.3">
      <c r="A61" s="499" t="s">
        <v>463</v>
      </c>
      <c r="B61" s="546"/>
      <c r="C61" s="503">
        <v>13</v>
      </c>
      <c r="D61" s="503"/>
      <c r="E61" s="503"/>
      <c r="F61" s="503">
        <v>13</v>
      </c>
    </row>
    <row r="62" spans="1:6" ht="14.45" customHeight="1" thickBot="1" x14ac:dyDescent="0.3">
      <c r="A62" s="499" t="s">
        <v>464</v>
      </c>
      <c r="B62" s="546"/>
      <c r="C62" s="503"/>
      <c r="D62" s="503"/>
      <c r="E62" s="503"/>
      <c r="F62" s="503"/>
    </row>
    <row r="63" spans="1:6" x14ac:dyDescent="0.25">
      <c r="A63" s="547"/>
      <c r="B63" s="548"/>
      <c r="C63" s="548"/>
    </row>
    <row r="64" spans="1:6" x14ac:dyDescent="0.2">
      <c r="A64" s="547"/>
      <c r="B64" s="108" t="s">
        <v>670</v>
      </c>
    </row>
    <row r="65" spans="1:3" x14ac:dyDescent="0.2">
      <c r="A65" s="547"/>
      <c r="B65" s="108" t="s">
        <v>265</v>
      </c>
      <c r="C65" s="548"/>
    </row>
    <row r="66" spans="1:3" ht="15.75" x14ac:dyDescent="0.25">
      <c r="A66" s="547"/>
      <c r="B66" s="1"/>
      <c r="C66" s="548"/>
    </row>
    <row r="67" spans="1:3" x14ac:dyDescent="0.2">
      <c r="A67" s="547"/>
      <c r="B67" s="108" t="s">
        <v>671</v>
      </c>
      <c r="C67" s="548"/>
    </row>
    <row r="68" spans="1:3" x14ac:dyDescent="0.2">
      <c r="A68" s="547"/>
      <c r="B68" s="108" t="s">
        <v>624</v>
      </c>
      <c r="C68" s="548"/>
    </row>
    <row r="69" spans="1:3" x14ac:dyDescent="0.25">
      <c r="A69" s="547"/>
      <c r="B69" s="548"/>
      <c r="C69" s="548"/>
    </row>
    <row r="70" spans="1:3" x14ac:dyDescent="0.25">
      <c r="A70" s="547"/>
      <c r="B70" s="548"/>
      <c r="C70" s="548"/>
    </row>
    <row r="71" spans="1:3" x14ac:dyDescent="0.25">
      <c r="A71" s="547"/>
      <c r="B71" s="548"/>
      <c r="C71" s="548"/>
    </row>
    <row r="72" spans="1:3" x14ac:dyDescent="0.25">
      <c r="A72" s="547"/>
      <c r="B72" s="548"/>
      <c r="C72" s="548"/>
    </row>
    <row r="73" spans="1:3" x14ac:dyDescent="0.25">
      <c r="A73" s="547"/>
      <c r="B73" s="548"/>
      <c r="C73" s="548"/>
    </row>
    <row r="74" spans="1:3" x14ac:dyDescent="0.25">
      <c r="A74" s="547"/>
      <c r="B74" s="548"/>
      <c r="C74" s="548"/>
    </row>
    <row r="75" spans="1:3" x14ac:dyDescent="0.25">
      <c r="A75" s="547"/>
      <c r="B75" s="548"/>
      <c r="C75" s="548"/>
    </row>
    <row r="76" spans="1:3" x14ac:dyDescent="0.25">
      <c r="A76" s="547"/>
      <c r="B76" s="548"/>
      <c r="C76" s="548"/>
    </row>
    <row r="77" spans="1:3" x14ac:dyDescent="0.25">
      <c r="A77" s="547"/>
      <c r="B77" s="548"/>
      <c r="C77" s="548"/>
    </row>
    <row r="78" spans="1:3" x14ac:dyDescent="0.25">
      <c r="A78" s="547"/>
      <c r="B78" s="548"/>
      <c r="C78" s="548"/>
    </row>
    <row r="79" spans="1:3" x14ac:dyDescent="0.25">
      <c r="A79" s="547"/>
      <c r="B79" s="548"/>
      <c r="C79" s="548"/>
    </row>
    <row r="80" spans="1:3" x14ac:dyDescent="0.25">
      <c r="A80" s="547"/>
      <c r="B80" s="548"/>
      <c r="C80" s="548"/>
    </row>
    <row r="81" spans="1:3" x14ac:dyDescent="0.25">
      <c r="A81" s="547"/>
      <c r="B81" s="548"/>
      <c r="C81" s="548"/>
    </row>
    <row r="82" spans="1:3" x14ac:dyDescent="0.25">
      <c r="A82" s="547"/>
      <c r="B82" s="548"/>
      <c r="C82" s="548"/>
    </row>
    <row r="83" spans="1:3" x14ac:dyDescent="0.25">
      <c r="A83" s="547"/>
      <c r="B83" s="548"/>
      <c r="C83" s="548"/>
    </row>
    <row r="84" spans="1:3" x14ac:dyDescent="0.25">
      <c r="A84" s="547"/>
      <c r="B84" s="548"/>
      <c r="C84" s="548"/>
    </row>
  </sheetData>
  <mergeCells count="2">
    <mergeCell ref="C2:G2"/>
    <mergeCell ref="C5:F5"/>
  </mergeCells>
  <pageMargins left="0.25" right="0.25" top="0.75" bottom="0.75" header="0.3" footer="0.3"/>
  <pageSetup paperSize="9" scale="7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38C5-1144-4C84-B787-F494C5B43046}">
  <sheetPr>
    <pageSetUpPr fitToPage="1"/>
  </sheetPr>
  <dimension ref="A1:I67"/>
  <sheetViews>
    <sheetView topLeftCell="A61" workbookViewId="0">
      <selection activeCell="B63" sqref="B63:B67"/>
    </sheetView>
  </sheetViews>
  <sheetFormatPr defaultRowHeight="15" x14ac:dyDescent="0.25"/>
  <cols>
    <col min="1" max="1" width="11.85546875" style="509" customWidth="1"/>
    <col min="2" max="2" width="58.85546875" style="403" customWidth="1"/>
    <col min="3" max="3" width="17.42578125" style="403" customWidth="1"/>
    <col min="4" max="4" width="14.85546875" style="403" customWidth="1"/>
    <col min="5" max="5" width="12.7109375" style="403" customWidth="1"/>
    <col min="6" max="6" width="12" style="403" customWidth="1"/>
    <col min="7" max="7" width="10.28515625" style="403" customWidth="1"/>
    <col min="8" max="257" width="9.140625" style="403"/>
    <col min="258" max="258" width="11.85546875" style="403" customWidth="1"/>
    <col min="259" max="259" width="67.85546875" style="403" customWidth="1"/>
    <col min="260" max="260" width="21.42578125" style="403" customWidth="1"/>
    <col min="261" max="513" width="9.140625" style="403"/>
    <col min="514" max="514" width="11.85546875" style="403" customWidth="1"/>
    <col min="515" max="515" width="67.85546875" style="403" customWidth="1"/>
    <col min="516" max="516" width="21.42578125" style="403" customWidth="1"/>
    <col min="517" max="769" width="9.140625" style="403"/>
    <col min="770" max="770" width="11.85546875" style="403" customWidth="1"/>
    <col min="771" max="771" width="67.85546875" style="403" customWidth="1"/>
    <col min="772" max="772" width="21.42578125" style="403" customWidth="1"/>
    <col min="773" max="1025" width="9.140625" style="403"/>
    <col min="1026" max="1026" width="11.85546875" style="403" customWidth="1"/>
    <col min="1027" max="1027" width="67.85546875" style="403" customWidth="1"/>
    <col min="1028" max="1028" width="21.42578125" style="403" customWidth="1"/>
    <col min="1029" max="1281" width="9.140625" style="403"/>
    <col min="1282" max="1282" width="11.85546875" style="403" customWidth="1"/>
    <col min="1283" max="1283" width="67.85546875" style="403" customWidth="1"/>
    <col min="1284" max="1284" width="21.42578125" style="403" customWidth="1"/>
    <col min="1285" max="1537" width="9.140625" style="403"/>
    <col min="1538" max="1538" width="11.85546875" style="403" customWidth="1"/>
    <col min="1539" max="1539" width="67.85546875" style="403" customWidth="1"/>
    <col min="1540" max="1540" width="21.42578125" style="403" customWidth="1"/>
    <col min="1541" max="1793" width="9.140625" style="403"/>
    <col min="1794" max="1794" width="11.85546875" style="403" customWidth="1"/>
    <col min="1795" max="1795" width="67.85546875" style="403" customWidth="1"/>
    <col min="1796" max="1796" width="21.42578125" style="403" customWidth="1"/>
    <col min="1797" max="2049" width="9.140625" style="403"/>
    <col min="2050" max="2050" width="11.85546875" style="403" customWidth="1"/>
    <col min="2051" max="2051" width="67.85546875" style="403" customWidth="1"/>
    <col min="2052" max="2052" width="21.42578125" style="403" customWidth="1"/>
    <col min="2053" max="2305" width="9.140625" style="403"/>
    <col min="2306" max="2306" width="11.85546875" style="403" customWidth="1"/>
    <col min="2307" max="2307" width="67.85546875" style="403" customWidth="1"/>
    <col min="2308" max="2308" width="21.42578125" style="403" customWidth="1"/>
    <col min="2309" max="2561" width="9.140625" style="403"/>
    <col min="2562" max="2562" width="11.85546875" style="403" customWidth="1"/>
    <col min="2563" max="2563" width="67.85546875" style="403" customWidth="1"/>
    <col min="2564" max="2564" width="21.42578125" style="403" customWidth="1"/>
    <col min="2565" max="2817" width="9.140625" style="403"/>
    <col min="2818" max="2818" width="11.85546875" style="403" customWidth="1"/>
    <col min="2819" max="2819" width="67.85546875" style="403" customWidth="1"/>
    <col min="2820" max="2820" width="21.42578125" style="403" customWidth="1"/>
    <col min="2821" max="3073" width="9.140625" style="403"/>
    <col min="3074" max="3074" width="11.85546875" style="403" customWidth="1"/>
    <col min="3075" max="3075" width="67.85546875" style="403" customWidth="1"/>
    <col min="3076" max="3076" width="21.42578125" style="403" customWidth="1"/>
    <col min="3077" max="3329" width="9.140625" style="403"/>
    <col min="3330" max="3330" width="11.85546875" style="403" customWidth="1"/>
    <col min="3331" max="3331" width="67.85546875" style="403" customWidth="1"/>
    <col min="3332" max="3332" width="21.42578125" style="403" customWidth="1"/>
    <col min="3333" max="3585" width="9.140625" style="403"/>
    <col min="3586" max="3586" width="11.85546875" style="403" customWidth="1"/>
    <col min="3587" max="3587" width="67.85546875" style="403" customWidth="1"/>
    <col min="3588" max="3588" width="21.42578125" style="403" customWidth="1"/>
    <col min="3589" max="3841" width="9.140625" style="403"/>
    <col min="3842" max="3842" width="11.85546875" style="403" customWidth="1"/>
    <col min="3843" max="3843" width="67.85546875" style="403" customWidth="1"/>
    <col min="3844" max="3844" width="21.42578125" style="403" customWidth="1"/>
    <col min="3845" max="4097" width="9.140625" style="403"/>
    <col min="4098" max="4098" width="11.85546875" style="403" customWidth="1"/>
    <col min="4099" max="4099" width="67.85546875" style="403" customWidth="1"/>
    <col min="4100" max="4100" width="21.42578125" style="403" customWidth="1"/>
    <col min="4101" max="4353" width="9.140625" style="403"/>
    <col min="4354" max="4354" width="11.85546875" style="403" customWidth="1"/>
    <col min="4355" max="4355" width="67.85546875" style="403" customWidth="1"/>
    <col min="4356" max="4356" width="21.42578125" style="403" customWidth="1"/>
    <col min="4357" max="4609" width="9.140625" style="403"/>
    <col min="4610" max="4610" width="11.85546875" style="403" customWidth="1"/>
    <col min="4611" max="4611" width="67.85546875" style="403" customWidth="1"/>
    <col min="4612" max="4612" width="21.42578125" style="403" customWidth="1"/>
    <col min="4613" max="4865" width="9.140625" style="403"/>
    <col min="4866" max="4866" width="11.85546875" style="403" customWidth="1"/>
    <col min="4867" max="4867" width="67.85546875" style="403" customWidth="1"/>
    <col min="4868" max="4868" width="21.42578125" style="403" customWidth="1"/>
    <col min="4869" max="5121" width="9.140625" style="403"/>
    <col min="5122" max="5122" width="11.85546875" style="403" customWidth="1"/>
    <col min="5123" max="5123" width="67.85546875" style="403" customWidth="1"/>
    <col min="5124" max="5124" width="21.42578125" style="403" customWidth="1"/>
    <col min="5125" max="5377" width="9.140625" style="403"/>
    <col min="5378" max="5378" width="11.85546875" style="403" customWidth="1"/>
    <col min="5379" max="5379" width="67.85546875" style="403" customWidth="1"/>
    <col min="5380" max="5380" width="21.42578125" style="403" customWidth="1"/>
    <col min="5381" max="5633" width="9.140625" style="403"/>
    <col min="5634" max="5634" width="11.85546875" style="403" customWidth="1"/>
    <col min="5635" max="5635" width="67.85546875" style="403" customWidth="1"/>
    <col min="5636" max="5636" width="21.42578125" style="403" customWidth="1"/>
    <col min="5637" max="5889" width="9.140625" style="403"/>
    <col min="5890" max="5890" width="11.85546875" style="403" customWidth="1"/>
    <col min="5891" max="5891" width="67.85546875" style="403" customWidth="1"/>
    <col min="5892" max="5892" width="21.42578125" style="403" customWidth="1"/>
    <col min="5893" max="6145" width="9.140625" style="403"/>
    <col min="6146" max="6146" width="11.85546875" style="403" customWidth="1"/>
    <col min="6147" max="6147" width="67.85546875" style="403" customWidth="1"/>
    <col min="6148" max="6148" width="21.42578125" style="403" customWidth="1"/>
    <col min="6149" max="6401" width="9.140625" style="403"/>
    <col min="6402" max="6402" width="11.85546875" style="403" customWidth="1"/>
    <col min="6403" max="6403" width="67.85546875" style="403" customWidth="1"/>
    <col min="6404" max="6404" width="21.42578125" style="403" customWidth="1"/>
    <col min="6405" max="6657" width="9.140625" style="403"/>
    <col min="6658" max="6658" width="11.85546875" style="403" customWidth="1"/>
    <col min="6659" max="6659" width="67.85546875" style="403" customWidth="1"/>
    <col min="6660" max="6660" width="21.42578125" style="403" customWidth="1"/>
    <col min="6661" max="6913" width="9.140625" style="403"/>
    <col min="6914" max="6914" width="11.85546875" style="403" customWidth="1"/>
    <col min="6915" max="6915" width="67.85546875" style="403" customWidth="1"/>
    <col min="6916" max="6916" width="21.42578125" style="403" customWidth="1"/>
    <col min="6917" max="7169" width="9.140625" style="403"/>
    <col min="7170" max="7170" width="11.85546875" style="403" customWidth="1"/>
    <col min="7171" max="7171" width="67.85546875" style="403" customWidth="1"/>
    <col min="7172" max="7172" width="21.42578125" style="403" customWidth="1"/>
    <col min="7173" max="7425" width="9.140625" style="403"/>
    <col min="7426" max="7426" width="11.85546875" style="403" customWidth="1"/>
    <col min="7427" max="7427" width="67.85546875" style="403" customWidth="1"/>
    <col min="7428" max="7428" width="21.42578125" style="403" customWidth="1"/>
    <col min="7429" max="7681" width="9.140625" style="403"/>
    <col min="7682" max="7682" width="11.85546875" style="403" customWidth="1"/>
    <col min="7683" max="7683" width="67.85546875" style="403" customWidth="1"/>
    <col min="7684" max="7684" width="21.42578125" style="403" customWidth="1"/>
    <col min="7685" max="7937" width="9.140625" style="403"/>
    <col min="7938" max="7938" width="11.85546875" style="403" customWidth="1"/>
    <col min="7939" max="7939" width="67.85546875" style="403" customWidth="1"/>
    <col min="7940" max="7940" width="21.42578125" style="403" customWidth="1"/>
    <col min="7941" max="8193" width="9.140625" style="403"/>
    <col min="8194" max="8194" width="11.85546875" style="403" customWidth="1"/>
    <col min="8195" max="8195" width="67.85546875" style="403" customWidth="1"/>
    <col min="8196" max="8196" width="21.42578125" style="403" customWidth="1"/>
    <col min="8197" max="8449" width="9.140625" style="403"/>
    <col min="8450" max="8450" width="11.85546875" style="403" customWidth="1"/>
    <col min="8451" max="8451" width="67.85546875" style="403" customWidth="1"/>
    <col min="8452" max="8452" width="21.42578125" style="403" customWidth="1"/>
    <col min="8453" max="8705" width="9.140625" style="403"/>
    <col min="8706" max="8706" width="11.85546875" style="403" customWidth="1"/>
    <col min="8707" max="8707" width="67.85546875" style="403" customWidth="1"/>
    <col min="8708" max="8708" width="21.42578125" style="403" customWidth="1"/>
    <col min="8709" max="8961" width="9.140625" style="403"/>
    <col min="8962" max="8962" width="11.85546875" style="403" customWidth="1"/>
    <col min="8963" max="8963" width="67.85546875" style="403" customWidth="1"/>
    <col min="8964" max="8964" width="21.42578125" style="403" customWidth="1"/>
    <col min="8965" max="9217" width="9.140625" style="403"/>
    <col min="9218" max="9218" width="11.85546875" style="403" customWidth="1"/>
    <col min="9219" max="9219" width="67.85546875" style="403" customWidth="1"/>
    <col min="9220" max="9220" width="21.42578125" style="403" customWidth="1"/>
    <col min="9221" max="9473" width="9.140625" style="403"/>
    <col min="9474" max="9474" width="11.85546875" style="403" customWidth="1"/>
    <col min="9475" max="9475" width="67.85546875" style="403" customWidth="1"/>
    <col min="9476" max="9476" width="21.42578125" style="403" customWidth="1"/>
    <col min="9477" max="9729" width="9.140625" style="403"/>
    <col min="9730" max="9730" width="11.85546875" style="403" customWidth="1"/>
    <col min="9731" max="9731" width="67.85546875" style="403" customWidth="1"/>
    <col min="9732" max="9732" width="21.42578125" style="403" customWidth="1"/>
    <col min="9733" max="9985" width="9.140625" style="403"/>
    <col min="9986" max="9986" width="11.85546875" style="403" customWidth="1"/>
    <col min="9987" max="9987" width="67.85546875" style="403" customWidth="1"/>
    <col min="9988" max="9988" width="21.42578125" style="403" customWidth="1"/>
    <col min="9989" max="10241" width="9.140625" style="403"/>
    <col min="10242" max="10242" width="11.85546875" style="403" customWidth="1"/>
    <col min="10243" max="10243" width="67.85546875" style="403" customWidth="1"/>
    <col min="10244" max="10244" width="21.42578125" style="403" customWidth="1"/>
    <col min="10245" max="10497" width="9.140625" style="403"/>
    <col min="10498" max="10498" width="11.85546875" style="403" customWidth="1"/>
    <col min="10499" max="10499" width="67.85546875" style="403" customWidth="1"/>
    <col min="10500" max="10500" width="21.42578125" style="403" customWidth="1"/>
    <col min="10501" max="10753" width="9.140625" style="403"/>
    <col min="10754" max="10754" width="11.85546875" style="403" customWidth="1"/>
    <col min="10755" max="10755" width="67.85546875" style="403" customWidth="1"/>
    <col min="10756" max="10756" width="21.42578125" style="403" customWidth="1"/>
    <col min="10757" max="11009" width="9.140625" style="403"/>
    <col min="11010" max="11010" width="11.85546875" style="403" customWidth="1"/>
    <col min="11011" max="11011" width="67.85546875" style="403" customWidth="1"/>
    <col min="11012" max="11012" width="21.42578125" style="403" customWidth="1"/>
    <col min="11013" max="11265" width="9.140625" style="403"/>
    <col min="11266" max="11266" width="11.85546875" style="403" customWidth="1"/>
    <col min="11267" max="11267" width="67.85546875" style="403" customWidth="1"/>
    <col min="11268" max="11268" width="21.42578125" style="403" customWidth="1"/>
    <col min="11269" max="11521" width="9.140625" style="403"/>
    <col min="11522" max="11522" width="11.85546875" style="403" customWidth="1"/>
    <col min="11523" max="11523" width="67.85546875" style="403" customWidth="1"/>
    <col min="11524" max="11524" width="21.42578125" style="403" customWidth="1"/>
    <col min="11525" max="11777" width="9.140625" style="403"/>
    <col min="11778" max="11778" width="11.85546875" style="403" customWidth="1"/>
    <col min="11779" max="11779" width="67.85546875" style="403" customWidth="1"/>
    <col min="11780" max="11780" width="21.42578125" style="403" customWidth="1"/>
    <col min="11781" max="12033" width="9.140625" style="403"/>
    <col min="12034" max="12034" width="11.85546875" style="403" customWidth="1"/>
    <col min="12035" max="12035" width="67.85546875" style="403" customWidth="1"/>
    <col min="12036" max="12036" width="21.42578125" style="403" customWidth="1"/>
    <col min="12037" max="12289" width="9.140625" style="403"/>
    <col min="12290" max="12290" width="11.85546875" style="403" customWidth="1"/>
    <col min="12291" max="12291" width="67.85546875" style="403" customWidth="1"/>
    <col min="12292" max="12292" width="21.42578125" style="403" customWidth="1"/>
    <col min="12293" max="12545" width="9.140625" style="403"/>
    <col min="12546" max="12546" width="11.85546875" style="403" customWidth="1"/>
    <col min="12547" max="12547" width="67.85546875" style="403" customWidth="1"/>
    <col min="12548" max="12548" width="21.42578125" style="403" customWidth="1"/>
    <col min="12549" max="12801" width="9.140625" style="403"/>
    <col min="12802" max="12802" width="11.85546875" style="403" customWidth="1"/>
    <col min="12803" max="12803" width="67.85546875" style="403" customWidth="1"/>
    <col min="12804" max="12804" width="21.42578125" style="403" customWidth="1"/>
    <col min="12805" max="13057" width="9.140625" style="403"/>
    <col min="13058" max="13058" width="11.85546875" style="403" customWidth="1"/>
    <col min="13059" max="13059" width="67.85546875" style="403" customWidth="1"/>
    <col min="13060" max="13060" width="21.42578125" style="403" customWidth="1"/>
    <col min="13061" max="13313" width="9.140625" style="403"/>
    <col min="13314" max="13314" width="11.85546875" style="403" customWidth="1"/>
    <col min="13315" max="13315" width="67.85546875" style="403" customWidth="1"/>
    <col min="13316" max="13316" width="21.42578125" style="403" customWidth="1"/>
    <col min="13317" max="13569" width="9.140625" style="403"/>
    <col min="13570" max="13570" width="11.85546875" style="403" customWidth="1"/>
    <col min="13571" max="13571" width="67.85546875" style="403" customWidth="1"/>
    <col min="13572" max="13572" width="21.42578125" style="403" customWidth="1"/>
    <col min="13573" max="13825" width="9.140625" style="403"/>
    <col min="13826" max="13826" width="11.85546875" style="403" customWidth="1"/>
    <col min="13827" max="13827" width="67.85546875" style="403" customWidth="1"/>
    <col min="13828" max="13828" width="21.42578125" style="403" customWidth="1"/>
    <col min="13829" max="14081" width="9.140625" style="403"/>
    <col min="14082" max="14082" width="11.85546875" style="403" customWidth="1"/>
    <col min="14083" max="14083" width="67.85546875" style="403" customWidth="1"/>
    <col min="14084" max="14084" width="21.42578125" style="403" customWidth="1"/>
    <col min="14085" max="14337" width="9.140625" style="403"/>
    <col min="14338" max="14338" width="11.85546875" style="403" customWidth="1"/>
    <col min="14339" max="14339" width="67.85546875" style="403" customWidth="1"/>
    <col min="14340" max="14340" width="21.42578125" style="403" customWidth="1"/>
    <col min="14341" max="14593" width="9.140625" style="403"/>
    <col min="14594" max="14594" width="11.85546875" style="403" customWidth="1"/>
    <col min="14595" max="14595" width="67.85546875" style="403" customWidth="1"/>
    <col min="14596" max="14596" width="21.42578125" style="403" customWidth="1"/>
    <col min="14597" max="14849" width="9.140625" style="403"/>
    <col min="14850" max="14850" width="11.85546875" style="403" customWidth="1"/>
    <col min="14851" max="14851" width="67.85546875" style="403" customWidth="1"/>
    <col min="14852" max="14852" width="21.42578125" style="403" customWidth="1"/>
    <col min="14853" max="15105" width="9.140625" style="403"/>
    <col min="15106" max="15106" width="11.85546875" style="403" customWidth="1"/>
    <col min="15107" max="15107" width="67.85546875" style="403" customWidth="1"/>
    <col min="15108" max="15108" width="21.42578125" style="403" customWidth="1"/>
    <col min="15109" max="15361" width="9.140625" style="403"/>
    <col min="15362" max="15362" width="11.85546875" style="403" customWidth="1"/>
    <col min="15363" max="15363" width="67.85546875" style="403" customWidth="1"/>
    <col min="15364" max="15364" width="21.42578125" style="403" customWidth="1"/>
    <col min="15365" max="15617" width="9.140625" style="403"/>
    <col min="15618" max="15618" width="11.85546875" style="403" customWidth="1"/>
    <col min="15619" max="15619" width="67.85546875" style="403" customWidth="1"/>
    <col min="15620" max="15620" width="21.42578125" style="403" customWidth="1"/>
    <col min="15621" max="15873" width="9.140625" style="403"/>
    <col min="15874" max="15874" width="11.85546875" style="403" customWidth="1"/>
    <col min="15875" max="15875" width="67.85546875" style="403" customWidth="1"/>
    <col min="15876" max="15876" width="21.42578125" style="403" customWidth="1"/>
    <col min="15877" max="16129" width="9.140625" style="403"/>
    <col min="16130" max="16130" width="11.85546875" style="403" customWidth="1"/>
    <col min="16131" max="16131" width="67.85546875" style="403" customWidth="1"/>
    <col min="16132" max="16132" width="21.42578125" style="403" customWidth="1"/>
    <col min="16133" max="16384" width="9.140625" style="403"/>
  </cols>
  <sheetData>
    <row r="1" spans="1:7" ht="15" customHeight="1" x14ac:dyDescent="0.25">
      <c r="C1" s="109"/>
      <c r="D1" s="109"/>
      <c r="E1" s="109"/>
      <c r="F1" s="109"/>
    </row>
    <row r="2" spans="1:7" s="407" customFormat="1" ht="21.2" customHeight="1" x14ac:dyDescent="0.25">
      <c r="A2" s="549"/>
      <c r="B2" s="550"/>
      <c r="C2" s="921" t="s">
        <v>675</v>
      </c>
      <c r="D2" s="921"/>
      <c r="E2" s="921"/>
      <c r="F2" s="921"/>
      <c r="G2" s="921"/>
    </row>
    <row r="3" spans="1:7" s="411" customFormat="1" ht="15.75" x14ac:dyDescent="0.25">
      <c r="A3" s="551"/>
      <c r="B3" s="552" t="str">
        <f>CONCATENATE([1]ALAPADATOK!B13)</f>
        <v>Szirmabesenyői Napsugár Óvoda és Bölcsőde</v>
      </c>
      <c r="C3" s="553"/>
    </row>
    <row r="4" spans="1:7" s="411" customFormat="1" ht="15.75" x14ac:dyDescent="0.25">
      <c r="A4" s="551"/>
      <c r="B4" s="554" t="s">
        <v>439</v>
      </c>
      <c r="C4" s="553"/>
    </row>
    <row r="5" spans="1:7" s="414" customFormat="1" ht="15.95" customHeight="1" thickBot="1" x14ac:dyDescent="0.3">
      <c r="A5" s="555"/>
      <c r="B5" s="555"/>
      <c r="C5" s="983" t="str">
        <f>'[1]KV_9.2.3.sz.mell'!C4</f>
        <v>Forintban!</v>
      </c>
      <c r="D5" s="983"/>
      <c r="E5" s="983"/>
      <c r="F5" s="983"/>
    </row>
    <row r="6" spans="1:7" ht="36.75" thickBot="1" x14ac:dyDescent="0.3">
      <c r="A6" s="556" t="s">
        <v>440</v>
      </c>
      <c r="B6" s="557" t="s">
        <v>441</v>
      </c>
      <c r="C6" s="558" t="s">
        <v>409</v>
      </c>
      <c r="D6" s="9" t="s">
        <v>622</v>
      </c>
      <c r="E6" s="9" t="s">
        <v>623</v>
      </c>
      <c r="F6" s="9" t="s">
        <v>7</v>
      </c>
    </row>
    <row r="7" spans="1:7" s="422" customFormat="1" ht="12.95" customHeight="1" thickBot="1" x14ac:dyDescent="0.3">
      <c r="A7" s="520"/>
      <c r="B7" s="559" t="s">
        <v>8</v>
      </c>
      <c r="C7" s="560" t="s">
        <v>9</v>
      </c>
      <c r="D7" s="515" t="s">
        <v>10</v>
      </c>
      <c r="E7" s="646" t="s">
        <v>11</v>
      </c>
      <c r="F7" s="421" t="s">
        <v>361</v>
      </c>
    </row>
    <row r="8" spans="1:7" s="422" customFormat="1" ht="15.95" customHeight="1" thickBot="1" x14ac:dyDescent="0.3">
      <c r="A8" s="516"/>
      <c r="B8" s="517" t="s">
        <v>274</v>
      </c>
      <c r="C8" s="561"/>
      <c r="D8" s="518"/>
      <c r="E8" s="518"/>
      <c r="F8" s="518"/>
    </row>
    <row r="9" spans="1:7" s="432" customFormat="1" ht="12" customHeight="1" thickBot="1" x14ac:dyDescent="0.3">
      <c r="A9" s="520" t="s">
        <v>12</v>
      </c>
      <c r="B9" s="562" t="s">
        <v>465</v>
      </c>
      <c r="C9" s="170">
        <f>SUM(C10:C20)</f>
        <v>0</v>
      </c>
      <c r="D9" s="142">
        <f>SUM(D10:D20)</f>
        <v>0</v>
      </c>
      <c r="E9" s="142"/>
      <c r="F9" s="142">
        <f>C9+D9</f>
        <v>0</v>
      </c>
    </row>
    <row r="10" spans="1:7" s="432" customFormat="1" ht="12" customHeight="1" x14ac:dyDescent="0.25">
      <c r="A10" s="522" t="s">
        <v>14</v>
      </c>
      <c r="B10" s="469" t="s">
        <v>73</v>
      </c>
      <c r="C10" s="162"/>
      <c r="D10" s="523"/>
      <c r="E10" s="135"/>
      <c r="F10" s="137">
        <f>C10+D10</f>
        <v>0</v>
      </c>
    </row>
    <row r="11" spans="1:7" s="432" customFormat="1" ht="12" customHeight="1" x14ac:dyDescent="0.25">
      <c r="A11" s="524" t="s">
        <v>16</v>
      </c>
      <c r="B11" s="472" t="s">
        <v>75</v>
      </c>
      <c r="C11" s="158"/>
      <c r="D11" s="137"/>
      <c r="E11" s="137"/>
      <c r="F11" s="137">
        <f t="shared" ref="F11:F20" si="0">C11+D11</f>
        <v>0</v>
      </c>
    </row>
    <row r="12" spans="1:7" s="432" customFormat="1" ht="12" customHeight="1" x14ac:dyDescent="0.25">
      <c r="A12" s="524" t="s">
        <v>18</v>
      </c>
      <c r="B12" s="472" t="s">
        <v>77</v>
      </c>
      <c r="C12" s="162"/>
      <c r="D12" s="137"/>
      <c r="E12" s="137"/>
      <c r="F12" s="137">
        <f t="shared" si="0"/>
        <v>0</v>
      </c>
    </row>
    <row r="13" spans="1:7" s="432" customFormat="1" ht="12" customHeight="1" x14ac:dyDescent="0.25">
      <c r="A13" s="524" t="s">
        <v>20</v>
      </c>
      <c r="B13" s="472" t="s">
        <v>79</v>
      </c>
      <c r="C13" s="162"/>
      <c r="D13" s="137"/>
      <c r="E13" s="137"/>
      <c r="F13" s="137">
        <f t="shared" si="0"/>
        <v>0</v>
      </c>
    </row>
    <row r="14" spans="1:7" s="432" customFormat="1" ht="12" customHeight="1" x14ac:dyDescent="0.25">
      <c r="A14" s="524" t="s">
        <v>22</v>
      </c>
      <c r="B14" s="472" t="s">
        <v>81</v>
      </c>
      <c r="C14" s="162"/>
      <c r="D14" s="137"/>
      <c r="E14" s="137"/>
      <c r="F14" s="137">
        <f t="shared" si="0"/>
        <v>0</v>
      </c>
    </row>
    <row r="15" spans="1:7" s="432" customFormat="1" ht="12" customHeight="1" x14ac:dyDescent="0.25">
      <c r="A15" s="524" t="s">
        <v>24</v>
      </c>
      <c r="B15" s="472" t="s">
        <v>466</v>
      </c>
      <c r="C15" s="162"/>
      <c r="D15" s="137"/>
      <c r="E15" s="137"/>
      <c r="F15" s="137">
        <f t="shared" si="0"/>
        <v>0</v>
      </c>
    </row>
    <row r="16" spans="1:7" s="432" customFormat="1" ht="12" customHeight="1" x14ac:dyDescent="0.25">
      <c r="A16" s="524" t="s">
        <v>189</v>
      </c>
      <c r="B16" s="488" t="s">
        <v>467</v>
      </c>
      <c r="C16" s="162"/>
      <c r="D16" s="137"/>
      <c r="E16" s="137"/>
      <c r="F16" s="137">
        <f t="shared" si="0"/>
        <v>0</v>
      </c>
    </row>
    <row r="17" spans="1:9" s="432" customFormat="1" ht="12" customHeight="1" x14ac:dyDescent="0.25">
      <c r="A17" s="524" t="s">
        <v>191</v>
      </c>
      <c r="B17" s="472" t="s">
        <v>468</v>
      </c>
      <c r="C17" s="194"/>
      <c r="D17" s="195"/>
      <c r="E17" s="195"/>
      <c r="F17" s="137">
        <f t="shared" si="0"/>
        <v>0</v>
      </c>
    </row>
    <row r="18" spans="1:9" s="435" customFormat="1" ht="12" customHeight="1" x14ac:dyDescent="0.25">
      <c r="A18" s="524" t="s">
        <v>193</v>
      </c>
      <c r="B18" s="472" t="s">
        <v>89</v>
      </c>
      <c r="C18" s="162"/>
      <c r="D18" s="137"/>
      <c r="E18" s="137"/>
      <c r="F18" s="137">
        <f t="shared" si="0"/>
        <v>0</v>
      </c>
    </row>
    <row r="19" spans="1:9" s="435" customFormat="1" ht="12" customHeight="1" x14ac:dyDescent="0.25">
      <c r="A19" s="524" t="s">
        <v>195</v>
      </c>
      <c r="B19" s="472" t="s">
        <v>91</v>
      </c>
      <c r="C19" s="166"/>
      <c r="D19" s="140"/>
      <c r="E19" s="140"/>
      <c r="F19" s="137">
        <f t="shared" si="0"/>
        <v>0</v>
      </c>
    </row>
    <row r="20" spans="1:9" s="435" customFormat="1" ht="12" customHeight="1" thickBot="1" x14ac:dyDescent="0.3">
      <c r="A20" s="524" t="s">
        <v>197</v>
      </c>
      <c r="B20" s="488" t="s">
        <v>93</v>
      </c>
      <c r="C20" s="166"/>
      <c r="D20" s="140"/>
      <c r="E20" s="140"/>
      <c r="F20" s="137">
        <f t="shared" si="0"/>
        <v>0</v>
      </c>
    </row>
    <row r="21" spans="1:9" s="432" customFormat="1" ht="12" customHeight="1" thickBot="1" x14ac:dyDescent="0.3">
      <c r="A21" s="520" t="s">
        <v>26</v>
      </c>
      <c r="B21" s="562" t="s">
        <v>469</v>
      </c>
      <c r="C21" s="170">
        <f>SUM(C22:C24)</f>
        <v>0</v>
      </c>
      <c r="D21" s="142">
        <f>SUM(D22:D24)</f>
        <v>0</v>
      </c>
      <c r="E21" s="142"/>
      <c r="F21" s="142">
        <f>C21+D21</f>
        <v>0</v>
      </c>
    </row>
    <row r="22" spans="1:9" s="435" customFormat="1" ht="12" customHeight="1" x14ac:dyDescent="0.25">
      <c r="A22" s="524" t="s">
        <v>28</v>
      </c>
      <c r="B22" s="487" t="s">
        <v>29</v>
      </c>
      <c r="C22" s="162"/>
      <c r="D22" s="137"/>
      <c r="E22" s="137"/>
      <c r="F22" s="137"/>
    </row>
    <row r="23" spans="1:9" s="435" customFormat="1" ht="12" customHeight="1" x14ac:dyDescent="0.25">
      <c r="A23" s="524" t="s">
        <v>30</v>
      </c>
      <c r="B23" s="472" t="s">
        <v>470</v>
      </c>
      <c r="C23" s="162"/>
      <c r="D23" s="137"/>
      <c r="E23" s="137"/>
      <c r="F23" s="137"/>
      <c r="I23" s="109"/>
    </row>
    <row r="24" spans="1:9" s="435" customFormat="1" ht="12" customHeight="1" x14ac:dyDescent="0.25">
      <c r="A24" s="524" t="s">
        <v>32</v>
      </c>
      <c r="B24" s="472" t="s">
        <v>471</v>
      </c>
      <c r="C24" s="162"/>
      <c r="D24" s="137"/>
      <c r="E24" s="137"/>
      <c r="F24" s="137"/>
    </row>
    <row r="25" spans="1:9" s="435" customFormat="1" ht="12" customHeight="1" thickBot="1" x14ac:dyDescent="0.3">
      <c r="A25" s="524" t="s">
        <v>34</v>
      </c>
      <c r="B25" s="472" t="s">
        <v>492</v>
      </c>
      <c r="C25" s="162"/>
      <c r="D25" s="137"/>
      <c r="E25" s="137"/>
      <c r="F25" s="137"/>
    </row>
    <row r="26" spans="1:9" s="435" customFormat="1" ht="12" customHeight="1" thickBot="1" x14ac:dyDescent="0.3">
      <c r="A26" s="525" t="s">
        <v>40</v>
      </c>
      <c r="B26" s="485" t="s">
        <v>282</v>
      </c>
      <c r="C26" s="537"/>
      <c r="D26" s="526"/>
      <c r="E26" s="526"/>
      <c r="F26" s="526"/>
    </row>
    <row r="27" spans="1:9" s="435" customFormat="1" ht="12" customHeight="1" thickBot="1" x14ac:dyDescent="0.3">
      <c r="A27" s="525" t="s">
        <v>237</v>
      </c>
      <c r="B27" s="485" t="s">
        <v>493</v>
      </c>
      <c r="C27" s="170">
        <f>+C28+C29</f>
        <v>0</v>
      </c>
      <c r="D27" s="142">
        <f>+D28+D29</f>
        <v>0</v>
      </c>
      <c r="E27" s="142"/>
      <c r="F27" s="142">
        <f>+F28+F29</f>
        <v>0</v>
      </c>
    </row>
    <row r="28" spans="1:9" s="435" customFormat="1" ht="12" customHeight="1" x14ac:dyDescent="0.25">
      <c r="A28" s="528" t="s">
        <v>56</v>
      </c>
      <c r="B28" s="563" t="s">
        <v>470</v>
      </c>
      <c r="C28" s="200"/>
      <c r="D28" s="201"/>
      <c r="E28" s="201"/>
      <c r="F28" s="201"/>
    </row>
    <row r="29" spans="1:9" s="435" customFormat="1" ht="12" customHeight="1" x14ac:dyDescent="0.25">
      <c r="A29" s="528" t="s">
        <v>58</v>
      </c>
      <c r="B29" s="564" t="s">
        <v>474</v>
      </c>
      <c r="C29" s="174"/>
      <c r="D29" s="144"/>
      <c r="E29" s="144"/>
      <c r="F29" s="144"/>
    </row>
    <row r="30" spans="1:9" s="435" customFormat="1" ht="12" customHeight="1" thickBot="1" x14ac:dyDescent="0.3">
      <c r="A30" s="524" t="s">
        <v>60</v>
      </c>
      <c r="B30" s="565" t="s">
        <v>494</v>
      </c>
      <c r="C30" s="566"/>
      <c r="D30" s="532"/>
      <c r="E30" s="532"/>
      <c r="F30" s="532"/>
    </row>
    <row r="31" spans="1:9" s="435" customFormat="1" ht="12" customHeight="1" thickBot="1" x14ac:dyDescent="0.3">
      <c r="A31" s="525" t="s">
        <v>70</v>
      </c>
      <c r="B31" s="485" t="s">
        <v>476</v>
      </c>
      <c r="C31" s="170">
        <f>+C32+C33+C34</f>
        <v>0</v>
      </c>
      <c r="D31" s="142">
        <f>+D32+D33+D34</f>
        <v>0</v>
      </c>
      <c r="E31" s="142"/>
      <c r="F31" s="142">
        <f>+F32+F33+F34</f>
        <v>0</v>
      </c>
    </row>
    <row r="32" spans="1:9" s="435" customFormat="1" ht="12" customHeight="1" x14ac:dyDescent="0.25">
      <c r="A32" s="528" t="s">
        <v>72</v>
      </c>
      <c r="B32" s="563" t="s">
        <v>97</v>
      </c>
      <c r="C32" s="200"/>
      <c r="D32" s="201"/>
      <c r="E32" s="201"/>
      <c r="F32" s="201"/>
    </row>
    <row r="33" spans="1:6" s="435" customFormat="1" ht="12" customHeight="1" x14ac:dyDescent="0.25">
      <c r="A33" s="528" t="s">
        <v>74</v>
      </c>
      <c r="B33" s="564" t="s">
        <v>99</v>
      </c>
      <c r="C33" s="174"/>
      <c r="D33" s="144"/>
      <c r="E33" s="144"/>
      <c r="F33" s="144"/>
    </row>
    <row r="34" spans="1:6" s="435" customFormat="1" ht="12" customHeight="1" thickBot="1" x14ac:dyDescent="0.3">
      <c r="A34" s="524" t="s">
        <v>76</v>
      </c>
      <c r="B34" s="565" t="s">
        <v>101</v>
      </c>
      <c r="C34" s="566"/>
      <c r="D34" s="532"/>
      <c r="E34" s="532"/>
      <c r="F34" s="532"/>
    </row>
    <row r="35" spans="1:6" s="432" customFormat="1" ht="12" customHeight="1" thickBot="1" x14ac:dyDescent="0.3">
      <c r="A35" s="525" t="s">
        <v>94</v>
      </c>
      <c r="B35" s="485" t="s">
        <v>284</v>
      </c>
      <c r="C35" s="537"/>
      <c r="D35" s="526"/>
      <c r="E35" s="526"/>
      <c r="F35" s="526"/>
    </row>
    <row r="36" spans="1:6" s="432" customFormat="1" ht="12" customHeight="1" thickBot="1" x14ac:dyDescent="0.3">
      <c r="A36" s="525" t="s">
        <v>254</v>
      </c>
      <c r="B36" s="485" t="s">
        <v>477</v>
      </c>
      <c r="C36" s="537"/>
      <c r="D36" s="533"/>
      <c r="E36" s="533"/>
      <c r="F36" s="533"/>
    </row>
    <row r="37" spans="1:6" s="432" customFormat="1" ht="12" customHeight="1" thickBot="1" x14ac:dyDescent="0.3">
      <c r="A37" s="520" t="s">
        <v>116</v>
      </c>
      <c r="B37" s="485" t="s">
        <v>495</v>
      </c>
      <c r="C37" s="170">
        <f>+C9+C21+C26+C27+C31+C35+C36</f>
        <v>0</v>
      </c>
      <c r="D37" s="534">
        <f>+D9+D21+D26+D27+D31+D35+D36</f>
        <v>0</v>
      </c>
      <c r="E37" s="534"/>
      <c r="F37" s="534">
        <f>+F9+F21+F26+F27+F31+F35+F36</f>
        <v>0</v>
      </c>
    </row>
    <row r="38" spans="1:6" s="432" customFormat="1" ht="12" customHeight="1" thickBot="1" x14ac:dyDescent="0.3">
      <c r="A38" s="535" t="s">
        <v>259</v>
      </c>
      <c r="B38" s="485" t="s">
        <v>479</v>
      </c>
      <c r="C38" s="896">
        <f>+C39+C40+C41</f>
        <v>99953000</v>
      </c>
      <c r="D38" s="170">
        <v>99968066</v>
      </c>
      <c r="E38" s="865">
        <f>SUM(E39:E41)</f>
        <v>5025050</v>
      </c>
      <c r="F38" s="170">
        <f>D38+E38</f>
        <v>104993116</v>
      </c>
    </row>
    <row r="39" spans="1:6" s="432" customFormat="1" ht="12" customHeight="1" x14ac:dyDescent="0.25">
      <c r="A39" s="528" t="s">
        <v>480</v>
      </c>
      <c r="B39" s="563" t="s">
        <v>339</v>
      </c>
      <c r="C39" s="897"/>
      <c r="D39" s="200">
        <v>15066</v>
      </c>
      <c r="E39" s="898"/>
      <c r="F39" s="200">
        <f>D39+E39</f>
        <v>15066</v>
      </c>
    </row>
    <row r="40" spans="1:6" s="432" customFormat="1" ht="12" customHeight="1" x14ac:dyDescent="0.25">
      <c r="A40" s="528" t="s">
        <v>481</v>
      </c>
      <c r="B40" s="564" t="s">
        <v>482</v>
      </c>
      <c r="C40" s="899"/>
      <c r="D40" s="175">
        <v>0</v>
      </c>
      <c r="E40" s="900"/>
      <c r="F40" s="200">
        <f t="shared" ref="F40:F41" si="1">D40+E40</f>
        <v>0</v>
      </c>
    </row>
    <row r="41" spans="1:6" s="435" customFormat="1" ht="12" customHeight="1" thickBot="1" x14ac:dyDescent="0.3">
      <c r="A41" s="524" t="s">
        <v>483</v>
      </c>
      <c r="B41" s="565" t="s">
        <v>484</v>
      </c>
      <c r="C41" s="901">
        <v>99953000</v>
      </c>
      <c r="D41" s="902">
        <v>99953000</v>
      </c>
      <c r="E41" s="903">
        <v>5025050</v>
      </c>
      <c r="F41" s="200">
        <f t="shared" si="1"/>
        <v>104978050</v>
      </c>
    </row>
    <row r="42" spans="1:6" s="435" customFormat="1" ht="15.2" customHeight="1" thickBot="1" x14ac:dyDescent="0.25">
      <c r="A42" s="535" t="s">
        <v>261</v>
      </c>
      <c r="B42" s="567" t="s">
        <v>485</v>
      </c>
      <c r="C42" s="904">
        <f>+C37+C38</f>
        <v>99953000</v>
      </c>
      <c r="D42" s="568">
        <f>D37+D38</f>
        <v>99968066</v>
      </c>
      <c r="E42" s="568">
        <f t="shared" ref="E42:F42" si="2">E37+E38</f>
        <v>5025050</v>
      </c>
      <c r="F42" s="568">
        <f t="shared" si="2"/>
        <v>104993116</v>
      </c>
    </row>
    <row r="43" spans="1:6" s="435" customFormat="1" ht="15.2" customHeight="1" x14ac:dyDescent="0.25">
      <c r="A43" s="457"/>
      <c r="B43" s="458"/>
      <c r="C43" s="459"/>
      <c r="D43" s="459"/>
      <c r="E43" s="459"/>
      <c r="F43" s="459"/>
    </row>
    <row r="44" spans="1:6" ht="15.75" thickBot="1" x14ac:dyDescent="0.3">
      <c r="A44" s="539"/>
      <c r="B44" s="540"/>
      <c r="C44" s="541"/>
      <c r="D44" s="541"/>
      <c r="E44" s="541"/>
      <c r="F44" s="541"/>
    </row>
    <row r="45" spans="1:6" s="422" customFormat="1" ht="16.5" customHeight="1" thickBot="1" x14ac:dyDescent="0.3">
      <c r="A45" s="460"/>
      <c r="B45" s="461" t="s">
        <v>275</v>
      </c>
      <c r="C45" s="462"/>
      <c r="D45" s="462"/>
      <c r="E45" s="462"/>
      <c r="F45" s="462"/>
    </row>
    <row r="46" spans="1:6" s="467" customFormat="1" ht="12" customHeight="1" thickBot="1" x14ac:dyDescent="0.3">
      <c r="A46" s="525" t="s">
        <v>12</v>
      </c>
      <c r="B46" s="485" t="s">
        <v>486</v>
      </c>
      <c r="C46" s="170">
        <f>SUM(C47:C51)</f>
        <v>99953000</v>
      </c>
      <c r="D46" s="534">
        <v>99968066</v>
      </c>
      <c r="E46" s="534">
        <f>SUM(E47:E50)</f>
        <v>3671050</v>
      </c>
      <c r="F46" s="142">
        <f>D46+E46</f>
        <v>103639116</v>
      </c>
    </row>
    <row r="47" spans="1:6" ht="12" customHeight="1" x14ac:dyDescent="0.25">
      <c r="A47" s="524" t="s">
        <v>14</v>
      </c>
      <c r="B47" s="487" t="s">
        <v>182</v>
      </c>
      <c r="C47" s="200">
        <v>74374000</v>
      </c>
      <c r="D47" s="569">
        <v>74374000</v>
      </c>
      <c r="E47" s="569">
        <v>3178400</v>
      </c>
      <c r="F47" s="201">
        <f>D47+E47</f>
        <v>77552400</v>
      </c>
    </row>
    <row r="48" spans="1:6" ht="12" customHeight="1" x14ac:dyDescent="0.25">
      <c r="A48" s="524" t="s">
        <v>16</v>
      </c>
      <c r="B48" s="472" t="s">
        <v>183</v>
      </c>
      <c r="C48" s="175">
        <v>13009000</v>
      </c>
      <c r="D48" s="570">
        <v>13009000</v>
      </c>
      <c r="E48" s="569">
        <v>492650</v>
      </c>
      <c r="F48" s="201">
        <f t="shared" ref="F48:F50" si="3">D48+E48</f>
        <v>13501650</v>
      </c>
    </row>
    <row r="49" spans="1:6" ht="12" customHeight="1" x14ac:dyDescent="0.25">
      <c r="A49" s="524" t="s">
        <v>18</v>
      </c>
      <c r="B49" s="472" t="s">
        <v>184</v>
      </c>
      <c r="C49" s="175">
        <v>12570000</v>
      </c>
      <c r="D49" s="570">
        <v>12585066</v>
      </c>
      <c r="E49" s="569"/>
      <c r="F49" s="201">
        <f t="shared" si="3"/>
        <v>12585066</v>
      </c>
    </row>
    <row r="50" spans="1:6" ht="12" customHeight="1" x14ac:dyDescent="0.25">
      <c r="A50" s="524" t="s">
        <v>20</v>
      </c>
      <c r="B50" s="472" t="s">
        <v>185</v>
      </c>
      <c r="C50" s="175"/>
      <c r="D50" s="570">
        <v>0</v>
      </c>
      <c r="E50" s="569"/>
      <c r="F50" s="201">
        <f t="shared" si="3"/>
        <v>0</v>
      </c>
    </row>
    <row r="51" spans="1:6" ht="12" customHeight="1" thickBot="1" x14ac:dyDescent="0.3">
      <c r="A51" s="524" t="s">
        <v>22</v>
      </c>
      <c r="B51" s="472" t="s">
        <v>187</v>
      </c>
      <c r="C51" s="175"/>
      <c r="D51" s="570">
        <v>0</v>
      </c>
      <c r="E51" s="569"/>
      <c r="F51" s="201">
        <f t="shared" ref="F51" si="4">C51+D51</f>
        <v>0</v>
      </c>
    </row>
    <row r="52" spans="1:6" ht="12" customHeight="1" thickBot="1" x14ac:dyDescent="0.3">
      <c r="A52" s="525" t="s">
        <v>26</v>
      </c>
      <c r="B52" s="485" t="s">
        <v>487</v>
      </c>
      <c r="C52" s="170">
        <f>SUM(C53:C55)</f>
        <v>0</v>
      </c>
      <c r="D52" s="534">
        <v>0</v>
      </c>
      <c r="E52" s="534">
        <f>SUM(E53:E55)</f>
        <v>1354000</v>
      </c>
      <c r="F52" s="142">
        <f>D52+E52</f>
        <v>1354000</v>
      </c>
    </row>
    <row r="53" spans="1:6" s="467" customFormat="1" ht="12" customHeight="1" x14ac:dyDescent="0.25">
      <c r="A53" s="524" t="s">
        <v>28</v>
      </c>
      <c r="B53" s="487" t="s">
        <v>218</v>
      </c>
      <c r="C53" s="200"/>
      <c r="D53" s="569"/>
      <c r="E53" s="569">
        <v>1354000</v>
      </c>
      <c r="F53" s="201"/>
    </row>
    <row r="54" spans="1:6" ht="12" customHeight="1" x14ac:dyDescent="0.25">
      <c r="A54" s="524" t="s">
        <v>30</v>
      </c>
      <c r="B54" s="472" t="s">
        <v>220</v>
      </c>
      <c r="C54" s="175"/>
      <c r="D54" s="570"/>
      <c r="E54" s="570"/>
      <c r="F54" s="147"/>
    </row>
    <row r="55" spans="1:6" ht="12" customHeight="1" x14ac:dyDescent="0.25">
      <c r="A55" s="524" t="s">
        <v>32</v>
      </c>
      <c r="B55" s="472" t="s">
        <v>488</v>
      </c>
      <c r="C55" s="175"/>
      <c r="D55" s="570"/>
      <c r="E55" s="570"/>
      <c r="F55" s="147"/>
    </row>
    <row r="56" spans="1:6" ht="12" customHeight="1" thickBot="1" x14ac:dyDescent="0.3">
      <c r="A56" s="524" t="s">
        <v>34</v>
      </c>
      <c r="B56" s="472" t="s">
        <v>489</v>
      </c>
      <c r="C56" s="175"/>
      <c r="D56" s="570"/>
      <c r="E56" s="570"/>
      <c r="F56" s="147"/>
    </row>
    <row r="57" spans="1:6" ht="15.2" customHeight="1" thickBot="1" x14ac:dyDescent="0.3">
      <c r="A57" s="525" t="s">
        <v>40</v>
      </c>
      <c r="B57" s="485" t="s">
        <v>490</v>
      </c>
      <c r="C57" s="537"/>
      <c r="D57" s="533"/>
      <c r="E57" s="533"/>
      <c r="F57" s="526"/>
    </row>
    <row r="58" spans="1:6" ht="15.75" thickBot="1" x14ac:dyDescent="0.3">
      <c r="A58" s="525" t="s">
        <v>237</v>
      </c>
      <c r="B58" s="571" t="s">
        <v>491</v>
      </c>
      <c r="C58" s="568">
        <f>+C46+C52+C57</f>
        <v>99953000</v>
      </c>
      <c r="D58" s="462">
        <f>D46+D52+D57</f>
        <v>99968066</v>
      </c>
      <c r="E58" s="462">
        <f t="shared" ref="E58:F58" si="5">E46+E52+E57</f>
        <v>5025050</v>
      </c>
      <c r="F58" s="462">
        <f t="shared" si="5"/>
        <v>104993116</v>
      </c>
    </row>
    <row r="59" spans="1:6" ht="15.2" customHeight="1" thickBot="1" x14ac:dyDescent="0.3">
      <c r="C59" s="572">
        <f>C42-C58</f>
        <v>0</v>
      </c>
      <c r="D59" s="545">
        <f>D42-D58</f>
        <v>0</v>
      </c>
      <c r="E59" s="545"/>
      <c r="F59" s="545">
        <f>F42-F58</f>
        <v>0</v>
      </c>
    </row>
    <row r="60" spans="1:6" ht="14.45" customHeight="1" thickBot="1" x14ac:dyDescent="0.3">
      <c r="A60" s="499" t="s">
        <v>463</v>
      </c>
      <c r="B60" s="500"/>
      <c r="C60" s="501">
        <v>20</v>
      </c>
      <c r="D60" s="502"/>
      <c r="E60" s="502">
        <v>3</v>
      </c>
      <c r="F60" s="503">
        <v>23</v>
      </c>
    </row>
    <row r="61" spans="1:6" ht="15.75" thickBot="1" x14ac:dyDescent="0.3">
      <c r="A61" s="499" t="s">
        <v>464</v>
      </c>
      <c r="B61" s="500"/>
      <c r="C61" s="501"/>
      <c r="D61" s="502"/>
      <c r="E61" s="502"/>
      <c r="F61" s="503"/>
    </row>
    <row r="63" spans="1:6" x14ac:dyDescent="0.2">
      <c r="B63" s="108" t="s">
        <v>673</v>
      </c>
    </row>
    <row r="64" spans="1:6" x14ac:dyDescent="0.2">
      <c r="B64" s="108" t="s">
        <v>265</v>
      </c>
    </row>
    <row r="65" spans="2:2" ht="15.75" x14ac:dyDescent="0.25">
      <c r="B65" s="1"/>
    </row>
    <row r="66" spans="2:2" x14ac:dyDescent="0.2">
      <c r="B66" s="108" t="s">
        <v>674</v>
      </c>
    </row>
    <row r="67" spans="2:2" x14ac:dyDescent="0.2">
      <c r="B67" s="108" t="s">
        <v>624</v>
      </c>
    </row>
  </sheetData>
  <mergeCells count="2">
    <mergeCell ref="C2:G2"/>
    <mergeCell ref="C5:F5"/>
  </mergeCells>
  <pageMargins left="0.25" right="0.25" top="0.75" bottom="0.75" header="0.3" footer="0.3"/>
  <pageSetup paperSize="9" scale="7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DB9F-241E-4642-9131-79FA03225785}">
  <sheetPr>
    <pageSetUpPr fitToPage="1"/>
  </sheetPr>
  <dimension ref="A1:G67"/>
  <sheetViews>
    <sheetView topLeftCell="A52" workbookViewId="0">
      <selection activeCell="B63" sqref="B63:B67"/>
    </sheetView>
  </sheetViews>
  <sheetFormatPr defaultRowHeight="15" x14ac:dyDescent="0.25"/>
  <cols>
    <col min="1" max="1" width="11.85546875" style="509" customWidth="1"/>
    <col min="2" max="2" width="67.85546875" style="403" customWidth="1"/>
    <col min="3" max="3" width="21.42578125" style="403" customWidth="1"/>
    <col min="4" max="5" width="12.5703125" style="403" customWidth="1"/>
    <col min="6" max="6" width="10" style="403" bestFit="1" customWidth="1"/>
    <col min="7" max="7" width="10.85546875" style="403" customWidth="1"/>
    <col min="8" max="257" width="9.140625" style="403"/>
    <col min="258" max="258" width="11.85546875" style="403" customWidth="1"/>
    <col min="259" max="259" width="67.85546875" style="403" customWidth="1"/>
    <col min="260" max="260" width="21.42578125" style="403" customWidth="1"/>
    <col min="261" max="513" width="9.140625" style="403"/>
    <col min="514" max="514" width="11.85546875" style="403" customWidth="1"/>
    <col min="515" max="515" width="67.85546875" style="403" customWidth="1"/>
    <col min="516" max="516" width="21.42578125" style="403" customWidth="1"/>
    <col min="517" max="769" width="9.140625" style="403"/>
    <col min="770" max="770" width="11.85546875" style="403" customWidth="1"/>
    <col min="771" max="771" width="67.85546875" style="403" customWidth="1"/>
    <col min="772" max="772" width="21.42578125" style="403" customWidth="1"/>
    <col min="773" max="1025" width="9.140625" style="403"/>
    <col min="1026" max="1026" width="11.85546875" style="403" customWidth="1"/>
    <col min="1027" max="1027" width="67.85546875" style="403" customWidth="1"/>
    <col min="1028" max="1028" width="21.42578125" style="403" customWidth="1"/>
    <col min="1029" max="1281" width="9.140625" style="403"/>
    <col min="1282" max="1282" width="11.85546875" style="403" customWidth="1"/>
    <col min="1283" max="1283" width="67.85546875" style="403" customWidth="1"/>
    <col min="1284" max="1284" width="21.42578125" style="403" customWidth="1"/>
    <col min="1285" max="1537" width="9.140625" style="403"/>
    <col min="1538" max="1538" width="11.85546875" style="403" customWidth="1"/>
    <col min="1539" max="1539" width="67.85546875" style="403" customWidth="1"/>
    <col min="1540" max="1540" width="21.42578125" style="403" customWidth="1"/>
    <col min="1541" max="1793" width="9.140625" style="403"/>
    <col min="1794" max="1794" width="11.85546875" style="403" customWidth="1"/>
    <col min="1795" max="1795" width="67.85546875" style="403" customWidth="1"/>
    <col min="1796" max="1796" width="21.42578125" style="403" customWidth="1"/>
    <col min="1797" max="2049" width="9.140625" style="403"/>
    <col min="2050" max="2050" width="11.85546875" style="403" customWidth="1"/>
    <col min="2051" max="2051" width="67.85546875" style="403" customWidth="1"/>
    <col min="2052" max="2052" width="21.42578125" style="403" customWidth="1"/>
    <col min="2053" max="2305" width="9.140625" style="403"/>
    <col min="2306" max="2306" width="11.85546875" style="403" customWidth="1"/>
    <col min="2307" max="2307" width="67.85546875" style="403" customWidth="1"/>
    <col min="2308" max="2308" width="21.42578125" style="403" customWidth="1"/>
    <col min="2309" max="2561" width="9.140625" style="403"/>
    <col min="2562" max="2562" width="11.85546875" style="403" customWidth="1"/>
    <col min="2563" max="2563" width="67.85546875" style="403" customWidth="1"/>
    <col min="2564" max="2564" width="21.42578125" style="403" customWidth="1"/>
    <col min="2565" max="2817" width="9.140625" style="403"/>
    <col min="2818" max="2818" width="11.85546875" style="403" customWidth="1"/>
    <col min="2819" max="2819" width="67.85546875" style="403" customWidth="1"/>
    <col min="2820" max="2820" width="21.42578125" style="403" customWidth="1"/>
    <col min="2821" max="3073" width="9.140625" style="403"/>
    <col min="3074" max="3074" width="11.85546875" style="403" customWidth="1"/>
    <col min="3075" max="3075" width="67.85546875" style="403" customWidth="1"/>
    <col min="3076" max="3076" width="21.42578125" style="403" customWidth="1"/>
    <col min="3077" max="3329" width="9.140625" style="403"/>
    <col min="3330" max="3330" width="11.85546875" style="403" customWidth="1"/>
    <col min="3331" max="3331" width="67.85546875" style="403" customWidth="1"/>
    <col min="3332" max="3332" width="21.42578125" style="403" customWidth="1"/>
    <col min="3333" max="3585" width="9.140625" style="403"/>
    <col min="3586" max="3586" width="11.85546875" style="403" customWidth="1"/>
    <col min="3587" max="3587" width="67.85546875" style="403" customWidth="1"/>
    <col min="3588" max="3588" width="21.42578125" style="403" customWidth="1"/>
    <col min="3589" max="3841" width="9.140625" style="403"/>
    <col min="3842" max="3842" width="11.85546875" style="403" customWidth="1"/>
    <col min="3843" max="3843" width="67.85546875" style="403" customWidth="1"/>
    <col min="3844" max="3844" width="21.42578125" style="403" customWidth="1"/>
    <col min="3845" max="4097" width="9.140625" style="403"/>
    <col min="4098" max="4098" width="11.85546875" style="403" customWidth="1"/>
    <col min="4099" max="4099" width="67.85546875" style="403" customWidth="1"/>
    <col min="4100" max="4100" width="21.42578125" style="403" customWidth="1"/>
    <col min="4101" max="4353" width="9.140625" style="403"/>
    <col min="4354" max="4354" width="11.85546875" style="403" customWidth="1"/>
    <col min="4355" max="4355" width="67.85546875" style="403" customWidth="1"/>
    <col min="4356" max="4356" width="21.42578125" style="403" customWidth="1"/>
    <col min="4357" max="4609" width="9.140625" style="403"/>
    <col min="4610" max="4610" width="11.85546875" style="403" customWidth="1"/>
    <col min="4611" max="4611" width="67.85546875" style="403" customWidth="1"/>
    <col min="4612" max="4612" width="21.42578125" style="403" customWidth="1"/>
    <col min="4613" max="4865" width="9.140625" style="403"/>
    <col min="4866" max="4866" width="11.85546875" style="403" customWidth="1"/>
    <col min="4867" max="4867" width="67.85546875" style="403" customWidth="1"/>
    <col min="4868" max="4868" width="21.42578125" style="403" customWidth="1"/>
    <col min="4869" max="5121" width="9.140625" style="403"/>
    <col min="5122" max="5122" width="11.85546875" style="403" customWidth="1"/>
    <col min="5123" max="5123" width="67.85546875" style="403" customWidth="1"/>
    <col min="5124" max="5124" width="21.42578125" style="403" customWidth="1"/>
    <col min="5125" max="5377" width="9.140625" style="403"/>
    <col min="5378" max="5378" width="11.85546875" style="403" customWidth="1"/>
    <col min="5379" max="5379" width="67.85546875" style="403" customWidth="1"/>
    <col min="5380" max="5380" width="21.42578125" style="403" customWidth="1"/>
    <col min="5381" max="5633" width="9.140625" style="403"/>
    <col min="5634" max="5634" width="11.85546875" style="403" customWidth="1"/>
    <col min="5635" max="5635" width="67.85546875" style="403" customWidth="1"/>
    <col min="5636" max="5636" width="21.42578125" style="403" customWidth="1"/>
    <col min="5637" max="5889" width="9.140625" style="403"/>
    <col min="5890" max="5890" width="11.85546875" style="403" customWidth="1"/>
    <col min="5891" max="5891" width="67.85546875" style="403" customWidth="1"/>
    <col min="5892" max="5892" width="21.42578125" style="403" customWidth="1"/>
    <col min="5893" max="6145" width="9.140625" style="403"/>
    <col min="6146" max="6146" width="11.85546875" style="403" customWidth="1"/>
    <col min="6147" max="6147" width="67.85546875" style="403" customWidth="1"/>
    <col min="6148" max="6148" width="21.42578125" style="403" customWidth="1"/>
    <col min="6149" max="6401" width="9.140625" style="403"/>
    <col min="6402" max="6402" width="11.85546875" style="403" customWidth="1"/>
    <col min="6403" max="6403" width="67.85546875" style="403" customWidth="1"/>
    <col min="6404" max="6404" width="21.42578125" style="403" customWidth="1"/>
    <col min="6405" max="6657" width="9.140625" style="403"/>
    <col min="6658" max="6658" width="11.85546875" style="403" customWidth="1"/>
    <col min="6659" max="6659" width="67.85546875" style="403" customWidth="1"/>
    <col min="6660" max="6660" width="21.42578125" style="403" customWidth="1"/>
    <col min="6661" max="6913" width="9.140625" style="403"/>
    <col min="6914" max="6914" width="11.85546875" style="403" customWidth="1"/>
    <col min="6915" max="6915" width="67.85546875" style="403" customWidth="1"/>
    <col min="6916" max="6916" width="21.42578125" style="403" customWidth="1"/>
    <col min="6917" max="7169" width="9.140625" style="403"/>
    <col min="7170" max="7170" width="11.85546875" style="403" customWidth="1"/>
    <col min="7171" max="7171" width="67.85546875" style="403" customWidth="1"/>
    <col min="7172" max="7172" width="21.42578125" style="403" customWidth="1"/>
    <col min="7173" max="7425" width="9.140625" style="403"/>
    <col min="7426" max="7426" width="11.85546875" style="403" customWidth="1"/>
    <col min="7427" max="7427" width="67.85546875" style="403" customWidth="1"/>
    <col min="7428" max="7428" width="21.42578125" style="403" customWidth="1"/>
    <col min="7429" max="7681" width="9.140625" style="403"/>
    <col min="7682" max="7682" width="11.85546875" style="403" customWidth="1"/>
    <col min="7683" max="7683" width="67.85546875" style="403" customWidth="1"/>
    <col min="7684" max="7684" width="21.42578125" style="403" customWidth="1"/>
    <col min="7685" max="7937" width="9.140625" style="403"/>
    <col min="7938" max="7938" width="11.85546875" style="403" customWidth="1"/>
    <col min="7939" max="7939" width="67.85546875" style="403" customWidth="1"/>
    <col min="7940" max="7940" width="21.42578125" style="403" customWidth="1"/>
    <col min="7941" max="8193" width="9.140625" style="403"/>
    <col min="8194" max="8194" width="11.85546875" style="403" customWidth="1"/>
    <col min="8195" max="8195" width="67.85546875" style="403" customWidth="1"/>
    <col min="8196" max="8196" width="21.42578125" style="403" customWidth="1"/>
    <col min="8197" max="8449" width="9.140625" style="403"/>
    <col min="8450" max="8450" width="11.85546875" style="403" customWidth="1"/>
    <col min="8451" max="8451" width="67.85546875" style="403" customWidth="1"/>
    <col min="8452" max="8452" width="21.42578125" style="403" customWidth="1"/>
    <col min="8453" max="8705" width="9.140625" style="403"/>
    <col min="8706" max="8706" width="11.85546875" style="403" customWidth="1"/>
    <col min="8707" max="8707" width="67.85546875" style="403" customWidth="1"/>
    <col min="8708" max="8708" width="21.42578125" style="403" customWidth="1"/>
    <col min="8709" max="8961" width="9.140625" style="403"/>
    <col min="8962" max="8962" width="11.85546875" style="403" customWidth="1"/>
    <col min="8963" max="8963" width="67.85546875" style="403" customWidth="1"/>
    <col min="8964" max="8964" width="21.42578125" style="403" customWidth="1"/>
    <col min="8965" max="9217" width="9.140625" style="403"/>
    <col min="9218" max="9218" width="11.85546875" style="403" customWidth="1"/>
    <col min="9219" max="9219" width="67.85546875" style="403" customWidth="1"/>
    <col min="9220" max="9220" width="21.42578125" style="403" customWidth="1"/>
    <col min="9221" max="9473" width="9.140625" style="403"/>
    <col min="9474" max="9474" width="11.85546875" style="403" customWidth="1"/>
    <col min="9475" max="9475" width="67.85546875" style="403" customWidth="1"/>
    <col min="9476" max="9476" width="21.42578125" style="403" customWidth="1"/>
    <col min="9477" max="9729" width="9.140625" style="403"/>
    <col min="9730" max="9730" width="11.85546875" style="403" customWidth="1"/>
    <col min="9731" max="9731" width="67.85546875" style="403" customWidth="1"/>
    <col min="9732" max="9732" width="21.42578125" style="403" customWidth="1"/>
    <col min="9733" max="9985" width="9.140625" style="403"/>
    <col min="9986" max="9986" width="11.85546875" style="403" customWidth="1"/>
    <col min="9987" max="9987" width="67.85546875" style="403" customWidth="1"/>
    <col min="9988" max="9988" width="21.42578125" style="403" customWidth="1"/>
    <col min="9989" max="10241" width="9.140625" style="403"/>
    <col min="10242" max="10242" width="11.85546875" style="403" customWidth="1"/>
    <col min="10243" max="10243" width="67.85546875" style="403" customWidth="1"/>
    <col min="10244" max="10244" width="21.42578125" style="403" customWidth="1"/>
    <col min="10245" max="10497" width="9.140625" style="403"/>
    <col min="10498" max="10498" width="11.85546875" style="403" customWidth="1"/>
    <col min="10499" max="10499" width="67.85546875" style="403" customWidth="1"/>
    <col min="10500" max="10500" width="21.42578125" style="403" customWidth="1"/>
    <col min="10501" max="10753" width="9.140625" style="403"/>
    <col min="10754" max="10754" width="11.85546875" style="403" customWidth="1"/>
    <col min="10755" max="10755" width="67.85546875" style="403" customWidth="1"/>
    <col min="10756" max="10756" width="21.42578125" style="403" customWidth="1"/>
    <col min="10757" max="11009" width="9.140625" style="403"/>
    <col min="11010" max="11010" width="11.85546875" style="403" customWidth="1"/>
    <col min="11011" max="11011" width="67.85546875" style="403" customWidth="1"/>
    <col min="11012" max="11012" width="21.42578125" style="403" customWidth="1"/>
    <col min="11013" max="11265" width="9.140625" style="403"/>
    <col min="11266" max="11266" width="11.85546875" style="403" customWidth="1"/>
    <col min="11267" max="11267" width="67.85546875" style="403" customWidth="1"/>
    <col min="11268" max="11268" width="21.42578125" style="403" customWidth="1"/>
    <col min="11269" max="11521" width="9.140625" style="403"/>
    <col min="11522" max="11522" width="11.85546875" style="403" customWidth="1"/>
    <col min="11523" max="11523" width="67.85546875" style="403" customWidth="1"/>
    <col min="11524" max="11524" width="21.42578125" style="403" customWidth="1"/>
    <col min="11525" max="11777" width="9.140625" style="403"/>
    <col min="11778" max="11778" width="11.85546875" style="403" customWidth="1"/>
    <col min="11779" max="11779" width="67.85546875" style="403" customWidth="1"/>
    <col min="11780" max="11780" width="21.42578125" style="403" customWidth="1"/>
    <col min="11781" max="12033" width="9.140625" style="403"/>
    <col min="12034" max="12034" width="11.85546875" style="403" customWidth="1"/>
    <col min="12035" max="12035" width="67.85546875" style="403" customWidth="1"/>
    <col min="12036" max="12036" width="21.42578125" style="403" customWidth="1"/>
    <col min="12037" max="12289" width="9.140625" style="403"/>
    <col min="12290" max="12290" width="11.85546875" style="403" customWidth="1"/>
    <col min="12291" max="12291" width="67.85546875" style="403" customWidth="1"/>
    <col min="12292" max="12292" width="21.42578125" style="403" customWidth="1"/>
    <col min="12293" max="12545" width="9.140625" style="403"/>
    <col min="12546" max="12546" width="11.85546875" style="403" customWidth="1"/>
    <col min="12547" max="12547" width="67.85546875" style="403" customWidth="1"/>
    <col min="12548" max="12548" width="21.42578125" style="403" customWidth="1"/>
    <col min="12549" max="12801" width="9.140625" style="403"/>
    <col min="12802" max="12802" width="11.85546875" style="403" customWidth="1"/>
    <col min="12803" max="12803" width="67.85546875" style="403" customWidth="1"/>
    <col min="12804" max="12804" width="21.42578125" style="403" customWidth="1"/>
    <col min="12805" max="13057" width="9.140625" style="403"/>
    <col min="13058" max="13058" width="11.85546875" style="403" customWidth="1"/>
    <col min="13059" max="13059" width="67.85546875" style="403" customWidth="1"/>
    <col min="13060" max="13060" width="21.42578125" style="403" customWidth="1"/>
    <col min="13061" max="13313" width="9.140625" style="403"/>
    <col min="13314" max="13314" width="11.85546875" style="403" customWidth="1"/>
    <col min="13315" max="13315" width="67.85546875" style="403" customWidth="1"/>
    <col min="13316" max="13316" width="21.42578125" style="403" customWidth="1"/>
    <col min="13317" max="13569" width="9.140625" style="403"/>
    <col min="13570" max="13570" width="11.85546875" style="403" customWidth="1"/>
    <col min="13571" max="13571" width="67.85546875" style="403" customWidth="1"/>
    <col min="13572" max="13572" width="21.42578125" style="403" customWidth="1"/>
    <col min="13573" max="13825" width="9.140625" style="403"/>
    <col min="13826" max="13826" width="11.85546875" style="403" customWidth="1"/>
    <col min="13827" max="13827" width="67.85546875" style="403" customWidth="1"/>
    <col min="13828" max="13828" width="21.42578125" style="403" customWidth="1"/>
    <col min="13829" max="14081" width="9.140625" style="403"/>
    <col min="14082" max="14082" width="11.85546875" style="403" customWidth="1"/>
    <col min="14083" max="14083" width="67.85546875" style="403" customWidth="1"/>
    <col min="14084" max="14084" width="21.42578125" style="403" customWidth="1"/>
    <col min="14085" max="14337" width="9.140625" style="403"/>
    <col min="14338" max="14338" width="11.85546875" style="403" customWidth="1"/>
    <col min="14339" max="14339" width="67.85546875" style="403" customWidth="1"/>
    <col min="14340" max="14340" width="21.42578125" style="403" customWidth="1"/>
    <col min="14341" max="14593" width="9.140625" style="403"/>
    <col min="14594" max="14594" width="11.85546875" style="403" customWidth="1"/>
    <col min="14595" max="14595" width="67.85546875" style="403" customWidth="1"/>
    <col min="14596" max="14596" width="21.42578125" style="403" customWidth="1"/>
    <col min="14597" max="14849" width="9.140625" style="403"/>
    <col min="14850" max="14850" width="11.85546875" style="403" customWidth="1"/>
    <col min="14851" max="14851" width="67.85546875" style="403" customWidth="1"/>
    <col min="14852" max="14852" width="21.42578125" style="403" customWidth="1"/>
    <col min="14853" max="15105" width="9.140625" style="403"/>
    <col min="15106" max="15106" width="11.85546875" style="403" customWidth="1"/>
    <col min="15107" max="15107" width="67.85546875" style="403" customWidth="1"/>
    <col min="15108" max="15108" width="21.42578125" style="403" customWidth="1"/>
    <col min="15109" max="15361" width="9.140625" style="403"/>
    <col min="15362" max="15362" width="11.85546875" style="403" customWidth="1"/>
    <col min="15363" max="15363" width="67.85546875" style="403" customWidth="1"/>
    <col min="15364" max="15364" width="21.42578125" style="403" customWidth="1"/>
    <col min="15365" max="15617" width="9.140625" style="403"/>
    <col min="15618" max="15618" width="11.85546875" style="403" customWidth="1"/>
    <col min="15619" max="15619" width="67.85546875" style="403" customWidth="1"/>
    <col min="15620" max="15620" width="21.42578125" style="403" customWidth="1"/>
    <col min="15621" max="15873" width="9.140625" style="403"/>
    <col min="15874" max="15874" width="11.85546875" style="403" customWidth="1"/>
    <col min="15875" max="15875" width="67.85546875" style="403" customWidth="1"/>
    <col min="15876" max="15876" width="21.42578125" style="403" customWidth="1"/>
    <col min="15877" max="16129" width="9.140625" style="403"/>
    <col min="16130" max="16130" width="11.85546875" style="403" customWidth="1"/>
    <col min="16131" max="16131" width="67.85546875" style="403" customWidth="1"/>
    <col min="16132" max="16132" width="21.42578125" style="403" customWidth="1"/>
    <col min="16133" max="16384" width="9.140625" style="403"/>
  </cols>
  <sheetData>
    <row r="1" spans="1:7" ht="15" customHeight="1" x14ac:dyDescent="0.25">
      <c r="C1" s="109"/>
      <c r="D1" s="109"/>
      <c r="E1" s="109"/>
      <c r="F1" s="109"/>
    </row>
    <row r="2" spans="1:7" s="407" customFormat="1" ht="21.2" customHeight="1" x14ac:dyDescent="0.25">
      <c r="A2" s="549"/>
      <c r="B2" s="550"/>
      <c r="C2" s="921" t="s">
        <v>678</v>
      </c>
      <c r="D2" s="921"/>
      <c r="E2" s="921"/>
      <c r="F2" s="921"/>
      <c r="G2" s="921"/>
    </row>
    <row r="3" spans="1:7" s="411" customFormat="1" ht="15.75" x14ac:dyDescent="0.25">
      <c r="A3" s="551"/>
      <c r="B3" s="554" t="str">
        <f>CONCATENATE([1]ALAPADATOK!B15)</f>
        <v>Szirmabesenyői Segítő Szolgálat és Konyha</v>
      </c>
      <c r="C3" s="553"/>
    </row>
    <row r="4" spans="1:7" s="411" customFormat="1" ht="15.75" x14ac:dyDescent="0.25">
      <c r="A4" s="551"/>
      <c r="B4" s="554" t="s">
        <v>439</v>
      </c>
      <c r="C4" s="553"/>
    </row>
    <row r="5" spans="1:7" s="414" customFormat="1" ht="15.95" customHeight="1" thickBot="1" x14ac:dyDescent="0.3">
      <c r="A5" s="555"/>
      <c r="B5" s="555"/>
      <c r="C5" s="983" t="str">
        <f>'[1]KV_9.2.3.sz.mell'!C4</f>
        <v>Forintban!</v>
      </c>
      <c r="D5" s="983"/>
      <c r="E5" s="983"/>
      <c r="F5" s="983"/>
    </row>
    <row r="6" spans="1:7" ht="36.75" thickBot="1" x14ac:dyDescent="0.3">
      <c r="A6" s="556" t="s">
        <v>440</v>
      </c>
      <c r="B6" s="557" t="s">
        <v>441</v>
      </c>
      <c r="C6" s="558" t="s">
        <v>409</v>
      </c>
      <c r="D6" s="9" t="s">
        <v>622</v>
      </c>
      <c r="E6" s="9" t="s">
        <v>623</v>
      </c>
      <c r="F6" s="9" t="s">
        <v>7</v>
      </c>
    </row>
    <row r="7" spans="1:7" s="422" customFormat="1" ht="12.95" customHeight="1" thickBot="1" x14ac:dyDescent="0.3">
      <c r="A7" s="520"/>
      <c r="B7" s="559" t="s">
        <v>8</v>
      </c>
      <c r="C7" s="560" t="s">
        <v>9</v>
      </c>
      <c r="D7" s="515" t="s">
        <v>10</v>
      </c>
      <c r="E7" s="646" t="s">
        <v>11</v>
      </c>
      <c r="F7" s="421" t="s">
        <v>361</v>
      </c>
    </row>
    <row r="8" spans="1:7" s="422" customFormat="1" ht="15.95" customHeight="1" thickBot="1" x14ac:dyDescent="0.3">
      <c r="A8" s="516"/>
      <c r="B8" s="517" t="s">
        <v>274</v>
      </c>
      <c r="C8" s="561"/>
      <c r="D8" s="518"/>
      <c r="E8" s="518"/>
      <c r="F8" s="518"/>
    </row>
    <row r="9" spans="1:7" s="432" customFormat="1" ht="12" customHeight="1" thickBot="1" x14ac:dyDescent="0.3">
      <c r="A9" s="520" t="s">
        <v>12</v>
      </c>
      <c r="B9" s="562" t="s">
        <v>465</v>
      </c>
      <c r="C9" s="170">
        <f>SUM(C10:C20)</f>
        <v>33654000</v>
      </c>
      <c r="D9" s="142">
        <v>33654000</v>
      </c>
      <c r="E9" s="142"/>
      <c r="F9" s="142">
        <f>D9+E9</f>
        <v>33654000</v>
      </c>
    </row>
    <row r="10" spans="1:7" s="432" customFormat="1" ht="12" customHeight="1" x14ac:dyDescent="0.25">
      <c r="A10" s="522" t="s">
        <v>14</v>
      </c>
      <c r="B10" s="469" t="s">
        <v>73</v>
      </c>
      <c r="C10" s="160"/>
      <c r="D10" s="523">
        <v>0</v>
      </c>
      <c r="E10" s="135"/>
      <c r="F10" s="137">
        <f>D10+E10</f>
        <v>0</v>
      </c>
    </row>
    <row r="11" spans="1:7" s="432" customFormat="1" ht="12" customHeight="1" x14ac:dyDescent="0.25">
      <c r="A11" s="524" t="s">
        <v>16</v>
      </c>
      <c r="B11" s="472" t="s">
        <v>75</v>
      </c>
      <c r="C11" s="162"/>
      <c r="D11" s="137">
        <v>0</v>
      </c>
      <c r="E11" s="137"/>
      <c r="F11" s="137">
        <f t="shared" ref="F11:F20" si="0">D11+E11</f>
        <v>0</v>
      </c>
    </row>
    <row r="12" spans="1:7" s="432" customFormat="1" ht="12" customHeight="1" x14ac:dyDescent="0.25">
      <c r="A12" s="524" t="s">
        <v>18</v>
      </c>
      <c r="B12" s="472" t="s">
        <v>77</v>
      </c>
      <c r="C12" s="162"/>
      <c r="D12" s="137">
        <v>0</v>
      </c>
      <c r="E12" s="137"/>
      <c r="F12" s="137">
        <f t="shared" si="0"/>
        <v>0</v>
      </c>
    </row>
    <row r="13" spans="1:7" s="432" customFormat="1" ht="12" customHeight="1" x14ac:dyDescent="0.25">
      <c r="A13" s="524" t="s">
        <v>20</v>
      </c>
      <c r="B13" s="472" t="s">
        <v>79</v>
      </c>
      <c r="C13" s="162"/>
      <c r="D13" s="137">
        <v>0</v>
      </c>
      <c r="E13" s="137"/>
      <c r="F13" s="137">
        <f t="shared" si="0"/>
        <v>0</v>
      </c>
    </row>
    <row r="14" spans="1:7" s="432" customFormat="1" ht="12" customHeight="1" x14ac:dyDescent="0.25">
      <c r="A14" s="524" t="s">
        <v>22</v>
      </c>
      <c r="B14" s="472" t="s">
        <v>81</v>
      </c>
      <c r="C14" s="162">
        <v>25254000</v>
      </c>
      <c r="D14" s="137">
        <v>25254000</v>
      </c>
      <c r="E14" s="137"/>
      <c r="F14" s="137">
        <f t="shared" si="0"/>
        <v>25254000</v>
      </c>
    </row>
    <row r="15" spans="1:7" s="432" customFormat="1" ht="12" customHeight="1" x14ac:dyDescent="0.25">
      <c r="A15" s="524" t="s">
        <v>24</v>
      </c>
      <c r="B15" s="472" t="s">
        <v>466</v>
      </c>
      <c r="C15" s="162">
        <v>5200000</v>
      </c>
      <c r="D15" s="137">
        <v>5200000</v>
      </c>
      <c r="E15" s="137"/>
      <c r="F15" s="137">
        <f t="shared" si="0"/>
        <v>5200000</v>
      </c>
    </row>
    <row r="16" spans="1:7" s="432" customFormat="1" ht="12" customHeight="1" x14ac:dyDescent="0.25">
      <c r="A16" s="524" t="s">
        <v>189</v>
      </c>
      <c r="B16" s="488" t="s">
        <v>467</v>
      </c>
      <c r="C16" s="162">
        <v>3200000</v>
      </c>
      <c r="D16" s="137">
        <v>3200000</v>
      </c>
      <c r="E16" s="137"/>
      <c r="F16" s="137">
        <f t="shared" si="0"/>
        <v>3200000</v>
      </c>
    </row>
    <row r="17" spans="1:6" s="432" customFormat="1" ht="12" customHeight="1" x14ac:dyDescent="0.25">
      <c r="A17" s="524" t="s">
        <v>191</v>
      </c>
      <c r="B17" s="472" t="s">
        <v>468</v>
      </c>
      <c r="C17" s="194"/>
      <c r="D17" s="195">
        <v>0</v>
      </c>
      <c r="E17" s="195"/>
      <c r="F17" s="137">
        <f t="shared" si="0"/>
        <v>0</v>
      </c>
    </row>
    <row r="18" spans="1:6" s="435" customFormat="1" ht="12" customHeight="1" x14ac:dyDescent="0.25">
      <c r="A18" s="524" t="s">
        <v>193</v>
      </c>
      <c r="B18" s="472" t="s">
        <v>89</v>
      </c>
      <c r="C18" s="162"/>
      <c r="D18" s="137">
        <v>0</v>
      </c>
      <c r="E18" s="137"/>
      <c r="F18" s="137">
        <f t="shared" si="0"/>
        <v>0</v>
      </c>
    </row>
    <row r="19" spans="1:6" s="435" customFormat="1" ht="12" customHeight="1" x14ac:dyDescent="0.25">
      <c r="A19" s="524" t="s">
        <v>195</v>
      </c>
      <c r="B19" s="472" t="s">
        <v>91</v>
      </c>
      <c r="C19" s="166"/>
      <c r="D19" s="140">
        <v>0</v>
      </c>
      <c r="E19" s="140"/>
      <c r="F19" s="137">
        <f t="shared" si="0"/>
        <v>0</v>
      </c>
    </row>
    <row r="20" spans="1:6" s="435" customFormat="1" ht="12" customHeight="1" thickBot="1" x14ac:dyDescent="0.3">
      <c r="A20" s="524" t="s">
        <v>197</v>
      </c>
      <c r="B20" s="488" t="s">
        <v>93</v>
      </c>
      <c r="C20" s="166"/>
      <c r="D20" s="140"/>
      <c r="E20" s="140"/>
      <c r="F20" s="137">
        <f t="shared" si="0"/>
        <v>0</v>
      </c>
    </row>
    <row r="21" spans="1:6" s="432" customFormat="1" ht="12" customHeight="1" thickBot="1" x14ac:dyDescent="0.3">
      <c r="A21" s="520" t="s">
        <v>26</v>
      </c>
      <c r="B21" s="562" t="s">
        <v>469</v>
      </c>
      <c r="C21" s="170">
        <f>SUM(C22:C24)</f>
        <v>0</v>
      </c>
      <c r="D21" s="142">
        <f>SUM(D22:D24)</f>
        <v>0</v>
      </c>
      <c r="E21" s="142"/>
      <c r="F21" s="142">
        <f t="shared" ref="F21:F30" si="1">C21+D21</f>
        <v>0</v>
      </c>
    </row>
    <row r="22" spans="1:6" s="435" customFormat="1" ht="12" customHeight="1" x14ac:dyDescent="0.25">
      <c r="A22" s="524" t="s">
        <v>28</v>
      </c>
      <c r="B22" s="487" t="s">
        <v>29</v>
      </c>
      <c r="C22" s="162"/>
      <c r="D22" s="137"/>
      <c r="E22" s="137"/>
      <c r="F22" s="137">
        <f t="shared" si="1"/>
        <v>0</v>
      </c>
    </row>
    <row r="23" spans="1:6" s="435" customFormat="1" ht="12" customHeight="1" x14ac:dyDescent="0.25">
      <c r="A23" s="524" t="s">
        <v>30</v>
      </c>
      <c r="B23" s="472" t="s">
        <v>470</v>
      </c>
      <c r="C23" s="162"/>
      <c r="D23" s="137"/>
      <c r="E23" s="137"/>
      <c r="F23" s="137">
        <f t="shared" si="1"/>
        <v>0</v>
      </c>
    </row>
    <row r="24" spans="1:6" s="435" customFormat="1" ht="12" customHeight="1" x14ac:dyDescent="0.25">
      <c r="A24" s="524" t="s">
        <v>32</v>
      </c>
      <c r="B24" s="472" t="s">
        <v>471</v>
      </c>
      <c r="C24" s="162"/>
      <c r="D24" s="137"/>
      <c r="E24" s="137"/>
      <c r="F24" s="137">
        <f t="shared" si="1"/>
        <v>0</v>
      </c>
    </row>
    <row r="25" spans="1:6" s="435" customFormat="1" ht="12" customHeight="1" thickBot="1" x14ac:dyDescent="0.3">
      <c r="A25" s="524" t="s">
        <v>34</v>
      </c>
      <c r="B25" s="472" t="s">
        <v>492</v>
      </c>
      <c r="C25" s="162"/>
      <c r="D25" s="137"/>
      <c r="E25" s="137"/>
      <c r="F25" s="137">
        <f t="shared" si="1"/>
        <v>0</v>
      </c>
    </row>
    <row r="26" spans="1:6" s="435" customFormat="1" ht="12" customHeight="1" thickBot="1" x14ac:dyDescent="0.3">
      <c r="A26" s="525" t="s">
        <v>40</v>
      </c>
      <c r="B26" s="485" t="s">
        <v>282</v>
      </c>
      <c r="C26" s="537"/>
      <c r="D26" s="526"/>
      <c r="E26" s="526"/>
      <c r="F26" s="526">
        <f t="shared" si="1"/>
        <v>0</v>
      </c>
    </row>
    <row r="27" spans="1:6" s="435" customFormat="1" ht="12" customHeight="1" thickBot="1" x14ac:dyDescent="0.3">
      <c r="A27" s="525" t="s">
        <v>237</v>
      </c>
      <c r="B27" s="485" t="s">
        <v>493</v>
      </c>
      <c r="C27" s="170">
        <f>+C28+C29</f>
        <v>0</v>
      </c>
      <c r="D27" s="142">
        <f>+D28+D29</f>
        <v>0</v>
      </c>
      <c r="E27" s="142"/>
      <c r="F27" s="526">
        <f t="shared" si="1"/>
        <v>0</v>
      </c>
    </row>
    <row r="28" spans="1:6" s="435" customFormat="1" ht="12" customHeight="1" x14ac:dyDescent="0.25">
      <c r="A28" s="528" t="s">
        <v>56</v>
      </c>
      <c r="B28" s="563" t="s">
        <v>470</v>
      </c>
      <c r="C28" s="200"/>
      <c r="D28" s="201"/>
      <c r="E28" s="201"/>
      <c r="F28" s="201">
        <f t="shared" si="1"/>
        <v>0</v>
      </c>
    </row>
    <row r="29" spans="1:6" s="435" customFormat="1" ht="12" customHeight="1" x14ac:dyDescent="0.25">
      <c r="A29" s="528" t="s">
        <v>58</v>
      </c>
      <c r="B29" s="564" t="s">
        <v>474</v>
      </c>
      <c r="C29" s="174"/>
      <c r="D29" s="144"/>
      <c r="E29" s="175"/>
      <c r="F29" s="201">
        <f t="shared" si="1"/>
        <v>0</v>
      </c>
    </row>
    <row r="30" spans="1:6" s="435" customFormat="1" ht="12" customHeight="1" thickBot="1" x14ac:dyDescent="0.3">
      <c r="A30" s="524" t="s">
        <v>60</v>
      </c>
      <c r="B30" s="565" t="s">
        <v>494</v>
      </c>
      <c r="C30" s="566"/>
      <c r="D30" s="532"/>
      <c r="E30" s="144"/>
      <c r="F30" s="201">
        <f t="shared" si="1"/>
        <v>0</v>
      </c>
    </row>
    <row r="31" spans="1:6" s="435" customFormat="1" ht="12" customHeight="1" thickBot="1" x14ac:dyDescent="0.3">
      <c r="A31" s="525" t="s">
        <v>70</v>
      </c>
      <c r="B31" s="485" t="s">
        <v>476</v>
      </c>
      <c r="C31" s="170">
        <f>+C32+C33+C34</f>
        <v>0</v>
      </c>
      <c r="D31" s="142">
        <f>+D32+D33+D34</f>
        <v>0</v>
      </c>
      <c r="E31" s="142"/>
      <c r="F31" s="142">
        <f>+F32+F33+F34</f>
        <v>0</v>
      </c>
    </row>
    <row r="32" spans="1:6" s="435" customFormat="1" ht="12" customHeight="1" x14ac:dyDescent="0.25">
      <c r="A32" s="528" t="s">
        <v>72</v>
      </c>
      <c r="B32" s="563" t="s">
        <v>97</v>
      </c>
      <c r="C32" s="200"/>
      <c r="D32" s="201"/>
      <c r="E32" s="201"/>
      <c r="F32" s="201"/>
    </row>
    <row r="33" spans="1:6" s="435" customFormat="1" ht="12" customHeight="1" x14ac:dyDescent="0.25">
      <c r="A33" s="528" t="s">
        <v>74</v>
      </c>
      <c r="B33" s="564" t="s">
        <v>99</v>
      </c>
      <c r="C33" s="174"/>
      <c r="D33" s="144"/>
      <c r="E33" s="144"/>
      <c r="F33" s="144"/>
    </row>
    <row r="34" spans="1:6" s="435" customFormat="1" ht="12" customHeight="1" thickBot="1" x14ac:dyDescent="0.3">
      <c r="A34" s="524" t="s">
        <v>76</v>
      </c>
      <c r="B34" s="565" t="s">
        <v>101</v>
      </c>
      <c r="C34" s="566"/>
      <c r="D34" s="532"/>
      <c r="E34" s="532"/>
      <c r="F34" s="532"/>
    </row>
    <row r="35" spans="1:6" s="432" customFormat="1" ht="12" customHeight="1" thickBot="1" x14ac:dyDescent="0.3">
      <c r="A35" s="525" t="s">
        <v>94</v>
      </c>
      <c r="B35" s="485" t="s">
        <v>284</v>
      </c>
      <c r="C35" s="537"/>
      <c r="D35" s="526"/>
      <c r="E35" s="526"/>
      <c r="F35" s="526"/>
    </row>
    <row r="36" spans="1:6" s="432" customFormat="1" ht="12" customHeight="1" thickBot="1" x14ac:dyDescent="0.3">
      <c r="A36" s="525" t="s">
        <v>254</v>
      </c>
      <c r="B36" s="485" t="s">
        <v>477</v>
      </c>
      <c r="C36" s="537"/>
      <c r="D36" s="533"/>
      <c r="E36" s="533"/>
      <c r="F36" s="533"/>
    </row>
    <row r="37" spans="1:6" s="432" customFormat="1" ht="12" customHeight="1" thickBot="1" x14ac:dyDescent="0.3">
      <c r="A37" s="520" t="s">
        <v>116</v>
      </c>
      <c r="B37" s="485" t="s">
        <v>495</v>
      </c>
      <c r="C37" s="170">
        <f>+C9+C21+C26+C27+C31+C35+C36</f>
        <v>33654000</v>
      </c>
      <c r="D37" s="534">
        <f>+D9+D21+D26+D27+D31+D35+D36</f>
        <v>33654000</v>
      </c>
      <c r="E37" s="534"/>
      <c r="F37" s="534">
        <f>D37+E37</f>
        <v>33654000</v>
      </c>
    </row>
    <row r="38" spans="1:6" s="432" customFormat="1" ht="12" customHeight="1" thickBot="1" x14ac:dyDescent="0.3">
      <c r="A38" s="535" t="s">
        <v>259</v>
      </c>
      <c r="B38" s="485" t="s">
        <v>479</v>
      </c>
      <c r="C38" s="170">
        <f>+C39+C40+C41</f>
        <v>58192000</v>
      </c>
      <c r="D38" s="534">
        <f>SUM(D39:D41)</f>
        <v>60624219</v>
      </c>
      <c r="E38" s="534">
        <f>SUM(E39:E41)</f>
        <v>3507401</v>
      </c>
      <c r="F38" s="534">
        <f>D38+E38</f>
        <v>64131620</v>
      </c>
    </row>
    <row r="39" spans="1:6" s="432" customFormat="1" ht="12" customHeight="1" x14ac:dyDescent="0.25">
      <c r="A39" s="528" t="s">
        <v>480</v>
      </c>
      <c r="B39" s="563" t="s">
        <v>339</v>
      </c>
      <c r="C39" s="200"/>
      <c r="D39" s="905">
        <v>59723</v>
      </c>
      <c r="E39" s="869"/>
      <c r="F39" s="569">
        <f>D39+E38:E39</f>
        <v>59723</v>
      </c>
    </row>
    <row r="40" spans="1:6" s="432" customFormat="1" ht="12" customHeight="1" x14ac:dyDescent="0.25">
      <c r="A40" s="528" t="s">
        <v>481</v>
      </c>
      <c r="B40" s="564" t="s">
        <v>482</v>
      </c>
      <c r="C40" s="174"/>
      <c r="D40" s="868"/>
      <c r="E40" s="175"/>
      <c r="F40" s="569">
        <f t="shared" ref="F40:F41" si="2">D40+E39:E40</f>
        <v>0</v>
      </c>
    </row>
    <row r="41" spans="1:6" s="435" customFormat="1" ht="12" customHeight="1" thickBot="1" x14ac:dyDescent="0.3">
      <c r="A41" s="524" t="s">
        <v>483</v>
      </c>
      <c r="B41" s="565" t="s">
        <v>484</v>
      </c>
      <c r="C41" s="566">
        <v>58192000</v>
      </c>
      <c r="D41" s="906">
        <v>60564496</v>
      </c>
      <c r="E41" s="907">
        <v>3507401</v>
      </c>
      <c r="F41" s="569">
        <f t="shared" si="2"/>
        <v>64071897</v>
      </c>
    </row>
    <row r="42" spans="1:6" s="435" customFormat="1" ht="15.2" customHeight="1" thickBot="1" x14ac:dyDescent="0.25">
      <c r="A42" s="535" t="s">
        <v>261</v>
      </c>
      <c r="B42" s="567" t="s">
        <v>485</v>
      </c>
      <c r="C42" s="568">
        <f>+C37+C38</f>
        <v>91846000</v>
      </c>
      <c r="D42" s="462">
        <f>+D37+D38</f>
        <v>94278219</v>
      </c>
      <c r="E42" s="462">
        <f>+E37+E38</f>
        <v>3507401</v>
      </c>
      <c r="F42" s="462">
        <f>+F37+F38</f>
        <v>97785620</v>
      </c>
    </row>
    <row r="43" spans="1:6" s="435" customFormat="1" ht="15.2" customHeight="1" x14ac:dyDescent="0.25">
      <c r="A43" s="457"/>
      <c r="B43" s="458"/>
      <c r="C43" s="459"/>
      <c r="D43" s="459"/>
      <c r="E43" s="459"/>
      <c r="F43" s="459"/>
    </row>
    <row r="44" spans="1:6" ht="15.75" thickBot="1" x14ac:dyDescent="0.3">
      <c r="A44" s="539"/>
      <c r="B44" s="540"/>
      <c r="C44" s="541"/>
      <c r="D44" s="541"/>
      <c r="E44" s="541"/>
      <c r="F44" s="541"/>
    </row>
    <row r="45" spans="1:6" s="422" customFormat="1" ht="16.5" customHeight="1" thickBot="1" x14ac:dyDescent="0.3">
      <c r="A45" s="460"/>
      <c r="B45" s="461" t="s">
        <v>275</v>
      </c>
      <c r="C45" s="462"/>
      <c r="D45" s="462"/>
      <c r="E45" s="462"/>
      <c r="F45" s="462"/>
    </row>
    <row r="46" spans="1:6" s="467" customFormat="1" ht="12" customHeight="1" thickBot="1" x14ac:dyDescent="0.3">
      <c r="A46" s="525" t="s">
        <v>12</v>
      </c>
      <c r="B46" s="485" t="s">
        <v>486</v>
      </c>
      <c r="C46" s="170">
        <f>SUM(C47:C51)</f>
        <v>91846000</v>
      </c>
      <c r="D46" s="534">
        <v>94278219</v>
      </c>
      <c r="E46" s="534">
        <f>SUM(E47:E49)</f>
        <v>-62599</v>
      </c>
      <c r="F46" s="142">
        <f>D46+E46</f>
        <v>94215620</v>
      </c>
    </row>
    <row r="47" spans="1:6" ht="12" customHeight="1" x14ac:dyDescent="0.25">
      <c r="A47" s="524" t="s">
        <v>14</v>
      </c>
      <c r="B47" s="487" t="s">
        <v>182</v>
      </c>
      <c r="C47" s="200">
        <v>36418000</v>
      </c>
      <c r="D47" s="569">
        <v>38437145</v>
      </c>
      <c r="E47" s="569">
        <v>3036401</v>
      </c>
      <c r="F47" s="201">
        <f>D47+E47</f>
        <v>41473546</v>
      </c>
    </row>
    <row r="48" spans="1:6" ht="12" customHeight="1" x14ac:dyDescent="0.25">
      <c r="A48" s="524" t="s">
        <v>16</v>
      </c>
      <c r="B48" s="472" t="s">
        <v>183</v>
      </c>
      <c r="C48" s="175">
        <v>6373000</v>
      </c>
      <c r="D48" s="570">
        <v>6726351</v>
      </c>
      <c r="E48" s="569">
        <v>471000</v>
      </c>
      <c r="F48" s="201">
        <f t="shared" ref="F48:F51" si="3">D48+E48</f>
        <v>7197351</v>
      </c>
    </row>
    <row r="49" spans="1:6" ht="12" customHeight="1" x14ac:dyDescent="0.25">
      <c r="A49" s="524" t="s">
        <v>18</v>
      </c>
      <c r="B49" s="472" t="s">
        <v>184</v>
      </c>
      <c r="C49" s="175">
        <v>49055000</v>
      </c>
      <c r="D49" s="570">
        <v>49114723</v>
      </c>
      <c r="E49" s="569">
        <v>-3570000</v>
      </c>
      <c r="F49" s="201">
        <f t="shared" si="3"/>
        <v>45544723</v>
      </c>
    </row>
    <row r="50" spans="1:6" ht="12" customHeight="1" x14ac:dyDescent="0.25">
      <c r="A50" s="524" t="s">
        <v>20</v>
      </c>
      <c r="B50" s="472" t="s">
        <v>185</v>
      </c>
      <c r="C50" s="175"/>
      <c r="D50" s="570">
        <v>0</v>
      </c>
      <c r="E50" s="569"/>
      <c r="F50" s="201">
        <f t="shared" si="3"/>
        <v>0</v>
      </c>
    </row>
    <row r="51" spans="1:6" ht="12" customHeight="1" thickBot="1" x14ac:dyDescent="0.3">
      <c r="A51" s="524" t="s">
        <v>22</v>
      </c>
      <c r="B51" s="472" t="s">
        <v>187</v>
      </c>
      <c r="C51" s="175"/>
      <c r="D51" s="570">
        <v>0</v>
      </c>
      <c r="E51" s="569"/>
      <c r="F51" s="201">
        <f t="shared" si="3"/>
        <v>0</v>
      </c>
    </row>
    <row r="52" spans="1:6" ht="12" customHeight="1" thickBot="1" x14ac:dyDescent="0.3">
      <c r="A52" s="525" t="s">
        <v>26</v>
      </c>
      <c r="B52" s="485" t="s">
        <v>487</v>
      </c>
      <c r="C52" s="170">
        <f>SUM(C53:C55)</f>
        <v>0</v>
      </c>
      <c r="D52" s="534">
        <v>0</v>
      </c>
      <c r="E52" s="534">
        <f>SUM(E53:E55)</f>
        <v>3570000</v>
      </c>
      <c r="F52" s="142">
        <f>D52+E52</f>
        <v>3570000</v>
      </c>
    </row>
    <row r="53" spans="1:6" s="467" customFormat="1" ht="12" customHeight="1" x14ac:dyDescent="0.25">
      <c r="A53" s="524" t="s">
        <v>28</v>
      </c>
      <c r="B53" s="487" t="s">
        <v>218</v>
      </c>
      <c r="C53" s="200"/>
      <c r="D53" s="569"/>
      <c r="E53" s="569">
        <v>3570000</v>
      </c>
      <c r="F53" s="201">
        <f>D53+E53</f>
        <v>3570000</v>
      </c>
    </row>
    <row r="54" spans="1:6" ht="12" customHeight="1" x14ac:dyDescent="0.25">
      <c r="A54" s="524" t="s">
        <v>30</v>
      </c>
      <c r="B54" s="472" t="s">
        <v>220</v>
      </c>
      <c r="C54" s="175"/>
      <c r="D54" s="570"/>
      <c r="E54" s="570"/>
      <c r="F54" s="147"/>
    </row>
    <row r="55" spans="1:6" ht="12" customHeight="1" x14ac:dyDescent="0.25">
      <c r="A55" s="524" t="s">
        <v>32</v>
      </c>
      <c r="B55" s="472" t="s">
        <v>488</v>
      </c>
      <c r="C55" s="175"/>
      <c r="D55" s="570"/>
      <c r="E55" s="570"/>
      <c r="F55" s="147"/>
    </row>
    <row r="56" spans="1:6" ht="12" customHeight="1" thickBot="1" x14ac:dyDescent="0.3">
      <c r="A56" s="524" t="s">
        <v>34</v>
      </c>
      <c r="B56" s="472" t="s">
        <v>489</v>
      </c>
      <c r="C56" s="175"/>
      <c r="D56" s="570"/>
      <c r="E56" s="570"/>
      <c r="F56" s="147"/>
    </row>
    <row r="57" spans="1:6" ht="15.2" customHeight="1" thickBot="1" x14ac:dyDescent="0.3">
      <c r="A57" s="525" t="s">
        <v>40</v>
      </c>
      <c r="B57" s="485" t="s">
        <v>490</v>
      </c>
      <c r="C57" s="537"/>
      <c r="D57" s="533"/>
      <c r="E57" s="533"/>
      <c r="F57" s="526"/>
    </row>
    <row r="58" spans="1:6" ht="15.75" thickBot="1" x14ac:dyDescent="0.3">
      <c r="A58" s="525" t="s">
        <v>237</v>
      </c>
      <c r="B58" s="571" t="s">
        <v>491</v>
      </c>
      <c r="C58" s="568">
        <f>+C46+C52+C57</f>
        <v>91846000</v>
      </c>
      <c r="D58" s="462">
        <f>+D46+D52+D57</f>
        <v>94278219</v>
      </c>
      <c r="E58" s="462">
        <f t="shared" ref="E58:F58" si="4">+E46+E52+E57</f>
        <v>3507401</v>
      </c>
      <c r="F58" s="462">
        <f t="shared" si="4"/>
        <v>97785620</v>
      </c>
    </row>
    <row r="59" spans="1:6" ht="15.2" customHeight="1" thickBot="1" x14ac:dyDescent="0.3">
      <c r="C59" s="572">
        <f>C42-C58</f>
        <v>0</v>
      </c>
      <c r="D59" s="545">
        <f>D42-D58</f>
        <v>0</v>
      </c>
      <c r="E59" s="545"/>
      <c r="F59" s="545">
        <f>F42-F58</f>
        <v>0</v>
      </c>
    </row>
    <row r="60" spans="1:6" ht="14.45" customHeight="1" thickBot="1" x14ac:dyDescent="0.3">
      <c r="A60" s="499" t="s">
        <v>463</v>
      </c>
      <c r="B60" s="500"/>
      <c r="C60" s="501">
        <v>13</v>
      </c>
      <c r="D60" s="502"/>
      <c r="E60" s="502"/>
      <c r="F60" s="503">
        <v>13</v>
      </c>
    </row>
    <row r="61" spans="1:6" ht="15.75" thickBot="1" x14ac:dyDescent="0.3">
      <c r="A61" s="499" t="s">
        <v>464</v>
      </c>
      <c r="B61" s="500"/>
      <c r="C61" s="501"/>
      <c r="D61" s="502"/>
      <c r="E61" s="502"/>
      <c r="F61" s="503"/>
    </row>
    <row r="63" spans="1:6" x14ac:dyDescent="0.2">
      <c r="B63" s="108" t="s">
        <v>676</v>
      </c>
    </row>
    <row r="64" spans="1:6" x14ac:dyDescent="0.2">
      <c r="B64" s="108" t="s">
        <v>265</v>
      </c>
    </row>
    <row r="65" spans="2:2" ht="15.75" x14ac:dyDescent="0.25">
      <c r="B65" s="1"/>
    </row>
    <row r="66" spans="2:2" x14ac:dyDescent="0.2">
      <c r="B66" s="108" t="s">
        <v>677</v>
      </c>
    </row>
    <row r="67" spans="2:2" x14ac:dyDescent="0.2">
      <c r="B67" s="108" t="s">
        <v>624</v>
      </c>
    </row>
  </sheetData>
  <mergeCells count="2">
    <mergeCell ref="C2:G2"/>
    <mergeCell ref="C5:F5"/>
  </mergeCells>
  <pageMargins left="0.25" right="0.25" top="0.75" bottom="0.75" header="0.3" footer="0.3"/>
  <pageSetup paperSize="9" scale="6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89D9-936D-403C-B8D7-68094099BDF9}">
  <dimension ref="A2:G29"/>
  <sheetViews>
    <sheetView topLeftCell="A13" workbookViewId="0">
      <selection activeCell="O14" sqref="O14"/>
    </sheetView>
  </sheetViews>
  <sheetFormatPr defaultRowHeight="15" x14ac:dyDescent="0.25"/>
  <cols>
    <col min="1" max="1" width="4.7109375" customWidth="1"/>
    <col min="2" max="2" width="28.42578125" customWidth="1"/>
    <col min="3" max="3" width="10.5703125" customWidth="1"/>
    <col min="4" max="4" width="9.85546875" customWidth="1"/>
    <col min="5" max="5" width="9.7109375" customWidth="1"/>
    <col min="6" max="6" width="9.42578125" customWidth="1"/>
    <col min="7" max="7" width="12.28515625" customWidth="1"/>
    <col min="257" max="257" width="4.7109375" customWidth="1"/>
    <col min="258" max="258" width="28.42578125" customWidth="1"/>
    <col min="259" max="259" width="10.5703125" customWidth="1"/>
    <col min="260" max="260" width="9.85546875" customWidth="1"/>
    <col min="261" max="261" width="9.7109375" customWidth="1"/>
    <col min="262" max="262" width="9.42578125" customWidth="1"/>
    <col min="263" max="263" width="12.28515625" customWidth="1"/>
    <col min="513" max="513" width="4.7109375" customWidth="1"/>
    <col min="514" max="514" width="28.42578125" customWidth="1"/>
    <col min="515" max="515" width="10.5703125" customWidth="1"/>
    <col min="516" max="516" width="9.85546875" customWidth="1"/>
    <col min="517" max="517" width="9.7109375" customWidth="1"/>
    <col min="518" max="518" width="9.42578125" customWidth="1"/>
    <col min="519" max="519" width="12.28515625" customWidth="1"/>
    <col min="769" max="769" width="4.7109375" customWidth="1"/>
    <col min="770" max="770" width="28.42578125" customWidth="1"/>
    <col min="771" max="771" width="10.5703125" customWidth="1"/>
    <col min="772" max="772" width="9.85546875" customWidth="1"/>
    <col min="773" max="773" width="9.7109375" customWidth="1"/>
    <col min="774" max="774" width="9.42578125" customWidth="1"/>
    <col min="775" max="775" width="12.28515625" customWidth="1"/>
    <col min="1025" max="1025" width="4.7109375" customWidth="1"/>
    <col min="1026" max="1026" width="28.42578125" customWidth="1"/>
    <col min="1027" max="1027" width="10.5703125" customWidth="1"/>
    <col min="1028" max="1028" width="9.85546875" customWidth="1"/>
    <col min="1029" max="1029" width="9.7109375" customWidth="1"/>
    <col min="1030" max="1030" width="9.42578125" customWidth="1"/>
    <col min="1031" max="1031" width="12.28515625" customWidth="1"/>
    <col min="1281" max="1281" width="4.7109375" customWidth="1"/>
    <col min="1282" max="1282" width="28.42578125" customWidth="1"/>
    <col min="1283" max="1283" width="10.5703125" customWidth="1"/>
    <col min="1284" max="1284" width="9.85546875" customWidth="1"/>
    <col min="1285" max="1285" width="9.7109375" customWidth="1"/>
    <col min="1286" max="1286" width="9.42578125" customWidth="1"/>
    <col min="1287" max="1287" width="12.28515625" customWidth="1"/>
    <col min="1537" max="1537" width="4.7109375" customWidth="1"/>
    <col min="1538" max="1538" width="28.42578125" customWidth="1"/>
    <col min="1539" max="1539" width="10.5703125" customWidth="1"/>
    <col min="1540" max="1540" width="9.85546875" customWidth="1"/>
    <col min="1541" max="1541" width="9.7109375" customWidth="1"/>
    <col min="1542" max="1542" width="9.42578125" customWidth="1"/>
    <col min="1543" max="1543" width="12.28515625" customWidth="1"/>
    <col min="1793" max="1793" width="4.7109375" customWidth="1"/>
    <col min="1794" max="1794" width="28.42578125" customWidth="1"/>
    <col min="1795" max="1795" width="10.5703125" customWidth="1"/>
    <col min="1796" max="1796" width="9.85546875" customWidth="1"/>
    <col min="1797" max="1797" width="9.7109375" customWidth="1"/>
    <col min="1798" max="1798" width="9.42578125" customWidth="1"/>
    <col min="1799" max="1799" width="12.28515625" customWidth="1"/>
    <col min="2049" max="2049" width="4.7109375" customWidth="1"/>
    <col min="2050" max="2050" width="28.42578125" customWidth="1"/>
    <col min="2051" max="2051" width="10.5703125" customWidth="1"/>
    <col min="2052" max="2052" width="9.85546875" customWidth="1"/>
    <col min="2053" max="2053" width="9.7109375" customWidth="1"/>
    <col min="2054" max="2054" width="9.42578125" customWidth="1"/>
    <col min="2055" max="2055" width="12.28515625" customWidth="1"/>
    <col min="2305" max="2305" width="4.7109375" customWidth="1"/>
    <col min="2306" max="2306" width="28.42578125" customWidth="1"/>
    <col min="2307" max="2307" width="10.5703125" customWidth="1"/>
    <col min="2308" max="2308" width="9.85546875" customWidth="1"/>
    <col min="2309" max="2309" width="9.7109375" customWidth="1"/>
    <col min="2310" max="2310" width="9.42578125" customWidth="1"/>
    <col min="2311" max="2311" width="12.28515625" customWidth="1"/>
    <col min="2561" max="2561" width="4.7109375" customWidth="1"/>
    <col min="2562" max="2562" width="28.42578125" customWidth="1"/>
    <col min="2563" max="2563" width="10.5703125" customWidth="1"/>
    <col min="2564" max="2564" width="9.85546875" customWidth="1"/>
    <col min="2565" max="2565" width="9.7109375" customWidth="1"/>
    <col min="2566" max="2566" width="9.42578125" customWidth="1"/>
    <col min="2567" max="2567" width="12.28515625" customWidth="1"/>
    <col min="2817" max="2817" width="4.7109375" customWidth="1"/>
    <col min="2818" max="2818" width="28.42578125" customWidth="1"/>
    <col min="2819" max="2819" width="10.5703125" customWidth="1"/>
    <col min="2820" max="2820" width="9.85546875" customWidth="1"/>
    <col min="2821" max="2821" width="9.7109375" customWidth="1"/>
    <col min="2822" max="2822" width="9.42578125" customWidth="1"/>
    <col min="2823" max="2823" width="12.28515625" customWidth="1"/>
    <col min="3073" max="3073" width="4.7109375" customWidth="1"/>
    <col min="3074" max="3074" width="28.42578125" customWidth="1"/>
    <col min="3075" max="3075" width="10.5703125" customWidth="1"/>
    <col min="3076" max="3076" width="9.85546875" customWidth="1"/>
    <col min="3077" max="3077" width="9.7109375" customWidth="1"/>
    <col min="3078" max="3078" width="9.42578125" customWidth="1"/>
    <col min="3079" max="3079" width="12.28515625" customWidth="1"/>
    <col min="3329" max="3329" width="4.7109375" customWidth="1"/>
    <col min="3330" max="3330" width="28.42578125" customWidth="1"/>
    <col min="3331" max="3331" width="10.5703125" customWidth="1"/>
    <col min="3332" max="3332" width="9.85546875" customWidth="1"/>
    <col min="3333" max="3333" width="9.7109375" customWidth="1"/>
    <col min="3334" max="3334" width="9.42578125" customWidth="1"/>
    <col min="3335" max="3335" width="12.28515625" customWidth="1"/>
    <col min="3585" max="3585" width="4.7109375" customWidth="1"/>
    <col min="3586" max="3586" width="28.42578125" customWidth="1"/>
    <col min="3587" max="3587" width="10.5703125" customWidth="1"/>
    <col min="3588" max="3588" width="9.85546875" customWidth="1"/>
    <col min="3589" max="3589" width="9.7109375" customWidth="1"/>
    <col min="3590" max="3590" width="9.42578125" customWidth="1"/>
    <col min="3591" max="3591" width="12.28515625" customWidth="1"/>
    <col min="3841" max="3841" width="4.7109375" customWidth="1"/>
    <col min="3842" max="3842" width="28.42578125" customWidth="1"/>
    <col min="3843" max="3843" width="10.5703125" customWidth="1"/>
    <col min="3844" max="3844" width="9.85546875" customWidth="1"/>
    <col min="3845" max="3845" width="9.7109375" customWidth="1"/>
    <col min="3846" max="3846" width="9.42578125" customWidth="1"/>
    <col min="3847" max="3847" width="12.28515625" customWidth="1"/>
    <col min="4097" max="4097" width="4.7109375" customWidth="1"/>
    <col min="4098" max="4098" width="28.42578125" customWidth="1"/>
    <col min="4099" max="4099" width="10.5703125" customWidth="1"/>
    <col min="4100" max="4100" width="9.85546875" customWidth="1"/>
    <col min="4101" max="4101" width="9.7109375" customWidth="1"/>
    <col min="4102" max="4102" width="9.42578125" customWidth="1"/>
    <col min="4103" max="4103" width="12.28515625" customWidth="1"/>
    <col min="4353" max="4353" width="4.7109375" customWidth="1"/>
    <col min="4354" max="4354" width="28.42578125" customWidth="1"/>
    <col min="4355" max="4355" width="10.5703125" customWidth="1"/>
    <col min="4356" max="4356" width="9.85546875" customWidth="1"/>
    <col min="4357" max="4357" width="9.7109375" customWidth="1"/>
    <col min="4358" max="4358" width="9.42578125" customWidth="1"/>
    <col min="4359" max="4359" width="12.28515625" customWidth="1"/>
    <col min="4609" max="4609" width="4.7109375" customWidth="1"/>
    <col min="4610" max="4610" width="28.42578125" customWidth="1"/>
    <col min="4611" max="4611" width="10.5703125" customWidth="1"/>
    <col min="4612" max="4612" width="9.85546875" customWidth="1"/>
    <col min="4613" max="4613" width="9.7109375" customWidth="1"/>
    <col min="4614" max="4614" width="9.42578125" customWidth="1"/>
    <col min="4615" max="4615" width="12.28515625" customWidth="1"/>
    <col min="4865" max="4865" width="4.7109375" customWidth="1"/>
    <col min="4866" max="4866" width="28.42578125" customWidth="1"/>
    <col min="4867" max="4867" width="10.5703125" customWidth="1"/>
    <col min="4868" max="4868" width="9.85546875" customWidth="1"/>
    <col min="4869" max="4869" width="9.7109375" customWidth="1"/>
    <col min="4870" max="4870" width="9.42578125" customWidth="1"/>
    <col min="4871" max="4871" width="12.28515625" customWidth="1"/>
    <col min="5121" max="5121" width="4.7109375" customWidth="1"/>
    <col min="5122" max="5122" width="28.42578125" customWidth="1"/>
    <col min="5123" max="5123" width="10.5703125" customWidth="1"/>
    <col min="5124" max="5124" width="9.85546875" customWidth="1"/>
    <col min="5125" max="5125" width="9.7109375" customWidth="1"/>
    <col min="5126" max="5126" width="9.42578125" customWidth="1"/>
    <col min="5127" max="5127" width="12.28515625" customWidth="1"/>
    <col min="5377" max="5377" width="4.7109375" customWidth="1"/>
    <col min="5378" max="5378" width="28.42578125" customWidth="1"/>
    <col min="5379" max="5379" width="10.5703125" customWidth="1"/>
    <col min="5380" max="5380" width="9.85546875" customWidth="1"/>
    <col min="5381" max="5381" width="9.7109375" customWidth="1"/>
    <col min="5382" max="5382" width="9.42578125" customWidth="1"/>
    <col min="5383" max="5383" width="12.28515625" customWidth="1"/>
    <col min="5633" max="5633" width="4.7109375" customWidth="1"/>
    <col min="5634" max="5634" width="28.42578125" customWidth="1"/>
    <col min="5635" max="5635" width="10.5703125" customWidth="1"/>
    <col min="5636" max="5636" width="9.85546875" customWidth="1"/>
    <col min="5637" max="5637" width="9.7109375" customWidth="1"/>
    <col min="5638" max="5638" width="9.42578125" customWidth="1"/>
    <col min="5639" max="5639" width="12.28515625" customWidth="1"/>
    <col min="5889" max="5889" width="4.7109375" customWidth="1"/>
    <col min="5890" max="5890" width="28.42578125" customWidth="1"/>
    <col min="5891" max="5891" width="10.5703125" customWidth="1"/>
    <col min="5892" max="5892" width="9.85546875" customWidth="1"/>
    <col min="5893" max="5893" width="9.7109375" customWidth="1"/>
    <col min="5894" max="5894" width="9.42578125" customWidth="1"/>
    <col min="5895" max="5895" width="12.28515625" customWidth="1"/>
    <col min="6145" max="6145" width="4.7109375" customWidth="1"/>
    <col min="6146" max="6146" width="28.42578125" customWidth="1"/>
    <col min="6147" max="6147" width="10.5703125" customWidth="1"/>
    <col min="6148" max="6148" width="9.85546875" customWidth="1"/>
    <col min="6149" max="6149" width="9.7109375" customWidth="1"/>
    <col min="6150" max="6150" width="9.42578125" customWidth="1"/>
    <col min="6151" max="6151" width="12.28515625" customWidth="1"/>
    <col min="6401" max="6401" width="4.7109375" customWidth="1"/>
    <col min="6402" max="6402" width="28.42578125" customWidth="1"/>
    <col min="6403" max="6403" width="10.5703125" customWidth="1"/>
    <col min="6404" max="6404" width="9.85546875" customWidth="1"/>
    <col min="6405" max="6405" width="9.7109375" customWidth="1"/>
    <col min="6406" max="6406" width="9.42578125" customWidth="1"/>
    <col min="6407" max="6407" width="12.28515625" customWidth="1"/>
    <col min="6657" max="6657" width="4.7109375" customWidth="1"/>
    <col min="6658" max="6658" width="28.42578125" customWidth="1"/>
    <col min="6659" max="6659" width="10.5703125" customWidth="1"/>
    <col min="6660" max="6660" width="9.85546875" customWidth="1"/>
    <col min="6661" max="6661" width="9.7109375" customWidth="1"/>
    <col min="6662" max="6662" width="9.42578125" customWidth="1"/>
    <col min="6663" max="6663" width="12.28515625" customWidth="1"/>
    <col min="6913" max="6913" width="4.7109375" customWidth="1"/>
    <col min="6914" max="6914" width="28.42578125" customWidth="1"/>
    <col min="6915" max="6915" width="10.5703125" customWidth="1"/>
    <col min="6916" max="6916" width="9.85546875" customWidth="1"/>
    <col min="6917" max="6917" width="9.7109375" customWidth="1"/>
    <col min="6918" max="6918" width="9.42578125" customWidth="1"/>
    <col min="6919" max="6919" width="12.28515625" customWidth="1"/>
    <col min="7169" max="7169" width="4.7109375" customWidth="1"/>
    <col min="7170" max="7170" width="28.42578125" customWidth="1"/>
    <col min="7171" max="7171" width="10.5703125" customWidth="1"/>
    <col min="7172" max="7172" width="9.85546875" customWidth="1"/>
    <col min="7173" max="7173" width="9.7109375" customWidth="1"/>
    <col min="7174" max="7174" width="9.42578125" customWidth="1"/>
    <col min="7175" max="7175" width="12.28515625" customWidth="1"/>
    <col min="7425" max="7425" width="4.7109375" customWidth="1"/>
    <col min="7426" max="7426" width="28.42578125" customWidth="1"/>
    <col min="7427" max="7427" width="10.5703125" customWidth="1"/>
    <col min="7428" max="7428" width="9.85546875" customWidth="1"/>
    <col min="7429" max="7429" width="9.7109375" customWidth="1"/>
    <col min="7430" max="7430" width="9.42578125" customWidth="1"/>
    <col min="7431" max="7431" width="12.28515625" customWidth="1"/>
    <col min="7681" max="7681" width="4.7109375" customWidth="1"/>
    <col min="7682" max="7682" width="28.42578125" customWidth="1"/>
    <col min="7683" max="7683" width="10.5703125" customWidth="1"/>
    <col min="7684" max="7684" width="9.85546875" customWidth="1"/>
    <col min="7685" max="7685" width="9.7109375" customWidth="1"/>
    <col min="7686" max="7686" width="9.42578125" customWidth="1"/>
    <col min="7687" max="7687" width="12.28515625" customWidth="1"/>
    <col min="7937" max="7937" width="4.7109375" customWidth="1"/>
    <col min="7938" max="7938" width="28.42578125" customWidth="1"/>
    <col min="7939" max="7939" width="10.5703125" customWidth="1"/>
    <col min="7940" max="7940" width="9.85546875" customWidth="1"/>
    <col min="7941" max="7941" width="9.7109375" customWidth="1"/>
    <col min="7942" max="7942" width="9.42578125" customWidth="1"/>
    <col min="7943" max="7943" width="12.28515625" customWidth="1"/>
    <col min="8193" max="8193" width="4.7109375" customWidth="1"/>
    <col min="8194" max="8194" width="28.42578125" customWidth="1"/>
    <col min="8195" max="8195" width="10.5703125" customWidth="1"/>
    <col min="8196" max="8196" width="9.85546875" customWidth="1"/>
    <col min="8197" max="8197" width="9.7109375" customWidth="1"/>
    <col min="8198" max="8198" width="9.42578125" customWidth="1"/>
    <col min="8199" max="8199" width="12.28515625" customWidth="1"/>
    <col min="8449" max="8449" width="4.7109375" customWidth="1"/>
    <col min="8450" max="8450" width="28.42578125" customWidth="1"/>
    <col min="8451" max="8451" width="10.5703125" customWidth="1"/>
    <col min="8452" max="8452" width="9.85546875" customWidth="1"/>
    <col min="8453" max="8453" width="9.7109375" customWidth="1"/>
    <col min="8454" max="8454" width="9.42578125" customWidth="1"/>
    <col min="8455" max="8455" width="12.28515625" customWidth="1"/>
    <col min="8705" max="8705" width="4.7109375" customWidth="1"/>
    <col min="8706" max="8706" width="28.42578125" customWidth="1"/>
    <col min="8707" max="8707" width="10.5703125" customWidth="1"/>
    <col min="8708" max="8708" width="9.85546875" customWidth="1"/>
    <col min="8709" max="8709" width="9.7109375" customWidth="1"/>
    <col min="8710" max="8710" width="9.42578125" customWidth="1"/>
    <col min="8711" max="8711" width="12.28515625" customWidth="1"/>
    <col min="8961" max="8961" width="4.7109375" customWidth="1"/>
    <col min="8962" max="8962" width="28.42578125" customWidth="1"/>
    <col min="8963" max="8963" width="10.5703125" customWidth="1"/>
    <col min="8964" max="8964" width="9.85546875" customWidth="1"/>
    <col min="8965" max="8965" width="9.7109375" customWidth="1"/>
    <col min="8966" max="8966" width="9.42578125" customWidth="1"/>
    <col min="8967" max="8967" width="12.28515625" customWidth="1"/>
    <col min="9217" max="9217" width="4.7109375" customWidth="1"/>
    <col min="9218" max="9218" width="28.42578125" customWidth="1"/>
    <col min="9219" max="9219" width="10.5703125" customWidth="1"/>
    <col min="9220" max="9220" width="9.85546875" customWidth="1"/>
    <col min="9221" max="9221" width="9.7109375" customWidth="1"/>
    <col min="9222" max="9222" width="9.42578125" customWidth="1"/>
    <col min="9223" max="9223" width="12.28515625" customWidth="1"/>
    <col min="9473" max="9473" width="4.7109375" customWidth="1"/>
    <col min="9474" max="9474" width="28.42578125" customWidth="1"/>
    <col min="9475" max="9475" width="10.5703125" customWidth="1"/>
    <col min="9476" max="9476" width="9.85546875" customWidth="1"/>
    <col min="9477" max="9477" width="9.7109375" customWidth="1"/>
    <col min="9478" max="9478" width="9.42578125" customWidth="1"/>
    <col min="9479" max="9479" width="12.28515625" customWidth="1"/>
    <col min="9729" max="9729" width="4.7109375" customWidth="1"/>
    <col min="9730" max="9730" width="28.42578125" customWidth="1"/>
    <col min="9731" max="9731" width="10.5703125" customWidth="1"/>
    <col min="9732" max="9732" width="9.85546875" customWidth="1"/>
    <col min="9733" max="9733" width="9.7109375" customWidth="1"/>
    <col min="9734" max="9734" width="9.42578125" customWidth="1"/>
    <col min="9735" max="9735" width="12.28515625" customWidth="1"/>
    <col min="9985" max="9985" width="4.7109375" customWidth="1"/>
    <col min="9986" max="9986" width="28.42578125" customWidth="1"/>
    <col min="9987" max="9987" width="10.5703125" customWidth="1"/>
    <col min="9988" max="9988" width="9.85546875" customWidth="1"/>
    <col min="9989" max="9989" width="9.7109375" customWidth="1"/>
    <col min="9990" max="9990" width="9.42578125" customWidth="1"/>
    <col min="9991" max="9991" width="12.28515625" customWidth="1"/>
    <col min="10241" max="10241" width="4.7109375" customWidth="1"/>
    <col min="10242" max="10242" width="28.42578125" customWidth="1"/>
    <col min="10243" max="10243" width="10.5703125" customWidth="1"/>
    <col min="10244" max="10244" width="9.85546875" customWidth="1"/>
    <col min="10245" max="10245" width="9.7109375" customWidth="1"/>
    <col min="10246" max="10246" width="9.42578125" customWidth="1"/>
    <col min="10247" max="10247" width="12.28515625" customWidth="1"/>
    <col min="10497" max="10497" width="4.7109375" customWidth="1"/>
    <col min="10498" max="10498" width="28.42578125" customWidth="1"/>
    <col min="10499" max="10499" width="10.5703125" customWidth="1"/>
    <col min="10500" max="10500" width="9.85546875" customWidth="1"/>
    <col min="10501" max="10501" width="9.7109375" customWidth="1"/>
    <col min="10502" max="10502" width="9.42578125" customWidth="1"/>
    <col min="10503" max="10503" width="12.28515625" customWidth="1"/>
    <col min="10753" max="10753" width="4.7109375" customWidth="1"/>
    <col min="10754" max="10754" width="28.42578125" customWidth="1"/>
    <col min="10755" max="10755" width="10.5703125" customWidth="1"/>
    <col min="10756" max="10756" width="9.85546875" customWidth="1"/>
    <col min="10757" max="10757" width="9.7109375" customWidth="1"/>
    <col min="10758" max="10758" width="9.42578125" customWidth="1"/>
    <col min="10759" max="10759" width="12.28515625" customWidth="1"/>
    <col min="11009" max="11009" width="4.7109375" customWidth="1"/>
    <col min="11010" max="11010" width="28.42578125" customWidth="1"/>
    <col min="11011" max="11011" width="10.5703125" customWidth="1"/>
    <col min="11012" max="11012" width="9.85546875" customWidth="1"/>
    <col min="11013" max="11013" width="9.7109375" customWidth="1"/>
    <col min="11014" max="11014" width="9.42578125" customWidth="1"/>
    <col min="11015" max="11015" width="12.28515625" customWidth="1"/>
    <col min="11265" max="11265" width="4.7109375" customWidth="1"/>
    <col min="11266" max="11266" width="28.42578125" customWidth="1"/>
    <col min="11267" max="11267" width="10.5703125" customWidth="1"/>
    <col min="11268" max="11268" width="9.85546875" customWidth="1"/>
    <col min="11269" max="11269" width="9.7109375" customWidth="1"/>
    <col min="11270" max="11270" width="9.42578125" customWidth="1"/>
    <col min="11271" max="11271" width="12.28515625" customWidth="1"/>
    <col min="11521" max="11521" width="4.7109375" customWidth="1"/>
    <col min="11522" max="11522" width="28.42578125" customWidth="1"/>
    <col min="11523" max="11523" width="10.5703125" customWidth="1"/>
    <col min="11524" max="11524" width="9.85546875" customWidth="1"/>
    <col min="11525" max="11525" width="9.7109375" customWidth="1"/>
    <col min="11526" max="11526" width="9.42578125" customWidth="1"/>
    <col min="11527" max="11527" width="12.28515625" customWidth="1"/>
    <col min="11777" max="11777" width="4.7109375" customWidth="1"/>
    <col min="11778" max="11778" width="28.42578125" customWidth="1"/>
    <col min="11779" max="11779" width="10.5703125" customWidth="1"/>
    <col min="11780" max="11780" width="9.85546875" customWidth="1"/>
    <col min="11781" max="11781" width="9.7109375" customWidth="1"/>
    <col min="11782" max="11782" width="9.42578125" customWidth="1"/>
    <col min="11783" max="11783" width="12.28515625" customWidth="1"/>
    <col min="12033" max="12033" width="4.7109375" customWidth="1"/>
    <col min="12034" max="12034" width="28.42578125" customWidth="1"/>
    <col min="12035" max="12035" width="10.5703125" customWidth="1"/>
    <col min="12036" max="12036" width="9.85546875" customWidth="1"/>
    <col min="12037" max="12037" width="9.7109375" customWidth="1"/>
    <col min="12038" max="12038" width="9.42578125" customWidth="1"/>
    <col min="12039" max="12039" width="12.28515625" customWidth="1"/>
    <col min="12289" max="12289" width="4.7109375" customWidth="1"/>
    <col min="12290" max="12290" width="28.42578125" customWidth="1"/>
    <col min="12291" max="12291" width="10.5703125" customWidth="1"/>
    <col min="12292" max="12292" width="9.85546875" customWidth="1"/>
    <col min="12293" max="12293" width="9.7109375" customWidth="1"/>
    <col min="12294" max="12294" width="9.42578125" customWidth="1"/>
    <col min="12295" max="12295" width="12.28515625" customWidth="1"/>
    <col min="12545" max="12545" width="4.7109375" customWidth="1"/>
    <col min="12546" max="12546" width="28.42578125" customWidth="1"/>
    <col min="12547" max="12547" width="10.5703125" customWidth="1"/>
    <col min="12548" max="12548" width="9.85546875" customWidth="1"/>
    <col min="12549" max="12549" width="9.7109375" customWidth="1"/>
    <col min="12550" max="12550" width="9.42578125" customWidth="1"/>
    <col min="12551" max="12551" width="12.28515625" customWidth="1"/>
    <col min="12801" max="12801" width="4.7109375" customWidth="1"/>
    <col min="12802" max="12802" width="28.42578125" customWidth="1"/>
    <col min="12803" max="12803" width="10.5703125" customWidth="1"/>
    <col min="12804" max="12804" width="9.85546875" customWidth="1"/>
    <col min="12805" max="12805" width="9.7109375" customWidth="1"/>
    <col min="12806" max="12806" width="9.42578125" customWidth="1"/>
    <col min="12807" max="12807" width="12.28515625" customWidth="1"/>
    <col min="13057" max="13057" width="4.7109375" customWidth="1"/>
    <col min="13058" max="13058" width="28.42578125" customWidth="1"/>
    <col min="13059" max="13059" width="10.5703125" customWidth="1"/>
    <col min="13060" max="13060" width="9.85546875" customWidth="1"/>
    <col min="13061" max="13061" width="9.7109375" customWidth="1"/>
    <col min="13062" max="13062" width="9.42578125" customWidth="1"/>
    <col min="13063" max="13063" width="12.28515625" customWidth="1"/>
    <col min="13313" max="13313" width="4.7109375" customWidth="1"/>
    <col min="13314" max="13314" width="28.42578125" customWidth="1"/>
    <col min="13315" max="13315" width="10.5703125" customWidth="1"/>
    <col min="13316" max="13316" width="9.85546875" customWidth="1"/>
    <col min="13317" max="13317" width="9.7109375" customWidth="1"/>
    <col min="13318" max="13318" width="9.42578125" customWidth="1"/>
    <col min="13319" max="13319" width="12.28515625" customWidth="1"/>
    <col min="13569" max="13569" width="4.7109375" customWidth="1"/>
    <col min="13570" max="13570" width="28.42578125" customWidth="1"/>
    <col min="13571" max="13571" width="10.5703125" customWidth="1"/>
    <col min="13572" max="13572" width="9.85546875" customWidth="1"/>
    <col min="13573" max="13573" width="9.7109375" customWidth="1"/>
    <col min="13574" max="13574" width="9.42578125" customWidth="1"/>
    <col min="13575" max="13575" width="12.28515625" customWidth="1"/>
    <col min="13825" max="13825" width="4.7109375" customWidth="1"/>
    <col min="13826" max="13826" width="28.42578125" customWidth="1"/>
    <col min="13827" max="13827" width="10.5703125" customWidth="1"/>
    <col min="13828" max="13828" width="9.85546875" customWidth="1"/>
    <col min="13829" max="13829" width="9.7109375" customWidth="1"/>
    <col min="13830" max="13830" width="9.42578125" customWidth="1"/>
    <col min="13831" max="13831" width="12.28515625" customWidth="1"/>
    <col min="14081" max="14081" width="4.7109375" customWidth="1"/>
    <col min="14082" max="14082" width="28.42578125" customWidth="1"/>
    <col min="14083" max="14083" width="10.5703125" customWidth="1"/>
    <col min="14084" max="14084" width="9.85546875" customWidth="1"/>
    <col min="14085" max="14085" width="9.7109375" customWidth="1"/>
    <col min="14086" max="14086" width="9.42578125" customWidth="1"/>
    <col min="14087" max="14087" width="12.28515625" customWidth="1"/>
    <col min="14337" max="14337" width="4.7109375" customWidth="1"/>
    <col min="14338" max="14338" width="28.42578125" customWidth="1"/>
    <col min="14339" max="14339" width="10.5703125" customWidth="1"/>
    <col min="14340" max="14340" width="9.85546875" customWidth="1"/>
    <col min="14341" max="14341" width="9.7109375" customWidth="1"/>
    <col min="14342" max="14342" width="9.42578125" customWidth="1"/>
    <col min="14343" max="14343" width="12.28515625" customWidth="1"/>
    <col min="14593" max="14593" width="4.7109375" customWidth="1"/>
    <col min="14594" max="14594" width="28.42578125" customWidth="1"/>
    <col min="14595" max="14595" width="10.5703125" customWidth="1"/>
    <col min="14596" max="14596" width="9.85546875" customWidth="1"/>
    <col min="14597" max="14597" width="9.7109375" customWidth="1"/>
    <col min="14598" max="14598" width="9.42578125" customWidth="1"/>
    <col min="14599" max="14599" width="12.28515625" customWidth="1"/>
    <col min="14849" max="14849" width="4.7109375" customWidth="1"/>
    <col min="14850" max="14850" width="28.42578125" customWidth="1"/>
    <col min="14851" max="14851" width="10.5703125" customWidth="1"/>
    <col min="14852" max="14852" width="9.85546875" customWidth="1"/>
    <col min="14853" max="14853" width="9.7109375" customWidth="1"/>
    <col min="14854" max="14854" width="9.42578125" customWidth="1"/>
    <col min="14855" max="14855" width="12.28515625" customWidth="1"/>
    <col min="15105" max="15105" width="4.7109375" customWidth="1"/>
    <col min="15106" max="15106" width="28.42578125" customWidth="1"/>
    <col min="15107" max="15107" width="10.5703125" customWidth="1"/>
    <col min="15108" max="15108" width="9.85546875" customWidth="1"/>
    <col min="15109" max="15109" width="9.7109375" customWidth="1"/>
    <col min="15110" max="15110" width="9.42578125" customWidth="1"/>
    <col min="15111" max="15111" width="12.28515625" customWidth="1"/>
    <col min="15361" max="15361" width="4.7109375" customWidth="1"/>
    <col min="15362" max="15362" width="28.42578125" customWidth="1"/>
    <col min="15363" max="15363" width="10.5703125" customWidth="1"/>
    <col min="15364" max="15364" width="9.85546875" customWidth="1"/>
    <col min="15365" max="15365" width="9.7109375" customWidth="1"/>
    <col min="15366" max="15366" width="9.42578125" customWidth="1"/>
    <col min="15367" max="15367" width="12.28515625" customWidth="1"/>
    <col min="15617" max="15617" width="4.7109375" customWidth="1"/>
    <col min="15618" max="15618" width="28.42578125" customWidth="1"/>
    <col min="15619" max="15619" width="10.5703125" customWidth="1"/>
    <col min="15620" max="15620" width="9.85546875" customWidth="1"/>
    <col min="15621" max="15621" width="9.7109375" customWidth="1"/>
    <col min="15622" max="15622" width="9.42578125" customWidth="1"/>
    <col min="15623" max="15623" width="12.28515625" customWidth="1"/>
    <col min="15873" max="15873" width="4.7109375" customWidth="1"/>
    <col min="15874" max="15874" width="28.42578125" customWidth="1"/>
    <col min="15875" max="15875" width="10.5703125" customWidth="1"/>
    <col min="15876" max="15876" width="9.85546875" customWidth="1"/>
    <col min="15877" max="15877" width="9.7109375" customWidth="1"/>
    <col min="15878" max="15878" width="9.42578125" customWidth="1"/>
    <col min="15879" max="15879" width="12.28515625" customWidth="1"/>
    <col min="16129" max="16129" width="4.7109375" customWidth="1"/>
    <col min="16130" max="16130" width="28.42578125" customWidth="1"/>
    <col min="16131" max="16131" width="10.5703125" customWidth="1"/>
    <col min="16132" max="16132" width="9.85546875" customWidth="1"/>
    <col min="16133" max="16133" width="9.7109375" customWidth="1"/>
    <col min="16134" max="16134" width="9.42578125" customWidth="1"/>
    <col min="16135" max="16135" width="12.28515625" customWidth="1"/>
  </cols>
  <sheetData>
    <row r="2" spans="1:7" x14ac:dyDescent="0.25">
      <c r="B2" s="604"/>
      <c r="C2" s="262" t="s">
        <v>515</v>
      </c>
      <c r="D2" s="262"/>
      <c r="E2" s="262"/>
      <c r="F2" s="262"/>
      <c r="G2" s="604"/>
    </row>
    <row r="4" spans="1:7" ht="15.75" x14ac:dyDescent="0.25">
      <c r="A4" s="984" t="s">
        <v>496</v>
      </c>
      <c r="B4" s="984"/>
      <c r="C4" s="984"/>
      <c r="D4" s="984"/>
      <c r="E4" s="984"/>
      <c r="F4" s="984"/>
      <c r="G4" s="984"/>
    </row>
    <row r="6" spans="1:7" s="574" customFormat="1" ht="15.75" x14ac:dyDescent="0.25">
      <c r="A6" s="573" t="s">
        <v>497</v>
      </c>
      <c r="C6" s="985" t="s">
        <v>498</v>
      </c>
      <c r="D6" s="985"/>
      <c r="E6" s="985"/>
      <c r="F6" s="985"/>
      <c r="G6" s="985"/>
    </row>
    <row r="7" spans="1:7" s="574" customFormat="1" ht="15.75" x14ac:dyDescent="0.25"/>
    <row r="8" spans="1:7" s="574" customFormat="1" ht="15.75" x14ac:dyDescent="0.25">
      <c r="A8" s="573" t="s">
        <v>499</v>
      </c>
      <c r="C8" s="985" t="s">
        <v>498</v>
      </c>
      <c r="D8" s="985"/>
      <c r="E8" s="985"/>
      <c r="F8" s="985"/>
    </row>
    <row r="9" spans="1:7" s="377" customFormat="1" x14ac:dyDescent="0.25"/>
    <row r="10" spans="1:7" s="577" customFormat="1" ht="15.2" customHeight="1" x14ac:dyDescent="0.25">
      <c r="A10" s="575" t="s">
        <v>500</v>
      </c>
      <c r="B10" s="576"/>
      <c r="C10" s="576"/>
      <c r="D10" s="576"/>
      <c r="E10" s="576"/>
      <c r="F10" s="576"/>
      <c r="G10" s="576"/>
    </row>
    <row r="11" spans="1:7" s="577" customFormat="1" ht="15.75" thickBot="1" x14ac:dyDescent="0.3">
      <c r="A11" s="575" t="s">
        <v>501</v>
      </c>
      <c r="B11" s="576"/>
      <c r="C11" s="576"/>
      <c r="D11" s="576"/>
      <c r="E11" s="576"/>
      <c r="F11" s="576"/>
      <c r="G11" s="578" t="str">
        <f>'[2]KV_9.3.3.sz.mell'!C4</f>
        <v>Forintban!</v>
      </c>
    </row>
    <row r="12" spans="1:7" s="582" customFormat="1" ht="36.75" thickBot="1" x14ac:dyDescent="0.3">
      <c r="A12" s="579" t="s">
        <v>357</v>
      </c>
      <c r="B12" s="580" t="s">
        <v>502</v>
      </c>
      <c r="C12" s="580" t="s">
        <v>503</v>
      </c>
      <c r="D12" s="580" t="s">
        <v>504</v>
      </c>
      <c r="E12" s="580" t="s">
        <v>505</v>
      </c>
      <c r="F12" s="580" t="s">
        <v>506</v>
      </c>
      <c r="G12" s="581" t="s">
        <v>507</v>
      </c>
    </row>
    <row r="13" spans="1:7" x14ac:dyDescent="0.25">
      <c r="A13" s="583" t="s">
        <v>12</v>
      </c>
      <c r="B13" s="584" t="s">
        <v>508</v>
      </c>
      <c r="C13" s="585"/>
      <c r="D13" s="585"/>
      <c r="E13" s="585"/>
      <c r="F13" s="585"/>
      <c r="G13" s="586">
        <f>SUM(C13:F13)</f>
        <v>0</v>
      </c>
    </row>
    <row r="14" spans="1:7" ht="22.5" x14ac:dyDescent="0.25">
      <c r="A14" s="587" t="s">
        <v>26</v>
      </c>
      <c r="B14" s="588" t="s">
        <v>509</v>
      </c>
      <c r="C14" s="589"/>
      <c r="D14" s="589"/>
      <c r="E14" s="589"/>
      <c r="F14" s="589"/>
      <c r="G14" s="590">
        <f t="shared" ref="G14:G19" si="0">SUM(C14:F14)</f>
        <v>0</v>
      </c>
    </row>
    <row r="15" spans="1:7" ht="22.5" x14ac:dyDescent="0.25">
      <c r="A15" s="587" t="s">
        <v>40</v>
      </c>
      <c r="B15" s="588" t="s">
        <v>510</v>
      </c>
      <c r="C15" s="589"/>
      <c r="D15" s="589"/>
      <c r="E15" s="589"/>
      <c r="F15" s="589"/>
      <c r="G15" s="590">
        <f t="shared" si="0"/>
        <v>0</v>
      </c>
    </row>
    <row r="16" spans="1:7" x14ac:dyDescent="0.25">
      <c r="A16" s="587" t="s">
        <v>237</v>
      </c>
      <c r="B16" s="588" t="s">
        <v>511</v>
      </c>
      <c r="C16" s="589"/>
      <c r="D16" s="589"/>
      <c r="E16" s="589"/>
      <c r="F16" s="589"/>
      <c r="G16" s="590">
        <f t="shared" si="0"/>
        <v>0</v>
      </c>
    </row>
    <row r="17" spans="1:7" ht="22.5" x14ac:dyDescent="0.25">
      <c r="A17" s="587" t="s">
        <v>70</v>
      </c>
      <c r="B17" s="588" t="s">
        <v>512</v>
      </c>
      <c r="C17" s="589"/>
      <c r="D17" s="589"/>
      <c r="E17" s="589"/>
      <c r="F17" s="589"/>
      <c r="G17" s="590">
        <f t="shared" si="0"/>
        <v>0</v>
      </c>
    </row>
    <row r="18" spans="1:7" ht="15.75" thickBot="1" x14ac:dyDescent="0.3">
      <c r="A18" s="591" t="s">
        <v>94</v>
      </c>
      <c r="B18" s="592" t="s">
        <v>513</v>
      </c>
      <c r="C18" s="593"/>
      <c r="D18" s="593"/>
      <c r="E18" s="593"/>
      <c r="F18" s="593"/>
      <c r="G18" s="594">
        <f t="shared" si="0"/>
        <v>0</v>
      </c>
    </row>
    <row r="19" spans="1:7" s="599" customFormat="1" ht="13.5" thickBot="1" x14ac:dyDescent="0.25">
      <c r="A19" s="595" t="s">
        <v>254</v>
      </c>
      <c r="B19" s="596" t="s">
        <v>507</v>
      </c>
      <c r="C19" s="597">
        <f>SUM(C13:C18)</f>
        <v>0</v>
      </c>
      <c r="D19" s="597">
        <f>SUM(D13:D18)</f>
        <v>0</v>
      </c>
      <c r="E19" s="597">
        <f>SUM(E13:E18)</f>
        <v>0</v>
      </c>
      <c r="F19" s="597">
        <f>SUM(F13:F18)</f>
        <v>0</v>
      </c>
      <c r="G19" s="598">
        <f t="shared" si="0"/>
        <v>0</v>
      </c>
    </row>
    <row r="20" spans="1:7" s="377" customFormat="1" x14ac:dyDescent="0.25">
      <c r="A20"/>
      <c r="B20"/>
      <c r="C20"/>
      <c r="D20"/>
      <c r="E20"/>
      <c r="F20"/>
      <c r="G20"/>
    </row>
    <row r="21" spans="1:7" s="377" customFormat="1" x14ac:dyDescent="0.25">
      <c r="A21"/>
      <c r="B21"/>
      <c r="C21"/>
      <c r="D21"/>
      <c r="E21"/>
      <c r="F21"/>
      <c r="G21"/>
    </row>
    <row r="22" spans="1:7" s="377" customFormat="1" x14ac:dyDescent="0.25">
      <c r="A22"/>
      <c r="B22"/>
      <c r="C22"/>
      <c r="D22"/>
      <c r="E22"/>
      <c r="F22"/>
      <c r="G22"/>
    </row>
    <row r="23" spans="1:7" s="377" customFormat="1" ht="15.75" x14ac:dyDescent="0.25">
      <c r="A23" s="574" t="str">
        <f>+CONCATENATE("......................, ",LEFT([2]KV_ÖSSZEFÜGGÉSEK!A5,4),". .......................... hó ..... nap")</f>
        <v>......................, 2020. .......................... hó ..... nap</v>
      </c>
      <c r="F23"/>
      <c r="G23"/>
    </row>
    <row r="24" spans="1:7" s="377" customFormat="1" x14ac:dyDescent="0.25">
      <c r="F24"/>
      <c r="G24"/>
    </row>
    <row r="26" spans="1:7" x14ac:dyDescent="0.25">
      <c r="C26" s="377"/>
      <c r="D26" s="377"/>
      <c r="E26" s="377"/>
      <c r="F26" s="377"/>
    </row>
    <row r="27" spans="1:7" x14ac:dyDescent="0.25">
      <c r="C27" s="600"/>
      <c r="D27" s="601" t="s">
        <v>514</v>
      </c>
      <c r="E27" s="601"/>
      <c r="F27" s="600"/>
    </row>
    <row r="28" spans="1:7" x14ac:dyDescent="0.25">
      <c r="D28" s="602"/>
      <c r="E28" s="602"/>
    </row>
    <row r="29" spans="1:7" x14ac:dyDescent="0.25">
      <c r="D29" s="602"/>
      <c r="E29" s="602"/>
    </row>
  </sheetData>
  <mergeCells count="3">
    <mergeCell ref="A4:G4"/>
    <mergeCell ref="C6:G6"/>
    <mergeCell ref="C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DCFC-06D9-46FF-B775-3A1136297DE4}">
  <sheetPr>
    <pageSetUpPr fitToPage="1"/>
  </sheetPr>
  <dimension ref="A1:E20"/>
  <sheetViews>
    <sheetView workbookViewId="0">
      <selection activeCell="A15" sqref="A15"/>
    </sheetView>
  </sheetViews>
  <sheetFormatPr defaultRowHeight="15" x14ac:dyDescent="0.25"/>
  <cols>
    <col min="1" max="1" width="45.7109375" customWidth="1"/>
    <col min="2" max="2" width="61" customWidth="1"/>
    <col min="3" max="3" width="13" customWidth="1"/>
    <col min="4" max="4" width="15.7109375" customWidth="1"/>
    <col min="257" max="257" width="45.7109375" customWidth="1"/>
    <col min="258" max="258" width="61" customWidth="1"/>
    <col min="513" max="513" width="45.7109375" customWidth="1"/>
    <col min="514" max="514" width="61" customWidth="1"/>
    <col min="769" max="769" width="45.7109375" customWidth="1"/>
    <col min="770" max="770" width="61" customWidth="1"/>
    <col min="1025" max="1025" width="45.7109375" customWidth="1"/>
    <col min="1026" max="1026" width="61" customWidth="1"/>
    <col min="1281" max="1281" width="45.7109375" customWidth="1"/>
    <col min="1282" max="1282" width="61" customWidth="1"/>
    <col min="1537" max="1537" width="45.7109375" customWidth="1"/>
    <col min="1538" max="1538" width="61" customWidth="1"/>
    <col min="1793" max="1793" width="45.7109375" customWidth="1"/>
    <col min="1794" max="1794" width="61" customWidth="1"/>
    <col min="2049" max="2049" width="45.7109375" customWidth="1"/>
    <col min="2050" max="2050" width="61" customWidth="1"/>
    <col min="2305" max="2305" width="45.7109375" customWidth="1"/>
    <col min="2306" max="2306" width="61" customWidth="1"/>
    <col min="2561" max="2561" width="45.7109375" customWidth="1"/>
    <col min="2562" max="2562" width="61" customWidth="1"/>
    <col min="2817" max="2817" width="45.7109375" customWidth="1"/>
    <col min="2818" max="2818" width="61" customWidth="1"/>
    <col min="3073" max="3073" width="45.7109375" customWidth="1"/>
    <col min="3074" max="3074" width="61" customWidth="1"/>
    <col min="3329" max="3329" width="45.7109375" customWidth="1"/>
    <col min="3330" max="3330" width="61" customWidth="1"/>
    <col min="3585" max="3585" width="45.7109375" customWidth="1"/>
    <col min="3586" max="3586" width="61" customWidth="1"/>
    <col min="3841" max="3841" width="45.7109375" customWidth="1"/>
    <col min="3842" max="3842" width="61" customWidth="1"/>
    <col min="4097" max="4097" width="45.7109375" customWidth="1"/>
    <col min="4098" max="4098" width="61" customWidth="1"/>
    <col min="4353" max="4353" width="45.7109375" customWidth="1"/>
    <col min="4354" max="4354" width="61" customWidth="1"/>
    <col min="4609" max="4609" width="45.7109375" customWidth="1"/>
    <col min="4610" max="4610" width="61" customWidth="1"/>
    <col min="4865" max="4865" width="45.7109375" customWidth="1"/>
    <col min="4866" max="4866" width="61" customWidth="1"/>
    <col min="5121" max="5121" width="45.7109375" customWidth="1"/>
    <col min="5122" max="5122" width="61" customWidth="1"/>
    <col min="5377" max="5377" width="45.7109375" customWidth="1"/>
    <col min="5378" max="5378" width="61" customWidth="1"/>
    <col min="5633" max="5633" width="45.7109375" customWidth="1"/>
    <col min="5634" max="5634" width="61" customWidth="1"/>
    <col min="5889" max="5889" width="45.7109375" customWidth="1"/>
    <col min="5890" max="5890" width="61" customWidth="1"/>
    <col min="6145" max="6145" width="45.7109375" customWidth="1"/>
    <col min="6146" max="6146" width="61" customWidth="1"/>
    <col min="6401" max="6401" width="45.7109375" customWidth="1"/>
    <col min="6402" max="6402" width="61" customWidth="1"/>
    <col min="6657" max="6657" width="45.7109375" customWidth="1"/>
    <col min="6658" max="6658" width="61" customWidth="1"/>
    <col min="6913" max="6913" width="45.7109375" customWidth="1"/>
    <col min="6914" max="6914" width="61" customWidth="1"/>
    <col min="7169" max="7169" width="45.7109375" customWidth="1"/>
    <col min="7170" max="7170" width="61" customWidth="1"/>
    <col min="7425" max="7425" width="45.7109375" customWidth="1"/>
    <col min="7426" max="7426" width="61" customWidth="1"/>
    <col min="7681" max="7681" width="45.7109375" customWidth="1"/>
    <col min="7682" max="7682" width="61" customWidth="1"/>
    <col min="7937" max="7937" width="45.7109375" customWidth="1"/>
    <col min="7938" max="7938" width="61" customWidth="1"/>
    <col min="8193" max="8193" width="45.7109375" customWidth="1"/>
    <col min="8194" max="8194" width="61" customWidth="1"/>
    <col min="8449" max="8449" width="45.7109375" customWidth="1"/>
    <col min="8450" max="8450" width="61" customWidth="1"/>
    <col min="8705" max="8705" width="45.7109375" customWidth="1"/>
    <col min="8706" max="8706" width="61" customWidth="1"/>
    <col min="8961" max="8961" width="45.7109375" customWidth="1"/>
    <col min="8962" max="8962" width="61" customWidth="1"/>
    <col min="9217" max="9217" width="45.7109375" customWidth="1"/>
    <col min="9218" max="9218" width="61" customWidth="1"/>
    <col min="9473" max="9473" width="45.7109375" customWidth="1"/>
    <col min="9474" max="9474" width="61" customWidth="1"/>
    <col min="9729" max="9729" width="45.7109375" customWidth="1"/>
    <col min="9730" max="9730" width="61" customWidth="1"/>
    <col min="9985" max="9985" width="45.7109375" customWidth="1"/>
    <col min="9986" max="9986" width="61" customWidth="1"/>
    <col min="10241" max="10241" width="45.7109375" customWidth="1"/>
    <col min="10242" max="10242" width="61" customWidth="1"/>
    <col min="10497" max="10497" width="45.7109375" customWidth="1"/>
    <col min="10498" max="10498" width="61" customWidth="1"/>
    <col min="10753" max="10753" width="45.7109375" customWidth="1"/>
    <col min="10754" max="10754" width="61" customWidth="1"/>
    <col min="11009" max="11009" width="45.7109375" customWidth="1"/>
    <col min="11010" max="11010" width="61" customWidth="1"/>
    <col min="11265" max="11265" width="45.7109375" customWidth="1"/>
    <col min="11266" max="11266" width="61" customWidth="1"/>
    <col min="11521" max="11521" width="45.7109375" customWidth="1"/>
    <col min="11522" max="11522" width="61" customWidth="1"/>
    <col min="11777" max="11777" width="45.7109375" customWidth="1"/>
    <col min="11778" max="11778" width="61" customWidth="1"/>
    <col min="12033" max="12033" width="45.7109375" customWidth="1"/>
    <col min="12034" max="12034" width="61" customWidth="1"/>
    <col min="12289" max="12289" width="45.7109375" customWidth="1"/>
    <col min="12290" max="12290" width="61" customWidth="1"/>
    <col min="12545" max="12545" width="45.7109375" customWidth="1"/>
    <col min="12546" max="12546" width="61" customWidth="1"/>
    <col min="12801" max="12801" width="45.7109375" customWidth="1"/>
    <col min="12802" max="12802" width="61" customWidth="1"/>
    <col min="13057" max="13057" width="45.7109375" customWidth="1"/>
    <col min="13058" max="13058" width="61" customWidth="1"/>
    <col min="13313" max="13313" width="45.7109375" customWidth="1"/>
    <col min="13314" max="13314" width="61" customWidth="1"/>
    <col min="13569" max="13569" width="45.7109375" customWidth="1"/>
    <col min="13570" max="13570" width="61" customWidth="1"/>
    <col min="13825" max="13825" width="45.7109375" customWidth="1"/>
    <col min="13826" max="13826" width="61" customWidth="1"/>
    <col min="14081" max="14081" width="45.7109375" customWidth="1"/>
    <col min="14082" max="14082" width="61" customWidth="1"/>
    <col min="14337" max="14337" width="45.7109375" customWidth="1"/>
    <col min="14338" max="14338" width="61" customWidth="1"/>
    <col min="14593" max="14593" width="45.7109375" customWidth="1"/>
    <col min="14594" max="14594" width="61" customWidth="1"/>
    <col min="14849" max="14849" width="45.7109375" customWidth="1"/>
    <col min="14850" max="14850" width="61" customWidth="1"/>
    <col min="15105" max="15105" width="45.7109375" customWidth="1"/>
    <col min="15106" max="15106" width="61" customWidth="1"/>
    <col min="15361" max="15361" width="45.7109375" customWidth="1"/>
    <col min="15362" max="15362" width="61" customWidth="1"/>
    <col min="15617" max="15617" width="45.7109375" customWidth="1"/>
    <col min="15618" max="15618" width="61" customWidth="1"/>
    <col min="15873" max="15873" width="45.7109375" customWidth="1"/>
    <col min="15874" max="15874" width="61" customWidth="1"/>
    <col min="16129" max="16129" width="45.7109375" customWidth="1"/>
    <col min="16130" max="16130" width="61" customWidth="1"/>
  </cols>
  <sheetData>
    <row r="1" spans="1:5" x14ac:dyDescent="0.25">
      <c r="A1" s="125"/>
      <c r="B1" s="986"/>
      <c r="C1" s="986"/>
      <c r="D1" s="986"/>
    </row>
    <row r="2" spans="1:5" ht="18" x14ac:dyDescent="0.25">
      <c r="A2" s="605"/>
      <c r="B2" s="921" t="s">
        <v>679</v>
      </c>
      <c r="C2" s="921"/>
      <c r="D2" s="921"/>
      <c r="E2" s="110"/>
    </row>
    <row r="3" spans="1:5" ht="15.75" x14ac:dyDescent="0.25">
      <c r="A3" s="987" t="s">
        <v>516</v>
      </c>
      <c r="B3" s="987"/>
    </row>
    <row r="4" spans="1:5" ht="15.75" x14ac:dyDescent="0.25">
      <c r="A4" s="606"/>
      <c r="B4" s="606"/>
    </row>
    <row r="5" spans="1:5" ht="15.75" thickBot="1" x14ac:dyDescent="0.3">
      <c r="A5" s="125"/>
      <c r="B5" s="983" t="s">
        <v>517</v>
      </c>
      <c r="C5" s="983"/>
      <c r="D5" s="983"/>
    </row>
    <row r="6" spans="1:5" ht="24.75" thickBot="1" x14ac:dyDescent="0.3">
      <c r="A6" s="182" t="s">
        <v>518</v>
      </c>
      <c r="B6" s="183" t="s">
        <v>519</v>
      </c>
      <c r="C6" s="9" t="s">
        <v>6</v>
      </c>
      <c r="D6" s="9" t="s">
        <v>7</v>
      </c>
    </row>
    <row r="7" spans="1:5" ht="15.75" thickBot="1" x14ac:dyDescent="0.3">
      <c r="A7" s="271" t="s">
        <v>8</v>
      </c>
      <c r="B7" s="272" t="s">
        <v>9</v>
      </c>
      <c r="C7" s="310" t="s">
        <v>10</v>
      </c>
      <c r="D7" s="310" t="s">
        <v>11</v>
      </c>
    </row>
    <row r="8" spans="1:5" x14ac:dyDescent="0.25">
      <c r="A8" s="607" t="s">
        <v>520</v>
      </c>
      <c r="B8" s="276"/>
      <c r="C8" s="608"/>
      <c r="D8" s="608"/>
    </row>
    <row r="9" spans="1:5" ht="30" x14ac:dyDescent="0.25">
      <c r="A9" s="609" t="s">
        <v>521</v>
      </c>
      <c r="B9" s="610">
        <v>9608000</v>
      </c>
      <c r="C9" s="611">
        <v>-1052708</v>
      </c>
      <c r="D9" s="611">
        <f>B9+C9</f>
        <v>8555292</v>
      </c>
    </row>
    <row r="10" spans="1:5" ht="45" x14ac:dyDescent="0.25">
      <c r="A10" s="609" t="s">
        <v>522</v>
      </c>
      <c r="B10" s="610">
        <v>5460000</v>
      </c>
      <c r="C10" s="611">
        <v>-5459984</v>
      </c>
      <c r="D10" s="611">
        <f>B10+C10</f>
        <v>16</v>
      </c>
    </row>
    <row r="11" spans="1:5" ht="39" thickBot="1" x14ac:dyDescent="0.3">
      <c r="A11" s="612" t="s">
        <v>523</v>
      </c>
      <c r="B11" s="610">
        <v>27740000</v>
      </c>
      <c r="C11" s="611">
        <v>-10874349</v>
      </c>
      <c r="D11" s="611">
        <f>B11+C11</f>
        <v>16865651</v>
      </c>
    </row>
    <row r="12" spans="1:5" x14ac:dyDescent="0.25">
      <c r="A12" s="609"/>
      <c r="B12" s="613"/>
      <c r="C12" s="614"/>
      <c r="D12" s="614"/>
    </row>
    <row r="13" spans="1:5" ht="15.75" thickBot="1" x14ac:dyDescent="0.3">
      <c r="A13" s="615" t="s">
        <v>399</v>
      </c>
      <c r="B13" s="616">
        <f>SUM(B9:B12)</f>
        <v>42808000</v>
      </c>
      <c r="C13" s="617">
        <f>SUM(C9:C12)</f>
        <v>-17387041</v>
      </c>
      <c r="D13" s="617">
        <f>B13+C13</f>
        <v>25420959</v>
      </c>
    </row>
    <row r="14" spans="1:5" x14ac:dyDescent="0.25">
      <c r="A14" s="125"/>
      <c r="B14" s="122"/>
    </row>
    <row r="15" spans="1:5" x14ac:dyDescent="0.25">
      <c r="A15" s="108" t="s">
        <v>680</v>
      </c>
      <c r="B15" s="122"/>
    </row>
    <row r="16" spans="1:5" x14ac:dyDescent="0.25">
      <c r="A16" s="108" t="s">
        <v>265</v>
      </c>
      <c r="B16" s="122"/>
    </row>
    <row r="17" spans="1:2" x14ac:dyDescent="0.25">
      <c r="A17" s="125"/>
      <c r="B17" s="122"/>
    </row>
    <row r="18" spans="1:2" x14ac:dyDescent="0.25">
      <c r="A18" s="125"/>
      <c r="B18" s="122"/>
    </row>
    <row r="19" spans="1:2" x14ac:dyDescent="0.25">
      <c r="A19" s="125"/>
      <c r="B19" s="122"/>
    </row>
    <row r="20" spans="1:2" x14ac:dyDescent="0.25">
      <c r="A20" s="125"/>
      <c r="B20" s="122"/>
    </row>
  </sheetData>
  <mergeCells count="4">
    <mergeCell ref="B1:D1"/>
    <mergeCell ref="B2:D2"/>
    <mergeCell ref="A3:B3"/>
    <mergeCell ref="B5:D5"/>
  </mergeCell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04D9-515A-4B52-AE88-B02CC9B79C92}">
  <sheetPr>
    <pageSetUpPr fitToPage="1"/>
  </sheetPr>
  <dimension ref="A1:H170"/>
  <sheetViews>
    <sheetView topLeftCell="A133" workbookViewId="0">
      <selection activeCell="B1" sqref="B1:E1"/>
    </sheetView>
  </sheetViews>
  <sheetFormatPr defaultRowHeight="15.75" x14ac:dyDescent="0.25"/>
  <cols>
    <col min="1" max="1" width="7.7109375" style="1" customWidth="1"/>
    <col min="2" max="2" width="65" style="1" customWidth="1"/>
    <col min="3" max="3" width="13.28515625" style="107" customWidth="1"/>
    <col min="4" max="5" width="13.28515625" style="1" customWidth="1"/>
    <col min="6" max="6" width="7.7109375" style="1" customWidth="1"/>
    <col min="7" max="256" width="9.140625" style="1"/>
    <col min="257" max="257" width="7.7109375" style="1" customWidth="1"/>
    <col min="258" max="258" width="65" style="1" customWidth="1"/>
    <col min="259" max="261" width="13.28515625" style="1" customWidth="1"/>
    <col min="262" max="262" width="7.7109375" style="1" customWidth="1"/>
    <col min="263" max="512" width="9.140625" style="1"/>
    <col min="513" max="513" width="7.7109375" style="1" customWidth="1"/>
    <col min="514" max="514" width="65" style="1" customWidth="1"/>
    <col min="515" max="517" width="13.28515625" style="1" customWidth="1"/>
    <col min="518" max="518" width="7.7109375" style="1" customWidth="1"/>
    <col min="519" max="768" width="9.140625" style="1"/>
    <col min="769" max="769" width="7.7109375" style="1" customWidth="1"/>
    <col min="770" max="770" width="65" style="1" customWidth="1"/>
    <col min="771" max="773" width="13.28515625" style="1" customWidth="1"/>
    <col min="774" max="774" width="7.7109375" style="1" customWidth="1"/>
    <col min="775" max="1024" width="9.140625" style="1"/>
    <col min="1025" max="1025" width="7.7109375" style="1" customWidth="1"/>
    <col min="1026" max="1026" width="65" style="1" customWidth="1"/>
    <col min="1027" max="1029" width="13.28515625" style="1" customWidth="1"/>
    <col min="1030" max="1030" width="7.7109375" style="1" customWidth="1"/>
    <col min="1031" max="1280" width="9.140625" style="1"/>
    <col min="1281" max="1281" width="7.7109375" style="1" customWidth="1"/>
    <col min="1282" max="1282" width="65" style="1" customWidth="1"/>
    <col min="1283" max="1285" width="13.28515625" style="1" customWidth="1"/>
    <col min="1286" max="1286" width="7.7109375" style="1" customWidth="1"/>
    <col min="1287" max="1536" width="9.140625" style="1"/>
    <col min="1537" max="1537" width="7.7109375" style="1" customWidth="1"/>
    <col min="1538" max="1538" width="65" style="1" customWidth="1"/>
    <col min="1539" max="1541" width="13.28515625" style="1" customWidth="1"/>
    <col min="1542" max="1542" width="7.7109375" style="1" customWidth="1"/>
    <col min="1543" max="1792" width="9.140625" style="1"/>
    <col min="1793" max="1793" width="7.7109375" style="1" customWidth="1"/>
    <col min="1794" max="1794" width="65" style="1" customWidth="1"/>
    <col min="1795" max="1797" width="13.28515625" style="1" customWidth="1"/>
    <col min="1798" max="1798" width="7.7109375" style="1" customWidth="1"/>
    <col min="1799" max="2048" width="9.140625" style="1"/>
    <col min="2049" max="2049" width="7.7109375" style="1" customWidth="1"/>
    <col min="2050" max="2050" width="65" style="1" customWidth="1"/>
    <col min="2051" max="2053" width="13.28515625" style="1" customWidth="1"/>
    <col min="2054" max="2054" width="7.7109375" style="1" customWidth="1"/>
    <col min="2055" max="2304" width="9.140625" style="1"/>
    <col min="2305" max="2305" width="7.7109375" style="1" customWidth="1"/>
    <col min="2306" max="2306" width="65" style="1" customWidth="1"/>
    <col min="2307" max="2309" width="13.28515625" style="1" customWidth="1"/>
    <col min="2310" max="2310" width="7.7109375" style="1" customWidth="1"/>
    <col min="2311" max="2560" width="9.140625" style="1"/>
    <col min="2561" max="2561" width="7.7109375" style="1" customWidth="1"/>
    <col min="2562" max="2562" width="65" style="1" customWidth="1"/>
    <col min="2563" max="2565" width="13.28515625" style="1" customWidth="1"/>
    <col min="2566" max="2566" width="7.7109375" style="1" customWidth="1"/>
    <col min="2567" max="2816" width="9.140625" style="1"/>
    <col min="2817" max="2817" width="7.7109375" style="1" customWidth="1"/>
    <col min="2818" max="2818" width="65" style="1" customWidth="1"/>
    <col min="2819" max="2821" width="13.28515625" style="1" customWidth="1"/>
    <col min="2822" max="2822" width="7.7109375" style="1" customWidth="1"/>
    <col min="2823" max="3072" width="9.140625" style="1"/>
    <col min="3073" max="3073" width="7.7109375" style="1" customWidth="1"/>
    <col min="3074" max="3074" width="65" style="1" customWidth="1"/>
    <col min="3075" max="3077" width="13.28515625" style="1" customWidth="1"/>
    <col min="3078" max="3078" width="7.7109375" style="1" customWidth="1"/>
    <col min="3079" max="3328" width="9.140625" style="1"/>
    <col min="3329" max="3329" width="7.7109375" style="1" customWidth="1"/>
    <col min="3330" max="3330" width="65" style="1" customWidth="1"/>
    <col min="3331" max="3333" width="13.28515625" style="1" customWidth="1"/>
    <col min="3334" max="3334" width="7.7109375" style="1" customWidth="1"/>
    <col min="3335" max="3584" width="9.140625" style="1"/>
    <col min="3585" max="3585" width="7.7109375" style="1" customWidth="1"/>
    <col min="3586" max="3586" width="65" style="1" customWidth="1"/>
    <col min="3587" max="3589" width="13.28515625" style="1" customWidth="1"/>
    <col min="3590" max="3590" width="7.7109375" style="1" customWidth="1"/>
    <col min="3591" max="3840" width="9.140625" style="1"/>
    <col min="3841" max="3841" width="7.7109375" style="1" customWidth="1"/>
    <col min="3842" max="3842" width="65" style="1" customWidth="1"/>
    <col min="3843" max="3845" width="13.28515625" style="1" customWidth="1"/>
    <col min="3846" max="3846" width="7.7109375" style="1" customWidth="1"/>
    <col min="3847" max="4096" width="9.140625" style="1"/>
    <col min="4097" max="4097" width="7.7109375" style="1" customWidth="1"/>
    <col min="4098" max="4098" width="65" style="1" customWidth="1"/>
    <col min="4099" max="4101" width="13.28515625" style="1" customWidth="1"/>
    <col min="4102" max="4102" width="7.7109375" style="1" customWidth="1"/>
    <col min="4103" max="4352" width="9.140625" style="1"/>
    <col min="4353" max="4353" width="7.7109375" style="1" customWidth="1"/>
    <col min="4354" max="4354" width="65" style="1" customWidth="1"/>
    <col min="4355" max="4357" width="13.28515625" style="1" customWidth="1"/>
    <col min="4358" max="4358" width="7.7109375" style="1" customWidth="1"/>
    <col min="4359" max="4608" width="9.140625" style="1"/>
    <col min="4609" max="4609" width="7.7109375" style="1" customWidth="1"/>
    <col min="4610" max="4610" width="65" style="1" customWidth="1"/>
    <col min="4611" max="4613" width="13.28515625" style="1" customWidth="1"/>
    <col min="4614" max="4614" width="7.7109375" style="1" customWidth="1"/>
    <col min="4615" max="4864" width="9.140625" style="1"/>
    <col min="4865" max="4865" width="7.7109375" style="1" customWidth="1"/>
    <col min="4866" max="4866" width="65" style="1" customWidth="1"/>
    <col min="4867" max="4869" width="13.28515625" style="1" customWidth="1"/>
    <col min="4870" max="4870" width="7.7109375" style="1" customWidth="1"/>
    <col min="4871" max="5120" width="9.140625" style="1"/>
    <col min="5121" max="5121" width="7.7109375" style="1" customWidth="1"/>
    <col min="5122" max="5122" width="65" style="1" customWidth="1"/>
    <col min="5123" max="5125" width="13.28515625" style="1" customWidth="1"/>
    <col min="5126" max="5126" width="7.7109375" style="1" customWidth="1"/>
    <col min="5127" max="5376" width="9.140625" style="1"/>
    <col min="5377" max="5377" width="7.7109375" style="1" customWidth="1"/>
    <col min="5378" max="5378" width="65" style="1" customWidth="1"/>
    <col min="5379" max="5381" width="13.28515625" style="1" customWidth="1"/>
    <col min="5382" max="5382" width="7.7109375" style="1" customWidth="1"/>
    <col min="5383" max="5632" width="9.140625" style="1"/>
    <col min="5633" max="5633" width="7.7109375" style="1" customWidth="1"/>
    <col min="5634" max="5634" width="65" style="1" customWidth="1"/>
    <col min="5635" max="5637" width="13.28515625" style="1" customWidth="1"/>
    <col min="5638" max="5638" width="7.7109375" style="1" customWidth="1"/>
    <col min="5639" max="5888" width="9.140625" style="1"/>
    <col min="5889" max="5889" width="7.7109375" style="1" customWidth="1"/>
    <col min="5890" max="5890" width="65" style="1" customWidth="1"/>
    <col min="5891" max="5893" width="13.28515625" style="1" customWidth="1"/>
    <col min="5894" max="5894" width="7.7109375" style="1" customWidth="1"/>
    <col min="5895" max="6144" width="9.140625" style="1"/>
    <col min="6145" max="6145" width="7.7109375" style="1" customWidth="1"/>
    <col min="6146" max="6146" width="65" style="1" customWidth="1"/>
    <col min="6147" max="6149" width="13.28515625" style="1" customWidth="1"/>
    <col min="6150" max="6150" width="7.7109375" style="1" customWidth="1"/>
    <col min="6151" max="6400" width="9.140625" style="1"/>
    <col min="6401" max="6401" width="7.7109375" style="1" customWidth="1"/>
    <col min="6402" max="6402" width="65" style="1" customWidth="1"/>
    <col min="6403" max="6405" width="13.28515625" style="1" customWidth="1"/>
    <col min="6406" max="6406" width="7.7109375" style="1" customWidth="1"/>
    <col min="6407" max="6656" width="9.140625" style="1"/>
    <col min="6657" max="6657" width="7.7109375" style="1" customWidth="1"/>
    <col min="6658" max="6658" width="65" style="1" customWidth="1"/>
    <col min="6659" max="6661" width="13.28515625" style="1" customWidth="1"/>
    <col min="6662" max="6662" width="7.7109375" style="1" customWidth="1"/>
    <col min="6663" max="6912" width="9.140625" style="1"/>
    <col min="6913" max="6913" width="7.7109375" style="1" customWidth="1"/>
    <col min="6914" max="6914" width="65" style="1" customWidth="1"/>
    <col min="6915" max="6917" width="13.28515625" style="1" customWidth="1"/>
    <col min="6918" max="6918" width="7.7109375" style="1" customWidth="1"/>
    <col min="6919" max="7168" width="9.140625" style="1"/>
    <col min="7169" max="7169" width="7.7109375" style="1" customWidth="1"/>
    <col min="7170" max="7170" width="65" style="1" customWidth="1"/>
    <col min="7171" max="7173" width="13.28515625" style="1" customWidth="1"/>
    <col min="7174" max="7174" width="7.7109375" style="1" customWidth="1"/>
    <col min="7175" max="7424" width="9.140625" style="1"/>
    <col min="7425" max="7425" width="7.7109375" style="1" customWidth="1"/>
    <col min="7426" max="7426" width="65" style="1" customWidth="1"/>
    <col min="7427" max="7429" width="13.28515625" style="1" customWidth="1"/>
    <col min="7430" max="7430" width="7.7109375" style="1" customWidth="1"/>
    <col min="7431" max="7680" width="9.140625" style="1"/>
    <col min="7681" max="7681" width="7.7109375" style="1" customWidth="1"/>
    <col min="7682" max="7682" width="65" style="1" customWidth="1"/>
    <col min="7683" max="7685" width="13.28515625" style="1" customWidth="1"/>
    <col min="7686" max="7686" width="7.7109375" style="1" customWidth="1"/>
    <col min="7687" max="7936" width="9.140625" style="1"/>
    <col min="7937" max="7937" width="7.7109375" style="1" customWidth="1"/>
    <col min="7938" max="7938" width="65" style="1" customWidth="1"/>
    <col min="7939" max="7941" width="13.28515625" style="1" customWidth="1"/>
    <col min="7942" max="7942" width="7.7109375" style="1" customWidth="1"/>
    <col min="7943" max="8192" width="9.140625" style="1"/>
    <col min="8193" max="8193" width="7.7109375" style="1" customWidth="1"/>
    <col min="8194" max="8194" width="65" style="1" customWidth="1"/>
    <col min="8195" max="8197" width="13.28515625" style="1" customWidth="1"/>
    <col min="8198" max="8198" width="7.7109375" style="1" customWidth="1"/>
    <col min="8199" max="8448" width="9.140625" style="1"/>
    <col min="8449" max="8449" width="7.7109375" style="1" customWidth="1"/>
    <col min="8450" max="8450" width="65" style="1" customWidth="1"/>
    <col min="8451" max="8453" width="13.28515625" style="1" customWidth="1"/>
    <col min="8454" max="8454" width="7.7109375" style="1" customWidth="1"/>
    <col min="8455" max="8704" width="9.140625" style="1"/>
    <col min="8705" max="8705" width="7.7109375" style="1" customWidth="1"/>
    <col min="8706" max="8706" width="65" style="1" customWidth="1"/>
    <col min="8707" max="8709" width="13.28515625" style="1" customWidth="1"/>
    <col min="8710" max="8710" width="7.7109375" style="1" customWidth="1"/>
    <col min="8711" max="8960" width="9.140625" style="1"/>
    <col min="8961" max="8961" width="7.7109375" style="1" customWidth="1"/>
    <col min="8962" max="8962" width="65" style="1" customWidth="1"/>
    <col min="8963" max="8965" width="13.28515625" style="1" customWidth="1"/>
    <col min="8966" max="8966" width="7.7109375" style="1" customWidth="1"/>
    <col min="8967" max="9216" width="9.140625" style="1"/>
    <col min="9217" max="9217" width="7.7109375" style="1" customWidth="1"/>
    <col min="9218" max="9218" width="65" style="1" customWidth="1"/>
    <col min="9219" max="9221" width="13.28515625" style="1" customWidth="1"/>
    <col min="9222" max="9222" width="7.7109375" style="1" customWidth="1"/>
    <col min="9223" max="9472" width="9.140625" style="1"/>
    <col min="9473" max="9473" width="7.7109375" style="1" customWidth="1"/>
    <col min="9474" max="9474" width="65" style="1" customWidth="1"/>
    <col min="9475" max="9477" width="13.28515625" style="1" customWidth="1"/>
    <col min="9478" max="9478" width="7.7109375" style="1" customWidth="1"/>
    <col min="9479" max="9728" width="9.140625" style="1"/>
    <col min="9729" max="9729" width="7.7109375" style="1" customWidth="1"/>
    <col min="9730" max="9730" width="65" style="1" customWidth="1"/>
    <col min="9731" max="9733" width="13.28515625" style="1" customWidth="1"/>
    <col min="9734" max="9734" width="7.7109375" style="1" customWidth="1"/>
    <col min="9735" max="9984" width="9.140625" style="1"/>
    <col min="9985" max="9985" width="7.7109375" style="1" customWidth="1"/>
    <col min="9986" max="9986" width="65" style="1" customWidth="1"/>
    <col min="9987" max="9989" width="13.28515625" style="1" customWidth="1"/>
    <col min="9990" max="9990" width="7.7109375" style="1" customWidth="1"/>
    <col min="9991" max="10240" width="9.140625" style="1"/>
    <col min="10241" max="10241" width="7.7109375" style="1" customWidth="1"/>
    <col min="10242" max="10242" width="65" style="1" customWidth="1"/>
    <col min="10243" max="10245" width="13.28515625" style="1" customWidth="1"/>
    <col min="10246" max="10246" width="7.7109375" style="1" customWidth="1"/>
    <col min="10247" max="10496" width="9.140625" style="1"/>
    <col min="10497" max="10497" width="7.7109375" style="1" customWidth="1"/>
    <col min="10498" max="10498" width="65" style="1" customWidth="1"/>
    <col min="10499" max="10501" width="13.28515625" style="1" customWidth="1"/>
    <col min="10502" max="10502" width="7.7109375" style="1" customWidth="1"/>
    <col min="10503" max="10752" width="9.140625" style="1"/>
    <col min="10753" max="10753" width="7.7109375" style="1" customWidth="1"/>
    <col min="10754" max="10754" width="65" style="1" customWidth="1"/>
    <col min="10755" max="10757" width="13.28515625" style="1" customWidth="1"/>
    <col min="10758" max="10758" width="7.7109375" style="1" customWidth="1"/>
    <col min="10759" max="11008" width="9.140625" style="1"/>
    <col min="11009" max="11009" width="7.7109375" style="1" customWidth="1"/>
    <col min="11010" max="11010" width="65" style="1" customWidth="1"/>
    <col min="11011" max="11013" width="13.28515625" style="1" customWidth="1"/>
    <col min="11014" max="11014" width="7.7109375" style="1" customWidth="1"/>
    <col min="11015" max="11264" width="9.140625" style="1"/>
    <col min="11265" max="11265" width="7.7109375" style="1" customWidth="1"/>
    <col min="11266" max="11266" width="65" style="1" customWidth="1"/>
    <col min="11267" max="11269" width="13.28515625" style="1" customWidth="1"/>
    <col min="11270" max="11270" width="7.7109375" style="1" customWidth="1"/>
    <col min="11271" max="11520" width="9.140625" style="1"/>
    <col min="11521" max="11521" width="7.7109375" style="1" customWidth="1"/>
    <col min="11522" max="11522" width="65" style="1" customWidth="1"/>
    <col min="11523" max="11525" width="13.28515625" style="1" customWidth="1"/>
    <col min="11526" max="11526" width="7.7109375" style="1" customWidth="1"/>
    <col min="11527" max="11776" width="9.140625" style="1"/>
    <col min="11777" max="11777" width="7.7109375" style="1" customWidth="1"/>
    <col min="11778" max="11778" width="65" style="1" customWidth="1"/>
    <col min="11779" max="11781" width="13.28515625" style="1" customWidth="1"/>
    <col min="11782" max="11782" width="7.7109375" style="1" customWidth="1"/>
    <col min="11783" max="12032" width="9.140625" style="1"/>
    <col min="12033" max="12033" width="7.7109375" style="1" customWidth="1"/>
    <col min="12034" max="12034" width="65" style="1" customWidth="1"/>
    <col min="12035" max="12037" width="13.28515625" style="1" customWidth="1"/>
    <col min="12038" max="12038" width="7.7109375" style="1" customWidth="1"/>
    <col min="12039" max="12288" width="9.140625" style="1"/>
    <col min="12289" max="12289" width="7.7109375" style="1" customWidth="1"/>
    <col min="12290" max="12290" width="65" style="1" customWidth="1"/>
    <col min="12291" max="12293" width="13.28515625" style="1" customWidth="1"/>
    <col min="12294" max="12294" width="7.7109375" style="1" customWidth="1"/>
    <col min="12295" max="12544" width="9.140625" style="1"/>
    <col min="12545" max="12545" width="7.7109375" style="1" customWidth="1"/>
    <col min="12546" max="12546" width="65" style="1" customWidth="1"/>
    <col min="12547" max="12549" width="13.28515625" style="1" customWidth="1"/>
    <col min="12550" max="12550" width="7.7109375" style="1" customWidth="1"/>
    <col min="12551" max="12800" width="9.140625" style="1"/>
    <col min="12801" max="12801" width="7.7109375" style="1" customWidth="1"/>
    <col min="12802" max="12802" width="65" style="1" customWidth="1"/>
    <col min="12803" max="12805" width="13.28515625" style="1" customWidth="1"/>
    <col min="12806" max="12806" width="7.7109375" style="1" customWidth="1"/>
    <col min="12807" max="13056" width="9.140625" style="1"/>
    <col min="13057" max="13057" width="7.7109375" style="1" customWidth="1"/>
    <col min="13058" max="13058" width="65" style="1" customWidth="1"/>
    <col min="13059" max="13061" width="13.28515625" style="1" customWidth="1"/>
    <col min="13062" max="13062" width="7.7109375" style="1" customWidth="1"/>
    <col min="13063" max="13312" width="9.140625" style="1"/>
    <col min="13313" max="13313" width="7.7109375" style="1" customWidth="1"/>
    <col min="13314" max="13314" width="65" style="1" customWidth="1"/>
    <col min="13315" max="13317" width="13.28515625" style="1" customWidth="1"/>
    <col min="13318" max="13318" width="7.7109375" style="1" customWidth="1"/>
    <col min="13319" max="13568" width="9.140625" style="1"/>
    <col min="13569" max="13569" width="7.7109375" style="1" customWidth="1"/>
    <col min="13570" max="13570" width="65" style="1" customWidth="1"/>
    <col min="13571" max="13573" width="13.28515625" style="1" customWidth="1"/>
    <col min="13574" max="13574" width="7.7109375" style="1" customWidth="1"/>
    <col min="13575" max="13824" width="9.140625" style="1"/>
    <col min="13825" max="13825" width="7.7109375" style="1" customWidth="1"/>
    <col min="13826" max="13826" width="65" style="1" customWidth="1"/>
    <col min="13827" max="13829" width="13.28515625" style="1" customWidth="1"/>
    <col min="13830" max="13830" width="7.7109375" style="1" customWidth="1"/>
    <col min="13831" max="14080" width="9.140625" style="1"/>
    <col min="14081" max="14081" width="7.7109375" style="1" customWidth="1"/>
    <col min="14082" max="14082" width="65" style="1" customWidth="1"/>
    <col min="14083" max="14085" width="13.28515625" style="1" customWidth="1"/>
    <col min="14086" max="14086" width="7.7109375" style="1" customWidth="1"/>
    <col min="14087" max="14336" width="9.140625" style="1"/>
    <col min="14337" max="14337" width="7.7109375" style="1" customWidth="1"/>
    <col min="14338" max="14338" width="65" style="1" customWidth="1"/>
    <col min="14339" max="14341" width="13.28515625" style="1" customWidth="1"/>
    <col min="14342" max="14342" width="7.7109375" style="1" customWidth="1"/>
    <col min="14343" max="14592" width="9.140625" style="1"/>
    <col min="14593" max="14593" width="7.7109375" style="1" customWidth="1"/>
    <col min="14594" max="14594" width="65" style="1" customWidth="1"/>
    <col min="14595" max="14597" width="13.28515625" style="1" customWidth="1"/>
    <col min="14598" max="14598" width="7.7109375" style="1" customWidth="1"/>
    <col min="14599" max="14848" width="9.140625" style="1"/>
    <col min="14849" max="14849" width="7.7109375" style="1" customWidth="1"/>
    <col min="14850" max="14850" width="65" style="1" customWidth="1"/>
    <col min="14851" max="14853" width="13.28515625" style="1" customWidth="1"/>
    <col min="14854" max="14854" width="7.7109375" style="1" customWidth="1"/>
    <col min="14855" max="15104" width="9.140625" style="1"/>
    <col min="15105" max="15105" width="7.7109375" style="1" customWidth="1"/>
    <col min="15106" max="15106" width="65" style="1" customWidth="1"/>
    <col min="15107" max="15109" width="13.28515625" style="1" customWidth="1"/>
    <col min="15110" max="15110" width="7.7109375" style="1" customWidth="1"/>
    <col min="15111" max="15360" width="9.140625" style="1"/>
    <col min="15361" max="15361" width="7.7109375" style="1" customWidth="1"/>
    <col min="15362" max="15362" width="65" style="1" customWidth="1"/>
    <col min="15363" max="15365" width="13.28515625" style="1" customWidth="1"/>
    <col min="15366" max="15366" width="7.7109375" style="1" customWidth="1"/>
    <col min="15367" max="15616" width="9.140625" style="1"/>
    <col min="15617" max="15617" width="7.7109375" style="1" customWidth="1"/>
    <col min="15618" max="15618" width="65" style="1" customWidth="1"/>
    <col min="15619" max="15621" width="13.28515625" style="1" customWidth="1"/>
    <col min="15622" max="15622" width="7.7109375" style="1" customWidth="1"/>
    <col min="15623" max="15872" width="9.140625" style="1"/>
    <col min="15873" max="15873" width="7.7109375" style="1" customWidth="1"/>
    <col min="15874" max="15874" width="65" style="1" customWidth="1"/>
    <col min="15875" max="15877" width="13.28515625" style="1" customWidth="1"/>
    <col min="15878" max="15878" width="7.7109375" style="1" customWidth="1"/>
    <col min="15879" max="16128" width="9.140625" style="1"/>
    <col min="16129" max="16129" width="7.7109375" style="1" customWidth="1"/>
    <col min="16130" max="16130" width="65" style="1" customWidth="1"/>
    <col min="16131" max="16133" width="13.28515625" style="1" customWidth="1"/>
    <col min="16134" max="16134" width="7.7109375" style="1" customWidth="1"/>
    <col min="16135" max="16384" width="9.140625" style="1"/>
  </cols>
  <sheetData>
    <row r="1" spans="1:8" ht="14.45" customHeight="1" x14ac:dyDescent="0.25">
      <c r="A1" s="2"/>
      <c r="B1" s="921" t="s">
        <v>617</v>
      </c>
      <c r="C1" s="921"/>
      <c r="D1" s="921"/>
      <c r="E1" s="921"/>
      <c r="F1" s="262"/>
      <c r="G1" s="262"/>
      <c r="H1" s="262"/>
    </row>
    <row r="2" spans="1:8" x14ac:dyDescent="0.25">
      <c r="A2" s="988" t="str">
        <f>CONCATENATE([2]ALAPADATOK!A3)</f>
        <v>Szirmabesenyő Nagyközség Önkormányzata</v>
      </c>
      <c r="B2" s="988"/>
      <c r="C2" s="989"/>
      <c r="D2" s="988"/>
      <c r="E2" s="988"/>
    </row>
    <row r="3" spans="1:8" x14ac:dyDescent="0.25">
      <c r="A3" s="988" t="str">
        <f>CONCATENATE("Tájékoztató a ",[2]ALAPADATOK!D7-2,". évi tény, ",[2]ALAPADATOK!D7-1,". évi várható és ",[2]ALAPADATOK!D7,". évi terv adatokról")</f>
        <v>Tájékoztató a 2018. évi tény, 2019. évi várható és 2020. évi terv adatokról</v>
      </c>
      <c r="B3" s="988"/>
      <c r="C3" s="989"/>
      <c r="D3" s="988"/>
      <c r="E3" s="988"/>
    </row>
    <row r="4" spans="1:8" ht="15.95" customHeight="1" x14ac:dyDescent="0.25">
      <c r="A4" s="918" t="s">
        <v>1</v>
      </c>
      <c r="B4" s="918"/>
      <c r="C4" s="918"/>
      <c r="D4" s="918"/>
      <c r="E4" s="918"/>
    </row>
    <row r="5" spans="1:8" ht="15.95" customHeight="1" thickBot="1" x14ac:dyDescent="0.3">
      <c r="A5" s="919" t="s">
        <v>2</v>
      </c>
      <c r="B5" s="919"/>
      <c r="C5" s="6"/>
      <c r="D5" s="618"/>
      <c r="E5" s="619" t="str">
        <f>'[2]KV_10.sz.mell'!G11</f>
        <v>Forintban!</v>
      </c>
    </row>
    <row r="6" spans="1:8" ht="30.75" customHeight="1" thickBot="1" x14ac:dyDescent="0.3">
      <c r="A6" s="7" t="s">
        <v>4</v>
      </c>
      <c r="B6" s="8" t="s">
        <v>5</v>
      </c>
      <c r="C6" s="8" t="str">
        <f>+CONCATENATE(LEFT([2]KV_ÖSSZEFÜGGÉSEK!A5,4)-2,". évi tény")</f>
        <v>2018. évi tény</v>
      </c>
      <c r="D6" s="620" t="str">
        <f>+CONCATENATE(LEFT([2]KV_ÖSSZEFÜGGÉSEK!A5,4)-1,". évi várható")</f>
        <v>2019. évi várható</v>
      </c>
      <c r="E6" s="184" t="str">
        <f>+'[2]KV_1.1.sz.mell.'!C8</f>
        <v>2020. évi előirányzat</v>
      </c>
    </row>
    <row r="7" spans="1:8" s="13" customFormat="1" ht="12" customHeight="1" thickBot="1" x14ac:dyDescent="0.25">
      <c r="A7" s="427" t="s">
        <v>8</v>
      </c>
      <c r="B7" s="621" t="s">
        <v>9</v>
      </c>
      <c r="C7" s="621" t="s">
        <v>10</v>
      </c>
      <c r="D7" s="621" t="s">
        <v>11</v>
      </c>
      <c r="E7" s="622" t="s">
        <v>361</v>
      </c>
    </row>
    <row r="8" spans="1:8" s="17" customFormat="1" ht="12" customHeight="1" thickBot="1" x14ac:dyDescent="0.25">
      <c r="A8" s="14" t="s">
        <v>12</v>
      </c>
      <c r="B8" s="15" t="s">
        <v>13</v>
      </c>
      <c r="C8" s="623">
        <f>+C9+C10+C11+C12+C13+C14</f>
        <v>312395444</v>
      </c>
      <c r="D8" s="623">
        <f>+D9+D10+D11+D12+D13+D14</f>
        <v>232954000</v>
      </c>
      <c r="E8" s="486">
        <f>+E9+E10+E11+E12+E13+E14</f>
        <v>204491362</v>
      </c>
    </row>
    <row r="9" spans="1:8" s="17" customFormat="1" ht="12" customHeight="1" x14ac:dyDescent="0.2">
      <c r="A9" s="18" t="s">
        <v>14</v>
      </c>
      <c r="B9" s="19" t="s">
        <v>15</v>
      </c>
      <c r="C9" s="624">
        <v>104726330</v>
      </c>
      <c r="D9" s="624">
        <v>46375000</v>
      </c>
      <c r="E9" s="88">
        <v>51834326</v>
      </c>
    </row>
    <row r="10" spans="1:8" s="17" customFormat="1" ht="12" customHeight="1" x14ac:dyDescent="0.2">
      <c r="A10" s="21" t="s">
        <v>16</v>
      </c>
      <c r="B10" s="22" t="s">
        <v>17</v>
      </c>
      <c r="C10" s="625">
        <v>72632367</v>
      </c>
      <c r="D10" s="625">
        <v>73727000</v>
      </c>
      <c r="E10" s="83">
        <v>70351750</v>
      </c>
    </row>
    <row r="11" spans="1:8" s="17" customFormat="1" ht="12" customHeight="1" x14ac:dyDescent="0.2">
      <c r="A11" s="21" t="s">
        <v>18</v>
      </c>
      <c r="B11" s="22" t="s">
        <v>524</v>
      </c>
      <c r="C11" s="625">
        <v>104652350</v>
      </c>
      <c r="D11" s="625">
        <v>74944000</v>
      </c>
      <c r="E11" s="83">
        <v>76915978</v>
      </c>
    </row>
    <row r="12" spans="1:8" s="17" customFormat="1" ht="12" customHeight="1" x14ac:dyDescent="0.2">
      <c r="A12" s="21" t="s">
        <v>20</v>
      </c>
      <c r="B12" s="22" t="s">
        <v>21</v>
      </c>
      <c r="C12" s="625">
        <v>5965377</v>
      </c>
      <c r="D12" s="625">
        <v>5799000</v>
      </c>
      <c r="E12" s="83">
        <v>5389308</v>
      </c>
    </row>
    <row r="13" spans="1:8" s="17" customFormat="1" ht="12" customHeight="1" x14ac:dyDescent="0.2">
      <c r="A13" s="21" t="s">
        <v>22</v>
      </c>
      <c r="B13" s="24" t="s">
        <v>23</v>
      </c>
      <c r="C13" s="625">
        <v>24419020</v>
      </c>
      <c r="D13" s="625">
        <v>32109000</v>
      </c>
      <c r="E13" s="83"/>
    </row>
    <row r="14" spans="1:8" s="17" customFormat="1" ht="12" customHeight="1" thickBot="1" x14ac:dyDescent="0.25">
      <c r="A14" s="25" t="s">
        <v>24</v>
      </c>
      <c r="B14" s="26" t="s">
        <v>25</v>
      </c>
      <c r="C14" s="625"/>
      <c r="D14" s="625"/>
      <c r="E14" s="83"/>
    </row>
    <row r="15" spans="1:8" s="17" customFormat="1" ht="12" customHeight="1" thickBot="1" x14ac:dyDescent="0.25">
      <c r="A15" s="14" t="s">
        <v>26</v>
      </c>
      <c r="B15" s="27" t="s">
        <v>27</v>
      </c>
      <c r="C15" s="623">
        <f>+C16+C17+C18+C19+C20</f>
        <v>188615260</v>
      </c>
      <c r="D15" s="623">
        <f>+D16+D17+D18+D19+D20</f>
        <v>61744000</v>
      </c>
      <c r="E15" s="486">
        <f>+E16+E17+E18+E19+E20</f>
        <v>20330000</v>
      </c>
    </row>
    <row r="16" spans="1:8" s="17" customFormat="1" ht="12" customHeight="1" x14ac:dyDescent="0.2">
      <c r="A16" s="18" t="s">
        <v>28</v>
      </c>
      <c r="B16" s="19" t="s">
        <v>29</v>
      </c>
      <c r="C16" s="624"/>
      <c r="D16" s="624"/>
      <c r="E16" s="88"/>
    </row>
    <row r="17" spans="1:5" s="17" customFormat="1" ht="12" customHeight="1" x14ac:dyDescent="0.2">
      <c r="A17" s="21" t="s">
        <v>30</v>
      </c>
      <c r="B17" s="22" t="s">
        <v>31</v>
      </c>
      <c r="C17" s="625"/>
      <c r="D17" s="625"/>
      <c r="E17" s="83"/>
    </row>
    <row r="18" spans="1:5" s="17" customFormat="1" ht="12" customHeight="1" x14ac:dyDescent="0.2">
      <c r="A18" s="21" t="s">
        <v>32</v>
      </c>
      <c r="B18" s="22" t="s">
        <v>33</v>
      </c>
      <c r="C18" s="625"/>
      <c r="D18" s="625"/>
      <c r="E18" s="83"/>
    </row>
    <row r="19" spans="1:5" s="17" customFormat="1" ht="12" customHeight="1" x14ac:dyDescent="0.2">
      <c r="A19" s="21" t="s">
        <v>34</v>
      </c>
      <c r="B19" s="22" t="s">
        <v>35</v>
      </c>
      <c r="C19" s="625"/>
      <c r="D19" s="625"/>
      <c r="E19" s="83"/>
    </row>
    <row r="20" spans="1:5" s="17" customFormat="1" ht="12" customHeight="1" x14ac:dyDescent="0.2">
      <c r="A20" s="21" t="s">
        <v>36</v>
      </c>
      <c r="B20" s="22" t="s">
        <v>444</v>
      </c>
      <c r="C20" s="625">
        <v>188615260</v>
      </c>
      <c r="D20" s="625">
        <v>61744000</v>
      </c>
      <c r="E20" s="83">
        <v>20330000</v>
      </c>
    </row>
    <row r="21" spans="1:5" s="17" customFormat="1" ht="12" customHeight="1" thickBot="1" x14ac:dyDescent="0.25">
      <c r="A21" s="25" t="s">
        <v>38</v>
      </c>
      <c r="B21" s="26" t="s">
        <v>39</v>
      </c>
      <c r="C21" s="626">
        <v>123019481</v>
      </c>
      <c r="D21" s="626"/>
      <c r="E21" s="85"/>
    </row>
    <row r="22" spans="1:5" s="17" customFormat="1" ht="12" customHeight="1" thickBot="1" x14ac:dyDescent="0.25">
      <c r="A22" s="14" t="s">
        <v>40</v>
      </c>
      <c r="B22" s="15" t="s">
        <v>41</v>
      </c>
      <c r="C22" s="623">
        <f>+C23+C24+C25+C26+C27</f>
        <v>89048025</v>
      </c>
      <c r="D22" s="623">
        <f>+D23+D24+D25+D26+D27</f>
        <v>64365000</v>
      </c>
      <c r="E22" s="486">
        <f>+E23+E24+E25+E26+E27</f>
        <v>118934000</v>
      </c>
    </row>
    <row r="23" spans="1:5" s="17" customFormat="1" ht="12" customHeight="1" x14ac:dyDescent="0.2">
      <c r="A23" s="18" t="s">
        <v>42</v>
      </c>
      <c r="B23" s="19" t="s">
        <v>43</v>
      </c>
      <c r="C23" s="624">
        <v>12747275</v>
      </c>
      <c r="D23" s="624">
        <v>64365000</v>
      </c>
      <c r="E23" s="88">
        <v>118934000</v>
      </c>
    </row>
    <row r="24" spans="1:5" s="17" customFormat="1" ht="12" customHeight="1" x14ac:dyDescent="0.2">
      <c r="A24" s="21" t="s">
        <v>44</v>
      </c>
      <c r="B24" s="22" t="s">
        <v>45</v>
      </c>
      <c r="C24" s="625"/>
      <c r="D24" s="625"/>
      <c r="E24" s="83"/>
    </row>
    <row r="25" spans="1:5" s="17" customFormat="1" ht="12" customHeight="1" x14ac:dyDescent="0.2">
      <c r="A25" s="21" t="s">
        <v>46</v>
      </c>
      <c r="B25" s="22" t="s">
        <v>47</v>
      </c>
      <c r="C25" s="625"/>
      <c r="D25" s="625"/>
      <c r="E25" s="83"/>
    </row>
    <row r="26" spans="1:5" s="17" customFormat="1" ht="12" customHeight="1" x14ac:dyDescent="0.2">
      <c r="A26" s="21" t="s">
        <v>48</v>
      </c>
      <c r="B26" s="22" t="s">
        <v>49</v>
      </c>
      <c r="C26" s="625"/>
      <c r="D26" s="625"/>
      <c r="E26" s="83"/>
    </row>
    <row r="27" spans="1:5" s="17" customFormat="1" ht="12" customHeight="1" x14ac:dyDescent="0.2">
      <c r="A27" s="21" t="s">
        <v>50</v>
      </c>
      <c r="B27" s="22" t="s">
        <v>51</v>
      </c>
      <c r="C27" s="625">
        <v>76300750</v>
      </c>
      <c r="D27" s="625"/>
      <c r="E27" s="83"/>
    </row>
    <row r="28" spans="1:5" s="17" customFormat="1" ht="12" customHeight="1" thickBot="1" x14ac:dyDescent="0.25">
      <c r="A28" s="25" t="s">
        <v>52</v>
      </c>
      <c r="B28" s="36" t="s">
        <v>525</v>
      </c>
      <c r="C28" s="626">
        <v>76300750</v>
      </c>
      <c r="D28" s="626"/>
      <c r="E28" s="85"/>
    </row>
    <row r="29" spans="1:5" s="17" customFormat="1" ht="12" customHeight="1" thickBot="1" x14ac:dyDescent="0.25">
      <c r="A29" s="14" t="s">
        <v>54</v>
      </c>
      <c r="B29" s="15" t="s">
        <v>526</v>
      </c>
      <c r="C29" s="627">
        <f>SUM(C30:C36)</f>
        <v>282776290</v>
      </c>
      <c r="D29" s="627">
        <f>SUM(D30:D36)</f>
        <v>276086000</v>
      </c>
      <c r="E29" s="489">
        <f>SUM(E30:E36)</f>
        <v>276500000</v>
      </c>
    </row>
    <row r="30" spans="1:5" s="17" customFormat="1" ht="12" customHeight="1" x14ac:dyDescent="0.2">
      <c r="A30" s="18" t="s">
        <v>56</v>
      </c>
      <c r="B30" s="19" t="str">
        <f>'[2]KV_1.1.sz.mell.'!B32</f>
        <v>Építményadó</v>
      </c>
      <c r="C30" s="624">
        <v>44734318</v>
      </c>
      <c r="D30" s="624">
        <v>70654000</v>
      </c>
      <c r="E30" s="68">
        <v>71000000</v>
      </c>
    </row>
    <row r="31" spans="1:5" s="17" customFormat="1" ht="12" customHeight="1" x14ac:dyDescent="0.2">
      <c r="A31" s="21" t="s">
        <v>58</v>
      </c>
      <c r="B31" s="19" t="str">
        <f>'[2]KV_1.1.sz.mell.'!B33</f>
        <v>Idegenforgalmi adó</v>
      </c>
      <c r="C31" s="625"/>
      <c r="D31" s="625"/>
      <c r="E31" s="23"/>
    </row>
    <row r="32" spans="1:5" s="17" customFormat="1" ht="12" customHeight="1" x14ac:dyDescent="0.2">
      <c r="A32" s="21" t="s">
        <v>60</v>
      </c>
      <c r="B32" s="19" t="str">
        <f>'[2]KV_1.1.sz.mell.'!B34</f>
        <v>Iparűzési adó</v>
      </c>
      <c r="C32" s="625">
        <v>218870312</v>
      </c>
      <c r="D32" s="625">
        <v>184556000</v>
      </c>
      <c r="E32" s="23">
        <v>185000000</v>
      </c>
    </row>
    <row r="33" spans="1:5" s="17" customFormat="1" ht="12" customHeight="1" x14ac:dyDescent="0.2">
      <c r="A33" s="21" t="s">
        <v>62</v>
      </c>
      <c r="B33" s="19" t="str">
        <f>'[2]KV_1.1.sz.mell.'!B35</f>
        <v>Talajterhelési díj</v>
      </c>
      <c r="C33" s="625"/>
      <c r="D33" s="625"/>
      <c r="E33" s="23"/>
    </row>
    <row r="34" spans="1:5" s="17" customFormat="1" ht="12" customHeight="1" x14ac:dyDescent="0.2">
      <c r="A34" s="21" t="s">
        <v>64</v>
      </c>
      <c r="B34" s="19" t="str">
        <f>'[2]KV_1.1.sz.mell.'!B36</f>
        <v>Gépjárműadó</v>
      </c>
      <c r="C34" s="625">
        <v>14033983</v>
      </c>
      <c r="D34" s="625">
        <v>16466000</v>
      </c>
      <c r="E34" s="23">
        <v>16500000</v>
      </c>
    </row>
    <row r="35" spans="1:5" s="17" customFormat="1" ht="12" customHeight="1" x14ac:dyDescent="0.2">
      <c r="A35" s="21" t="s">
        <v>66</v>
      </c>
      <c r="B35" s="19" t="str">
        <f>'[2]KV_1.1.sz.mell.'!B37</f>
        <v>Telekadó</v>
      </c>
      <c r="C35" s="625"/>
      <c r="D35" s="625"/>
      <c r="E35" s="23"/>
    </row>
    <row r="36" spans="1:5" s="17" customFormat="1" ht="12" customHeight="1" thickBot="1" x14ac:dyDescent="0.25">
      <c r="A36" s="25" t="s">
        <v>68</v>
      </c>
      <c r="B36" s="19" t="str">
        <f>'[2]KV_1.1.sz.mell.'!B38</f>
        <v>Kommunális adó</v>
      </c>
      <c r="C36" s="626">
        <v>5137677</v>
      </c>
      <c r="D36" s="626">
        <v>4410000</v>
      </c>
      <c r="E36" s="78">
        <v>4000000</v>
      </c>
    </row>
    <row r="37" spans="1:5" s="17" customFormat="1" ht="12" customHeight="1" thickBot="1" x14ac:dyDescent="0.25">
      <c r="A37" s="14" t="s">
        <v>70</v>
      </c>
      <c r="B37" s="15" t="s">
        <v>71</v>
      </c>
      <c r="C37" s="623">
        <f>SUM(C38:C48)</f>
        <v>62041070</v>
      </c>
      <c r="D37" s="623">
        <f>SUM(D38:D48)</f>
        <v>76015000</v>
      </c>
      <c r="E37" s="486">
        <f>SUM(E38:E48)</f>
        <v>43772000</v>
      </c>
    </row>
    <row r="38" spans="1:5" s="17" customFormat="1" ht="12" customHeight="1" x14ac:dyDescent="0.2">
      <c r="A38" s="18" t="s">
        <v>72</v>
      </c>
      <c r="B38" s="19" t="s">
        <v>73</v>
      </c>
      <c r="C38" s="624">
        <v>148050</v>
      </c>
      <c r="D38" s="624">
        <v>385000</v>
      </c>
      <c r="E38" s="88"/>
    </row>
    <row r="39" spans="1:5" s="17" customFormat="1" ht="12" customHeight="1" x14ac:dyDescent="0.2">
      <c r="A39" s="21" t="s">
        <v>74</v>
      </c>
      <c r="B39" s="22" t="s">
        <v>75</v>
      </c>
      <c r="C39" s="625">
        <v>18491535</v>
      </c>
      <c r="D39" s="625">
        <v>16327000</v>
      </c>
      <c r="E39" s="83">
        <v>6000000</v>
      </c>
    </row>
    <row r="40" spans="1:5" s="17" customFormat="1" ht="12" customHeight="1" x14ac:dyDescent="0.2">
      <c r="A40" s="21" t="s">
        <v>76</v>
      </c>
      <c r="B40" s="22" t="s">
        <v>77</v>
      </c>
      <c r="C40" s="625"/>
      <c r="D40" s="625"/>
      <c r="E40" s="83"/>
    </row>
    <row r="41" spans="1:5" s="17" customFormat="1" ht="12" customHeight="1" x14ac:dyDescent="0.2">
      <c r="A41" s="21" t="s">
        <v>78</v>
      </c>
      <c r="B41" s="22" t="s">
        <v>79</v>
      </c>
      <c r="C41" s="625">
        <v>10101581</v>
      </c>
      <c r="D41" s="625">
        <v>3166000</v>
      </c>
      <c r="E41" s="83"/>
    </row>
    <row r="42" spans="1:5" s="17" customFormat="1" ht="12" customHeight="1" x14ac:dyDescent="0.2">
      <c r="A42" s="21" t="s">
        <v>80</v>
      </c>
      <c r="B42" s="22" t="s">
        <v>81</v>
      </c>
      <c r="C42" s="625">
        <v>19594301</v>
      </c>
      <c r="D42" s="625">
        <v>25077000</v>
      </c>
      <c r="E42" s="83">
        <v>25254000</v>
      </c>
    </row>
    <row r="43" spans="1:5" s="17" customFormat="1" ht="12" customHeight="1" x14ac:dyDescent="0.2">
      <c r="A43" s="21" t="s">
        <v>82</v>
      </c>
      <c r="B43" s="22" t="s">
        <v>83</v>
      </c>
      <c r="C43" s="625">
        <v>9749028</v>
      </c>
      <c r="D43" s="625">
        <v>10235000</v>
      </c>
      <c r="E43" s="83">
        <v>6818000</v>
      </c>
    </row>
    <row r="44" spans="1:5" s="17" customFormat="1" ht="12" customHeight="1" x14ac:dyDescent="0.2">
      <c r="A44" s="21" t="s">
        <v>84</v>
      </c>
      <c r="B44" s="22" t="s">
        <v>85</v>
      </c>
      <c r="C44" s="625"/>
      <c r="D44" s="625"/>
      <c r="E44" s="83">
        <v>3200000</v>
      </c>
    </row>
    <row r="45" spans="1:5" s="17" customFormat="1" ht="12" customHeight="1" x14ac:dyDescent="0.2">
      <c r="A45" s="21" t="s">
        <v>86</v>
      </c>
      <c r="B45" s="22" t="s">
        <v>87</v>
      </c>
      <c r="C45" s="625">
        <v>3385512</v>
      </c>
      <c r="D45" s="625">
        <v>646000</v>
      </c>
      <c r="E45" s="83"/>
    </row>
    <row r="46" spans="1:5" s="17" customFormat="1" ht="12" customHeight="1" x14ac:dyDescent="0.2">
      <c r="A46" s="21" t="s">
        <v>88</v>
      </c>
      <c r="B46" s="22" t="s">
        <v>89</v>
      </c>
      <c r="C46" s="628"/>
      <c r="D46" s="628"/>
      <c r="E46" s="629"/>
    </row>
    <row r="47" spans="1:5" s="17" customFormat="1" ht="12" customHeight="1" x14ac:dyDescent="0.2">
      <c r="A47" s="25" t="s">
        <v>90</v>
      </c>
      <c r="B47" s="36" t="s">
        <v>91</v>
      </c>
      <c r="C47" s="630">
        <v>480337</v>
      </c>
      <c r="D47" s="630"/>
      <c r="E47" s="631"/>
    </row>
    <row r="48" spans="1:5" s="17" customFormat="1" ht="12" customHeight="1" thickBot="1" x14ac:dyDescent="0.25">
      <c r="A48" s="25" t="s">
        <v>92</v>
      </c>
      <c r="B48" s="26" t="s">
        <v>93</v>
      </c>
      <c r="C48" s="630">
        <v>90726</v>
      </c>
      <c r="D48" s="630">
        <v>20179000</v>
      </c>
      <c r="E48" s="631">
        <v>2500000</v>
      </c>
    </row>
    <row r="49" spans="1:5" s="17" customFormat="1" ht="12" customHeight="1" thickBot="1" x14ac:dyDescent="0.25">
      <c r="A49" s="14" t="s">
        <v>94</v>
      </c>
      <c r="B49" s="15" t="s">
        <v>95</v>
      </c>
      <c r="C49" s="623">
        <f>SUM(C50:C54)</f>
        <v>7000000</v>
      </c>
      <c r="D49" s="623">
        <f>SUM(D50:D54)</f>
        <v>856000</v>
      </c>
      <c r="E49" s="486">
        <f>SUM(E50:E54)</f>
        <v>0</v>
      </c>
    </row>
    <row r="50" spans="1:5" s="17" customFormat="1" ht="12" customHeight="1" x14ac:dyDescent="0.2">
      <c r="A50" s="18" t="s">
        <v>96</v>
      </c>
      <c r="B50" s="19" t="s">
        <v>97</v>
      </c>
      <c r="C50" s="632"/>
      <c r="D50" s="632"/>
      <c r="E50" s="633"/>
    </row>
    <row r="51" spans="1:5" s="17" customFormat="1" ht="12" customHeight="1" x14ac:dyDescent="0.2">
      <c r="A51" s="21" t="s">
        <v>98</v>
      </c>
      <c r="B51" s="22" t="s">
        <v>99</v>
      </c>
      <c r="C51" s="628">
        <v>7000000</v>
      </c>
      <c r="D51" s="628">
        <v>856000</v>
      </c>
      <c r="E51" s="629"/>
    </row>
    <row r="52" spans="1:5" s="17" customFormat="1" ht="12" customHeight="1" x14ac:dyDescent="0.2">
      <c r="A52" s="21" t="s">
        <v>100</v>
      </c>
      <c r="B52" s="22" t="s">
        <v>101</v>
      </c>
      <c r="C52" s="628"/>
      <c r="D52" s="628"/>
      <c r="E52" s="629"/>
    </row>
    <row r="53" spans="1:5" s="17" customFormat="1" ht="12" customHeight="1" x14ac:dyDescent="0.2">
      <c r="A53" s="21" t="s">
        <v>102</v>
      </c>
      <c r="B53" s="22" t="s">
        <v>103</v>
      </c>
      <c r="C53" s="628"/>
      <c r="D53" s="628"/>
      <c r="E53" s="629"/>
    </row>
    <row r="54" spans="1:5" s="17" customFormat="1" ht="12" customHeight="1" thickBot="1" x14ac:dyDescent="0.25">
      <c r="A54" s="25" t="s">
        <v>104</v>
      </c>
      <c r="B54" s="26" t="s">
        <v>105</v>
      </c>
      <c r="C54" s="630"/>
      <c r="D54" s="630"/>
      <c r="E54" s="631"/>
    </row>
    <row r="55" spans="1:5" s="17" customFormat="1" ht="12" customHeight="1" thickBot="1" x14ac:dyDescent="0.25">
      <c r="A55" s="14" t="s">
        <v>106</v>
      </c>
      <c r="B55" s="15" t="s">
        <v>107</v>
      </c>
      <c r="C55" s="623">
        <f>SUM(C56:C58)</f>
        <v>200000</v>
      </c>
      <c r="D55" s="623">
        <f>SUM(D56:D58)</f>
        <v>140000</v>
      </c>
      <c r="E55" s="486">
        <f>SUM(E56:E58)</f>
        <v>0</v>
      </c>
    </row>
    <row r="56" spans="1:5" s="17" customFormat="1" ht="12" customHeight="1" x14ac:dyDescent="0.2">
      <c r="A56" s="18" t="s">
        <v>108</v>
      </c>
      <c r="B56" s="19" t="s">
        <v>109</v>
      </c>
      <c r="C56" s="624"/>
      <c r="D56" s="624"/>
      <c r="E56" s="88"/>
    </row>
    <row r="57" spans="1:5" s="17" customFormat="1" ht="12" customHeight="1" x14ac:dyDescent="0.2">
      <c r="A57" s="21" t="s">
        <v>110</v>
      </c>
      <c r="B57" s="22" t="s">
        <v>111</v>
      </c>
      <c r="C57" s="625"/>
      <c r="D57" s="625"/>
      <c r="E57" s="83"/>
    </row>
    <row r="58" spans="1:5" s="17" customFormat="1" ht="12" customHeight="1" x14ac:dyDescent="0.2">
      <c r="A58" s="21" t="s">
        <v>112</v>
      </c>
      <c r="B58" s="22" t="s">
        <v>113</v>
      </c>
      <c r="C58" s="625">
        <v>200000</v>
      </c>
      <c r="D58" s="625">
        <v>140000</v>
      </c>
      <c r="E58" s="83"/>
    </row>
    <row r="59" spans="1:5" s="17" customFormat="1" ht="12" customHeight="1" thickBot="1" x14ac:dyDescent="0.25">
      <c r="A59" s="25" t="s">
        <v>114</v>
      </c>
      <c r="B59" s="26" t="s">
        <v>115</v>
      </c>
      <c r="C59" s="626"/>
      <c r="D59" s="626"/>
      <c r="E59" s="85"/>
    </row>
    <row r="60" spans="1:5" s="17" customFormat="1" ht="12" customHeight="1" thickBot="1" x14ac:dyDescent="0.25">
      <c r="A60" s="14" t="s">
        <v>116</v>
      </c>
      <c r="B60" s="27" t="s">
        <v>117</v>
      </c>
      <c r="C60" s="623">
        <f>SUM(C61:C63)</f>
        <v>0</v>
      </c>
      <c r="D60" s="623">
        <f>SUM(D61:D63)</f>
        <v>0</v>
      </c>
      <c r="E60" s="486">
        <f>SUM(E61:E63)</f>
        <v>0</v>
      </c>
    </row>
    <row r="61" spans="1:5" s="17" customFormat="1" ht="12" customHeight="1" x14ac:dyDescent="0.2">
      <c r="A61" s="18" t="s">
        <v>118</v>
      </c>
      <c r="B61" s="19" t="s">
        <v>119</v>
      </c>
      <c r="C61" s="628"/>
      <c r="D61" s="628"/>
      <c r="E61" s="629"/>
    </row>
    <row r="62" spans="1:5" s="17" customFormat="1" ht="12" customHeight="1" x14ac:dyDescent="0.2">
      <c r="A62" s="21" t="s">
        <v>120</v>
      </c>
      <c r="B62" s="22" t="s">
        <v>121</v>
      </c>
      <c r="C62" s="628"/>
      <c r="D62" s="628"/>
      <c r="E62" s="629"/>
    </row>
    <row r="63" spans="1:5" s="17" customFormat="1" ht="12" customHeight="1" x14ac:dyDescent="0.2">
      <c r="A63" s="21" t="s">
        <v>122</v>
      </c>
      <c r="B63" s="22" t="s">
        <v>123</v>
      </c>
      <c r="C63" s="628"/>
      <c r="D63" s="628"/>
      <c r="E63" s="629"/>
    </row>
    <row r="64" spans="1:5" s="17" customFormat="1" ht="12" customHeight="1" thickBot="1" x14ac:dyDescent="0.25">
      <c r="A64" s="25" t="s">
        <v>124</v>
      </c>
      <c r="B64" s="26" t="s">
        <v>125</v>
      </c>
      <c r="C64" s="628"/>
      <c r="D64" s="628"/>
      <c r="E64" s="629"/>
    </row>
    <row r="65" spans="1:7" s="17" customFormat="1" ht="12" customHeight="1" thickBot="1" x14ac:dyDescent="0.25">
      <c r="A65" s="39" t="s">
        <v>126</v>
      </c>
      <c r="B65" s="15" t="s">
        <v>127</v>
      </c>
      <c r="C65" s="627">
        <f>+C8+C15+C22+C29+C37+C49+C55+C60</f>
        <v>942076089</v>
      </c>
      <c r="D65" s="627">
        <f>+D8+D15+D22+D29+D37+D49+D55+D60</f>
        <v>712160000</v>
      </c>
      <c r="E65" s="489">
        <f>+E8+E15+E22+E29+E37+E49+E55+E60</f>
        <v>664027362</v>
      </c>
    </row>
    <row r="66" spans="1:7" s="17" customFormat="1" ht="12" customHeight="1" thickBot="1" x14ac:dyDescent="0.25">
      <c r="A66" s="40" t="s">
        <v>128</v>
      </c>
      <c r="B66" s="27" t="s">
        <v>527</v>
      </c>
      <c r="C66" s="623">
        <f>SUM(C67:C69)</f>
        <v>0</v>
      </c>
      <c r="D66" s="623">
        <f>SUM(D67:D69)</f>
        <v>0</v>
      </c>
      <c r="E66" s="486">
        <f>SUM(E67:E69)</f>
        <v>0</v>
      </c>
    </row>
    <row r="67" spans="1:7" s="17" customFormat="1" ht="12" customHeight="1" x14ac:dyDescent="0.2">
      <c r="A67" s="18" t="s">
        <v>130</v>
      </c>
      <c r="B67" s="19" t="s">
        <v>131</v>
      </c>
      <c r="C67" s="628"/>
      <c r="D67" s="628"/>
      <c r="E67" s="629"/>
    </row>
    <row r="68" spans="1:7" s="17" customFormat="1" ht="12" customHeight="1" x14ac:dyDescent="0.2">
      <c r="A68" s="21" t="s">
        <v>132</v>
      </c>
      <c r="B68" s="22" t="s">
        <v>133</v>
      </c>
      <c r="C68" s="628"/>
      <c r="D68" s="628"/>
      <c r="E68" s="629"/>
    </row>
    <row r="69" spans="1:7" s="17" customFormat="1" ht="12" customHeight="1" thickBot="1" x14ac:dyDescent="0.25">
      <c r="A69" s="25" t="s">
        <v>134</v>
      </c>
      <c r="B69" s="41" t="s">
        <v>449</v>
      </c>
      <c r="C69" s="628"/>
      <c r="D69" s="628"/>
      <c r="E69" s="629"/>
    </row>
    <row r="70" spans="1:7" s="17" customFormat="1" ht="12" customHeight="1" thickBot="1" x14ac:dyDescent="0.25">
      <c r="A70" s="40" t="s">
        <v>136</v>
      </c>
      <c r="B70" s="27" t="s">
        <v>137</v>
      </c>
      <c r="C70" s="623">
        <f>SUM(C71:C74)</f>
        <v>0</v>
      </c>
      <c r="D70" s="623">
        <f>SUM(D71:D74)</f>
        <v>0</v>
      </c>
      <c r="E70" s="486">
        <f>SUM(E71:E74)</f>
        <v>0</v>
      </c>
    </row>
    <row r="71" spans="1:7" s="17" customFormat="1" ht="12" customHeight="1" x14ac:dyDescent="0.2">
      <c r="A71" s="18" t="s">
        <v>138</v>
      </c>
      <c r="B71" s="19" t="s">
        <v>139</v>
      </c>
      <c r="C71" s="628"/>
      <c r="D71" s="628"/>
      <c r="E71" s="629"/>
    </row>
    <row r="72" spans="1:7" s="17" customFormat="1" ht="13.5" customHeight="1" x14ac:dyDescent="0.25">
      <c r="A72" s="21" t="s">
        <v>140</v>
      </c>
      <c r="B72" s="19" t="s">
        <v>141</v>
      </c>
      <c r="C72" s="628"/>
      <c r="D72" s="628"/>
      <c r="E72" s="629"/>
      <c r="G72" s="101"/>
    </row>
    <row r="73" spans="1:7" s="17" customFormat="1" ht="12" customHeight="1" x14ac:dyDescent="0.2">
      <c r="A73" s="21" t="s">
        <v>142</v>
      </c>
      <c r="B73" s="19" t="s">
        <v>143</v>
      </c>
      <c r="C73" s="628"/>
      <c r="D73" s="628"/>
      <c r="E73" s="629"/>
    </row>
    <row r="74" spans="1:7" s="17" customFormat="1" ht="12" customHeight="1" thickBot="1" x14ac:dyDescent="0.25">
      <c r="A74" s="25" t="s">
        <v>144</v>
      </c>
      <c r="B74" s="634" t="s">
        <v>145</v>
      </c>
      <c r="C74" s="628"/>
      <c r="D74" s="628"/>
      <c r="E74" s="629"/>
    </row>
    <row r="75" spans="1:7" s="17" customFormat="1" ht="12" customHeight="1" thickBot="1" x14ac:dyDescent="0.25">
      <c r="A75" s="40" t="s">
        <v>146</v>
      </c>
      <c r="B75" s="27" t="s">
        <v>147</v>
      </c>
      <c r="C75" s="623">
        <f>SUM(C76:C77)</f>
        <v>786958814</v>
      </c>
      <c r="D75" s="623">
        <f>SUM(D76:D77)</f>
        <v>780077000</v>
      </c>
      <c r="E75" s="486">
        <f>SUM(E76:E77)</f>
        <v>244278000</v>
      </c>
    </row>
    <row r="76" spans="1:7" s="17" customFormat="1" ht="12" customHeight="1" x14ac:dyDescent="0.2">
      <c r="A76" s="18" t="s">
        <v>148</v>
      </c>
      <c r="B76" s="19" t="s">
        <v>149</v>
      </c>
      <c r="C76" s="628">
        <v>786958814</v>
      </c>
      <c r="D76" s="628">
        <v>780077000</v>
      </c>
      <c r="E76" s="629">
        <v>244278000</v>
      </c>
    </row>
    <row r="77" spans="1:7" s="17" customFormat="1" ht="12" customHeight="1" thickBot="1" x14ac:dyDescent="0.25">
      <c r="A77" s="25" t="s">
        <v>150</v>
      </c>
      <c r="B77" s="26" t="s">
        <v>151</v>
      </c>
      <c r="C77" s="628"/>
      <c r="D77" s="628"/>
      <c r="E77" s="629"/>
    </row>
    <row r="78" spans="1:7" s="17" customFormat="1" ht="12" customHeight="1" thickBot="1" x14ac:dyDescent="0.25">
      <c r="A78" s="40" t="s">
        <v>152</v>
      </c>
      <c r="B78" s="27" t="s">
        <v>153</v>
      </c>
      <c r="C78" s="623">
        <f>SUM(C79:C81)</f>
        <v>6713093</v>
      </c>
      <c r="D78" s="623">
        <f>SUM(D79:D81)</f>
        <v>8179654</v>
      </c>
      <c r="E78" s="486">
        <f>SUM(E79:E81)</f>
        <v>8179654</v>
      </c>
    </row>
    <row r="79" spans="1:7" s="17" customFormat="1" ht="12" customHeight="1" x14ac:dyDescent="0.2">
      <c r="A79" s="18" t="s">
        <v>154</v>
      </c>
      <c r="B79" s="19" t="s">
        <v>155</v>
      </c>
      <c r="C79" s="628">
        <v>6713093</v>
      </c>
      <c r="D79" s="628">
        <v>8179654</v>
      </c>
      <c r="E79" s="629">
        <v>8179654</v>
      </c>
    </row>
    <row r="80" spans="1:7" s="17" customFormat="1" ht="12" customHeight="1" x14ac:dyDescent="0.2">
      <c r="A80" s="21" t="s">
        <v>156</v>
      </c>
      <c r="B80" s="22" t="s">
        <v>157</v>
      </c>
      <c r="C80" s="628"/>
      <c r="D80" s="628"/>
      <c r="E80" s="629"/>
    </row>
    <row r="81" spans="1:5" s="17" customFormat="1" ht="12" customHeight="1" thickBot="1" x14ac:dyDescent="0.25">
      <c r="A81" s="25" t="s">
        <v>158</v>
      </c>
      <c r="B81" s="26" t="s">
        <v>159</v>
      </c>
      <c r="C81" s="628"/>
      <c r="D81" s="628"/>
      <c r="E81" s="629"/>
    </row>
    <row r="82" spans="1:5" s="17" customFormat="1" ht="12" customHeight="1" thickBot="1" x14ac:dyDescent="0.25">
      <c r="A82" s="40" t="s">
        <v>160</v>
      </c>
      <c r="B82" s="27" t="s">
        <v>161</v>
      </c>
      <c r="C82" s="623">
        <f>SUM(C83:C86)</f>
        <v>0</v>
      </c>
      <c r="D82" s="623">
        <f>SUM(D83:D86)</f>
        <v>0</v>
      </c>
      <c r="E82" s="486">
        <f>SUM(E83:E86)</f>
        <v>0</v>
      </c>
    </row>
    <row r="83" spans="1:5" s="17" customFormat="1" ht="12" customHeight="1" x14ac:dyDescent="0.2">
      <c r="A83" s="51" t="s">
        <v>162</v>
      </c>
      <c r="B83" s="19" t="s">
        <v>163</v>
      </c>
      <c r="C83" s="628"/>
      <c r="D83" s="628"/>
      <c r="E83" s="629"/>
    </row>
    <row r="84" spans="1:5" s="17" customFormat="1" ht="12" customHeight="1" x14ac:dyDescent="0.2">
      <c r="A84" s="52" t="s">
        <v>164</v>
      </c>
      <c r="B84" s="22" t="s">
        <v>165</v>
      </c>
      <c r="C84" s="628"/>
      <c r="D84" s="628"/>
      <c r="E84" s="629"/>
    </row>
    <row r="85" spans="1:5" s="17" customFormat="1" ht="12" customHeight="1" x14ac:dyDescent="0.2">
      <c r="A85" s="52" t="s">
        <v>166</v>
      </c>
      <c r="B85" s="22" t="s">
        <v>167</v>
      </c>
      <c r="C85" s="628"/>
      <c r="D85" s="628"/>
      <c r="E85" s="629"/>
    </row>
    <row r="86" spans="1:5" s="17" customFormat="1" ht="12" customHeight="1" thickBot="1" x14ac:dyDescent="0.25">
      <c r="A86" s="53" t="s">
        <v>168</v>
      </c>
      <c r="B86" s="26" t="s">
        <v>169</v>
      </c>
      <c r="C86" s="628"/>
      <c r="D86" s="628"/>
      <c r="E86" s="629"/>
    </row>
    <row r="87" spans="1:5" s="17" customFormat="1" ht="12" customHeight="1" thickBot="1" x14ac:dyDescent="0.25">
      <c r="A87" s="40" t="s">
        <v>170</v>
      </c>
      <c r="B87" s="27" t="s">
        <v>171</v>
      </c>
      <c r="C87" s="635"/>
      <c r="D87" s="635"/>
      <c r="E87" s="636"/>
    </row>
    <row r="88" spans="1:5" s="17" customFormat="1" ht="12" customHeight="1" thickBot="1" x14ac:dyDescent="0.25">
      <c r="A88" s="40" t="s">
        <v>172</v>
      </c>
      <c r="B88" s="27" t="s">
        <v>173</v>
      </c>
      <c r="C88" s="635"/>
      <c r="D88" s="635"/>
      <c r="E88" s="636"/>
    </row>
    <row r="89" spans="1:5" s="17" customFormat="1" ht="12" customHeight="1" thickBot="1" x14ac:dyDescent="0.25">
      <c r="A89" s="40" t="s">
        <v>174</v>
      </c>
      <c r="B89" s="55" t="s">
        <v>175</v>
      </c>
      <c r="C89" s="627">
        <f>+C66+C70+C75+C78+C82+C88+C87</f>
        <v>793671907</v>
      </c>
      <c r="D89" s="627">
        <f>+D66+D70+D75+D78+D82+D88+D87</f>
        <v>788256654</v>
      </c>
      <c r="E89" s="489">
        <f>+E66+E70+E75+E78+E82+E88+E87</f>
        <v>252457654</v>
      </c>
    </row>
    <row r="90" spans="1:5" s="17" customFormat="1" ht="12" customHeight="1" thickBot="1" x14ac:dyDescent="0.25">
      <c r="A90" s="56" t="s">
        <v>176</v>
      </c>
      <c r="B90" s="57" t="s">
        <v>177</v>
      </c>
      <c r="C90" s="627">
        <f>+C65+C89</f>
        <v>1735747996</v>
      </c>
      <c r="D90" s="627">
        <f>+D65+D89</f>
        <v>1500416654</v>
      </c>
      <c r="E90" s="489">
        <f>+E65+E89</f>
        <v>916485016</v>
      </c>
    </row>
    <row r="91" spans="1:5" s="17" customFormat="1" ht="12" customHeight="1" x14ac:dyDescent="0.2">
      <c r="A91" s="637"/>
      <c r="B91" s="638"/>
      <c r="C91" s="639"/>
      <c r="D91" s="640"/>
      <c r="E91" s="641"/>
    </row>
    <row r="92" spans="1:5" s="17" customFormat="1" ht="12" customHeight="1" x14ac:dyDescent="0.2">
      <c r="A92" s="916" t="s">
        <v>178</v>
      </c>
      <c r="B92" s="916"/>
      <c r="C92" s="916"/>
      <c r="D92" s="916"/>
      <c r="E92" s="916"/>
    </row>
    <row r="93" spans="1:5" s="17" customFormat="1" ht="12" customHeight="1" thickBot="1" x14ac:dyDescent="0.25">
      <c r="A93" s="917" t="s">
        <v>179</v>
      </c>
      <c r="B93" s="917"/>
      <c r="C93" s="107"/>
      <c r="D93" s="642"/>
      <c r="E93" s="643" t="str">
        <f>E5</f>
        <v>Forintban!</v>
      </c>
    </row>
    <row r="94" spans="1:5" s="17" customFormat="1" ht="24" customHeight="1" thickBot="1" x14ac:dyDescent="0.25">
      <c r="A94" s="644" t="s">
        <v>357</v>
      </c>
      <c r="B94" s="645" t="s">
        <v>180</v>
      </c>
      <c r="C94" s="645" t="str">
        <f>+C6</f>
        <v>2018. évi tény</v>
      </c>
      <c r="D94" s="645" t="str">
        <f>+D6</f>
        <v>2019. évi várható</v>
      </c>
      <c r="E94" s="646" t="str">
        <f>+E6</f>
        <v>2020. évi előirányzat</v>
      </c>
    </row>
    <row r="95" spans="1:5" s="17" customFormat="1" ht="12" customHeight="1" thickBot="1" x14ac:dyDescent="0.25">
      <c r="A95" s="427" t="s">
        <v>8</v>
      </c>
      <c r="B95" s="621" t="s">
        <v>9</v>
      </c>
      <c r="C95" s="621" t="s">
        <v>10</v>
      </c>
      <c r="D95" s="621" t="s">
        <v>11</v>
      </c>
      <c r="E95" s="622" t="s">
        <v>361</v>
      </c>
    </row>
    <row r="96" spans="1:5" s="17" customFormat="1" ht="15.2" customHeight="1" thickBot="1" x14ac:dyDescent="0.25">
      <c r="A96" s="64" t="s">
        <v>12</v>
      </c>
      <c r="B96" s="65" t="s">
        <v>181</v>
      </c>
      <c r="C96" s="647">
        <f>C97+C98+C99+C100+C101+C114</f>
        <v>669278897</v>
      </c>
      <c r="D96" s="647">
        <f>D97+D98+D99+D100+D101+D114</f>
        <v>761541000</v>
      </c>
      <c r="E96" s="466">
        <f>E97+E98+E99+E100+E101+E114</f>
        <v>563465000</v>
      </c>
    </row>
    <row r="97" spans="1:5" s="17" customFormat="1" ht="12.95" customHeight="1" x14ac:dyDescent="0.2">
      <c r="A97" s="45" t="s">
        <v>14</v>
      </c>
      <c r="B97" s="67" t="s">
        <v>182</v>
      </c>
      <c r="C97" s="648">
        <v>308042958</v>
      </c>
      <c r="D97" s="648">
        <v>316363000</v>
      </c>
      <c r="E97" s="471">
        <v>280757000</v>
      </c>
    </row>
    <row r="98" spans="1:5" ht="16.5" customHeight="1" x14ac:dyDescent="0.25">
      <c r="A98" s="21" t="s">
        <v>16</v>
      </c>
      <c r="B98" s="69" t="s">
        <v>183</v>
      </c>
      <c r="C98" s="625">
        <v>58191378</v>
      </c>
      <c r="D98" s="625">
        <v>59337000</v>
      </c>
      <c r="E98" s="83">
        <v>48460000</v>
      </c>
    </row>
    <row r="99" spans="1:5" x14ac:dyDescent="0.25">
      <c r="A99" s="21" t="s">
        <v>18</v>
      </c>
      <c r="B99" s="69" t="s">
        <v>184</v>
      </c>
      <c r="C99" s="626">
        <v>251189696</v>
      </c>
      <c r="D99" s="626">
        <v>311354000</v>
      </c>
      <c r="E99" s="85">
        <v>167440000</v>
      </c>
    </row>
    <row r="100" spans="1:5" s="13" customFormat="1" ht="12" customHeight="1" x14ac:dyDescent="0.2">
      <c r="A100" s="21" t="s">
        <v>20</v>
      </c>
      <c r="B100" s="70" t="s">
        <v>185</v>
      </c>
      <c r="C100" s="626">
        <v>21088537</v>
      </c>
      <c r="D100" s="626">
        <v>19929000</v>
      </c>
      <c r="E100" s="85">
        <v>20000000</v>
      </c>
    </row>
    <row r="101" spans="1:5" ht="12" customHeight="1" x14ac:dyDescent="0.25">
      <c r="A101" s="21" t="s">
        <v>186</v>
      </c>
      <c r="B101" s="71" t="s">
        <v>187</v>
      </c>
      <c r="C101" s="626">
        <v>30766328</v>
      </c>
      <c r="D101" s="626">
        <v>54558000</v>
      </c>
      <c r="E101" s="85">
        <v>4000000</v>
      </c>
    </row>
    <row r="102" spans="1:5" ht="12" customHeight="1" x14ac:dyDescent="0.25">
      <c r="A102" s="21" t="s">
        <v>24</v>
      </c>
      <c r="B102" s="69" t="s">
        <v>188</v>
      </c>
      <c r="C102" s="626">
        <v>2501272</v>
      </c>
      <c r="D102" s="626"/>
      <c r="E102" s="85"/>
    </row>
    <row r="103" spans="1:5" ht="12" customHeight="1" x14ac:dyDescent="0.25">
      <c r="A103" s="21" t="s">
        <v>189</v>
      </c>
      <c r="B103" s="73" t="s">
        <v>190</v>
      </c>
      <c r="C103" s="626"/>
      <c r="D103" s="626"/>
      <c r="E103" s="85"/>
    </row>
    <row r="104" spans="1:5" ht="12" customHeight="1" x14ac:dyDescent="0.25">
      <c r="A104" s="21" t="s">
        <v>191</v>
      </c>
      <c r="B104" s="73" t="s">
        <v>192</v>
      </c>
      <c r="C104" s="626"/>
      <c r="D104" s="626"/>
      <c r="E104" s="85"/>
    </row>
    <row r="105" spans="1:5" ht="12" customHeight="1" x14ac:dyDescent="0.25">
      <c r="A105" s="21" t="s">
        <v>193</v>
      </c>
      <c r="B105" s="74" t="s">
        <v>194</v>
      </c>
      <c r="C105" s="626"/>
      <c r="D105" s="626"/>
      <c r="E105" s="85"/>
    </row>
    <row r="106" spans="1:5" ht="12" customHeight="1" x14ac:dyDescent="0.25">
      <c r="A106" s="21" t="s">
        <v>195</v>
      </c>
      <c r="B106" s="75" t="s">
        <v>196</v>
      </c>
      <c r="C106" s="626"/>
      <c r="D106" s="626"/>
      <c r="E106" s="85"/>
    </row>
    <row r="107" spans="1:5" ht="12" customHeight="1" x14ac:dyDescent="0.25">
      <c r="A107" s="21" t="s">
        <v>197</v>
      </c>
      <c r="B107" s="75" t="s">
        <v>198</v>
      </c>
      <c r="C107" s="626"/>
      <c r="D107" s="626"/>
      <c r="E107" s="85"/>
    </row>
    <row r="108" spans="1:5" ht="12" customHeight="1" x14ac:dyDescent="0.25">
      <c r="A108" s="21" t="s">
        <v>199</v>
      </c>
      <c r="B108" s="74" t="s">
        <v>200</v>
      </c>
      <c r="C108" s="626"/>
      <c r="D108" s="626"/>
      <c r="E108" s="85"/>
    </row>
    <row r="109" spans="1:5" ht="12" customHeight="1" x14ac:dyDescent="0.25">
      <c r="A109" s="21" t="s">
        <v>201</v>
      </c>
      <c r="B109" s="74" t="s">
        <v>202</v>
      </c>
      <c r="C109" s="626"/>
      <c r="D109" s="626"/>
      <c r="E109" s="85"/>
    </row>
    <row r="110" spans="1:5" ht="12" customHeight="1" x14ac:dyDescent="0.25">
      <c r="A110" s="21" t="s">
        <v>203</v>
      </c>
      <c r="B110" s="75" t="s">
        <v>204</v>
      </c>
      <c r="C110" s="626"/>
      <c r="D110" s="626"/>
      <c r="E110" s="85"/>
    </row>
    <row r="111" spans="1:5" ht="12" customHeight="1" x14ac:dyDescent="0.25">
      <c r="A111" s="76" t="s">
        <v>205</v>
      </c>
      <c r="B111" s="73" t="s">
        <v>206</v>
      </c>
      <c r="C111" s="626"/>
      <c r="D111" s="626"/>
      <c r="E111" s="85"/>
    </row>
    <row r="112" spans="1:5" ht="12" customHeight="1" x14ac:dyDescent="0.25">
      <c r="A112" s="21" t="s">
        <v>207</v>
      </c>
      <c r="B112" s="73" t="s">
        <v>208</v>
      </c>
      <c r="C112" s="626"/>
      <c r="D112" s="626"/>
      <c r="E112" s="85"/>
    </row>
    <row r="113" spans="1:5" ht="12" customHeight="1" x14ac:dyDescent="0.25">
      <c r="A113" s="25" t="s">
        <v>209</v>
      </c>
      <c r="B113" s="73" t="s">
        <v>210</v>
      </c>
      <c r="C113" s="626">
        <v>28265056</v>
      </c>
      <c r="D113" s="626">
        <v>54558000</v>
      </c>
      <c r="E113" s="85">
        <v>4000000</v>
      </c>
    </row>
    <row r="114" spans="1:5" ht="12" customHeight="1" x14ac:dyDescent="0.25">
      <c r="A114" s="21" t="s">
        <v>211</v>
      </c>
      <c r="B114" s="70" t="s">
        <v>212</v>
      </c>
      <c r="C114" s="625"/>
      <c r="D114" s="625"/>
      <c r="E114" s="83">
        <v>42808000</v>
      </c>
    </row>
    <row r="115" spans="1:5" ht="12" customHeight="1" x14ac:dyDescent="0.25">
      <c r="A115" s="21" t="s">
        <v>213</v>
      </c>
      <c r="B115" s="69" t="s">
        <v>214</v>
      </c>
      <c r="C115" s="625"/>
      <c r="D115" s="625"/>
      <c r="E115" s="83"/>
    </row>
    <row r="116" spans="1:5" ht="12" customHeight="1" thickBot="1" x14ac:dyDescent="0.3">
      <c r="A116" s="48" t="s">
        <v>215</v>
      </c>
      <c r="B116" s="77" t="s">
        <v>216</v>
      </c>
      <c r="C116" s="649"/>
      <c r="D116" s="649"/>
      <c r="E116" s="93">
        <v>42808000</v>
      </c>
    </row>
    <row r="117" spans="1:5" ht="12" customHeight="1" thickBot="1" x14ac:dyDescent="0.3">
      <c r="A117" s="79" t="s">
        <v>26</v>
      </c>
      <c r="B117" s="80" t="s">
        <v>217</v>
      </c>
      <c r="C117" s="650">
        <f>+C118+C120+C122</f>
        <v>289993951</v>
      </c>
      <c r="D117" s="650">
        <f>+D118+D120+D122</f>
        <v>460496000</v>
      </c>
      <c r="E117" s="651">
        <f>+E118+E120+E122</f>
        <v>353020016</v>
      </c>
    </row>
    <row r="118" spans="1:5" ht="12" customHeight="1" x14ac:dyDescent="0.25">
      <c r="A118" s="18" t="s">
        <v>28</v>
      </c>
      <c r="B118" s="69" t="s">
        <v>218</v>
      </c>
      <c r="C118" s="624">
        <v>144934606</v>
      </c>
      <c r="D118" s="624">
        <v>136288000</v>
      </c>
      <c r="E118" s="88">
        <v>288701000</v>
      </c>
    </row>
    <row r="119" spans="1:5" x14ac:dyDescent="0.25">
      <c r="A119" s="18" t="s">
        <v>30</v>
      </c>
      <c r="B119" s="82" t="s">
        <v>219</v>
      </c>
      <c r="C119" s="624">
        <v>25515464</v>
      </c>
      <c r="D119" s="624"/>
      <c r="E119" s="88"/>
    </row>
    <row r="120" spans="1:5" ht="12" customHeight="1" x14ac:dyDescent="0.25">
      <c r="A120" s="18" t="s">
        <v>32</v>
      </c>
      <c r="B120" s="82" t="s">
        <v>220</v>
      </c>
      <c r="C120" s="625">
        <v>145059345</v>
      </c>
      <c r="D120" s="625">
        <v>324208000</v>
      </c>
      <c r="E120" s="83">
        <v>64319016</v>
      </c>
    </row>
    <row r="121" spans="1:5" ht="12" customHeight="1" x14ac:dyDescent="0.25">
      <c r="A121" s="18" t="s">
        <v>34</v>
      </c>
      <c r="B121" s="82" t="s">
        <v>221</v>
      </c>
      <c r="C121" s="625">
        <v>93469306</v>
      </c>
      <c r="D121" s="625"/>
      <c r="E121" s="83"/>
    </row>
    <row r="122" spans="1:5" ht="12" customHeight="1" x14ac:dyDescent="0.25">
      <c r="A122" s="18" t="s">
        <v>36</v>
      </c>
      <c r="B122" s="26" t="s">
        <v>334</v>
      </c>
      <c r="C122" s="625"/>
      <c r="D122" s="625"/>
      <c r="E122" s="83"/>
    </row>
    <row r="123" spans="1:5" ht="12" customHeight="1" x14ac:dyDescent="0.25">
      <c r="A123" s="18" t="s">
        <v>38</v>
      </c>
      <c r="B123" s="24" t="s">
        <v>223</v>
      </c>
      <c r="C123" s="625"/>
      <c r="D123" s="625"/>
      <c r="E123" s="83"/>
    </row>
    <row r="124" spans="1:5" ht="12" customHeight="1" x14ac:dyDescent="0.25">
      <c r="A124" s="18" t="s">
        <v>224</v>
      </c>
      <c r="B124" s="84" t="s">
        <v>225</v>
      </c>
      <c r="C124" s="625"/>
      <c r="D124" s="625"/>
      <c r="E124" s="83"/>
    </row>
    <row r="125" spans="1:5" ht="12" customHeight="1" x14ac:dyDescent="0.25">
      <c r="A125" s="18" t="s">
        <v>226</v>
      </c>
      <c r="B125" s="75" t="s">
        <v>198</v>
      </c>
      <c r="C125" s="625"/>
      <c r="D125" s="625"/>
      <c r="E125" s="83"/>
    </row>
    <row r="126" spans="1:5" ht="12" customHeight="1" x14ac:dyDescent="0.25">
      <c r="A126" s="18" t="s">
        <v>227</v>
      </c>
      <c r="B126" s="75" t="s">
        <v>228</v>
      </c>
      <c r="C126" s="625"/>
      <c r="D126" s="625"/>
      <c r="E126" s="83"/>
    </row>
    <row r="127" spans="1:5" ht="12" customHeight="1" x14ac:dyDescent="0.25">
      <c r="A127" s="18" t="s">
        <v>229</v>
      </c>
      <c r="B127" s="75" t="s">
        <v>230</v>
      </c>
      <c r="C127" s="625"/>
      <c r="D127" s="625"/>
      <c r="E127" s="83"/>
    </row>
    <row r="128" spans="1:5" ht="12" customHeight="1" x14ac:dyDescent="0.25">
      <c r="A128" s="18" t="s">
        <v>231</v>
      </c>
      <c r="B128" s="75" t="s">
        <v>204</v>
      </c>
      <c r="C128" s="625"/>
      <c r="D128" s="625"/>
      <c r="E128" s="83"/>
    </row>
    <row r="129" spans="1:5" ht="12" customHeight="1" x14ac:dyDescent="0.25">
      <c r="A129" s="18" t="s">
        <v>232</v>
      </c>
      <c r="B129" s="75" t="s">
        <v>233</v>
      </c>
      <c r="C129" s="625"/>
      <c r="D129" s="625"/>
      <c r="E129" s="83"/>
    </row>
    <row r="130" spans="1:5" ht="12" customHeight="1" thickBot="1" x14ac:dyDescent="0.3">
      <c r="A130" s="76" t="s">
        <v>234</v>
      </c>
      <c r="B130" s="75" t="s">
        <v>235</v>
      </c>
      <c r="C130" s="626"/>
      <c r="D130" s="626"/>
      <c r="E130" s="85"/>
    </row>
    <row r="131" spans="1:5" ht="12" customHeight="1" thickBot="1" x14ac:dyDescent="0.3">
      <c r="A131" s="14" t="s">
        <v>40</v>
      </c>
      <c r="B131" s="86" t="s">
        <v>236</v>
      </c>
      <c r="C131" s="623">
        <f>+C96+C117</f>
        <v>959272848</v>
      </c>
      <c r="D131" s="623">
        <f>+D96+D117</f>
        <v>1222037000</v>
      </c>
      <c r="E131" s="486">
        <f>+E96+E117</f>
        <v>916485016</v>
      </c>
    </row>
    <row r="132" spans="1:5" ht="12" customHeight="1" thickBot="1" x14ac:dyDescent="0.3">
      <c r="A132" s="14" t="s">
        <v>237</v>
      </c>
      <c r="B132" s="86" t="s">
        <v>238</v>
      </c>
      <c r="C132" s="623">
        <f>+C133+C134+C135</f>
        <v>0</v>
      </c>
      <c r="D132" s="623">
        <f>+D133+D134+D135</f>
        <v>0</v>
      </c>
      <c r="E132" s="486">
        <f>+E133+E134+E135</f>
        <v>0</v>
      </c>
    </row>
    <row r="133" spans="1:5" ht="12" customHeight="1" x14ac:dyDescent="0.25">
      <c r="A133" s="18" t="s">
        <v>56</v>
      </c>
      <c r="B133" s="82" t="s">
        <v>239</v>
      </c>
      <c r="C133" s="625"/>
      <c r="D133" s="625"/>
      <c r="E133" s="83"/>
    </row>
    <row r="134" spans="1:5" ht="12" customHeight="1" x14ac:dyDescent="0.25">
      <c r="A134" s="18" t="s">
        <v>58</v>
      </c>
      <c r="B134" s="82" t="s">
        <v>240</v>
      </c>
      <c r="C134" s="625"/>
      <c r="D134" s="625"/>
      <c r="E134" s="83"/>
    </row>
    <row r="135" spans="1:5" ht="12" customHeight="1" thickBot="1" x14ac:dyDescent="0.3">
      <c r="A135" s="76" t="s">
        <v>60</v>
      </c>
      <c r="B135" s="82" t="s">
        <v>241</v>
      </c>
      <c r="C135" s="625"/>
      <c r="D135" s="625"/>
      <c r="E135" s="83"/>
    </row>
    <row r="136" spans="1:5" ht="12" customHeight="1" thickBot="1" x14ac:dyDescent="0.3">
      <c r="A136" s="14" t="s">
        <v>70</v>
      </c>
      <c r="B136" s="86" t="s">
        <v>242</v>
      </c>
      <c r="C136" s="623">
        <f>SUM(C137:C142)</f>
        <v>0</v>
      </c>
      <c r="D136" s="623">
        <f>SUM(D137:D142)</f>
        <v>0</v>
      </c>
      <c r="E136" s="486">
        <f>SUM(E137:E142)</f>
        <v>0</v>
      </c>
    </row>
    <row r="137" spans="1:5" ht="12" customHeight="1" x14ac:dyDescent="0.25">
      <c r="A137" s="18" t="s">
        <v>72</v>
      </c>
      <c r="B137" s="90" t="s">
        <v>243</v>
      </c>
      <c r="C137" s="625"/>
      <c r="D137" s="625"/>
      <c r="E137" s="83"/>
    </row>
    <row r="138" spans="1:5" ht="12" customHeight="1" x14ac:dyDescent="0.25">
      <c r="A138" s="18" t="s">
        <v>74</v>
      </c>
      <c r="B138" s="90" t="s">
        <v>244</v>
      </c>
      <c r="C138" s="625"/>
      <c r="D138" s="625"/>
      <c r="E138" s="83"/>
    </row>
    <row r="139" spans="1:5" ht="12" customHeight="1" x14ac:dyDescent="0.25">
      <c r="A139" s="18" t="s">
        <v>76</v>
      </c>
      <c r="B139" s="90" t="s">
        <v>245</v>
      </c>
      <c r="C139" s="625"/>
      <c r="D139" s="625"/>
      <c r="E139" s="83"/>
    </row>
    <row r="140" spans="1:5" ht="12" customHeight="1" x14ac:dyDescent="0.25">
      <c r="A140" s="18" t="s">
        <v>78</v>
      </c>
      <c r="B140" s="90" t="s">
        <v>246</v>
      </c>
      <c r="C140" s="625"/>
      <c r="D140" s="625"/>
      <c r="E140" s="83"/>
    </row>
    <row r="141" spans="1:5" ht="12" customHeight="1" x14ac:dyDescent="0.25">
      <c r="A141" s="18" t="s">
        <v>80</v>
      </c>
      <c r="B141" s="90" t="s">
        <v>247</v>
      </c>
      <c r="C141" s="625"/>
      <c r="D141" s="625"/>
      <c r="E141" s="83"/>
    </row>
    <row r="142" spans="1:5" ht="12" customHeight="1" thickBot="1" x14ac:dyDescent="0.3">
      <c r="A142" s="76" t="s">
        <v>82</v>
      </c>
      <c r="B142" s="90" t="s">
        <v>248</v>
      </c>
      <c r="C142" s="625"/>
      <c r="D142" s="625"/>
      <c r="E142" s="83"/>
    </row>
    <row r="143" spans="1:5" ht="12" customHeight="1" thickBot="1" x14ac:dyDescent="0.3">
      <c r="A143" s="14" t="s">
        <v>94</v>
      </c>
      <c r="B143" s="86" t="s">
        <v>249</v>
      </c>
      <c r="C143" s="627">
        <f>+C144+C145+C146+C147</f>
        <v>10205027</v>
      </c>
      <c r="D143" s="627">
        <f>+D144+D145+D146+D147</f>
        <v>6713000</v>
      </c>
      <c r="E143" s="489">
        <f>+E144+E145+E146+E147</f>
        <v>0</v>
      </c>
    </row>
    <row r="144" spans="1:5" ht="12" customHeight="1" x14ac:dyDescent="0.25">
      <c r="A144" s="18" t="s">
        <v>96</v>
      </c>
      <c r="B144" s="90" t="s">
        <v>250</v>
      </c>
      <c r="C144" s="625">
        <v>10205027</v>
      </c>
      <c r="D144" s="625"/>
      <c r="E144" s="83"/>
    </row>
    <row r="145" spans="1:6" ht="12" customHeight="1" x14ac:dyDescent="0.25">
      <c r="A145" s="18" t="s">
        <v>98</v>
      </c>
      <c r="B145" s="90" t="s">
        <v>251</v>
      </c>
      <c r="C145" s="625"/>
      <c r="D145" s="625">
        <v>6713000</v>
      </c>
      <c r="E145" s="83"/>
    </row>
    <row r="146" spans="1:6" ht="12" customHeight="1" x14ac:dyDescent="0.25">
      <c r="A146" s="18" t="s">
        <v>100</v>
      </c>
      <c r="B146" s="90" t="s">
        <v>252</v>
      </c>
      <c r="C146" s="625"/>
      <c r="D146" s="625"/>
      <c r="E146" s="83"/>
    </row>
    <row r="147" spans="1:6" ht="12" customHeight="1" thickBot="1" x14ac:dyDescent="0.3">
      <c r="A147" s="76" t="s">
        <v>102</v>
      </c>
      <c r="B147" s="91" t="s">
        <v>253</v>
      </c>
      <c r="C147" s="625"/>
      <c r="D147" s="625"/>
      <c r="E147" s="83"/>
    </row>
    <row r="148" spans="1:6" ht="12" customHeight="1" thickBot="1" x14ac:dyDescent="0.3">
      <c r="A148" s="14" t="s">
        <v>254</v>
      </c>
      <c r="B148" s="86" t="s">
        <v>255</v>
      </c>
      <c r="C148" s="652">
        <f>SUM(C149:C153)</f>
        <v>0</v>
      </c>
      <c r="D148" s="652">
        <f>SUM(D149:D153)</f>
        <v>0</v>
      </c>
      <c r="E148" s="491">
        <f>SUM(E149:E153)</f>
        <v>0</v>
      </c>
    </row>
    <row r="149" spans="1:6" ht="12" customHeight="1" x14ac:dyDescent="0.25">
      <c r="A149" s="18" t="s">
        <v>108</v>
      </c>
      <c r="B149" s="90" t="s">
        <v>256</v>
      </c>
      <c r="C149" s="625"/>
      <c r="D149" s="625"/>
      <c r="E149" s="83"/>
    </row>
    <row r="150" spans="1:6" ht="12" customHeight="1" x14ac:dyDescent="0.25">
      <c r="A150" s="18" t="s">
        <v>110</v>
      </c>
      <c r="B150" s="90" t="s">
        <v>257</v>
      </c>
      <c r="C150" s="625"/>
      <c r="D150" s="625"/>
      <c r="E150" s="83"/>
    </row>
    <row r="151" spans="1:6" ht="12" customHeight="1" x14ac:dyDescent="0.25">
      <c r="A151" s="18" t="s">
        <v>112</v>
      </c>
      <c r="B151" s="90" t="s">
        <v>267</v>
      </c>
      <c r="C151" s="625"/>
      <c r="D151" s="625"/>
      <c r="E151" s="83"/>
    </row>
    <row r="152" spans="1:6" ht="12" customHeight="1" x14ac:dyDescent="0.25">
      <c r="A152" s="18" t="s">
        <v>114</v>
      </c>
      <c r="B152" s="90" t="s">
        <v>528</v>
      </c>
      <c r="C152" s="625"/>
      <c r="D152" s="625"/>
      <c r="E152" s="83"/>
    </row>
    <row r="153" spans="1:6" ht="12" customHeight="1" thickBot="1" x14ac:dyDescent="0.3">
      <c r="A153" s="18" t="s">
        <v>269</v>
      </c>
      <c r="B153" s="90" t="s">
        <v>270</v>
      </c>
      <c r="C153" s="625"/>
      <c r="D153" s="625"/>
      <c r="E153" s="83"/>
    </row>
    <row r="154" spans="1:6" ht="12" customHeight="1" thickBot="1" x14ac:dyDescent="0.3">
      <c r="A154" s="14" t="s">
        <v>116</v>
      </c>
      <c r="B154" s="86" t="s">
        <v>258</v>
      </c>
      <c r="C154" s="653"/>
      <c r="D154" s="653"/>
      <c r="E154" s="654"/>
    </row>
    <row r="155" spans="1:6" ht="12" customHeight="1" thickBot="1" x14ac:dyDescent="0.3">
      <c r="A155" s="14" t="s">
        <v>259</v>
      </c>
      <c r="B155" s="86" t="s">
        <v>260</v>
      </c>
      <c r="C155" s="653"/>
      <c r="D155" s="653"/>
      <c r="E155" s="654"/>
    </row>
    <row r="156" spans="1:6" ht="15.2" customHeight="1" thickBot="1" x14ac:dyDescent="0.3">
      <c r="A156" s="14" t="s">
        <v>261</v>
      </c>
      <c r="B156" s="86" t="s">
        <v>262</v>
      </c>
      <c r="C156" s="655">
        <f>+C132+C136+C143+C148+C154+C155</f>
        <v>10205027</v>
      </c>
      <c r="D156" s="655">
        <f>+D132+D136+D143+D148+D154+D155</f>
        <v>6713000</v>
      </c>
      <c r="E156" s="494">
        <f>+E132+E136+E143+E148+E154+E155</f>
        <v>0</v>
      </c>
      <c r="F156" s="102"/>
    </row>
    <row r="157" spans="1:6" s="17" customFormat="1" ht="12.95" customHeight="1" thickBot="1" x14ac:dyDescent="0.25">
      <c r="A157" s="103" t="s">
        <v>263</v>
      </c>
      <c r="B157" s="656" t="s">
        <v>264</v>
      </c>
      <c r="C157" s="655">
        <f>+C131+C156</f>
        <v>969477875</v>
      </c>
      <c r="D157" s="655">
        <f>+D131+D156</f>
        <v>1228750000</v>
      </c>
      <c r="E157" s="494">
        <f>+E131+E156</f>
        <v>916485016</v>
      </c>
    </row>
    <row r="158" spans="1:6" x14ac:dyDescent="0.25">
      <c r="C158" s="1"/>
      <c r="E158" s="657">
        <f>E90-E157</f>
        <v>0</v>
      </c>
    </row>
    <row r="159" spans="1:6" x14ac:dyDescent="0.25">
      <c r="C159" s="1"/>
    </row>
    <row r="160" spans="1:6" x14ac:dyDescent="0.25">
      <c r="C160" s="1"/>
    </row>
    <row r="161" spans="3:3" ht="16.5" customHeight="1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</sheetData>
  <mergeCells count="7">
    <mergeCell ref="A92:E92"/>
    <mergeCell ref="A93:B93"/>
    <mergeCell ref="B1:E1"/>
    <mergeCell ref="A2:E2"/>
    <mergeCell ref="A3:E3"/>
    <mergeCell ref="A4:E4"/>
    <mergeCell ref="A5:B5"/>
  </mergeCells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BF56-B83E-455E-8D75-45B560664E39}">
  <sheetPr>
    <pageSetUpPr fitToPage="1"/>
  </sheetPr>
  <dimension ref="A1:J153"/>
  <sheetViews>
    <sheetView topLeftCell="A145" workbookViewId="0">
      <selection activeCell="A153" sqref="A153:XFD153"/>
    </sheetView>
  </sheetViews>
  <sheetFormatPr defaultRowHeight="15.75" x14ac:dyDescent="0.25"/>
  <cols>
    <col min="1" max="1" width="8.140625" style="1" customWidth="1"/>
    <col min="2" max="2" width="66.140625" style="1" customWidth="1"/>
    <col min="3" max="3" width="18.5703125" style="107" customWidth="1"/>
    <col min="4" max="4" width="12" style="1" bestFit="1" customWidth="1"/>
    <col min="5" max="5" width="12" style="1" customWidth="1"/>
    <col min="6" max="6" width="13" style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8" ht="18.75" customHeight="1" x14ac:dyDescent="0.25">
      <c r="A1" s="2"/>
      <c r="B1" s="921" t="s">
        <v>648</v>
      </c>
      <c r="C1" s="921"/>
      <c r="D1" s="921"/>
      <c r="E1" s="921"/>
      <c r="F1" s="921"/>
      <c r="G1" s="110"/>
      <c r="H1" s="110"/>
    </row>
    <row r="2" spans="1:8" ht="21.95" customHeight="1" x14ac:dyDescent="0.25">
      <c r="A2" s="3"/>
      <c r="B2" s="4" t="str">
        <f>CONCATENATE([1]ALAPADATOK!A3)</f>
        <v>Szirmabesenyő Nagyközség Önkormányzata</v>
      </c>
      <c r="C2" s="5"/>
    </row>
    <row r="3" spans="1:8" ht="21.95" customHeight="1" x14ac:dyDescent="0.25">
      <c r="A3" s="5"/>
      <c r="B3" s="4" t="str">
        <f>'[1]KV_1.1.sz.mell.'!B3</f>
        <v>2020. ÉVI KÖLTSÉGVETÉS</v>
      </c>
      <c r="C3" s="5"/>
    </row>
    <row r="4" spans="1:8" ht="21.95" customHeight="1" x14ac:dyDescent="0.25">
      <c r="A4" s="5"/>
      <c r="B4" s="4" t="s">
        <v>266</v>
      </c>
      <c r="C4" s="5"/>
    </row>
    <row r="5" spans="1:8" ht="15.2" customHeight="1" x14ac:dyDescent="0.25">
      <c r="A5" s="918" t="s">
        <v>1</v>
      </c>
      <c r="B5" s="918"/>
      <c r="C5" s="918"/>
    </row>
    <row r="6" spans="1:8" ht="15.2" customHeight="1" thickBot="1" x14ac:dyDescent="0.3">
      <c r="A6" s="919" t="s">
        <v>2</v>
      </c>
      <c r="B6" s="919"/>
      <c r="C6" s="922" t="str">
        <f>CONCATENATE('[1]KV_1.1.sz.mell.'!C7)</f>
        <v>Forintban!</v>
      </c>
      <c r="D6" s="922"/>
      <c r="E6" s="922"/>
      <c r="F6" s="922"/>
    </row>
    <row r="7" spans="1:8" ht="42" customHeight="1" thickBot="1" x14ac:dyDescent="0.3">
      <c r="A7" s="7" t="s">
        <v>4</v>
      </c>
      <c r="B7" s="8" t="s">
        <v>5</v>
      </c>
      <c r="C7" s="9" t="str">
        <f>+CONCATENATE(LEFT([1]KV_ÖSSZEFÜGGÉSEK!A5,4),". évi előirányzat")</f>
        <v>2020. évi előirányzat</v>
      </c>
      <c r="D7" s="9" t="s">
        <v>622</v>
      </c>
      <c r="E7" s="9" t="s">
        <v>623</v>
      </c>
      <c r="F7" s="9" t="s">
        <v>7</v>
      </c>
    </row>
    <row r="8" spans="1:8" s="13" customFormat="1" ht="12" customHeight="1" thickBot="1" x14ac:dyDescent="0.25">
      <c r="A8" s="10"/>
      <c r="B8" s="11" t="s">
        <v>8</v>
      </c>
      <c r="C8" s="12" t="s">
        <v>9</v>
      </c>
      <c r="D8" s="12" t="s">
        <v>10</v>
      </c>
      <c r="E8" s="12" t="s">
        <v>11</v>
      </c>
      <c r="F8" s="12" t="s">
        <v>361</v>
      </c>
    </row>
    <row r="9" spans="1:8" s="17" customFormat="1" ht="13.5" thickBot="1" x14ac:dyDescent="0.25">
      <c r="A9" s="14" t="s">
        <v>12</v>
      </c>
      <c r="B9" s="15" t="s">
        <v>13</v>
      </c>
      <c r="C9" s="16">
        <f>+C10+C11+C12+C13+C14+C15</f>
        <v>152867236</v>
      </c>
      <c r="D9" s="16">
        <f>+D10+D11+D12+D13+D14+D15</f>
        <v>165080353</v>
      </c>
      <c r="E9" s="16">
        <f>SUM(E10:E14)</f>
        <v>27200704</v>
      </c>
      <c r="F9" s="16">
        <f>D9+E9</f>
        <v>192281057</v>
      </c>
    </row>
    <row r="10" spans="1:8" s="17" customFormat="1" ht="12" customHeight="1" x14ac:dyDescent="0.2">
      <c r="A10" s="18" t="s">
        <v>14</v>
      </c>
      <c r="B10" s="19" t="s">
        <v>15</v>
      </c>
      <c r="C10" s="20">
        <v>210200</v>
      </c>
      <c r="D10" s="20">
        <v>10469599</v>
      </c>
      <c r="E10" s="20">
        <v>434000</v>
      </c>
      <c r="F10" s="20">
        <f>D10+E10</f>
        <v>10903599</v>
      </c>
    </row>
    <row r="11" spans="1:8" s="17" customFormat="1" ht="12" customHeight="1" x14ac:dyDescent="0.2">
      <c r="A11" s="21" t="s">
        <v>16</v>
      </c>
      <c r="B11" s="22" t="s">
        <v>17</v>
      </c>
      <c r="C11" s="23">
        <v>70351750</v>
      </c>
      <c r="D11" s="23">
        <v>70715212</v>
      </c>
      <c r="E11" s="23">
        <v>5135233</v>
      </c>
      <c r="F11" s="20">
        <f t="shared" ref="F11:F15" si="0">D11+E11</f>
        <v>75850445</v>
      </c>
    </row>
    <row r="12" spans="1:8" s="17" customFormat="1" ht="12" customHeight="1" x14ac:dyDescent="0.2">
      <c r="A12" s="21" t="s">
        <v>18</v>
      </c>
      <c r="B12" s="22" t="s">
        <v>19</v>
      </c>
      <c r="C12" s="23">
        <v>76915978</v>
      </c>
      <c r="D12" s="23">
        <v>78340794</v>
      </c>
      <c r="E12" s="23">
        <v>6268781</v>
      </c>
      <c r="F12" s="20">
        <f t="shared" si="0"/>
        <v>84609575</v>
      </c>
    </row>
    <row r="13" spans="1:8" s="17" customFormat="1" ht="12" customHeight="1" x14ac:dyDescent="0.2">
      <c r="A13" s="21" t="s">
        <v>20</v>
      </c>
      <c r="B13" s="22" t="s">
        <v>21</v>
      </c>
      <c r="C13" s="23">
        <v>5389308</v>
      </c>
      <c r="D13" s="23">
        <v>5554748</v>
      </c>
      <c r="E13" s="23">
        <v>2083190</v>
      </c>
      <c r="F13" s="20">
        <f t="shared" si="0"/>
        <v>7637938</v>
      </c>
    </row>
    <row r="14" spans="1:8" s="17" customFormat="1" ht="12" customHeight="1" x14ac:dyDescent="0.2">
      <c r="A14" s="21" t="s">
        <v>22</v>
      </c>
      <c r="B14" s="24" t="s">
        <v>23</v>
      </c>
      <c r="C14" s="23"/>
      <c r="D14" s="23">
        <v>0</v>
      </c>
      <c r="E14" s="20">
        <v>13279500</v>
      </c>
      <c r="F14" s="20">
        <f t="shared" si="0"/>
        <v>13279500</v>
      </c>
    </row>
    <row r="15" spans="1:8" s="17" customFormat="1" ht="12" customHeight="1" thickBot="1" x14ac:dyDescent="0.25">
      <c r="A15" s="25" t="s">
        <v>24</v>
      </c>
      <c r="B15" s="26" t="s">
        <v>25</v>
      </c>
      <c r="C15" s="23"/>
      <c r="D15" s="23">
        <v>0</v>
      </c>
      <c r="E15" s="23"/>
      <c r="F15" s="20">
        <f t="shared" si="0"/>
        <v>0</v>
      </c>
    </row>
    <row r="16" spans="1:8" s="17" customFormat="1" ht="12" customHeight="1" thickBot="1" x14ac:dyDescent="0.25">
      <c r="A16" s="14" t="s">
        <v>26</v>
      </c>
      <c r="B16" s="27" t="s">
        <v>27</v>
      </c>
      <c r="C16" s="16">
        <f>+C17+C18+C19+C20+C21</f>
        <v>20330000</v>
      </c>
      <c r="D16" s="16">
        <f>+D17+D18+D19+D20+D21</f>
        <v>103988188</v>
      </c>
      <c r="E16" s="16">
        <f>SUM(E17:E21)</f>
        <v>10045221</v>
      </c>
      <c r="F16" s="16">
        <f>D16+E16</f>
        <v>114033409</v>
      </c>
    </row>
    <row r="17" spans="1:6" s="17" customFormat="1" ht="12" customHeight="1" x14ac:dyDescent="0.2">
      <c r="A17" s="18" t="s">
        <v>28</v>
      </c>
      <c r="B17" s="19" t="s">
        <v>29</v>
      </c>
      <c r="C17" s="20"/>
      <c r="D17" s="20">
        <v>145504</v>
      </c>
      <c r="E17" s="20"/>
      <c r="F17" s="23">
        <f>D17+E17</f>
        <v>145504</v>
      </c>
    </row>
    <row r="18" spans="1:6" s="17" customFormat="1" ht="12" customHeight="1" x14ac:dyDescent="0.2">
      <c r="A18" s="21" t="s">
        <v>30</v>
      </c>
      <c r="B18" s="22" t="s">
        <v>31</v>
      </c>
      <c r="C18" s="23"/>
      <c r="D18" s="23">
        <v>0</v>
      </c>
      <c r="E18" s="23"/>
      <c r="F18" s="23">
        <f t="shared" ref="F18:F22" si="1">D18+E18</f>
        <v>0</v>
      </c>
    </row>
    <row r="19" spans="1:6" s="17" customFormat="1" ht="12" customHeight="1" x14ac:dyDescent="0.2">
      <c r="A19" s="21" t="s">
        <v>32</v>
      </c>
      <c r="B19" s="22" t="s">
        <v>33</v>
      </c>
      <c r="C19" s="23"/>
      <c r="D19" s="23">
        <v>0</v>
      </c>
      <c r="E19" s="23"/>
      <c r="F19" s="23">
        <f t="shared" si="1"/>
        <v>0</v>
      </c>
    </row>
    <row r="20" spans="1:6" s="17" customFormat="1" ht="12" customHeight="1" x14ac:dyDescent="0.2">
      <c r="A20" s="21" t="s">
        <v>34</v>
      </c>
      <c r="B20" s="22" t="s">
        <v>35</v>
      </c>
      <c r="C20" s="23"/>
      <c r="D20" s="23">
        <v>0</v>
      </c>
      <c r="E20" s="23"/>
      <c r="F20" s="23">
        <f t="shared" si="1"/>
        <v>0</v>
      </c>
    </row>
    <row r="21" spans="1:6" s="17" customFormat="1" ht="12" customHeight="1" x14ac:dyDescent="0.2">
      <c r="A21" s="21" t="s">
        <v>36</v>
      </c>
      <c r="B21" s="22" t="s">
        <v>37</v>
      </c>
      <c r="C21" s="23">
        <v>20330000</v>
      </c>
      <c r="D21" s="23">
        <v>103842684</v>
      </c>
      <c r="E21" s="23">
        <v>10045221</v>
      </c>
      <c r="F21" s="23">
        <f t="shared" si="1"/>
        <v>113887905</v>
      </c>
    </row>
    <row r="22" spans="1:6" s="17" customFormat="1" ht="12" customHeight="1" thickBot="1" x14ac:dyDescent="0.25">
      <c r="A22" s="25" t="s">
        <v>38</v>
      </c>
      <c r="B22" s="26" t="s">
        <v>39</v>
      </c>
      <c r="C22" s="28"/>
      <c r="D22" s="28">
        <v>46353356</v>
      </c>
      <c r="E22" s="28"/>
      <c r="F22" s="23">
        <f t="shared" si="1"/>
        <v>46353356</v>
      </c>
    </row>
    <row r="23" spans="1:6" s="17" customFormat="1" ht="12" customHeight="1" thickBot="1" x14ac:dyDescent="0.25">
      <c r="A23" s="14" t="s">
        <v>40</v>
      </c>
      <c r="B23" s="15" t="s">
        <v>41</v>
      </c>
      <c r="C23" s="16">
        <f>+C24+C25+C26+C27+C28</f>
        <v>118934000</v>
      </c>
      <c r="D23" s="16">
        <f>+D24+D25+D26+D27+D28</f>
        <v>368934000</v>
      </c>
      <c r="E23" s="16">
        <f>SUM(E24:E29)</f>
        <v>41104947</v>
      </c>
      <c r="F23" s="16">
        <f>D23+E23</f>
        <v>410038947</v>
      </c>
    </row>
    <row r="24" spans="1:6" s="17" customFormat="1" ht="12" customHeight="1" x14ac:dyDescent="0.2">
      <c r="A24" s="18" t="s">
        <v>42</v>
      </c>
      <c r="B24" s="19" t="s">
        <v>43</v>
      </c>
      <c r="C24" s="20">
        <v>118934000</v>
      </c>
      <c r="D24" s="20">
        <v>368934000</v>
      </c>
      <c r="E24" s="20">
        <v>41104947</v>
      </c>
      <c r="F24" s="20">
        <f>D24+E24</f>
        <v>410038947</v>
      </c>
    </row>
    <row r="25" spans="1:6" s="17" customFormat="1" ht="12" customHeight="1" x14ac:dyDescent="0.2">
      <c r="A25" s="21" t="s">
        <v>44</v>
      </c>
      <c r="B25" s="22" t="s">
        <v>45</v>
      </c>
      <c r="C25" s="23"/>
      <c r="D25" s="23">
        <v>0</v>
      </c>
      <c r="E25" s="23"/>
      <c r="F25" s="23">
        <f t="shared" ref="F25:F82" si="2">C25+D25</f>
        <v>0</v>
      </c>
    </row>
    <row r="26" spans="1:6" s="17" customFormat="1" ht="12" customHeight="1" x14ac:dyDescent="0.2">
      <c r="A26" s="21" t="s">
        <v>46</v>
      </c>
      <c r="B26" s="22" t="s">
        <v>47</v>
      </c>
      <c r="C26" s="23"/>
      <c r="D26" s="23">
        <v>0</v>
      </c>
      <c r="E26" s="23"/>
      <c r="F26" s="23">
        <f t="shared" si="2"/>
        <v>0</v>
      </c>
    </row>
    <row r="27" spans="1:6" s="17" customFormat="1" ht="12" customHeight="1" x14ac:dyDescent="0.2">
      <c r="A27" s="21" t="s">
        <v>48</v>
      </c>
      <c r="B27" s="22" t="s">
        <v>49</v>
      </c>
      <c r="C27" s="23"/>
      <c r="D27" s="23">
        <v>0</v>
      </c>
      <c r="E27" s="23"/>
      <c r="F27" s="23">
        <f t="shared" si="2"/>
        <v>0</v>
      </c>
    </row>
    <row r="28" spans="1:6" s="17" customFormat="1" ht="12" customHeight="1" x14ac:dyDescent="0.2">
      <c r="A28" s="21" t="s">
        <v>50</v>
      </c>
      <c r="B28" s="22" t="s">
        <v>51</v>
      </c>
      <c r="C28" s="23"/>
      <c r="D28" s="23"/>
      <c r="E28" s="23"/>
      <c r="F28" s="23">
        <f t="shared" si="2"/>
        <v>0</v>
      </c>
    </row>
    <row r="29" spans="1:6" s="32" customFormat="1" ht="12" customHeight="1" thickBot="1" x14ac:dyDescent="0.3">
      <c r="A29" s="29" t="s">
        <v>52</v>
      </c>
      <c r="B29" s="30" t="s">
        <v>53</v>
      </c>
      <c r="C29" s="31"/>
      <c r="D29" s="31"/>
      <c r="E29" s="838"/>
      <c r="F29" s="20">
        <f t="shared" si="2"/>
        <v>0</v>
      </c>
    </row>
    <row r="30" spans="1:6" s="17" customFormat="1" ht="12" customHeight="1" thickBot="1" x14ac:dyDescent="0.25">
      <c r="A30" s="14" t="s">
        <v>54</v>
      </c>
      <c r="B30" s="15" t="s">
        <v>55</v>
      </c>
      <c r="C30" s="33">
        <f>SUM(C31:C37)</f>
        <v>243520126</v>
      </c>
      <c r="D30" s="33">
        <f>SUM(D31:D37)</f>
        <v>222020126</v>
      </c>
      <c r="E30" s="33">
        <f>SUM(E31:E37)</f>
        <v>0</v>
      </c>
      <c r="F30" s="16">
        <f>D30+E30</f>
        <v>222020126</v>
      </c>
    </row>
    <row r="31" spans="1:6" s="17" customFormat="1" ht="12" customHeight="1" x14ac:dyDescent="0.2">
      <c r="A31" s="18" t="s">
        <v>56</v>
      </c>
      <c r="B31" s="19" t="str">
        <f>'[1]KV_1.1.sz.mell.'!B32</f>
        <v>Építményadó</v>
      </c>
      <c r="C31" s="20">
        <v>71000000</v>
      </c>
      <c r="D31" s="20">
        <v>48000000</v>
      </c>
      <c r="E31" s="20"/>
      <c r="F31" s="20">
        <f>D31+E31</f>
        <v>48000000</v>
      </c>
    </row>
    <row r="32" spans="1:6" s="17" customFormat="1" ht="12" customHeight="1" x14ac:dyDescent="0.2">
      <c r="A32" s="21" t="s">
        <v>58</v>
      </c>
      <c r="B32" s="19" t="str">
        <f>'[1]KV_1.1.sz.mell.'!B33</f>
        <v>Idegenforgalmi adó</v>
      </c>
      <c r="C32" s="23"/>
      <c r="D32" s="23">
        <v>0</v>
      </c>
      <c r="E32" s="23"/>
      <c r="F32" s="20">
        <f t="shared" ref="F32:F37" si="3">D32+E32</f>
        <v>0</v>
      </c>
    </row>
    <row r="33" spans="1:6" s="17" customFormat="1" ht="12" customHeight="1" x14ac:dyDescent="0.2">
      <c r="A33" s="21" t="s">
        <v>60</v>
      </c>
      <c r="B33" s="19" t="str">
        <f>'[1]KV_1.1.sz.mell.'!B34</f>
        <v>Iparűzési adó</v>
      </c>
      <c r="C33" s="23">
        <v>152020126</v>
      </c>
      <c r="D33" s="23">
        <v>147020126</v>
      </c>
      <c r="E33" s="23"/>
      <c r="F33" s="20">
        <f t="shared" si="3"/>
        <v>147020126</v>
      </c>
    </row>
    <row r="34" spans="1:6" s="17" customFormat="1" ht="12" customHeight="1" x14ac:dyDescent="0.2">
      <c r="A34" s="21" t="s">
        <v>62</v>
      </c>
      <c r="B34" s="19" t="str">
        <f>'[1]KV_1.1.sz.mell.'!B35</f>
        <v>Talajterhelési díj</v>
      </c>
      <c r="C34" s="23">
        <v>4000000</v>
      </c>
      <c r="D34" s="23">
        <v>4000000</v>
      </c>
      <c r="E34" s="23"/>
      <c r="F34" s="20">
        <f t="shared" si="3"/>
        <v>4000000</v>
      </c>
    </row>
    <row r="35" spans="1:6" s="17" customFormat="1" ht="12" customHeight="1" x14ac:dyDescent="0.2">
      <c r="A35" s="21" t="s">
        <v>64</v>
      </c>
      <c r="B35" s="19" t="str">
        <f>'[1]KV_1.1.sz.mell.'!B36</f>
        <v>Gépjárműadó</v>
      </c>
      <c r="C35" s="23">
        <v>16500000</v>
      </c>
      <c r="D35" s="23">
        <v>0</v>
      </c>
      <c r="E35" s="23"/>
      <c r="F35" s="20">
        <f t="shared" si="3"/>
        <v>0</v>
      </c>
    </row>
    <row r="36" spans="1:6" s="17" customFormat="1" ht="12" customHeight="1" x14ac:dyDescent="0.2">
      <c r="A36" s="21" t="s">
        <v>66</v>
      </c>
      <c r="B36" s="19" t="str">
        <f>'[1]KV_1.1.sz.mell.'!B37</f>
        <v>Telekadó</v>
      </c>
      <c r="C36" s="23"/>
      <c r="D36" s="23">
        <v>23000000</v>
      </c>
      <c r="E36" s="20"/>
      <c r="F36" s="20">
        <f t="shared" si="3"/>
        <v>23000000</v>
      </c>
    </row>
    <row r="37" spans="1:6" s="17" customFormat="1" ht="12" customHeight="1" thickBot="1" x14ac:dyDescent="0.25">
      <c r="A37" s="25" t="s">
        <v>68</v>
      </c>
      <c r="B37" s="19" t="str">
        <f>'[1]KV_1.1.sz.mell.'!B38</f>
        <v>Kommunális adó</v>
      </c>
      <c r="C37" s="28"/>
      <c r="D37" s="28"/>
      <c r="E37" s="89"/>
      <c r="F37" s="20">
        <f t="shared" si="3"/>
        <v>0</v>
      </c>
    </row>
    <row r="38" spans="1:6" s="17" customFormat="1" ht="12" customHeight="1" thickBot="1" x14ac:dyDescent="0.25">
      <c r="A38" s="14" t="s">
        <v>70</v>
      </c>
      <c r="B38" s="15" t="s">
        <v>71</v>
      </c>
      <c r="C38" s="16">
        <f>SUM(C39:C49)</f>
        <v>43772000</v>
      </c>
      <c r="D38" s="16">
        <f>SUM(D39:D49)</f>
        <v>78548857</v>
      </c>
      <c r="E38" s="16">
        <f>SUM(E39:E49)</f>
        <v>7206996</v>
      </c>
      <c r="F38" s="16">
        <f>D38+E38</f>
        <v>85755853</v>
      </c>
    </row>
    <row r="39" spans="1:6" s="17" customFormat="1" ht="12" customHeight="1" x14ac:dyDescent="0.2">
      <c r="A39" s="18" t="s">
        <v>72</v>
      </c>
      <c r="B39" s="19" t="s">
        <v>73</v>
      </c>
      <c r="C39" s="20"/>
      <c r="D39" s="20"/>
      <c r="E39" s="20"/>
      <c r="F39" s="23">
        <f>D39+E39</f>
        <v>0</v>
      </c>
    </row>
    <row r="40" spans="1:6" s="17" customFormat="1" ht="12" customHeight="1" x14ac:dyDescent="0.2">
      <c r="A40" s="21" t="s">
        <v>74</v>
      </c>
      <c r="B40" s="22" t="s">
        <v>75</v>
      </c>
      <c r="C40" s="23">
        <v>6000000</v>
      </c>
      <c r="D40" s="23">
        <v>16435900</v>
      </c>
      <c r="E40" s="23">
        <v>5674800</v>
      </c>
      <c r="F40" s="23">
        <f t="shared" ref="F40:F49" si="4">D40+E40</f>
        <v>22110700</v>
      </c>
    </row>
    <row r="41" spans="1:6" s="17" customFormat="1" ht="12" customHeight="1" x14ac:dyDescent="0.2">
      <c r="A41" s="21" t="s">
        <v>76</v>
      </c>
      <c r="B41" s="22" t="s">
        <v>77</v>
      </c>
      <c r="C41" s="23"/>
      <c r="D41" s="23">
        <v>0</v>
      </c>
      <c r="E41" s="23"/>
      <c r="F41" s="23">
        <f t="shared" si="4"/>
        <v>0</v>
      </c>
    </row>
    <row r="42" spans="1:6" s="17" customFormat="1" ht="12" customHeight="1" x14ac:dyDescent="0.2">
      <c r="A42" s="21" t="s">
        <v>78</v>
      </c>
      <c r="B42" s="22" t="s">
        <v>79</v>
      </c>
      <c r="C42" s="23"/>
      <c r="D42" s="23">
        <v>16600000</v>
      </c>
      <c r="E42" s="23"/>
      <c r="F42" s="23">
        <f t="shared" si="4"/>
        <v>16600000</v>
      </c>
    </row>
    <row r="43" spans="1:6" s="17" customFormat="1" ht="12" customHeight="1" x14ac:dyDescent="0.2">
      <c r="A43" s="21" t="s">
        <v>80</v>
      </c>
      <c r="B43" s="22" t="s">
        <v>81</v>
      </c>
      <c r="C43" s="23">
        <v>25254000</v>
      </c>
      <c r="D43" s="23">
        <v>25254000</v>
      </c>
      <c r="E43" s="20"/>
      <c r="F43" s="23">
        <f t="shared" si="4"/>
        <v>25254000</v>
      </c>
    </row>
    <row r="44" spans="1:6" s="17" customFormat="1" ht="12" customHeight="1" x14ac:dyDescent="0.2">
      <c r="A44" s="21" t="s">
        <v>82</v>
      </c>
      <c r="B44" s="22" t="s">
        <v>83</v>
      </c>
      <c r="C44" s="23">
        <v>6818000</v>
      </c>
      <c r="D44" s="23">
        <v>9782112</v>
      </c>
      <c r="E44" s="23">
        <v>1532196</v>
      </c>
      <c r="F44" s="23">
        <f t="shared" si="4"/>
        <v>11314308</v>
      </c>
    </row>
    <row r="45" spans="1:6" s="17" customFormat="1" ht="12" customHeight="1" x14ac:dyDescent="0.2">
      <c r="A45" s="21" t="s">
        <v>84</v>
      </c>
      <c r="B45" s="22" t="s">
        <v>85</v>
      </c>
      <c r="C45" s="23">
        <v>3200000</v>
      </c>
      <c r="D45" s="23">
        <v>3200000</v>
      </c>
      <c r="E45" s="20"/>
      <c r="F45" s="23">
        <f t="shared" si="4"/>
        <v>3200000</v>
      </c>
    </row>
    <row r="46" spans="1:6" s="17" customFormat="1" ht="12" customHeight="1" x14ac:dyDescent="0.2">
      <c r="A46" s="21" t="s">
        <v>86</v>
      </c>
      <c r="B46" s="22" t="s">
        <v>87</v>
      </c>
      <c r="C46" s="23"/>
      <c r="D46" s="23">
        <v>0</v>
      </c>
      <c r="E46" s="20"/>
      <c r="F46" s="23">
        <f t="shared" si="4"/>
        <v>0</v>
      </c>
    </row>
    <row r="47" spans="1:6" s="17" customFormat="1" ht="12" customHeight="1" x14ac:dyDescent="0.2">
      <c r="A47" s="21" t="s">
        <v>88</v>
      </c>
      <c r="B47" s="22" t="s">
        <v>89</v>
      </c>
      <c r="C47" s="35"/>
      <c r="D47" s="35">
        <v>0</v>
      </c>
      <c r="E47" s="35"/>
      <c r="F47" s="23">
        <f t="shared" si="4"/>
        <v>0</v>
      </c>
    </row>
    <row r="48" spans="1:6" s="17" customFormat="1" ht="12" customHeight="1" x14ac:dyDescent="0.2">
      <c r="A48" s="25" t="s">
        <v>90</v>
      </c>
      <c r="B48" s="36" t="s">
        <v>91</v>
      </c>
      <c r="C48" s="37"/>
      <c r="D48" s="37">
        <v>0</v>
      </c>
      <c r="E48" s="37"/>
      <c r="F48" s="23">
        <f t="shared" si="4"/>
        <v>0</v>
      </c>
    </row>
    <row r="49" spans="1:6" s="17" customFormat="1" ht="12" customHeight="1" thickBot="1" x14ac:dyDescent="0.25">
      <c r="A49" s="25" t="s">
        <v>92</v>
      </c>
      <c r="B49" s="26" t="s">
        <v>93</v>
      </c>
      <c r="C49" s="37">
        <v>2500000</v>
      </c>
      <c r="D49" s="37">
        <v>7276845</v>
      </c>
      <c r="E49" s="37"/>
      <c r="F49" s="23">
        <f t="shared" si="4"/>
        <v>7276845</v>
      </c>
    </row>
    <row r="50" spans="1:6" s="17" customFormat="1" ht="12" customHeight="1" thickBot="1" x14ac:dyDescent="0.25">
      <c r="A50" s="14" t="s">
        <v>94</v>
      </c>
      <c r="B50" s="15" t="s">
        <v>95</v>
      </c>
      <c r="C50" s="16">
        <f>SUM(C51:C55)</f>
        <v>0</v>
      </c>
      <c r="D50" s="16">
        <f>SUM(D51:D55)</f>
        <v>0</v>
      </c>
      <c r="E50" s="16">
        <f>SUM(E51:E55)</f>
        <v>196850</v>
      </c>
      <c r="F50" s="16">
        <f>D50+E50</f>
        <v>196850</v>
      </c>
    </row>
    <row r="51" spans="1:6" s="17" customFormat="1" ht="12" customHeight="1" x14ac:dyDescent="0.2">
      <c r="A51" s="18" t="s">
        <v>96</v>
      </c>
      <c r="B51" s="19" t="s">
        <v>97</v>
      </c>
      <c r="C51" s="38"/>
      <c r="D51" s="38"/>
      <c r="E51" s="38"/>
      <c r="F51" s="23">
        <f t="shared" si="2"/>
        <v>0</v>
      </c>
    </row>
    <row r="52" spans="1:6" s="17" customFormat="1" ht="12" customHeight="1" x14ac:dyDescent="0.2">
      <c r="A52" s="21" t="s">
        <v>98</v>
      </c>
      <c r="B52" s="22" t="s">
        <v>99</v>
      </c>
      <c r="C52" s="35"/>
      <c r="D52" s="35"/>
      <c r="E52" s="35"/>
      <c r="F52" s="23">
        <f t="shared" si="2"/>
        <v>0</v>
      </c>
    </row>
    <row r="53" spans="1:6" s="17" customFormat="1" ht="12" customHeight="1" x14ac:dyDescent="0.2">
      <c r="A53" s="21" t="s">
        <v>100</v>
      </c>
      <c r="B53" s="22" t="s">
        <v>101</v>
      </c>
      <c r="C53" s="35"/>
      <c r="D53" s="35"/>
      <c r="E53" s="35">
        <v>196850</v>
      </c>
      <c r="F53" s="23">
        <f>D53+E53</f>
        <v>196850</v>
      </c>
    </row>
    <row r="54" spans="1:6" s="17" customFormat="1" ht="12" customHeight="1" x14ac:dyDescent="0.2">
      <c r="A54" s="21" t="s">
        <v>102</v>
      </c>
      <c r="B54" s="22" t="s">
        <v>103</v>
      </c>
      <c r="C54" s="35"/>
      <c r="D54" s="35"/>
      <c r="E54" s="35"/>
      <c r="F54" s="23">
        <f t="shared" si="2"/>
        <v>0</v>
      </c>
    </row>
    <row r="55" spans="1:6" s="17" customFormat="1" ht="12" customHeight="1" thickBot="1" x14ac:dyDescent="0.25">
      <c r="A55" s="25" t="s">
        <v>104</v>
      </c>
      <c r="B55" s="26" t="s">
        <v>105</v>
      </c>
      <c r="C55" s="37"/>
      <c r="D55" s="37"/>
      <c r="E55" s="37"/>
      <c r="F55" s="23">
        <f t="shared" si="2"/>
        <v>0</v>
      </c>
    </row>
    <row r="56" spans="1:6" s="17" customFormat="1" ht="12" customHeight="1" thickBot="1" x14ac:dyDescent="0.25">
      <c r="A56" s="14" t="s">
        <v>106</v>
      </c>
      <c r="B56" s="15" t="s">
        <v>107</v>
      </c>
      <c r="C56" s="16">
        <f>SUM(C57:C58)</f>
        <v>0</v>
      </c>
      <c r="D56" s="16">
        <f>SUM(D57:D58)</f>
        <v>0</v>
      </c>
      <c r="E56" s="16"/>
      <c r="F56" s="16">
        <f t="shared" si="2"/>
        <v>0</v>
      </c>
    </row>
    <row r="57" spans="1:6" s="17" customFormat="1" ht="12" customHeight="1" x14ac:dyDescent="0.2">
      <c r="A57" s="18" t="s">
        <v>108</v>
      </c>
      <c r="B57" s="19" t="s">
        <v>109</v>
      </c>
      <c r="C57" s="20"/>
      <c r="D57" s="20"/>
      <c r="E57" s="20"/>
      <c r="F57" s="23">
        <f t="shared" si="2"/>
        <v>0</v>
      </c>
    </row>
    <row r="58" spans="1:6" s="17" customFormat="1" ht="12" customHeight="1" thickBot="1" x14ac:dyDescent="0.25">
      <c r="A58" s="21" t="s">
        <v>110</v>
      </c>
      <c r="B58" s="22" t="s">
        <v>111</v>
      </c>
      <c r="C58" s="23"/>
      <c r="D58" s="23"/>
      <c r="E58" s="23"/>
      <c r="F58" s="23">
        <f t="shared" si="2"/>
        <v>0</v>
      </c>
    </row>
    <row r="59" spans="1:6" s="17" customFormat="1" ht="12" customHeight="1" thickBot="1" x14ac:dyDescent="0.25">
      <c r="A59" s="14" t="s">
        <v>116</v>
      </c>
      <c r="B59" s="27" t="s">
        <v>117</v>
      </c>
      <c r="C59" s="16">
        <f>SUM(C60:C62)</f>
        <v>0</v>
      </c>
      <c r="D59" s="16">
        <f>SUM(D60:D62)</f>
        <v>0</v>
      </c>
      <c r="E59" s="16"/>
      <c r="F59" s="16">
        <f t="shared" si="2"/>
        <v>0</v>
      </c>
    </row>
    <row r="60" spans="1:6" s="17" customFormat="1" ht="12" customHeight="1" x14ac:dyDescent="0.2">
      <c r="A60" s="18" t="s">
        <v>118</v>
      </c>
      <c r="B60" s="19" t="s">
        <v>119</v>
      </c>
      <c r="C60" s="35"/>
      <c r="D60" s="35"/>
      <c r="E60" s="35"/>
      <c r="F60" s="23">
        <f t="shared" si="2"/>
        <v>0</v>
      </c>
    </row>
    <row r="61" spans="1:6" s="17" customFormat="1" ht="12" customHeight="1" x14ac:dyDescent="0.2">
      <c r="A61" s="21" t="s">
        <v>120</v>
      </c>
      <c r="B61" s="22" t="s">
        <v>121</v>
      </c>
      <c r="C61" s="35"/>
      <c r="D61" s="35"/>
      <c r="E61" s="35"/>
      <c r="F61" s="23">
        <f t="shared" si="2"/>
        <v>0</v>
      </c>
    </row>
    <row r="62" spans="1:6" s="17" customFormat="1" ht="12" customHeight="1" x14ac:dyDescent="0.2">
      <c r="A62" s="21" t="s">
        <v>122</v>
      </c>
      <c r="B62" s="22" t="s">
        <v>123</v>
      </c>
      <c r="C62" s="35"/>
      <c r="D62" s="35"/>
      <c r="E62" s="35"/>
      <c r="F62" s="23">
        <f t="shared" si="2"/>
        <v>0</v>
      </c>
    </row>
    <row r="63" spans="1:6" s="17" customFormat="1" ht="12" customHeight="1" thickBot="1" x14ac:dyDescent="0.25">
      <c r="A63" s="25" t="s">
        <v>124</v>
      </c>
      <c r="B63" s="26" t="s">
        <v>125</v>
      </c>
      <c r="C63" s="35"/>
      <c r="D63" s="35"/>
      <c r="E63" s="35"/>
      <c r="F63" s="23">
        <f t="shared" si="2"/>
        <v>0</v>
      </c>
    </row>
    <row r="64" spans="1:6" s="17" customFormat="1" ht="12" customHeight="1" thickBot="1" x14ac:dyDescent="0.25">
      <c r="A64" s="39" t="s">
        <v>126</v>
      </c>
      <c r="B64" s="15" t="s">
        <v>127</v>
      </c>
      <c r="C64" s="33">
        <f>+C9+C16+C23+C30+C38+C50+C56+C59</f>
        <v>579423362</v>
      </c>
      <c r="D64" s="33">
        <f>+D9+D16+D23+D30+D38+D50+D56+D59</f>
        <v>938571524</v>
      </c>
      <c r="E64" s="33">
        <f>+E9+E16+E23+E30+E38+E50+E56+E59</f>
        <v>85754718</v>
      </c>
      <c r="F64" s="16">
        <f>D64+E64</f>
        <v>1024326242</v>
      </c>
    </row>
    <row r="65" spans="1:6" s="17" customFormat="1" ht="12" customHeight="1" thickBot="1" x14ac:dyDescent="0.25">
      <c r="A65" s="40" t="s">
        <v>128</v>
      </c>
      <c r="B65" s="27" t="s">
        <v>129</v>
      </c>
      <c r="C65" s="16">
        <f>SUM(C66:C68)</f>
        <v>0</v>
      </c>
      <c r="D65" s="16">
        <f>SUM(D66:D68)</f>
        <v>0</v>
      </c>
      <c r="E65" s="16"/>
      <c r="F65" s="16">
        <f t="shared" si="2"/>
        <v>0</v>
      </c>
    </row>
    <row r="66" spans="1:6" s="17" customFormat="1" ht="12" customHeight="1" x14ac:dyDescent="0.2">
      <c r="A66" s="18" t="s">
        <v>130</v>
      </c>
      <c r="B66" s="19" t="s">
        <v>131</v>
      </c>
      <c r="C66" s="35"/>
      <c r="D66" s="35"/>
      <c r="E66" s="35"/>
      <c r="F66" s="23">
        <f t="shared" si="2"/>
        <v>0</v>
      </c>
    </row>
    <row r="67" spans="1:6" s="17" customFormat="1" ht="12" customHeight="1" x14ac:dyDescent="0.2">
      <c r="A67" s="21" t="s">
        <v>132</v>
      </c>
      <c r="B67" s="22" t="s">
        <v>133</v>
      </c>
      <c r="C67" s="35"/>
      <c r="D67" s="35"/>
      <c r="E67" s="35"/>
      <c r="F67" s="23">
        <f t="shared" si="2"/>
        <v>0</v>
      </c>
    </row>
    <row r="68" spans="1:6" s="17" customFormat="1" ht="12" customHeight="1" thickBot="1" x14ac:dyDescent="0.25">
      <c r="A68" s="25" t="s">
        <v>134</v>
      </c>
      <c r="B68" s="41" t="s">
        <v>135</v>
      </c>
      <c r="C68" s="35"/>
      <c r="D68" s="35"/>
      <c r="E68" s="35"/>
      <c r="F68" s="23">
        <f t="shared" si="2"/>
        <v>0</v>
      </c>
    </row>
    <row r="69" spans="1:6" s="17" customFormat="1" ht="12" customHeight="1" thickBot="1" x14ac:dyDescent="0.25">
      <c r="A69" s="40" t="s">
        <v>136</v>
      </c>
      <c r="B69" s="27" t="s">
        <v>137</v>
      </c>
      <c r="C69" s="16">
        <f>SUM(C70:C72)</f>
        <v>0</v>
      </c>
      <c r="D69" s="16">
        <f>SUM(D70:D72)</f>
        <v>0</v>
      </c>
      <c r="E69" s="16"/>
      <c r="F69" s="16">
        <f t="shared" si="2"/>
        <v>0</v>
      </c>
    </row>
    <row r="70" spans="1:6" s="17" customFormat="1" ht="12" customHeight="1" x14ac:dyDescent="0.2">
      <c r="A70" s="18" t="s">
        <v>138</v>
      </c>
      <c r="B70" s="19" t="s">
        <v>139</v>
      </c>
      <c r="C70" s="35"/>
      <c r="D70" s="35"/>
      <c r="E70" s="35"/>
      <c r="F70" s="23">
        <f t="shared" si="2"/>
        <v>0</v>
      </c>
    </row>
    <row r="71" spans="1:6" s="17" customFormat="1" ht="12" customHeight="1" x14ac:dyDescent="0.2">
      <c r="A71" s="21" t="s">
        <v>140</v>
      </c>
      <c r="B71" s="22" t="s">
        <v>141</v>
      </c>
      <c r="C71" s="35"/>
      <c r="D71" s="35"/>
      <c r="E71" s="35"/>
      <c r="F71" s="23">
        <f t="shared" si="2"/>
        <v>0</v>
      </c>
    </row>
    <row r="72" spans="1:6" s="17" customFormat="1" ht="12" customHeight="1" thickBot="1" x14ac:dyDescent="0.25">
      <c r="A72" s="25" t="s">
        <v>142</v>
      </c>
      <c r="B72" s="36" t="s">
        <v>143</v>
      </c>
      <c r="C72" s="37"/>
      <c r="D72" s="37"/>
      <c r="E72" s="37"/>
      <c r="F72" s="23">
        <f t="shared" si="2"/>
        <v>0</v>
      </c>
    </row>
    <row r="73" spans="1:6" s="17" customFormat="1" ht="12" customHeight="1" thickBot="1" x14ac:dyDescent="0.25">
      <c r="A73" s="40" t="s">
        <v>146</v>
      </c>
      <c r="B73" s="27" t="s">
        <v>147</v>
      </c>
      <c r="C73" s="16">
        <f>SUM(C74:C75)</f>
        <v>201470000</v>
      </c>
      <c r="D73" s="16">
        <v>214959867</v>
      </c>
      <c r="E73" s="16">
        <f>SUM(E74:E75)</f>
        <v>0</v>
      </c>
      <c r="F73" s="16">
        <f>D73+E73</f>
        <v>214959867</v>
      </c>
    </row>
    <row r="74" spans="1:6" s="17" customFormat="1" ht="12" customHeight="1" thickBot="1" x14ac:dyDescent="0.25">
      <c r="A74" s="76" t="s">
        <v>148</v>
      </c>
      <c r="B74" s="113" t="s">
        <v>149</v>
      </c>
      <c r="C74" s="37">
        <v>201470000</v>
      </c>
      <c r="D74" s="114">
        <v>214959867</v>
      </c>
      <c r="E74" s="839"/>
      <c r="F74" s="115">
        <f>D74+E74</f>
        <v>214959867</v>
      </c>
    </row>
    <row r="75" spans="1:6" s="17" customFormat="1" ht="12" customHeight="1" thickBot="1" x14ac:dyDescent="0.25">
      <c r="A75" s="95" t="s">
        <v>150</v>
      </c>
      <c r="B75" s="111" t="s">
        <v>151</v>
      </c>
      <c r="C75" s="112"/>
      <c r="D75" s="44"/>
      <c r="E75" s="828"/>
      <c r="F75" s="20">
        <f t="shared" si="2"/>
        <v>0</v>
      </c>
    </row>
    <row r="76" spans="1:6" s="17" customFormat="1" ht="12" customHeight="1" thickBot="1" x14ac:dyDescent="0.25">
      <c r="A76" s="40" t="s">
        <v>152</v>
      </c>
      <c r="B76" s="27" t="s">
        <v>153</v>
      </c>
      <c r="C76" s="16">
        <f>SUM(C77:C78)</f>
        <v>8179654</v>
      </c>
      <c r="D76" s="16">
        <v>8179654</v>
      </c>
      <c r="E76" s="16">
        <f>SUM(E77:E78)</f>
        <v>-8179654</v>
      </c>
      <c r="F76" s="16">
        <f>D76+E76</f>
        <v>0</v>
      </c>
    </row>
    <row r="77" spans="1:6" s="17" customFormat="1" ht="12" customHeight="1" x14ac:dyDescent="0.2">
      <c r="A77" s="18" t="s">
        <v>154</v>
      </c>
      <c r="B77" s="19" t="s">
        <v>155</v>
      </c>
      <c r="C77" s="35">
        <v>8179654</v>
      </c>
      <c r="D77" s="35">
        <v>8179654</v>
      </c>
      <c r="E77" s="38">
        <v>-8179654</v>
      </c>
      <c r="F77" s="23">
        <f>D77+E77</f>
        <v>0</v>
      </c>
    </row>
    <row r="78" spans="1:6" s="17" customFormat="1" ht="12" customHeight="1" thickBot="1" x14ac:dyDescent="0.25">
      <c r="A78" s="21" t="s">
        <v>156</v>
      </c>
      <c r="B78" s="22" t="s">
        <v>157</v>
      </c>
      <c r="C78" s="35"/>
      <c r="D78" s="35"/>
      <c r="E78" s="35"/>
      <c r="F78" s="23">
        <f t="shared" si="2"/>
        <v>0</v>
      </c>
    </row>
    <row r="79" spans="1:6" s="17" customFormat="1" ht="12" customHeight="1" thickBot="1" x14ac:dyDescent="0.25">
      <c r="A79" s="40" t="s">
        <v>160</v>
      </c>
      <c r="B79" s="27" t="s">
        <v>161</v>
      </c>
      <c r="C79" s="16">
        <f>SUM(C80:C80)</f>
        <v>0</v>
      </c>
      <c r="D79" s="87">
        <f>SUM(D80:D80)</f>
        <v>0</v>
      </c>
      <c r="E79" s="486"/>
      <c r="F79" s="115">
        <f t="shared" si="2"/>
        <v>0</v>
      </c>
    </row>
    <row r="80" spans="1:6" s="17" customFormat="1" ht="12" customHeight="1" thickBot="1" x14ac:dyDescent="0.25">
      <c r="A80" s="51" t="s">
        <v>162</v>
      </c>
      <c r="B80" s="19" t="s">
        <v>163</v>
      </c>
      <c r="C80" s="35"/>
      <c r="D80" s="38"/>
      <c r="E80" s="38"/>
      <c r="F80" s="20">
        <f t="shared" si="2"/>
        <v>0</v>
      </c>
    </row>
    <row r="81" spans="1:6" s="17" customFormat="1" ht="12" customHeight="1" thickBot="1" x14ac:dyDescent="0.25">
      <c r="A81" s="40" t="s">
        <v>170</v>
      </c>
      <c r="B81" s="27" t="s">
        <v>171</v>
      </c>
      <c r="C81" s="54"/>
      <c r="D81" s="54"/>
      <c r="E81" s="54"/>
      <c r="F81" s="54">
        <f t="shared" si="2"/>
        <v>0</v>
      </c>
    </row>
    <row r="82" spans="1:6" s="17" customFormat="1" ht="13.5" customHeight="1" thickBot="1" x14ac:dyDescent="0.25">
      <c r="A82" s="40" t="s">
        <v>172</v>
      </c>
      <c r="B82" s="27" t="s">
        <v>173</v>
      </c>
      <c r="C82" s="54"/>
      <c r="D82" s="54"/>
      <c r="E82" s="54"/>
      <c r="F82" s="16">
        <f t="shared" si="2"/>
        <v>0</v>
      </c>
    </row>
    <row r="83" spans="1:6" s="17" customFormat="1" ht="15.75" customHeight="1" thickBot="1" x14ac:dyDescent="0.25">
      <c r="A83" s="40" t="s">
        <v>174</v>
      </c>
      <c r="B83" s="55" t="s">
        <v>175</v>
      </c>
      <c r="C83" s="33">
        <f>+C65+C69+C73+C76+C79+C82+C81</f>
        <v>209649654</v>
      </c>
      <c r="D83" s="33">
        <f>+D65+D69+D73+D76+D79+D82+D81</f>
        <v>223139521</v>
      </c>
      <c r="E83" s="33">
        <f>+E65+E69+E73+E76+E79+E82+E81</f>
        <v>-8179654</v>
      </c>
      <c r="F83" s="16">
        <f>D83+E83</f>
        <v>214959867</v>
      </c>
    </row>
    <row r="84" spans="1:6" s="17" customFormat="1" ht="16.5" customHeight="1" thickBot="1" x14ac:dyDescent="0.25">
      <c r="A84" s="56" t="s">
        <v>176</v>
      </c>
      <c r="B84" s="57" t="s">
        <v>177</v>
      </c>
      <c r="C84" s="33">
        <f>+C64+C83</f>
        <v>789073016</v>
      </c>
      <c r="D84" s="33">
        <f>+D64+D83</f>
        <v>1161711045</v>
      </c>
      <c r="E84" s="33">
        <f>E64+E83</f>
        <v>77575064</v>
      </c>
      <c r="F84" s="16">
        <f>D84+E84</f>
        <v>1239286109</v>
      </c>
    </row>
    <row r="85" spans="1:6" s="17" customFormat="1" ht="11.1" customHeight="1" x14ac:dyDescent="0.2">
      <c r="A85" s="58"/>
      <c r="B85" s="59"/>
      <c r="C85" s="60"/>
    </row>
    <row r="86" spans="1:6" ht="16.5" customHeight="1" x14ac:dyDescent="0.25">
      <c r="A86" s="916" t="s">
        <v>178</v>
      </c>
      <c r="B86" s="916"/>
      <c r="C86" s="916"/>
    </row>
    <row r="87" spans="1:6" ht="16.5" customHeight="1" thickBot="1" x14ac:dyDescent="0.3">
      <c r="A87" s="917" t="s">
        <v>179</v>
      </c>
      <c r="B87" s="917"/>
      <c r="C87" s="923" t="str">
        <f>C6</f>
        <v>Forintban!</v>
      </c>
      <c r="D87" s="923"/>
      <c r="E87" s="923"/>
      <c r="F87" s="923"/>
    </row>
    <row r="88" spans="1:6" ht="45.75" customHeight="1" thickBot="1" x14ac:dyDescent="0.3">
      <c r="A88" s="61" t="s">
        <v>4</v>
      </c>
      <c r="B88" s="62" t="s">
        <v>180</v>
      </c>
      <c r="C88" s="63" t="str">
        <f>+C7</f>
        <v>2020. évi előirányzat</v>
      </c>
      <c r="D88" s="9" t="s">
        <v>622</v>
      </c>
      <c r="E88" s="9" t="s">
        <v>623</v>
      </c>
      <c r="F88" s="9" t="s">
        <v>7</v>
      </c>
    </row>
    <row r="89" spans="1:6" s="13" customFormat="1" ht="12" customHeight="1" thickBot="1" x14ac:dyDescent="0.25">
      <c r="A89" s="61"/>
      <c r="B89" s="62" t="s">
        <v>8</v>
      </c>
      <c r="C89" s="63" t="s">
        <v>9</v>
      </c>
      <c r="D89" s="12" t="s">
        <v>10</v>
      </c>
      <c r="E89" s="12" t="s">
        <v>11</v>
      </c>
      <c r="F89" s="12" t="s">
        <v>361</v>
      </c>
    </row>
    <row r="90" spans="1:6" ht="12" customHeight="1" thickBot="1" x14ac:dyDescent="0.3">
      <c r="A90" s="64" t="s">
        <v>12</v>
      </c>
      <c r="B90" s="65" t="s">
        <v>181</v>
      </c>
      <c r="C90" s="66">
        <f>C91+C92+C93+C94+C95+C108</f>
        <v>436053000</v>
      </c>
      <c r="D90" s="87">
        <v>542638321</v>
      </c>
      <c r="E90" s="486">
        <f>SUM(E91:E95)</f>
        <v>36092463</v>
      </c>
      <c r="F90" s="16">
        <f>D90+E90</f>
        <v>578730784</v>
      </c>
    </row>
    <row r="91" spans="1:6" ht="12" customHeight="1" x14ac:dyDescent="0.25">
      <c r="A91" s="45" t="s">
        <v>14</v>
      </c>
      <c r="B91" s="67" t="s">
        <v>182</v>
      </c>
      <c r="C91" s="68">
        <v>216793000</v>
      </c>
      <c r="D91" s="823">
        <v>271565417</v>
      </c>
      <c r="E91" s="470">
        <v>11856717</v>
      </c>
      <c r="F91" s="88">
        <f>D91+E91</f>
        <v>283422134</v>
      </c>
    </row>
    <row r="92" spans="1:6" ht="12" customHeight="1" x14ac:dyDescent="0.25">
      <c r="A92" s="21" t="s">
        <v>16</v>
      </c>
      <c r="B92" s="69" t="s">
        <v>183</v>
      </c>
      <c r="C92" s="23">
        <v>37240000</v>
      </c>
      <c r="D92" s="825">
        <v>44802606</v>
      </c>
      <c r="E92" s="72">
        <v>1880350</v>
      </c>
      <c r="F92" s="88">
        <f t="shared" ref="F92:F110" si="5">D92+E92</f>
        <v>46682956</v>
      </c>
    </row>
    <row r="93" spans="1:6" ht="12" customHeight="1" x14ac:dyDescent="0.25">
      <c r="A93" s="21" t="s">
        <v>18</v>
      </c>
      <c r="B93" s="69" t="s">
        <v>184</v>
      </c>
      <c r="C93" s="28">
        <v>159020000</v>
      </c>
      <c r="D93" s="832">
        <v>196759415</v>
      </c>
      <c r="E93" s="439">
        <v>6075896</v>
      </c>
      <c r="F93" s="88">
        <f t="shared" si="5"/>
        <v>202835311</v>
      </c>
    </row>
    <row r="94" spans="1:6" ht="12" customHeight="1" x14ac:dyDescent="0.25">
      <c r="A94" s="21" t="s">
        <v>20</v>
      </c>
      <c r="B94" s="70" t="s">
        <v>185</v>
      </c>
      <c r="C94" s="28">
        <v>20000000</v>
      </c>
      <c r="D94" s="832">
        <v>22725000</v>
      </c>
      <c r="E94" s="439">
        <v>1161200</v>
      </c>
      <c r="F94" s="88">
        <f t="shared" si="5"/>
        <v>23886200</v>
      </c>
    </row>
    <row r="95" spans="1:6" ht="12" customHeight="1" x14ac:dyDescent="0.25">
      <c r="A95" s="21" t="s">
        <v>186</v>
      </c>
      <c r="B95" s="71" t="s">
        <v>187</v>
      </c>
      <c r="C95" s="28">
        <v>3000000</v>
      </c>
      <c r="D95" s="832">
        <v>6785883</v>
      </c>
      <c r="E95" s="439">
        <v>15118300</v>
      </c>
      <c r="F95" s="88">
        <f t="shared" si="5"/>
        <v>21904183</v>
      </c>
    </row>
    <row r="96" spans="1:6" ht="12" customHeight="1" x14ac:dyDescent="0.25">
      <c r="A96" s="21" t="s">
        <v>24</v>
      </c>
      <c r="B96" s="69" t="s">
        <v>188</v>
      </c>
      <c r="C96" s="28"/>
      <c r="D96" s="832">
        <v>3185883</v>
      </c>
      <c r="E96" s="72"/>
      <c r="F96" s="88">
        <f t="shared" si="5"/>
        <v>3185883</v>
      </c>
    </row>
    <row r="97" spans="1:6" ht="12" customHeight="1" x14ac:dyDescent="0.25">
      <c r="A97" s="21" t="s">
        <v>189</v>
      </c>
      <c r="B97" s="73" t="s">
        <v>190</v>
      </c>
      <c r="C97" s="28"/>
      <c r="D97" s="832">
        <v>0</v>
      </c>
      <c r="E97" s="72"/>
      <c r="F97" s="88">
        <f t="shared" si="5"/>
        <v>0</v>
      </c>
    </row>
    <row r="98" spans="1:6" ht="12" customHeight="1" x14ac:dyDescent="0.25">
      <c r="A98" s="21" t="s">
        <v>191</v>
      </c>
      <c r="B98" s="73" t="s">
        <v>192</v>
      </c>
      <c r="C98" s="28"/>
      <c r="D98" s="832">
        <v>0</v>
      </c>
      <c r="E98" s="72"/>
      <c r="F98" s="88">
        <f t="shared" si="5"/>
        <v>0</v>
      </c>
    </row>
    <row r="99" spans="1:6" ht="12" customHeight="1" x14ac:dyDescent="0.25">
      <c r="A99" s="21" t="s">
        <v>193</v>
      </c>
      <c r="B99" s="74" t="s">
        <v>194</v>
      </c>
      <c r="C99" s="28"/>
      <c r="D99" s="832">
        <v>0</v>
      </c>
      <c r="E99" s="72"/>
      <c r="F99" s="88">
        <f t="shared" si="5"/>
        <v>0</v>
      </c>
    </row>
    <row r="100" spans="1:6" ht="12" customHeight="1" x14ac:dyDescent="0.25">
      <c r="A100" s="21" t="s">
        <v>195</v>
      </c>
      <c r="B100" s="75" t="s">
        <v>196</v>
      </c>
      <c r="C100" s="28"/>
      <c r="D100" s="832">
        <v>0</v>
      </c>
      <c r="E100" s="439"/>
      <c r="F100" s="88">
        <f t="shared" si="5"/>
        <v>0</v>
      </c>
    </row>
    <row r="101" spans="1:6" ht="12" customHeight="1" x14ac:dyDescent="0.25">
      <c r="A101" s="21" t="s">
        <v>197</v>
      </c>
      <c r="B101" s="75" t="s">
        <v>198</v>
      </c>
      <c r="C101" s="28"/>
      <c r="D101" s="832">
        <v>0</v>
      </c>
      <c r="E101" s="72"/>
      <c r="F101" s="88">
        <f t="shared" si="5"/>
        <v>0</v>
      </c>
    </row>
    <row r="102" spans="1:6" ht="12" customHeight="1" x14ac:dyDescent="0.25">
      <c r="A102" s="21" t="s">
        <v>199</v>
      </c>
      <c r="B102" s="74" t="s">
        <v>200</v>
      </c>
      <c r="C102" s="28"/>
      <c r="D102" s="832">
        <v>0</v>
      </c>
      <c r="E102" s="72"/>
      <c r="F102" s="88">
        <f t="shared" si="5"/>
        <v>0</v>
      </c>
    </row>
    <row r="103" spans="1:6" ht="12" customHeight="1" x14ac:dyDescent="0.25">
      <c r="A103" s="21" t="s">
        <v>201</v>
      </c>
      <c r="B103" s="74" t="s">
        <v>202</v>
      </c>
      <c r="C103" s="28"/>
      <c r="D103" s="832">
        <v>0</v>
      </c>
      <c r="E103" s="72"/>
      <c r="F103" s="88">
        <f t="shared" si="5"/>
        <v>0</v>
      </c>
    </row>
    <row r="104" spans="1:6" ht="12" customHeight="1" x14ac:dyDescent="0.25">
      <c r="A104" s="21" t="s">
        <v>203</v>
      </c>
      <c r="B104" s="75" t="s">
        <v>204</v>
      </c>
      <c r="C104" s="28"/>
      <c r="D104" s="832">
        <v>0</v>
      </c>
      <c r="E104" s="72"/>
      <c r="F104" s="88">
        <f t="shared" si="5"/>
        <v>0</v>
      </c>
    </row>
    <row r="105" spans="1:6" ht="12" customHeight="1" x14ac:dyDescent="0.25">
      <c r="A105" s="76" t="s">
        <v>205</v>
      </c>
      <c r="B105" s="73" t="s">
        <v>206</v>
      </c>
      <c r="C105" s="28"/>
      <c r="D105" s="832">
        <v>0</v>
      </c>
      <c r="E105" s="439"/>
      <c r="F105" s="88">
        <f t="shared" si="5"/>
        <v>0</v>
      </c>
    </row>
    <row r="106" spans="1:6" ht="12" customHeight="1" x14ac:dyDescent="0.25">
      <c r="A106" s="21" t="s">
        <v>207</v>
      </c>
      <c r="B106" s="73" t="s">
        <v>208</v>
      </c>
      <c r="C106" s="28"/>
      <c r="D106" s="832">
        <v>0</v>
      </c>
      <c r="E106" s="439"/>
      <c r="F106" s="88">
        <f t="shared" si="5"/>
        <v>0</v>
      </c>
    </row>
    <row r="107" spans="1:6" ht="12" customHeight="1" x14ac:dyDescent="0.25">
      <c r="A107" s="25" t="s">
        <v>209</v>
      </c>
      <c r="B107" s="73" t="s">
        <v>210</v>
      </c>
      <c r="C107" s="28">
        <v>3000000</v>
      </c>
      <c r="D107" s="832">
        <v>3600000</v>
      </c>
      <c r="E107" s="439">
        <v>15118300</v>
      </c>
      <c r="F107" s="88">
        <f t="shared" si="5"/>
        <v>18718300</v>
      </c>
    </row>
    <row r="108" spans="1:6" ht="12" customHeight="1" x14ac:dyDescent="0.25">
      <c r="A108" s="21" t="s">
        <v>211</v>
      </c>
      <c r="B108" s="70" t="s">
        <v>212</v>
      </c>
      <c r="C108" s="23"/>
      <c r="D108" s="825">
        <v>0</v>
      </c>
      <c r="E108" s="72"/>
      <c r="F108" s="88">
        <f t="shared" si="5"/>
        <v>0</v>
      </c>
    </row>
    <row r="109" spans="1:6" ht="12" customHeight="1" x14ac:dyDescent="0.25">
      <c r="A109" s="21" t="s">
        <v>213</v>
      </c>
      <c r="B109" s="69" t="s">
        <v>214</v>
      </c>
      <c r="C109" s="23"/>
      <c r="D109" s="825">
        <v>0</v>
      </c>
      <c r="E109" s="72"/>
      <c r="F109" s="88">
        <f t="shared" si="5"/>
        <v>0</v>
      </c>
    </row>
    <row r="110" spans="1:6" ht="12" customHeight="1" thickBot="1" x14ac:dyDescent="0.3">
      <c r="A110" s="48" t="s">
        <v>215</v>
      </c>
      <c r="B110" s="77" t="s">
        <v>216</v>
      </c>
      <c r="C110" s="78"/>
      <c r="D110" s="832">
        <v>0</v>
      </c>
      <c r="E110" s="840"/>
      <c r="F110" s="88">
        <f t="shared" si="5"/>
        <v>0</v>
      </c>
    </row>
    <row r="111" spans="1:6" ht="12" customHeight="1" thickBot="1" x14ac:dyDescent="0.3">
      <c r="A111" s="79" t="s">
        <v>26</v>
      </c>
      <c r="B111" s="80" t="s">
        <v>217</v>
      </c>
      <c r="C111" s="81">
        <f>+C112+C114+C116</f>
        <v>353020016</v>
      </c>
      <c r="D111" s="87">
        <v>619072724</v>
      </c>
      <c r="E111" s="486">
        <f>E112+E114</f>
        <v>33302947</v>
      </c>
      <c r="F111" s="16">
        <f>D111+E111</f>
        <v>652375671</v>
      </c>
    </row>
    <row r="112" spans="1:6" ht="12" customHeight="1" x14ac:dyDescent="0.25">
      <c r="A112" s="18" t="s">
        <v>28</v>
      </c>
      <c r="B112" s="69" t="s">
        <v>218</v>
      </c>
      <c r="C112" s="20">
        <v>288701000</v>
      </c>
      <c r="D112" s="823">
        <v>434753708</v>
      </c>
      <c r="E112" s="470">
        <v>13839716</v>
      </c>
      <c r="F112" s="88">
        <f>D112+E112</f>
        <v>448593424</v>
      </c>
    </row>
    <row r="113" spans="1:6" ht="12" customHeight="1" x14ac:dyDescent="0.25">
      <c r="A113" s="18" t="s">
        <v>30</v>
      </c>
      <c r="B113" s="82" t="s">
        <v>219</v>
      </c>
      <c r="C113" s="20"/>
      <c r="D113" s="823">
        <v>86052708</v>
      </c>
      <c r="E113" s="72"/>
      <c r="F113" s="88">
        <f t="shared" ref="F113:F123" si="6">D113+E113</f>
        <v>86052708</v>
      </c>
    </row>
    <row r="114" spans="1:6" ht="12" customHeight="1" x14ac:dyDescent="0.25">
      <c r="A114" s="18" t="s">
        <v>32</v>
      </c>
      <c r="B114" s="82" t="s">
        <v>220</v>
      </c>
      <c r="C114" s="23">
        <v>64319016</v>
      </c>
      <c r="D114" s="825">
        <v>184319016</v>
      </c>
      <c r="E114" s="72">
        <v>19463231</v>
      </c>
      <c r="F114" s="88">
        <f t="shared" si="6"/>
        <v>203782247</v>
      </c>
    </row>
    <row r="115" spans="1:6" ht="12" customHeight="1" x14ac:dyDescent="0.25">
      <c r="A115" s="18" t="s">
        <v>34</v>
      </c>
      <c r="B115" s="82" t="s">
        <v>221</v>
      </c>
      <c r="C115" s="83"/>
      <c r="D115" s="841">
        <v>120000000</v>
      </c>
      <c r="E115" s="72"/>
      <c r="F115" s="88">
        <f t="shared" si="6"/>
        <v>120000000</v>
      </c>
    </row>
    <row r="116" spans="1:6" ht="12" customHeight="1" x14ac:dyDescent="0.25">
      <c r="A116" s="18" t="s">
        <v>36</v>
      </c>
      <c r="B116" s="26" t="s">
        <v>222</v>
      </c>
      <c r="C116" s="83"/>
      <c r="D116" s="841">
        <v>0</v>
      </c>
      <c r="E116" s="72"/>
      <c r="F116" s="88">
        <f t="shared" si="6"/>
        <v>0</v>
      </c>
    </row>
    <row r="117" spans="1:6" ht="12" customHeight="1" x14ac:dyDescent="0.25">
      <c r="A117" s="18" t="s">
        <v>38</v>
      </c>
      <c r="B117" s="24" t="s">
        <v>223</v>
      </c>
      <c r="C117" s="83"/>
      <c r="D117" s="841">
        <v>0</v>
      </c>
      <c r="E117" s="72"/>
      <c r="F117" s="88">
        <f t="shared" si="6"/>
        <v>0</v>
      </c>
    </row>
    <row r="118" spans="1:6" ht="12" customHeight="1" x14ac:dyDescent="0.25">
      <c r="A118" s="18" t="s">
        <v>224</v>
      </c>
      <c r="B118" s="84" t="s">
        <v>225</v>
      </c>
      <c r="C118" s="83"/>
      <c r="D118" s="841">
        <v>0</v>
      </c>
      <c r="E118" s="72"/>
      <c r="F118" s="88">
        <f t="shared" si="6"/>
        <v>0</v>
      </c>
    </row>
    <row r="119" spans="1:6" x14ac:dyDescent="0.25">
      <c r="A119" s="18" t="s">
        <v>226</v>
      </c>
      <c r="B119" s="75" t="s">
        <v>198</v>
      </c>
      <c r="C119" s="83"/>
      <c r="D119" s="841">
        <v>0</v>
      </c>
      <c r="E119" s="431"/>
      <c r="F119" s="88">
        <f t="shared" si="6"/>
        <v>0</v>
      </c>
    </row>
    <row r="120" spans="1:6" ht="12" customHeight="1" x14ac:dyDescent="0.25">
      <c r="A120" s="18" t="s">
        <v>227</v>
      </c>
      <c r="B120" s="75" t="s">
        <v>228</v>
      </c>
      <c r="C120" s="83"/>
      <c r="D120" s="841"/>
      <c r="E120" s="431"/>
      <c r="F120" s="88">
        <f t="shared" si="6"/>
        <v>0</v>
      </c>
    </row>
    <row r="121" spans="1:6" ht="12" customHeight="1" x14ac:dyDescent="0.25">
      <c r="A121" s="18" t="s">
        <v>229</v>
      </c>
      <c r="B121" s="75" t="s">
        <v>230</v>
      </c>
      <c r="C121" s="83"/>
      <c r="D121" s="841"/>
      <c r="E121" s="431"/>
      <c r="F121" s="88">
        <f t="shared" si="6"/>
        <v>0</v>
      </c>
    </row>
    <row r="122" spans="1:6" ht="12" customHeight="1" x14ac:dyDescent="0.25">
      <c r="A122" s="18" t="s">
        <v>231</v>
      </c>
      <c r="B122" s="75" t="s">
        <v>204</v>
      </c>
      <c r="C122" s="83"/>
      <c r="D122" s="841"/>
      <c r="E122" s="431"/>
      <c r="F122" s="88">
        <f t="shared" si="6"/>
        <v>0</v>
      </c>
    </row>
    <row r="123" spans="1:6" ht="12" customHeight="1" x14ac:dyDescent="0.25">
      <c r="A123" s="18" t="s">
        <v>232</v>
      </c>
      <c r="B123" s="75" t="s">
        <v>233</v>
      </c>
      <c r="C123" s="83"/>
      <c r="D123" s="841"/>
      <c r="E123" s="431"/>
      <c r="F123" s="88">
        <f t="shared" si="6"/>
        <v>0</v>
      </c>
    </row>
    <row r="124" spans="1:6" ht="16.5" thickBot="1" x14ac:dyDescent="0.3">
      <c r="A124" s="76" t="s">
        <v>234</v>
      </c>
      <c r="B124" s="75" t="s">
        <v>235</v>
      </c>
      <c r="C124" s="85"/>
      <c r="D124" s="842"/>
      <c r="E124" s="840"/>
      <c r="F124" s="88">
        <f t="shared" ref="F124" si="7">C124+D124</f>
        <v>0</v>
      </c>
    </row>
    <row r="125" spans="1:6" ht="12" customHeight="1" thickBot="1" x14ac:dyDescent="0.3">
      <c r="A125" s="14" t="s">
        <v>40</v>
      </c>
      <c r="B125" s="86" t="s">
        <v>236</v>
      </c>
      <c r="C125" s="16">
        <f>+C90+C111</f>
        <v>789073016</v>
      </c>
      <c r="D125" s="16">
        <v>1161711045</v>
      </c>
      <c r="E125" s="16">
        <f>E90+E111</f>
        <v>69395410</v>
      </c>
      <c r="F125" s="16">
        <f>D125+E125</f>
        <v>1231106455</v>
      </c>
    </row>
    <row r="126" spans="1:6" ht="12" customHeight="1" thickBot="1" x14ac:dyDescent="0.3">
      <c r="A126" s="14" t="s">
        <v>237</v>
      </c>
      <c r="B126" s="86" t="s">
        <v>238</v>
      </c>
      <c r="C126" s="16">
        <f>+C127+C128+C129</f>
        <v>0</v>
      </c>
      <c r="D126" s="16">
        <f>+D127+D128+D129</f>
        <v>0</v>
      </c>
      <c r="E126" s="16"/>
      <c r="F126" s="16">
        <f>C126+D126</f>
        <v>0</v>
      </c>
    </row>
    <row r="127" spans="1:6" ht="12" customHeight="1" x14ac:dyDescent="0.25">
      <c r="A127" s="18" t="s">
        <v>56</v>
      </c>
      <c r="B127" s="82" t="s">
        <v>239</v>
      </c>
      <c r="C127" s="83"/>
      <c r="D127" s="83"/>
      <c r="E127" s="88"/>
      <c r="F127" s="20">
        <f t="shared" ref="F127:F149" si="8">C127+D127</f>
        <v>0</v>
      </c>
    </row>
    <row r="128" spans="1:6" ht="12" customHeight="1" x14ac:dyDescent="0.25">
      <c r="A128" s="18" t="s">
        <v>58</v>
      </c>
      <c r="B128" s="82" t="s">
        <v>240</v>
      </c>
      <c r="C128" s="83"/>
      <c r="D128" s="83"/>
      <c r="E128" s="88"/>
      <c r="F128" s="20">
        <f t="shared" si="8"/>
        <v>0</v>
      </c>
    </row>
    <row r="129" spans="1:6" ht="12" customHeight="1" thickBot="1" x14ac:dyDescent="0.3">
      <c r="A129" s="76" t="s">
        <v>60</v>
      </c>
      <c r="B129" s="82" t="s">
        <v>241</v>
      </c>
      <c r="C129" s="83"/>
      <c r="D129" s="83"/>
      <c r="E129" s="88"/>
      <c r="F129" s="20">
        <f t="shared" si="8"/>
        <v>0</v>
      </c>
    </row>
    <row r="130" spans="1:6" ht="12" customHeight="1" thickBot="1" x14ac:dyDescent="0.3">
      <c r="A130" s="14" t="s">
        <v>70</v>
      </c>
      <c r="B130" s="86" t="s">
        <v>242</v>
      </c>
      <c r="C130" s="16">
        <f>SUM(C131:C136)</f>
        <v>0</v>
      </c>
      <c r="D130" s="16">
        <f>SUM(D131:D136)</f>
        <v>0</v>
      </c>
      <c r="E130" s="16"/>
      <c r="F130" s="16">
        <f t="shared" si="8"/>
        <v>0</v>
      </c>
    </row>
    <row r="131" spans="1:6" ht="12" customHeight="1" x14ac:dyDescent="0.25">
      <c r="A131" s="18" t="s">
        <v>72</v>
      </c>
      <c r="B131" s="90" t="s">
        <v>243</v>
      </c>
      <c r="C131" s="83"/>
      <c r="D131" s="841"/>
      <c r="E131" s="470"/>
      <c r="F131" s="88">
        <f t="shared" si="8"/>
        <v>0</v>
      </c>
    </row>
    <row r="132" spans="1:6" ht="12" customHeight="1" x14ac:dyDescent="0.25">
      <c r="A132" s="18" t="s">
        <v>74</v>
      </c>
      <c r="B132" s="90" t="s">
        <v>244</v>
      </c>
      <c r="C132" s="83"/>
      <c r="D132" s="841"/>
      <c r="E132" s="431"/>
      <c r="F132" s="88">
        <f t="shared" si="8"/>
        <v>0</v>
      </c>
    </row>
    <row r="133" spans="1:6" ht="12" customHeight="1" x14ac:dyDescent="0.25">
      <c r="A133" s="18" t="s">
        <v>76</v>
      </c>
      <c r="B133" s="90" t="s">
        <v>245</v>
      </c>
      <c r="C133" s="83"/>
      <c r="D133" s="841"/>
      <c r="E133" s="72"/>
      <c r="F133" s="88">
        <f t="shared" si="8"/>
        <v>0</v>
      </c>
    </row>
    <row r="134" spans="1:6" ht="12" customHeight="1" x14ac:dyDescent="0.25">
      <c r="A134" s="18" t="s">
        <v>78</v>
      </c>
      <c r="B134" s="90" t="s">
        <v>246</v>
      </c>
      <c r="C134" s="83"/>
      <c r="D134" s="841"/>
      <c r="E134" s="72"/>
      <c r="F134" s="88">
        <f t="shared" si="8"/>
        <v>0</v>
      </c>
    </row>
    <row r="135" spans="1:6" ht="12" customHeight="1" x14ac:dyDescent="0.25">
      <c r="A135" s="76" t="s">
        <v>80</v>
      </c>
      <c r="B135" s="91" t="s">
        <v>247</v>
      </c>
      <c r="C135" s="85"/>
      <c r="D135" s="842"/>
      <c r="E135" s="72"/>
      <c r="F135" s="88">
        <f t="shared" si="8"/>
        <v>0</v>
      </c>
    </row>
    <row r="136" spans="1:6" ht="12" customHeight="1" thickBot="1" x14ac:dyDescent="0.3">
      <c r="A136" s="48" t="s">
        <v>82</v>
      </c>
      <c r="B136" s="92" t="s">
        <v>248</v>
      </c>
      <c r="C136" s="93"/>
      <c r="D136" s="843"/>
      <c r="E136" s="840"/>
      <c r="F136" s="88">
        <f t="shared" si="8"/>
        <v>0</v>
      </c>
    </row>
    <row r="137" spans="1:6" ht="12" customHeight="1" thickBot="1" x14ac:dyDescent="0.3">
      <c r="A137" s="14" t="s">
        <v>94</v>
      </c>
      <c r="B137" s="86" t="s">
        <v>249</v>
      </c>
      <c r="C137" s="33">
        <f>+C138+C139+C140+C141</f>
        <v>0</v>
      </c>
      <c r="D137" s="33">
        <f>+D138+D139+D140+D141</f>
        <v>0</v>
      </c>
      <c r="E137" s="33">
        <f>SUM(E138:E140)</f>
        <v>8179654</v>
      </c>
      <c r="F137" s="16">
        <f>D137+E137</f>
        <v>8179654</v>
      </c>
    </row>
    <row r="138" spans="1:6" ht="12" customHeight="1" x14ac:dyDescent="0.25">
      <c r="A138" s="18" t="s">
        <v>96</v>
      </c>
      <c r="B138" s="90" t="s">
        <v>250</v>
      </c>
      <c r="C138" s="83"/>
      <c r="D138" s="841"/>
      <c r="E138" s="844">
        <v>8179654</v>
      </c>
      <c r="F138" s="88">
        <f>D138+E138</f>
        <v>8179654</v>
      </c>
    </row>
    <row r="139" spans="1:6" ht="12" customHeight="1" x14ac:dyDescent="0.25">
      <c r="A139" s="18" t="s">
        <v>98</v>
      </c>
      <c r="B139" s="90" t="s">
        <v>251</v>
      </c>
      <c r="C139" s="83"/>
      <c r="D139" s="841"/>
      <c r="E139" s="72"/>
      <c r="F139" s="88">
        <f t="shared" si="8"/>
        <v>0</v>
      </c>
    </row>
    <row r="140" spans="1:6" ht="12" customHeight="1" thickBot="1" x14ac:dyDescent="0.3">
      <c r="A140" s="76" t="s">
        <v>100</v>
      </c>
      <c r="B140" s="91" t="s">
        <v>252</v>
      </c>
      <c r="C140" s="85"/>
      <c r="D140" s="842"/>
      <c r="E140" s="439"/>
      <c r="F140" s="834">
        <f t="shared" si="8"/>
        <v>0</v>
      </c>
    </row>
    <row r="141" spans="1:6" ht="12" customHeight="1" thickBot="1" x14ac:dyDescent="0.3">
      <c r="A141" s="95" t="s">
        <v>102</v>
      </c>
      <c r="B141" s="96" t="s">
        <v>253</v>
      </c>
      <c r="C141" s="97"/>
      <c r="D141" s="845"/>
      <c r="E141" s="846"/>
      <c r="F141" s="486">
        <f t="shared" si="8"/>
        <v>0</v>
      </c>
    </row>
    <row r="142" spans="1:6" ht="12" customHeight="1" thickBot="1" x14ac:dyDescent="0.3">
      <c r="A142" s="14" t="s">
        <v>254</v>
      </c>
      <c r="B142" s="86" t="s">
        <v>255</v>
      </c>
      <c r="C142" s="98">
        <f>SUM(C143:C147)</f>
        <v>0</v>
      </c>
      <c r="D142" s="98">
        <f>SUM(D143:D147)</f>
        <v>0</v>
      </c>
      <c r="E142" s="98"/>
      <c r="F142" s="16">
        <f t="shared" si="8"/>
        <v>0</v>
      </c>
    </row>
    <row r="143" spans="1:6" ht="12" customHeight="1" x14ac:dyDescent="0.25">
      <c r="A143" s="18" t="s">
        <v>108</v>
      </c>
      <c r="B143" s="90" t="s">
        <v>256</v>
      </c>
      <c r="C143" s="83"/>
      <c r="D143" s="83"/>
      <c r="E143" s="88"/>
      <c r="F143" s="20">
        <f t="shared" si="8"/>
        <v>0</v>
      </c>
    </row>
    <row r="144" spans="1:6" ht="12" customHeight="1" x14ac:dyDescent="0.25">
      <c r="A144" s="18" t="s">
        <v>110</v>
      </c>
      <c r="B144" s="90" t="s">
        <v>257</v>
      </c>
      <c r="C144" s="83"/>
      <c r="D144" s="83"/>
      <c r="E144" s="88"/>
      <c r="F144" s="20">
        <f t="shared" si="8"/>
        <v>0</v>
      </c>
    </row>
    <row r="145" spans="1:10" ht="12" customHeight="1" x14ac:dyDescent="0.25">
      <c r="A145" s="18" t="s">
        <v>112</v>
      </c>
      <c r="B145" s="90" t="s">
        <v>267</v>
      </c>
      <c r="C145" s="83"/>
      <c r="D145" s="83"/>
      <c r="E145" s="88"/>
      <c r="F145" s="20">
        <f t="shared" si="8"/>
        <v>0</v>
      </c>
    </row>
    <row r="146" spans="1:10" ht="12" customHeight="1" x14ac:dyDescent="0.25">
      <c r="A146" s="18" t="s">
        <v>114</v>
      </c>
      <c r="B146" s="90" t="s">
        <v>268</v>
      </c>
      <c r="C146" s="83"/>
      <c r="D146" s="83"/>
      <c r="E146" s="88"/>
      <c r="F146" s="20">
        <f t="shared" si="8"/>
        <v>0</v>
      </c>
    </row>
    <row r="147" spans="1:10" ht="12" customHeight="1" thickBot="1" x14ac:dyDescent="0.3">
      <c r="A147" s="18" t="s">
        <v>269</v>
      </c>
      <c r="B147" s="90" t="s">
        <v>270</v>
      </c>
      <c r="C147" s="83"/>
      <c r="D147" s="83"/>
      <c r="E147" s="88"/>
      <c r="F147" s="20">
        <f t="shared" si="8"/>
        <v>0</v>
      </c>
    </row>
    <row r="148" spans="1:10" ht="12" customHeight="1" thickBot="1" x14ac:dyDescent="0.3">
      <c r="A148" s="14" t="s">
        <v>116</v>
      </c>
      <c r="B148" s="86" t="s">
        <v>258</v>
      </c>
      <c r="C148" s="99"/>
      <c r="D148" s="99"/>
      <c r="E148" s="99"/>
      <c r="F148" s="16">
        <f t="shared" si="8"/>
        <v>0</v>
      </c>
    </row>
    <row r="149" spans="1:10" ht="12" customHeight="1" thickBot="1" x14ac:dyDescent="0.3">
      <c r="A149" s="14" t="s">
        <v>259</v>
      </c>
      <c r="B149" s="86" t="s">
        <v>260</v>
      </c>
      <c r="C149" s="99"/>
      <c r="D149" s="99"/>
      <c r="E149" s="99"/>
      <c r="F149" s="16">
        <f t="shared" si="8"/>
        <v>0</v>
      </c>
    </row>
    <row r="150" spans="1:10" ht="15.2" customHeight="1" thickBot="1" x14ac:dyDescent="0.3">
      <c r="A150" s="14" t="s">
        <v>261</v>
      </c>
      <c r="B150" s="86" t="s">
        <v>262</v>
      </c>
      <c r="C150" s="100">
        <f>+C126+C130+C137+C142+C148+C149</f>
        <v>0</v>
      </c>
      <c r="D150" s="100">
        <f>+D126+D130+D137+D142+D148+D149</f>
        <v>0</v>
      </c>
      <c r="E150" s="100">
        <f>E126+E130+E137+E142+E148</f>
        <v>8179654</v>
      </c>
      <c r="F150" s="16">
        <f>D150+E150</f>
        <v>8179654</v>
      </c>
      <c r="G150" s="101"/>
      <c r="H150" s="102"/>
      <c r="I150" s="102"/>
      <c r="J150" s="102"/>
    </row>
    <row r="151" spans="1:10" s="17" customFormat="1" ht="17.25" customHeight="1" thickBot="1" x14ac:dyDescent="0.25">
      <c r="A151" s="103" t="s">
        <v>263</v>
      </c>
      <c r="B151" s="104" t="s">
        <v>264</v>
      </c>
      <c r="C151" s="100">
        <f>+C125+C150</f>
        <v>789073016</v>
      </c>
      <c r="D151" s="100">
        <f>+D125+D150</f>
        <v>1161711045</v>
      </c>
      <c r="E151" s="100">
        <f>E125+E150</f>
        <v>77575064</v>
      </c>
      <c r="F151" s="100">
        <f>F125+F150</f>
        <v>1239286109</v>
      </c>
    </row>
    <row r="152" spans="1:10" x14ac:dyDescent="0.25">
      <c r="B152" s="108" t="s">
        <v>646</v>
      </c>
      <c r="C152" s="108" t="s">
        <v>265</v>
      </c>
    </row>
    <row r="153" spans="1:10" x14ac:dyDescent="0.25">
      <c r="B153" s="108" t="s">
        <v>647</v>
      </c>
      <c r="C153" s="108" t="s">
        <v>624</v>
      </c>
    </row>
  </sheetData>
  <mergeCells count="7">
    <mergeCell ref="B1:F1"/>
    <mergeCell ref="C6:F6"/>
    <mergeCell ref="A86:C86"/>
    <mergeCell ref="A87:B87"/>
    <mergeCell ref="C87:F87"/>
    <mergeCell ref="A5:C5"/>
    <mergeCell ref="A6:B6"/>
  </mergeCells>
  <pageMargins left="0.25" right="0.25" top="0.75" bottom="0.75" header="0.3" footer="0.3"/>
  <pageSetup paperSize="9" scale="76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69F6-C259-45DC-8316-CB49A3DC44B6}">
  <sheetPr>
    <pageSetUpPr fitToPage="1"/>
  </sheetPr>
  <dimension ref="A1:J20"/>
  <sheetViews>
    <sheetView workbookViewId="0">
      <selection activeCell="E1" sqref="E1:I1"/>
    </sheetView>
  </sheetViews>
  <sheetFormatPr defaultRowHeight="15" x14ac:dyDescent="0.25"/>
  <cols>
    <col min="1" max="1" width="5.85546875" style="125" customWidth="1"/>
    <col min="2" max="2" width="36.7109375" style="122" customWidth="1"/>
    <col min="3" max="8" width="11" style="122" customWidth="1"/>
    <col min="9" max="9" width="12.28515625" style="122" customWidth="1"/>
    <col min="10" max="10" width="3.7109375" style="181" customWidth="1"/>
    <col min="11" max="256" width="9.140625" style="122"/>
    <col min="257" max="257" width="5.85546875" style="122" customWidth="1"/>
    <col min="258" max="258" width="36.7109375" style="122" customWidth="1"/>
    <col min="259" max="264" width="11" style="122" customWidth="1"/>
    <col min="265" max="265" width="12.28515625" style="122" customWidth="1"/>
    <col min="266" max="266" width="3.7109375" style="122" customWidth="1"/>
    <col min="267" max="512" width="9.140625" style="122"/>
    <col min="513" max="513" width="5.85546875" style="122" customWidth="1"/>
    <col min="514" max="514" width="36.7109375" style="122" customWidth="1"/>
    <col min="515" max="520" width="11" style="122" customWidth="1"/>
    <col min="521" max="521" width="12.28515625" style="122" customWidth="1"/>
    <col min="522" max="522" width="3.7109375" style="122" customWidth="1"/>
    <col min="523" max="768" width="9.140625" style="122"/>
    <col min="769" max="769" width="5.85546875" style="122" customWidth="1"/>
    <col min="770" max="770" width="36.7109375" style="122" customWidth="1"/>
    <col min="771" max="776" width="11" style="122" customWidth="1"/>
    <col min="777" max="777" width="12.28515625" style="122" customWidth="1"/>
    <col min="778" max="778" width="3.7109375" style="122" customWidth="1"/>
    <col min="779" max="1024" width="9.140625" style="122"/>
    <col min="1025" max="1025" width="5.85546875" style="122" customWidth="1"/>
    <col min="1026" max="1026" width="36.7109375" style="122" customWidth="1"/>
    <col min="1027" max="1032" width="11" style="122" customWidth="1"/>
    <col min="1033" max="1033" width="12.28515625" style="122" customWidth="1"/>
    <col min="1034" max="1034" width="3.7109375" style="122" customWidth="1"/>
    <col min="1035" max="1280" width="9.140625" style="122"/>
    <col min="1281" max="1281" width="5.85546875" style="122" customWidth="1"/>
    <col min="1282" max="1282" width="36.7109375" style="122" customWidth="1"/>
    <col min="1283" max="1288" width="11" style="122" customWidth="1"/>
    <col min="1289" max="1289" width="12.28515625" style="122" customWidth="1"/>
    <col min="1290" max="1290" width="3.7109375" style="122" customWidth="1"/>
    <col min="1291" max="1536" width="9.140625" style="122"/>
    <col min="1537" max="1537" width="5.85546875" style="122" customWidth="1"/>
    <col min="1538" max="1538" width="36.7109375" style="122" customWidth="1"/>
    <col min="1539" max="1544" width="11" style="122" customWidth="1"/>
    <col min="1545" max="1545" width="12.28515625" style="122" customWidth="1"/>
    <col min="1546" max="1546" width="3.7109375" style="122" customWidth="1"/>
    <col min="1547" max="1792" width="9.140625" style="122"/>
    <col min="1793" max="1793" width="5.85546875" style="122" customWidth="1"/>
    <col min="1794" max="1794" width="36.7109375" style="122" customWidth="1"/>
    <col min="1795" max="1800" width="11" style="122" customWidth="1"/>
    <col min="1801" max="1801" width="12.28515625" style="122" customWidth="1"/>
    <col min="1802" max="1802" width="3.7109375" style="122" customWidth="1"/>
    <col min="1803" max="2048" width="9.140625" style="122"/>
    <col min="2049" max="2049" width="5.85546875" style="122" customWidth="1"/>
    <col min="2050" max="2050" width="36.7109375" style="122" customWidth="1"/>
    <col min="2051" max="2056" width="11" style="122" customWidth="1"/>
    <col min="2057" max="2057" width="12.28515625" style="122" customWidth="1"/>
    <col min="2058" max="2058" width="3.7109375" style="122" customWidth="1"/>
    <col min="2059" max="2304" width="9.140625" style="122"/>
    <col min="2305" max="2305" width="5.85546875" style="122" customWidth="1"/>
    <col min="2306" max="2306" width="36.7109375" style="122" customWidth="1"/>
    <col min="2307" max="2312" width="11" style="122" customWidth="1"/>
    <col min="2313" max="2313" width="12.28515625" style="122" customWidth="1"/>
    <col min="2314" max="2314" width="3.7109375" style="122" customWidth="1"/>
    <col min="2315" max="2560" width="9.140625" style="122"/>
    <col min="2561" max="2561" width="5.85546875" style="122" customWidth="1"/>
    <col min="2562" max="2562" width="36.7109375" style="122" customWidth="1"/>
    <col min="2563" max="2568" width="11" style="122" customWidth="1"/>
    <col min="2569" max="2569" width="12.28515625" style="122" customWidth="1"/>
    <col min="2570" max="2570" width="3.7109375" style="122" customWidth="1"/>
    <col min="2571" max="2816" width="9.140625" style="122"/>
    <col min="2817" max="2817" width="5.85546875" style="122" customWidth="1"/>
    <col min="2818" max="2818" width="36.7109375" style="122" customWidth="1"/>
    <col min="2819" max="2824" width="11" style="122" customWidth="1"/>
    <col min="2825" max="2825" width="12.28515625" style="122" customWidth="1"/>
    <col min="2826" max="2826" width="3.7109375" style="122" customWidth="1"/>
    <col min="2827" max="3072" width="9.140625" style="122"/>
    <col min="3073" max="3073" width="5.85546875" style="122" customWidth="1"/>
    <col min="3074" max="3074" width="36.7109375" style="122" customWidth="1"/>
    <col min="3075" max="3080" width="11" style="122" customWidth="1"/>
    <col min="3081" max="3081" width="12.28515625" style="122" customWidth="1"/>
    <col min="3082" max="3082" width="3.7109375" style="122" customWidth="1"/>
    <col min="3083" max="3328" width="9.140625" style="122"/>
    <col min="3329" max="3329" width="5.85546875" style="122" customWidth="1"/>
    <col min="3330" max="3330" width="36.7109375" style="122" customWidth="1"/>
    <col min="3331" max="3336" width="11" style="122" customWidth="1"/>
    <col min="3337" max="3337" width="12.28515625" style="122" customWidth="1"/>
    <col min="3338" max="3338" width="3.7109375" style="122" customWidth="1"/>
    <col min="3339" max="3584" width="9.140625" style="122"/>
    <col min="3585" max="3585" width="5.85546875" style="122" customWidth="1"/>
    <col min="3586" max="3586" width="36.7109375" style="122" customWidth="1"/>
    <col min="3587" max="3592" width="11" style="122" customWidth="1"/>
    <col min="3593" max="3593" width="12.28515625" style="122" customWidth="1"/>
    <col min="3594" max="3594" width="3.7109375" style="122" customWidth="1"/>
    <col min="3595" max="3840" width="9.140625" style="122"/>
    <col min="3841" max="3841" width="5.85546875" style="122" customWidth="1"/>
    <col min="3842" max="3842" width="36.7109375" style="122" customWidth="1"/>
    <col min="3843" max="3848" width="11" style="122" customWidth="1"/>
    <col min="3849" max="3849" width="12.28515625" style="122" customWidth="1"/>
    <col min="3850" max="3850" width="3.7109375" style="122" customWidth="1"/>
    <col min="3851" max="4096" width="9.140625" style="122"/>
    <col min="4097" max="4097" width="5.85546875" style="122" customWidth="1"/>
    <col min="4098" max="4098" width="36.7109375" style="122" customWidth="1"/>
    <col min="4099" max="4104" width="11" style="122" customWidth="1"/>
    <col min="4105" max="4105" width="12.28515625" style="122" customWidth="1"/>
    <col min="4106" max="4106" width="3.7109375" style="122" customWidth="1"/>
    <col min="4107" max="4352" width="9.140625" style="122"/>
    <col min="4353" max="4353" width="5.85546875" style="122" customWidth="1"/>
    <col min="4354" max="4354" width="36.7109375" style="122" customWidth="1"/>
    <col min="4355" max="4360" width="11" style="122" customWidth="1"/>
    <col min="4361" max="4361" width="12.28515625" style="122" customWidth="1"/>
    <col min="4362" max="4362" width="3.7109375" style="122" customWidth="1"/>
    <col min="4363" max="4608" width="9.140625" style="122"/>
    <col min="4609" max="4609" width="5.85546875" style="122" customWidth="1"/>
    <col min="4610" max="4610" width="36.7109375" style="122" customWidth="1"/>
    <col min="4611" max="4616" width="11" style="122" customWidth="1"/>
    <col min="4617" max="4617" width="12.28515625" style="122" customWidth="1"/>
    <col min="4618" max="4618" width="3.7109375" style="122" customWidth="1"/>
    <col min="4619" max="4864" width="9.140625" style="122"/>
    <col min="4865" max="4865" width="5.85546875" style="122" customWidth="1"/>
    <col min="4866" max="4866" width="36.7109375" style="122" customWidth="1"/>
    <col min="4867" max="4872" width="11" style="122" customWidth="1"/>
    <col min="4873" max="4873" width="12.28515625" style="122" customWidth="1"/>
    <col min="4874" max="4874" width="3.7109375" style="122" customWidth="1"/>
    <col min="4875" max="5120" width="9.140625" style="122"/>
    <col min="5121" max="5121" width="5.85546875" style="122" customWidth="1"/>
    <col min="5122" max="5122" width="36.7109375" style="122" customWidth="1"/>
    <col min="5123" max="5128" width="11" style="122" customWidth="1"/>
    <col min="5129" max="5129" width="12.28515625" style="122" customWidth="1"/>
    <col min="5130" max="5130" width="3.7109375" style="122" customWidth="1"/>
    <col min="5131" max="5376" width="9.140625" style="122"/>
    <col min="5377" max="5377" width="5.85546875" style="122" customWidth="1"/>
    <col min="5378" max="5378" width="36.7109375" style="122" customWidth="1"/>
    <col min="5379" max="5384" width="11" style="122" customWidth="1"/>
    <col min="5385" max="5385" width="12.28515625" style="122" customWidth="1"/>
    <col min="5386" max="5386" width="3.7109375" style="122" customWidth="1"/>
    <col min="5387" max="5632" width="9.140625" style="122"/>
    <col min="5633" max="5633" width="5.85546875" style="122" customWidth="1"/>
    <col min="5634" max="5634" width="36.7109375" style="122" customWidth="1"/>
    <col min="5635" max="5640" width="11" style="122" customWidth="1"/>
    <col min="5641" max="5641" width="12.28515625" style="122" customWidth="1"/>
    <col min="5642" max="5642" width="3.7109375" style="122" customWidth="1"/>
    <col min="5643" max="5888" width="9.140625" style="122"/>
    <col min="5889" max="5889" width="5.85546875" style="122" customWidth="1"/>
    <col min="5890" max="5890" width="36.7109375" style="122" customWidth="1"/>
    <col min="5891" max="5896" width="11" style="122" customWidth="1"/>
    <col min="5897" max="5897" width="12.28515625" style="122" customWidth="1"/>
    <col min="5898" max="5898" width="3.7109375" style="122" customWidth="1"/>
    <col min="5899" max="6144" width="9.140625" style="122"/>
    <col min="6145" max="6145" width="5.85546875" style="122" customWidth="1"/>
    <col min="6146" max="6146" width="36.7109375" style="122" customWidth="1"/>
    <col min="6147" max="6152" width="11" style="122" customWidth="1"/>
    <col min="6153" max="6153" width="12.28515625" style="122" customWidth="1"/>
    <col min="6154" max="6154" width="3.7109375" style="122" customWidth="1"/>
    <col min="6155" max="6400" width="9.140625" style="122"/>
    <col min="6401" max="6401" width="5.85546875" style="122" customWidth="1"/>
    <col min="6402" max="6402" width="36.7109375" style="122" customWidth="1"/>
    <col min="6403" max="6408" width="11" style="122" customWidth="1"/>
    <col min="6409" max="6409" width="12.28515625" style="122" customWidth="1"/>
    <col min="6410" max="6410" width="3.7109375" style="122" customWidth="1"/>
    <col min="6411" max="6656" width="9.140625" style="122"/>
    <col min="6657" max="6657" width="5.85546875" style="122" customWidth="1"/>
    <col min="6658" max="6658" width="36.7109375" style="122" customWidth="1"/>
    <col min="6659" max="6664" width="11" style="122" customWidth="1"/>
    <col min="6665" max="6665" width="12.28515625" style="122" customWidth="1"/>
    <col min="6666" max="6666" width="3.7109375" style="122" customWidth="1"/>
    <col min="6667" max="6912" width="9.140625" style="122"/>
    <col min="6913" max="6913" width="5.85546875" style="122" customWidth="1"/>
    <col min="6914" max="6914" width="36.7109375" style="122" customWidth="1"/>
    <col min="6915" max="6920" width="11" style="122" customWidth="1"/>
    <col min="6921" max="6921" width="12.28515625" style="122" customWidth="1"/>
    <col min="6922" max="6922" width="3.7109375" style="122" customWidth="1"/>
    <col min="6923" max="7168" width="9.140625" style="122"/>
    <col min="7169" max="7169" width="5.85546875" style="122" customWidth="1"/>
    <col min="7170" max="7170" width="36.7109375" style="122" customWidth="1"/>
    <col min="7171" max="7176" width="11" style="122" customWidth="1"/>
    <col min="7177" max="7177" width="12.28515625" style="122" customWidth="1"/>
    <col min="7178" max="7178" width="3.7109375" style="122" customWidth="1"/>
    <col min="7179" max="7424" width="9.140625" style="122"/>
    <col min="7425" max="7425" width="5.85546875" style="122" customWidth="1"/>
    <col min="7426" max="7426" width="36.7109375" style="122" customWidth="1"/>
    <col min="7427" max="7432" width="11" style="122" customWidth="1"/>
    <col min="7433" max="7433" width="12.28515625" style="122" customWidth="1"/>
    <col min="7434" max="7434" width="3.7109375" style="122" customWidth="1"/>
    <col min="7435" max="7680" width="9.140625" style="122"/>
    <col min="7681" max="7681" width="5.85546875" style="122" customWidth="1"/>
    <col min="7682" max="7682" width="36.7109375" style="122" customWidth="1"/>
    <col min="7683" max="7688" width="11" style="122" customWidth="1"/>
    <col min="7689" max="7689" width="12.28515625" style="122" customWidth="1"/>
    <col min="7690" max="7690" width="3.7109375" style="122" customWidth="1"/>
    <col min="7691" max="7936" width="9.140625" style="122"/>
    <col min="7937" max="7937" width="5.85546875" style="122" customWidth="1"/>
    <col min="7938" max="7938" width="36.7109375" style="122" customWidth="1"/>
    <col min="7939" max="7944" width="11" style="122" customWidth="1"/>
    <col min="7945" max="7945" width="12.28515625" style="122" customWidth="1"/>
    <col min="7946" max="7946" width="3.7109375" style="122" customWidth="1"/>
    <col min="7947" max="8192" width="9.140625" style="122"/>
    <col min="8193" max="8193" width="5.85546875" style="122" customWidth="1"/>
    <col min="8194" max="8194" width="36.7109375" style="122" customWidth="1"/>
    <col min="8195" max="8200" width="11" style="122" customWidth="1"/>
    <col min="8201" max="8201" width="12.28515625" style="122" customWidth="1"/>
    <col min="8202" max="8202" width="3.7109375" style="122" customWidth="1"/>
    <col min="8203" max="8448" width="9.140625" style="122"/>
    <col min="8449" max="8449" width="5.85546875" style="122" customWidth="1"/>
    <col min="8450" max="8450" width="36.7109375" style="122" customWidth="1"/>
    <col min="8451" max="8456" width="11" style="122" customWidth="1"/>
    <col min="8457" max="8457" width="12.28515625" style="122" customWidth="1"/>
    <col min="8458" max="8458" width="3.7109375" style="122" customWidth="1"/>
    <col min="8459" max="8704" width="9.140625" style="122"/>
    <col min="8705" max="8705" width="5.85546875" style="122" customWidth="1"/>
    <col min="8706" max="8706" width="36.7109375" style="122" customWidth="1"/>
    <col min="8707" max="8712" width="11" style="122" customWidth="1"/>
    <col min="8713" max="8713" width="12.28515625" style="122" customWidth="1"/>
    <col min="8714" max="8714" width="3.7109375" style="122" customWidth="1"/>
    <col min="8715" max="8960" width="9.140625" style="122"/>
    <col min="8961" max="8961" width="5.85546875" style="122" customWidth="1"/>
    <col min="8962" max="8962" width="36.7109375" style="122" customWidth="1"/>
    <col min="8963" max="8968" width="11" style="122" customWidth="1"/>
    <col min="8969" max="8969" width="12.28515625" style="122" customWidth="1"/>
    <col min="8970" max="8970" width="3.7109375" style="122" customWidth="1"/>
    <col min="8971" max="9216" width="9.140625" style="122"/>
    <col min="9217" max="9217" width="5.85546875" style="122" customWidth="1"/>
    <col min="9218" max="9218" width="36.7109375" style="122" customWidth="1"/>
    <col min="9219" max="9224" width="11" style="122" customWidth="1"/>
    <col min="9225" max="9225" width="12.28515625" style="122" customWidth="1"/>
    <col min="9226" max="9226" width="3.7109375" style="122" customWidth="1"/>
    <col min="9227" max="9472" width="9.140625" style="122"/>
    <col min="9473" max="9473" width="5.85546875" style="122" customWidth="1"/>
    <col min="9474" max="9474" width="36.7109375" style="122" customWidth="1"/>
    <col min="9475" max="9480" width="11" style="122" customWidth="1"/>
    <col min="9481" max="9481" width="12.28515625" style="122" customWidth="1"/>
    <col min="9482" max="9482" width="3.7109375" style="122" customWidth="1"/>
    <col min="9483" max="9728" width="9.140625" style="122"/>
    <col min="9729" max="9729" width="5.85546875" style="122" customWidth="1"/>
    <col min="9730" max="9730" width="36.7109375" style="122" customWidth="1"/>
    <col min="9731" max="9736" width="11" style="122" customWidth="1"/>
    <col min="9737" max="9737" width="12.28515625" style="122" customWidth="1"/>
    <col min="9738" max="9738" width="3.7109375" style="122" customWidth="1"/>
    <col min="9739" max="9984" width="9.140625" style="122"/>
    <col min="9985" max="9985" width="5.85546875" style="122" customWidth="1"/>
    <col min="9986" max="9986" width="36.7109375" style="122" customWidth="1"/>
    <col min="9987" max="9992" width="11" style="122" customWidth="1"/>
    <col min="9993" max="9993" width="12.28515625" style="122" customWidth="1"/>
    <col min="9994" max="9994" width="3.7109375" style="122" customWidth="1"/>
    <col min="9995" max="10240" width="9.140625" style="122"/>
    <col min="10241" max="10241" width="5.85546875" style="122" customWidth="1"/>
    <col min="10242" max="10242" width="36.7109375" style="122" customWidth="1"/>
    <col min="10243" max="10248" width="11" style="122" customWidth="1"/>
    <col min="10249" max="10249" width="12.28515625" style="122" customWidth="1"/>
    <col min="10250" max="10250" width="3.7109375" style="122" customWidth="1"/>
    <col min="10251" max="10496" width="9.140625" style="122"/>
    <col min="10497" max="10497" width="5.85546875" style="122" customWidth="1"/>
    <col min="10498" max="10498" width="36.7109375" style="122" customWidth="1"/>
    <col min="10499" max="10504" width="11" style="122" customWidth="1"/>
    <col min="10505" max="10505" width="12.28515625" style="122" customWidth="1"/>
    <col min="10506" max="10506" width="3.7109375" style="122" customWidth="1"/>
    <col min="10507" max="10752" width="9.140625" style="122"/>
    <col min="10753" max="10753" width="5.85546875" style="122" customWidth="1"/>
    <col min="10754" max="10754" width="36.7109375" style="122" customWidth="1"/>
    <col min="10755" max="10760" width="11" style="122" customWidth="1"/>
    <col min="10761" max="10761" width="12.28515625" style="122" customWidth="1"/>
    <col min="10762" max="10762" width="3.7109375" style="122" customWidth="1"/>
    <col min="10763" max="11008" width="9.140625" style="122"/>
    <col min="11009" max="11009" width="5.85546875" style="122" customWidth="1"/>
    <col min="11010" max="11010" width="36.7109375" style="122" customWidth="1"/>
    <col min="11011" max="11016" width="11" style="122" customWidth="1"/>
    <col min="11017" max="11017" width="12.28515625" style="122" customWidth="1"/>
    <col min="11018" max="11018" width="3.7109375" style="122" customWidth="1"/>
    <col min="11019" max="11264" width="9.140625" style="122"/>
    <col min="11265" max="11265" width="5.85546875" style="122" customWidth="1"/>
    <col min="11266" max="11266" width="36.7109375" style="122" customWidth="1"/>
    <col min="11267" max="11272" width="11" style="122" customWidth="1"/>
    <col min="11273" max="11273" width="12.28515625" style="122" customWidth="1"/>
    <col min="11274" max="11274" width="3.7109375" style="122" customWidth="1"/>
    <col min="11275" max="11520" width="9.140625" style="122"/>
    <col min="11521" max="11521" width="5.85546875" style="122" customWidth="1"/>
    <col min="11522" max="11522" width="36.7109375" style="122" customWidth="1"/>
    <col min="11523" max="11528" width="11" style="122" customWidth="1"/>
    <col min="11529" max="11529" width="12.28515625" style="122" customWidth="1"/>
    <col min="11530" max="11530" width="3.7109375" style="122" customWidth="1"/>
    <col min="11531" max="11776" width="9.140625" style="122"/>
    <col min="11777" max="11777" width="5.85546875" style="122" customWidth="1"/>
    <col min="11778" max="11778" width="36.7109375" style="122" customWidth="1"/>
    <col min="11779" max="11784" width="11" style="122" customWidth="1"/>
    <col min="11785" max="11785" width="12.28515625" style="122" customWidth="1"/>
    <col min="11786" max="11786" width="3.7109375" style="122" customWidth="1"/>
    <col min="11787" max="12032" width="9.140625" style="122"/>
    <col min="12033" max="12033" width="5.85546875" style="122" customWidth="1"/>
    <col min="12034" max="12034" width="36.7109375" style="122" customWidth="1"/>
    <col min="12035" max="12040" width="11" style="122" customWidth="1"/>
    <col min="12041" max="12041" width="12.28515625" style="122" customWidth="1"/>
    <col min="12042" max="12042" width="3.7109375" style="122" customWidth="1"/>
    <col min="12043" max="12288" width="9.140625" style="122"/>
    <col min="12289" max="12289" width="5.85546875" style="122" customWidth="1"/>
    <col min="12290" max="12290" width="36.7109375" style="122" customWidth="1"/>
    <col min="12291" max="12296" width="11" style="122" customWidth="1"/>
    <col min="12297" max="12297" width="12.28515625" style="122" customWidth="1"/>
    <col min="12298" max="12298" width="3.7109375" style="122" customWidth="1"/>
    <col min="12299" max="12544" width="9.140625" style="122"/>
    <col min="12545" max="12545" width="5.85546875" style="122" customWidth="1"/>
    <col min="12546" max="12546" width="36.7109375" style="122" customWidth="1"/>
    <col min="12547" max="12552" width="11" style="122" customWidth="1"/>
    <col min="12553" max="12553" width="12.28515625" style="122" customWidth="1"/>
    <col min="12554" max="12554" width="3.7109375" style="122" customWidth="1"/>
    <col min="12555" max="12800" width="9.140625" style="122"/>
    <col min="12801" max="12801" width="5.85546875" style="122" customWidth="1"/>
    <col min="12802" max="12802" width="36.7109375" style="122" customWidth="1"/>
    <col min="12803" max="12808" width="11" style="122" customWidth="1"/>
    <col min="12809" max="12809" width="12.28515625" style="122" customWidth="1"/>
    <col min="12810" max="12810" width="3.7109375" style="122" customWidth="1"/>
    <col min="12811" max="13056" width="9.140625" style="122"/>
    <col min="13057" max="13057" width="5.85546875" style="122" customWidth="1"/>
    <col min="13058" max="13058" width="36.7109375" style="122" customWidth="1"/>
    <col min="13059" max="13064" width="11" style="122" customWidth="1"/>
    <col min="13065" max="13065" width="12.28515625" style="122" customWidth="1"/>
    <col min="13066" max="13066" width="3.7109375" style="122" customWidth="1"/>
    <col min="13067" max="13312" width="9.140625" style="122"/>
    <col min="13313" max="13313" width="5.85546875" style="122" customWidth="1"/>
    <col min="13314" max="13314" width="36.7109375" style="122" customWidth="1"/>
    <col min="13315" max="13320" width="11" style="122" customWidth="1"/>
    <col min="13321" max="13321" width="12.28515625" style="122" customWidth="1"/>
    <col min="13322" max="13322" width="3.7109375" style="122" customWidth="1"/>
    <col min="13323" max="13568" width="9.140625" style="122"/>
    <col min="13569" max="13569" width="5.85546875" style="122" customWidth="1"/>
    <col min="13570" max="13570" width="36.7109375" style="122" customWidth="1"/>
    <col min="13571" max="13576" width="11" style="122" customWidth="1"/>
    <col min="13577" max="13577" width="12.28515625" style="122" customWidth="1"/>
    <col min="13578" max="13578" width="3.7109375" style="122" customWidth="1"/>
    <col min="13579" max="13824" width="9.140625" style="122"/>
    <col min="13825" max="13825" width="5.85546875" style="122" customWidth="1"/>
    <col min="13826" max="13826" width="36.7109375" style="122" customWidth="1"/>
    <col min="13827" max="13832" width="11" style="122" customWidth="1"/>
    <col min="13833" max="13833" width="12.28515625" style="122" customWidth="1"/>
    <col min="13834" max="13834" width="3.7109375" style="122" customWidth="1"/>
    <col min="13835" max="14080" width="9.140625" style="122"/>
    <col min="14081" max="14081" width="5.85546875" style="122" customWidth="1"/>
    <col min="14082" max="14082" width="36.7109375" style="122" customWidth="1"/>
    <col min="14083" max="14088" width="11" style="122" customWidth="1"/>
    <col min="14089" max="14089" width="12.28515625" style="122" customWidth="1"/>
    <col min="14090" max="14090" width="3.7109375" style="122" customWidth="1"/>
    <col min="14091" max="14336" width="9.140625" style="122"/>
    <col min="14337" max="14337" width="5.85546875" style="122" customWidth="1"/>
    <col min="14338" max="14338" width="36.7109375" style="122" customWidth="1"/>
    <col min="14339" max="14344" width="11" style="122" customWidth="1"/>
    <col min="14345" max="14345" width="12.28515625" style="122" customWidth="1"/>
    <col min="14346" max="14346" width="3.7109375" style="122" customWidth="1"/>
    <col min="14347" max="14592" width="9.140625" style="122"/>
    <col min="14593" max="14593" width="5.85546875" style="122" customWidth="1"/>
    <col min="14594" max="14594" width="36.7109375" style="122" customWidth="1"/>
    <col min="14595" max="14600" width="11" style="122" customWidth="1"/>
    <col min="14601" max="14601" width="12.28515625" style="122" customWidth="1"/>
    <col min="14602" max="14602" width="3.7109375" style="122" customWidth="1"/>
    <col min="14603" max="14848" width="9.140625" style="122"/>
    <col min="14849" max="14849" width="5.85546875" style="122" customWidth="1"/>
    <col min="14850" max="14850" width="36.7109375" style="122" customWidth="1"/>
    <col min="14851" max="14856" width="11" style="122" customWidth="1"/>
    <col min="14857" max="14857" width="12.28515625" style="122" customWidth="1"/>
    <col min="14858" max="14858" width="3.7109375" style="122" customWidth="1"/>
    <col min="14859" max="15104" width="9.140625" style="122"/>
    <col min="15105" max="15105" width="5.85546875" style="122" customWidth="1"/>
    <col min="15106" max="15106" width="36.7109375" style="122" customWidth="1"/>
    <col min="15107" max="15112" width="11" style="122" customWidth="1"/>
    <col min="15113" max="15113" width="12.28515625" style="122" customWidth="1"/>
    <col min="15114" max="15114" width="3.7109375" style="122" customWidth="1"/>
    <col min="15115" max="15360" width="9.140625" style="122"/>
    <col min="15361" max="15361" width="5.85546875" style="122" customWidth="1"/>
    <col min="15362" max="15362" width="36.7109375" style="122" customWidth="1"/>
    <col min="15363" max="15368" width="11" style="122" customWidth="1"/>
    <col min="15369" max="15369" width="12.28515625" style="122" customWidth="1"/>
    <col min="15370" max="15370" width="3.7109375" style="122" customWidth="1"/>
    <col min="15371" max="15616" width="9.140625" style="122"/>
    <col min="15617" max="15617" width="5.85546875" style="122" customWidth="1"/>
    <col min="15618" max="15618" width="36.7109375" style="122" customWidth="1"/>
    <col min="15619" max="15624" width="11" style="122" customWidth="1"/>
    <col min="15625" max="15625" width="12.28515625" style="122" customWidth="1"/>
    <col min="15626" max="15626" width="3.7109375" style="122" customWidth="1"/>
    <col min="15627" max="15872" width="9.140625" style="122"/>
    <col min="15873" max="15873" width="5.85546875" style="122" customWidth="1"/>
    <col min="15874" max="15874" width="36.7109375" style="122" customWidth="1"/>
    <col min="15875" max="15880" width="11" style="122" customWidth="1"/>
    <col min="15881" max="15881" width="12.28515625" style="122" customWidth="1"/>
    <col min="15882" max="15882" width="3.7109375" style="122" customWidth="1"/>
    <col min="15883" max="16128" width="9.140625" style="122"/>
    <col min="16129" max="16129" width="5.85546875" style="122" customWidth="1"/>
    <col min="16130" max="16130" width="36.7109375" style="122" customWidth="1"/>
    <col min="16131" max="16136" width="11" style="122" customWidth="1"/>
    <col min="16137" max="16137" width="12.28515625" style="122" customWidth="1"/>
    <col min="16138" max="16138" width="3.7109375" style="122" customWidth="1"/>
    <col min="16139" max="16384" width="9.140625" style="122"/>
  </cols>
  <sheetData>
    <row r="1" spans="1:10" x14ac:dyDescent="0.25">
      <c r="E1" s="262" t="s">
        <v>618</v>
      </c>
      <c r="F1" s="262"/>
      <c r="G1" s="262"/>
      <c r="H1" s="262"/>
    </row>
    <row r="3" spans="1:10" ht="15.75" customHeight="1" x14ac:dyDescent="0.25">
      <c r="A3" s="948" t="s">
        <v>529</v>
      </c>
      <c r="B3" s="948"/>
      <c r="C3" s="948"/>
      <c r="D3" s="948"/>
      <c r="E3" s="948"/>
      <c r="F3" s="948"/>
      <c r="G3" s="948"/>
      <c r="H3" s="948"/>
      <c r="I3" s="948"/>
      <c r="J3" s="150"/>
    </row>
    <row r="4" spans="1:10" ht="15.75" thickBot="1" x14ac:dyDescent="0.3">
      <c r="I4" s="658" t="str">
        <f>'[2]KV_1.sz.tájékoztató_t.'!E5</f>
        <v>Forintban!</v>
      </c>
      <c r="J4" s="150"/>
    </row>
    <row r="5" spans="1:10" s="659" customFormat="1" ht="14.25" x14ac:dyDescent="0.25">
      <c r="A5" s="992" t="s">
        <v>4</v>
      </c>
      <c r="B5" s="994" t="s">
        <v>530</v>
      </c>
      <c r="C5" s="992" t="s">
        <v>531</v>
      </c>
      <c r="D5" s="992" t="str">
        <f>+CONCATENATE(LEFT([2]KV_ÖSSZEFÜGGÉSEK!A5,4)," előtti kifizetés")</f>
        <v>2020 előtti kifizetés</v>
      </c>
      <c r="E5" s="996" t="s">
        <v>532</v>
      </c>
      <c r="F5" s="997"/>
      <c r="G5" s="997"/>
      <c r="H5" s="998"/>
      <c r="I5" s="994" t="s">
        <v>533</v>
      </c>
      <c r="J5" s="150"/>
    </row>
    <row r="6" spans="1:10" s="662" customFormat="1" ht="24.75" thickBot="1" x14ac:dyDescent="0.3">
      <c r="A6" s="993"/>
      <c r="B6" s="995"/>
      <c r="C6" s="995"/>
      <c r="D6" s="993"/>
      <c r="E6" s="660" t="str">
        <f>+CONCATENATE(LEFT([2]KV_ÖSSZEFÜGGÉSEK!A5,4),".")</f>
        <v>2020.</v>
      </c>
      <c r="F6" s="660" t="str">
        <f>+CONCATENATE(LEFT([2]KV_ÖSSZEFÜGGÉSEK!A5,4)+1,".")</f>
        <v>2021.</v>
      </c>
      <c r="G6" s="660" t="str">
        <f>+CONCATENATE(LEFT([2]KV_ÖSSZEFÜGGÉSEK!A5,4)+2,".")</f>
        <v>2022.</v>
      </c>
      <c r="H6" s="661" t="str">
        <f>+CONCATENATE(LEFT([2]KV_ÖSSZEFÜGGÉSEK!A5,4)+2,".",CHAR(10)," után")</f>
        <v>2022.
 után</v>
      </c>
      <c r="I6" s="995"/>
      <c r="J6" s="150"/>
    </row>
    <row r="7" spans="1:10" s="668" customFormat="1" ht="21.75" thickBot="1" x14ac:dyDescent="0.3">
      <c r="A7" s="663" t="s">
        <v>8</v>
      </c>
      <c r="B7" s="664" t="s">
        <v>9</v>
      </c>
      <c r="C7" s="665" t="s">
        <v>10</v>
      </c>
      <c r="D7" s="664" t="s">
        <v>11</v>
      </c>
      <c r="E7" s="663" t="s">
        <v>361</v>
      </c>
      <c r="F7" s="665" t="s">
        <v>534</v>
      </c>
      <c r="G7" s="665" t="s">
        <v>535</v>
      </c>
      <c r="H7" s="666" t="s">
        <v>536</v>
      </c>
      <c r="I7" s="667" t="s">
        <v>537</v>
      </c>
      <c r="J7" s="150"/>
    </row>
    <row r="8" spans="1:10" ht="21.75" thickBot="1" x14ac:dyDescent="0.3">
      <c r="A8" s="669" t="s">
        <v>12</v>
      </c>
      <c r="B8" s="670" t="s">
        <v>538</v>
      </c>
      <c r="C8" s="671"/>
      <c r="D8" s="672">
        <f>+D9+D10</f>
        <v>0</v>
      </c>
      <c r="E8" s="673">
        <f>+E9+E10</f>
        <v>0</v>
      </c>
      <c r="F8" s="674">
        <f>+F9+F10</f>
        <v>0</v>
      </c>
      <c r="G8" s="674">
        <f>+G9+G10</f>
        <v>0</v>
      </c>
      <c r="H8" s="675">
        <f>+H9+H10</f>
        <v>0</v>
      </c>
      <c r="I8" s="290">
        <f t="shared" ref="I8:I19" si="0">SUM(D8:H8)</f>
        <v>0</v>
      </c>
      <c r="J8" s="150"/>
    </row>
    <row r="9" spans="1:10" x14ac:dyDescent="0.25">
      <c r="A9" s="676" t="s">
        <v>26</v>
      </c>
      <c r="B9" s="677" t="s">
        <v>539</v>
      </c>
      <c r="C9" s="678"/>
      <c r="D9" s="679"/>
      <c r="E9" s="680"/>
      <c r="F9" s="681"/>
      <c r="G9" s="681"/>
      <c r="H9" s="682"/>
      <c r="I9" s="279">
        <f t="shared" si="0"/>
        <v>0</v>
      </c>
      <c r="J9" s="150"/>
    </row>
    <row r="10" spans="1:10" ht="15.75" thickBot="1" x14ac:dyDescent="0.3">
      <c r="A10" s="676" t="s">
        <v>40</v>
      </c>
      <c r="B10" s="677" t="s">
        <v>539</v>
      </c>
      <c r="C10" s="678"/>
      <c r="D10" s="679"/>
      <c r="E10" s="680"/>
      <c r="F10" s="681"/>
      <c r="G10" s="681"/>
      <c r="H10" s="682"/>
      <c r="I10" s="279">
        <f t="shared" si="0"/>
        <v>0</v>
      </c>
      <c r="J10" s="150"/>
    </row>
    <row r="11" spans="1:10" ht="21.75" thickBot="1" x14ac:dyDescent="0.3">
      <c r="A11" s="669" t="s">
        <v>237</v>
      </c>
      <c r="B11" s="670" t="s">
        <v>540</v>
      </c>
      <c r="C11" s="671"/>
      <c r="D11" s="672">
        <f>+D12+D13</f>
        <v>0</v>
      </c>
      <c r="E11" s="673">
        <f>+E12+E13</f>
        <v>0</v>
      </c>
      <c r="F11" s="674">
        <f>+F12+F13</f>
        <v>0</v>
      </c>
      <c r="G11" s="674">
        <f>+G12+G13</f>
        <v>0</v>
      </c>
      <c r="H11" s="675">
        <f>+H12+H13</f>
        <v>0</v>
      </c>
      <c r="I11" s="290">
        <f t="shared" si="0"/>
        <v>0</v>
      </c>
      <c r="J11" s="150"/>
    </row>
    <row r="12" spans="1:10" x14ac:dyDescent="0.25">
      <c r="A12" s="676" t="s">
        <v>70</v>
      </c>
      <c r="B12" s="677" t="s">
        <v>539</v>
      </c>
      <c r="C12" s="678"/>
      <c r="D12" s="679"/>
      <c r="E12" s="680"/>
      <c r="F12" s="681"/>
      <c r="G12" s="681"/>
      <c r="H12" s="682"/>
      <c r="I12" s="279">
        <f t="shared" si="0"/>
        <v>0</v>
      </c>
      <c r="J12" s="150"/>
    </row>
    <row r="13" spans="1:10" ht="15.75" thickBot="1" x14ac:dyDescent="0.3">
      <c r="A13" s="676" t="s">
        <v>94</v>
      </c>
      <c r="B13" s="677" t="s">
        <v>539</v>
      </c>
      <c r="C13" s="678"/>
      <c r="D13" s="679"/>
      <c r="E13" s="680"/>
      <c r="F13" s="681"/>
      <c r="G13" s="681"/>
      <c r="H13" s="682"/>
      <c r="I13" s="279">
        <f t="shared" si="0"/>
        <v>0</v>
      </c>
      <c r="J13" s="150"/>
    </row>
    <row r="14" spans="1:10" ht="15.75" thickBot="1" x14ac:dyDescent="0.3">
      <c r="A14" s="669" t="s">
        <v>254</v>
      </c>
      <c r="B14" s="670" t="s">
        <v>541</v>
      </c>
      <c r="C14" s="671"/>
      <c r="D14" s="672">
        <f>+D15</f>
        <v>0</v>
      </c>
      <c r="E14" s="673">
        <f>+E15</f>
        <v>0</v>
      </c>
      <c r="F14" s="674">
        <f>+F15</f>
        <v>0</v>
      </c>
      <c r="G14" s="674">
        <f>+G15</f>
        <v>0</v>
      </c>
      <c r="H14" s="675">
        <f>+H15</f>
        <v>0</v>
      </c>
      <c r="I14" s="290">
        <f t="shared" si="0"/>
        <v>0</v>
      </c>
      <c r="J14" s="150"/>
    </row>
    <row r="15" spans="1:10" ht="15.75" thickBot="1" x14ac:dyDescent="0.3">
      <c r="A15" s="676" t="s">
        <v>116</v>
      </c>
      <c r="B15" s="677" t="s">
        <v>539</v>
      </c>
      <c r="C15" s="678"/>
      <c r="D15" s="679"/>
      <c r="E15" s="680"/>
      <c r="F15" s="681"/>
      <c r="G15" s="681"/>
      <c r="H15" s="682"/>
      <c r="I15" s="279">
        <f t="shared" si="0"/>
        <v>0</v>
      </c>
      <c r="J15" s="150"/>
    </row>
    <row r="16" spans="1:10" ht="15.75" thickBot="1" x14ac:dyDescent="0.3">
      <c r="A16" s="669" t="s">
        <v>259</v>
      </c>
      <c r="B16" s="670" t="s">
        <v>542</v>
      </c>
      <c r="C16" s="671"/>
      <c r="D16" s="672">
        <f>+D17</f>
        <v>0</v>
      </c>
      <c r="E16" s="673">
        <f>+E17</f>
        <v>0</v>
      </c>
      <c r="F16" s="674">
        <f>+F17</f>
        <v>0</v>
      </c>
      <c r="G16" s="674">
        <f>+G17</f>
        <v>0</v>
      </c>
      <c r="H16" s="675">
        <f>+H17</f>
        <v>0</v>
      </c>
      <c r="I16" s="290">
        <f t="shared" si="0"/>
        <v>0</v>
      </c>
      <c r="J16" s="150"/>
    </row>
    <row r="17" spans="1:10" ht="15.75" thickBot="1" x14ac:dyDescent="0.3">
      <c r="A17" s="683" t="s">
        <v>261</v>
      </c>
      <c r="B17" s="684" t="s">
        <v>539</v>
      </c>
      <c r="C17" s="685"/>
      <c r="D17" s="686"/>
      <c r="E17" s="687"/>
      <c r="F17" s="688"/>
      <c r="G17" s="688"/>
      <c r="H17" s="689"/>
      <c r="I17" s="285">
        <f t="shared" si="0"/>
        <v>0</v>
      </c>
      <c r="J17" s="150"/>
    </row>
    <row r="18" spans="1:10" ht="15.75" thickBot="1" x14ac:dyDescent="0.3">
      <c r="A18" s="669" t="s">
        <v>263</v>
      </c>
      <c r="B18" s="690" t="s">
        <v>543</v>
      </c>
      <c r="C18" s="671"/>
      <c r="D18" s="672">
        <f>+D19</f>
        <v>0</v>
      </c>
      <c r="E18" s="673">
        <f>+E19</f>
        <v>0</v>
      </c>
      <c r="F18" s="674">
        <f>+F19</f>
        <v>0</v>
      </c>
      <c r="G18" s="674">
        <f>+G19</f>
        <v>0</v>
      </c>
      <c r="H18" s="675">
        <f>+H19</f>
        <v>0</v>
      </c>
      <c r="I18" s="290">
        <f t="shared" si="0"/>
        <v>0</v>
      </c>
      <c r="J18" s="150"/>
    </row>
    <row r="19" spans="1:10" ht="15.75" thickBot="1" x14ac:dyDescent="0.3">
      <c r="A19" s="691" t="s">
        <v>286</v>
      </c>
      <c r="B19" s="692" t="s">
        <v>539</v>
      </c>
      <c r="C19" s="693"/>
      <c r="D19" s="694"/>
      <c r="E19" s="695"/>
      <c r="F19" s="696"/>
      <c r="G19" s="696"/>
      <c r="H19" s="697"/>
      <c r="I19" s="698">
        <f t="shared" si="0"/>
        <v>0</v>
      </c>
      <c r="J19" s="150"/>
    </row>
    <row r="20" spans="1:10" ht="20.100000000000001" customHeight="1" thickBot="1" x14ac:dyDescent="0.3">
      <c r="A20" s="990" t="s">
        <v>544</v>
      </c>
      <c r="B20" s="991"/>
      <c r="C20" s="699"/>
      <c r="D20" s="672">
        <f t="shared" ref="D20:I20" si="1">+D8+D11+D14+D16+D18</f>
        <v>0</v>
      </c>
      <c r="E20" s="673">
        <f t="shared" si="1"/>
        <v>0</v>
      </c>
      <c r="F20" s="674">
        <f t="shared" si="1"/>
        <v>0</v>
      </c>
      <c r="G20" s="674">
        <f t="shared" si="1"/>
        <v>0</v>
      </c>
      <c r="H20" s="675">
        <f t="shared" si="1"/>
        <v>0</v>
      </c>
      <c r="I20" s="290">
        <f t="shared" si="1"/>
        <v>0</v>
      </c>
      <c r="J20" s="150"/>
    </row>
  </sheetData>
  <mergeCells count="8">
    <mergeCell ref="A20:B20"/>
    <mergeCell ref="A3:I3"/>
    <mergeCell ref="A5:A6"/>
    <mergeCell ref="B5:B6"/>
    <mergeCell ref="C5:C6"/>
    <mergeCell ref="D5:D6"/>
    <mergeCell ref="E5:H5"/>
    <mergeCell ref="I5:I6"/>
  </mergeCell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37BA-454F-4ED7-8C8D-C6EB766E6A8D}">
  <dimension ref="A1:F33"/>
  <sheetViews>
    <sheetView workbookViewId="0">
      <selection activeCell="H18" sqref="H18"/>
    </sheetView>
  </sheetViews>
  <sheetFormatPr defaultRowHeight="15" x14ac:dyDescent="0.25"/>
  <cols>
    <col min="1" max="1" width="5" style="700" customWidth="1"/>
    <col min="2" max="2" width="47" style="403" customWidth="1"/>
    <col min="3" max="4" width="15.140625" style="403" customWidth="1"/>
    <col min="5" max="256" width="9.140625" style="403"/>
    <col min="257" max="257" width="5" style="403" customWidth="1"/>
    <col min="258" max="258" width="47" style="403" customWidth="1"/>
    <col min="259" max="260" width="15.140625" style="403" customWidth="1"/>
    <col min="261" max="512" width="9.140625" style="403"/>
    <col min="513" max="513" width="5" style="403" customWidth="1"/>
    <col min="514" max="514" width="47" style="403" customWidth="1"/>
    <col min="515" max="516" width="15.140625" style="403" customWidth="1"/>
    <col min="517" max="768" width="9.140625" style="403"/>
    <col min="769" max="769" width="5" style="403" customWidth="1"/>
    <col min="770" max="770" width="47" style="403" customWidth="1"/>
    <col min="771" max="772" width="15.140625" style="403" customWidth="1"/>
    <col min="773" max="1024" width="9.140625" style="403"/>
    <col min="1025" max="1025" width="5" style="403" customWidth="1"/>
    <col min="1026" max="1026" width="47" style="403" customWidth="1"/>
    <col min="1027" max="1028" width="15.140625" style="403" customWidth="1"/>
    <col min="1029" max="1280" width="9.140625" style="403"/>
    <col min="1281" max="1281" width="5" style="403" customWidth="1"/>
    <col min="1282" max="1282" width="47" style="403" customWidth="1"/>
    <col min="1283" max="1284" width="15.140625" style="403" customWidth="1"/>
    <col min="1285" max="1536" width="9.140625" style="403"/>
    <col min="1537" max="1537" width="5" style="403" customWidth="1"/>
    <col min="1538" max="1538" width="47" style="403" customWidth="1"/>
    <col min="1539" max="1540" width="15.140625" style="403" customWidth="1"/>
    <col min="1541" max="1792" width="9.140625" style="403"/>
    <col min="1793" max="1793" width="5" style="403" customWidth="1"/>
    <col min="1794" max="1794" width="47" style="403" customWidth="1"/>
    <col min="1795" max="1796" width="15.140625" style="403" customWidth="1"/>
    <col min="1797" max="2048" width="9.140625" style="403"/>
    <col min="2049" max="2049" width="5" style="403" customWidth="1"/>
    <col min="2050" max="2050" width="47" style="403" customWidth="1"/>
    <col min="2051" max="2052" width="15.140625" style="403" customWidth="1"/>
    <col min="2053" max="2304" width="9.140625" style="403"/>
    <col min="2305" max="2305" width="5" style="403" customWidth="1"/>
    <col min="2306" max="2306" width="47" style="403" customWidth="1"/>
    <col min="2307" max="2308" width="15.140625" style="403" customWidth="1"/>
    <col min="2309" max="2560" width="9.140625" style="403"/>
    <col min="2561" max="2561" width="5" style="403" customWidth="1"/>
    <col min="2562" max="2562" width="47" style="403" customWidth="1"/>
    <col min="2563" max="2564" width="15.140625" style="403" customWidth="1"/>
    <col min="2565" max="2816" width="9.140625" style="403"/>
    <col min="2817" max="2817" width="5" style="403" customWidth="1"/>
    <col min="2818" max="2818" width="47" style="403" customWidth="1"/>
    <col min="2819" max="2820" width="15.140625" style="403" customWidth="1"/>
    <col min="2821" max="3072" width="9.140625" style="403"/>
    <col min="3073" max="3073" width="5" style="403" customWidth="1"/>
    <col min="3074" max="3074" width="47" style="403" customWidth="1"/>
    <col min="3075" max="3076" width="15.140625" style="403" customWidth="1"/>
    <col min="3077" max="3328" width="9.140625" style="403"/>
    <col min="3329" max="3329" width="5" style="403" customWidth="1"/>
    <col min="3330" max="3330" width="47" style="403" customWidth="1"/>
    <col min="3331" max="3332" width="15.140625" style="403" customWidth="1"/>
    <col min="3333" max="3584" width="9.140625" style="403"/>
    <col min="3585" max="3585" width="5" style="403" customWidth="1"/>
    <col min="3586" max="3586" width="47" style="403" customWidth="1"/>
    <col min="3587" max="3588" width="15.140625" style="403" customWidth="1"/>
    <col min="3589" max="3840" width="9.140625" style="403"/>
    <col min="3841" max="3841" width="5" style="403" customWidth="1"/>
    <col min="3842" max="3842" width="47" style="403" customWidth="1"/>
    <col min="3843" max="3844" width="15.140625" style="403" customWidth="1"/>
    <col min="3845" max="4096" width="9.140625" style="403"/>
    <col min="4097" max="4097" width="5" style="403" customWidth="1"/>
    <col min="4098" max="4098" width="47" style="403" customWidth="1"/>
    <col min="4099" max="4100" width="15.140625" style="403" customWidth="1"/>
    <col min="4101" max="4352" width="9.140625" style="403"/>
    <col min="4353" max="4353" width="5" style="403" customWidth="1"/>
    <col min="4354" max="4354" width="47" style="403" customWidth="1"/>
    <col min="4355" max="4356" width="15.140625" style="403" customWidth="1"/>
    <col min="4357" max="4608" width="9.140625" style="403"/>
    <col min="4609" max="4609" width="5" style="403" customWidth="1"/>
    <col min="4610" max="4610" width="47" style="403" customWidth="1"/>
    <col min="4611" max="4612" width="15.140625" style="403" customWidth="1"/>
    <col min="4613" max="4864" width="9.140625" style="403"/>
    <col min="4865" max="4865" width="5" style="403" customWidth="1"/>
    <col min="4866" max="4866" width="47" style="403" customWidth="1"/>
    <col min="4867" max="4868" width="15.140625" style="403" customWidth="1"/>
    <col min="4869" max="5120" width="9.140625" style="403"/>
    <col min="5121" max="5121" width="5" style="403" customWidth="1"/>
    <col min="5122" max="5122" width="47" style="403" customWidth="1"/>
    <col min="5123" max="5124" width="15.140625" style="403" customWidth="1"/>
    <col min="5125" max="5376" width="9.140625" style="403"/>
    <col min="5377" max="5377" width="5" style="403" customWidth="1"/>
    <col min="5378" max="5378" width="47" style="403" customWidth="1"/>
    <col min="5379" max="5380" width="15.140625" style="403" customWidth="1"/>
    <col min="5381" max="5632" width="9.140625" style="403"/>
    <col min="5633" max="5633" width="5" style="403" customWidth="1"/>
    <col min="5634" max="5634" width="47" style="403" customWidth="1"/>
    <col min="5635" max="5636" width="15.140625" style="403" customWidth="1"/>
    <col min="5637" max="5888" width="9.140625" style="403"/>
    <col min="5889" max="5889" width="5" style="403" customWidth="1"/>
    <col min="5890" max="5890" width="47" style="403" customWidth="1"/>
    <col min="5891" max="5892" width="15.140625" style="403" customWidth="1"/>
    <col min="5893" max="6144" width="9.140625" style="403"/>
    <col min="6145" max="6145" width="5" style="403" customWidth="1"/>
    <col min="6146" max="6146" width="47" style="403" customWidth="1"/>
    <col min="6147" max="6148" width="15.140625" style="403" customWidth="1"/>
    <col min="6149" max="6400" width="9.140625" style="403"/>
    <col min="6401" max="6401" width="5" style="403" customWidth="1"/>
    <col min="6402" max="6402" width="47" style="403" customWidth="1"/>
    <col min="6403" max="6404" width="15.140625" style="403" customWidth="1"/>
    <col min="6405" max="6656" width="9.140625" style="403"/>
    <col min="6657" max="6657" width="5" style="403" customWidth="1"/>
    <col min="6658" max="6658" width="47" style="403" customWidth="1"/>
    <col min="6659" max="6660" width="15.140625" style="403" customWidth="1"/>
    <col min="6661" max="6912" width="9.140625" style="403"/>
    <col min="6913" max="6913" width="5" style="403" customWidth="1"/>
    <col min="6914" max="6914" width="47" style="403" customWidth="1"/>
    <col min="6915" max="6916" width="15.140625" style="403" customWidth="1"/>
    <col min="6917" max="7168" width="9.140625" style="403"/>
    <col min="7169" max="7169" width="5" style="403" customWidth="1"/>
    <col min="7170" max="7170" width="47" style="403" customWidth="1"/>
    <col min="7171" max="7172" width="15.140625" style="403" customWidth="1"/>
    <col min="7173" max="7424" width="9.140625" style="403"/>
    <col min="7425" max="7425" width="5" style="403" customWidth="1"/>
    <col min="7426" max="7426" width="47" style="403" customWidth="1"/>
    <col min="7427" max="7428" width="15.140625" style="403" customWidth="1"/>
    <col min="7429" max="7680" width="9.140625" style="403"/>
    <col min="7681" max="7681" width="5" style="403" customWidth="1"/>
    <col min="7682" max="7682" width="47" style="403" customWidth="1"/>
    <col min="7683" max="7684" width="15.140625" style="403" customWidth="1"/>
    <col min="7685" max="7936" width="9.140625" style="403"/>
    <col min="7937" max="7937" width="5" style="403" customWidth="1"/>
    <col min="7938" max="7938" width="47" style="403" customWidth="1"/>
    <col min="7939" max="7940" width="15.140625" style="403" customWidth="1"/>
    <col min="7941" max="8192" width="9.140625" style="403"/>
    <col min="8193" max="8193" width="5" style="403" customWidth="1"/>
    <col min="8194" max="8194" width="47" style="403" customWidth="1"/>
    <col min="8195" max="8196" width="15.140625" style="403" customWidth="1"/>
    <col min="8197" max="8448" width="9.140625" style="403"/>
    <col min="8449" max="8449" width="5" style="403" customWidth="1"/>
    <col min="8450" max="8450" width="47" style="403" customWidth="1"/>
    <col min="8451" max="8452" width="15.140625" style="403" customWidth="1"/>
    <col min="8453" max="8704" width="9.140625" style="403"/>
    <col min="8705" max="8705" width="5" style="403" customWidth="1"/>
    <col min="8706" max="8706" width="47" style="403" customWidth="1"/>
    <col min="8707" max="8708" width="15.140625" style="403" customWidth="1"/>
    <col min="8709" max="8960" width="9.140625" style="403"/>
    <col min="8961" max="8961" width="5" style="403" customWidth="1"/>
    <col min="8962" max="8962" width="47" style="403" customWidth="1"/>
    <col min="8963" max="8964" width="15.140625" style="403" customWidth="1"/>
    <col min="8965" max="9216" width="9.140625" style="403"/>
    <col min="9217" max="9217" width="5" style="403" customWidth="1"/>
    <col min="9218" max="9218" width="47" style="403" customWidth="1"/>
    <col min="9219" max="9220" width="15.140625" style="403" customWidth="1"/>
    <col min="9221" max="9472" width="9.140625" style="403"/>
    <col min="9473" max="9473" width="5" style="403" customWidth="1"/>
    <col min="9474" max="9474" width="47" style="403" customWidth="1"/>
    <col min="9475" max="9476" width="15.140625" style="403" customWidth="1"/>
    <col min="9477" max="9728" width="9.140625" style="403"/>
    <col min="9729" max="9729" width="5" style="403" customWidth="1"/>
    <col min="9730" max="9730" width="47" style="403" customWidth="1"/>
    <col min="9731" max="9732" width="15.140625" style="403" customWidth="1"/>
    <col min="9733" max="9984" width="9.140625" style="403"/>
    <col min="9985" max="9985" width="5" style="403" customWidth="1"/>
    <col min="9986" max="9986" width="47" style="403" customWidth="1"/>
    <col min="9987" max="9988" width="15.140625" style="403" customWidth="1"/>
    <col min="9989" max="10240" width="9.140625" style="403"/>
    <col min="10241" max="10241" width="5" style="403" customWidth="1"/>
    <col min="10242" max="10242" width="47" style="403" customWidth="1"/>
    <col min="10243" max="10244" width="15.140625" style="403" customWidth="1"/>
    <col min="10245" max="10496" width="9.140625" style="403"/>
    <col min="10497" max="10497" width="5" style="403" customWidth="1"/>
    <col min="10498" max="10498" width="47" style="403" customWidth="1"/>
    <col min="10499" max="10500" width="15.140625" style="403" customWidth="1"/>
    <col min="10501" max="10752" width="9.140625" style="403"/>
    <col min="10753" max="10753" width="5" style="403" customWidth="1"/>
    <col min="10754" max="10754" width="47" style="403" customWidth="1"/>
    <col min="10755" max="10756" width="15.140625" style="403" customWidth="1"/>
    <col min="10757" max="11008" width="9.140625" style="403"/>
    <col min="11009" max="11009" width="5" style="403" customWidth="1"/>
    <col min="11010" max="11010" width="47" style="403" customWidth="1"/>
    <col min="11011" max="11012" width="15.140625" style="403" customWidth="1"/>
    <col min="11013" max="11264" width="9.140625" style="403"/>
    <col min="11265" max="11265" width="5" style="403" customWidth="1"/>
    <col min="11266" max="11266" width="47" style="403" customWidth="1"/>
    <col min="11267" max="11268" width="15.140625" style="403" customWidth="1"/>
    <col min="11269" max="11520" width="9.140625" style="403"/>
    <col min="11521" max="11521" width="5" style="403" customWidth="1"/>
    <col min="11522" max="11522" width="47" style="403" customWidth="1"/>
    <col min="11523" max="11524" width="15.140625" style="403" customWidth="1"/>
    <col min="11525" max="11776" width="9.140625" style="403"/>
    <col min="11777" max="11777" width="5" style="403" customWidth="1"/>
    <col min="11778" max="11778" width="47" style="403" customWidth="1"/>
    <col min="11779" max="11780" width="15.140625" style="403" customWidth="1"/>
    <col min="11781" max="12032" width="9.140625" style="403"/>
    <col min="12033" max="12033" width="5" style="403" customWidth="1"/>
    <col min="12034" max="12034" width="47" style="403" customWidth="1"/>
    <col min="12035" max="12036" width="15.140625" style="403" customWidth="1"/>
    <col min="12037" max="12288" width="9.140625" style="403"/>
    <col min="12289" max="12289" width="5" style="403" customWidth="1"/>
    <col min="12290" max="12290" width="47" style="403" customWidth="1"/>
    <col min="12291" max="12292" width="15.140625" style="403" customWidth="1"/>
    <col min="12293" max="12544" width="9.140625" style="403"/>
    <col min="12545" max="12545" width="5" style="403" customWidth="1"/>
    <col min="12546" max="12546" width="47" style="403" customWidth="1"/>
    <col min="12547" max="12548" width="15.140625" style="403" customWidth="1"/>
    <col min="12549" max="12800" width="9.140625" style="403"/>
    <col min="12801" max="12801" width="5" style="403" customWidth="1"/>
    <col min="12802" max="12802" width="47" style="403" customWidth="1"/>
    <col min="12803" max="12804" width="15.140625" style="403" customWidth="1"/>
    <col min="12805" max="13056" width="9.140625" style="403"/>
    <col min="13057" max="13057" width="5" style="403" customWidth="1"/>
    <col min="13058" max="13058" width="47" style="403" customWidth="1"/>
    <col min="13059" max="13060" width="15.140625" style="403" customWidth="1"/>
    <col min="13061" max="13312" width="9.140625" style="403"/>
    <col min="13313" max="13313" width="5" style="403" customWidth="1"/>
    <col min="13314" max="13314" width="47" style="403" customWidth="1"/>
    <col min="13315" max="13316" width="15.140625" style="403" customWidth="1"/>
    <col min="13317" max="13568" width="9.140625" style="403"/>
    <col min="13569" max="13569" width="5" style="403" customWidth="1"/>
    <col min="13570" max="13570" width="47" style="403" customWidth="1"/>
    <col min="13571" max="13572" width="15.140625" style="403" customWidth="1"/>
    <col min="13573" max="13824" width="9.140625" style="403"/>
    <col min="13825" max="13825" width="5" style="403" customWidth="1"/>
    <col min="13826" max="13826" width="47" style="403" customWidth="1"/>
    <col min="13827" max="13828" width="15.140625" style="403" customWidth="1"/>
    <col min="13829" max="14080" width="9.140625" style="403"/>
    <col min="14081" max="14081" width="5" style="403" customWidth="1"/>
    <col min="14082" max="14082" width="47" style="403" customWidth="1"/>
    <col min="14083" max="14084" width="15.140625" style="403" customWidth="1"/>
    <col min="14085" max="14336" width="9.140625" style="403"/>
    <col min="14337" max="14337" width="5" style="403" customWidth="1"/>
    <col min="14338" max="14338" width="47" style="403" customWidth="1"/>
    <col min="14339" max="14340" width="15.140625" style="403" customWidth="1"/>
    <col min="14341" max="14592" width="9.140625" style="403"/>
    <col min="14593" max="14593" width="5" style="403" customWidth="1"/>
    <col min="14594" max="14594" width="47" style="403" customWidth="1"/>
    <col min="14595" max="14596" width="15.140625" style="403" customWidth="1"/>
    <col min="14597" max="14848" width="9.140625" style="403"/>
    <col min="14849" max="14849" width="5" style="403" customWidth="1"/>
    <col min="14850" max="14850" width="47" style="403" customWidth="1"/>
    <col min="14851" max="14852" width="15.140625" style="403" customWidth="1"/>
    <col min="14853" max="15104" width="9.140625" style="403"/>
    <col min="15105" max="15105" width="5" style="403" customWidth="1"/>
    <col min="15106" max="15106" width="47" style="403" customWidth="1"/>
    <col min="15107" max="15108" width="15.140625" style="403" customWidth="1"/>
    <col min="15109" max="15360" width="9.140625" style="403"/>
    <col min="15361" max="15361" width="5" style="403" customWidth="1"/>
    <col min="15362" max="15362" width="47" style="403" customWidth="1"/>
    <col min="15363" max="15364" width="15.140625" style="403" customWidth="1"/>
    <col min="15365" max="15616" width="9.140625" style="403"/>
    <col min="15617" max="15617" width="5" style="403" customWidth="1"/>
    <col min="15618" max="15618" width="47" style="403" customWidth="1"/>
    <col min="15619" max="15620" width="15.140625" style="403" customWidth="1"/>
    <col min="15621" max="15872" width="9.140625" style="403"/>
    <col min="15873" max="15873" width="5" style="403" customWidth="1"/>
    <col min="15874" max="15874" width="47" style="403" customWidth="1"/>
    <col min="15875" max="15876" width="15.140625" style="403" customWidth="1"/>
    <col min="15877" max="16128" width="9.140625" style="403"/>
    <col min="16129" max="16129" width="5" style="403" customWidth="1"/>
    <col min="16130" max="16130" width="47" style="403" customWidth="1"/>
    <col min="16131" max="16132" width="15.140625" style="403" customWidth="1"/>
    <col min="16133" max="16384" width="9.140625" style="403"/>
  </cols>
  <sheetData>
    <row r="1" spans="1:6" x14ac:dyDescent="0.25">
      <c r="B1" s="921" t="s">
        <v>619</v>
      </c>
      <c r="C1" s="921"/>
      <c r="D1" s="921"/>
      <c r="E1" s="262"/>
      <c r="F1" s="122"/>
    </row>
    <row r="3" spans="1:6" ht="15.75" x14ac:dyDescent="0.25">
      <c r="B3" s="999" t="s">
        <v>545</v>
      </c>
      <c r="C3" s="999"/>
      <c r="D3" s="999"/>
    </row>
    <row r="4" spans="1:6" s="704" customFormat="1" ht="16.5" thickBot="1" x14ac:dyDescent="0.3">
      <c r="A4" s="702"/>
      <c r="B4" s="703"/>
      <c r="D4" s="705" t="str">
        <f>'[2]KV_2.sz.tájékoztató_t.'!I2</f>
        <v>Forintban!</v>
      </c>
    </row>
    <row r="5" spans="1:6" s="582" customFormat="1" ht="36.75" thickBot="1" x14ac:dyDescent="0.3">
      <c r="A5" s="579" t="s">
        <v>357</v>
      </c>
      <c r="B5" s="580" t="s">
        <v>5</v>
      </c>
      <c r="C5" s="580" t="s">
        <v>546</v>
      </c>
      <c r="D5" s="581" t="s">
        <v>547</v>
      </c>
    </row>
    <row r="6" spans="1:6" s="582" customFormat="1" ht="13.5" thickBot="1" x14ac:dyDescent="0.3">
      <c r="A6" s="520" t="s">
        <v>8</v>
      </c>
      <c r="B6" s="706" t="s">
        <v>9</v>
      </c>
      <c r="C6" s="706" t="s">
        <v>10</v>
      </c>
      <c r="D6" s="707" t="s">
        <v>11</v>
      </c>
    </row>
    <row r="7" spans="1:6" x14ac:dyDescent="0.25">
      <c r="A7" s="708" t="s">
        <v>12</v>
      </c>
      <c r="B7" s="709" t="s">
        <v>548</v>
      </c>
      <c r="C7" s="206">
        <v>5450000</v>
      </c>
      <c r="D7" s="201">
        <v>5450000</v>
      </c>
    </row>
    <row r="8" spans="1:6" x14ac:dyDescent="0.25">
      <c r="A8" s="710" t="s">
        <v>26</v>
      </c>
      <c r="B8" s="711" t="s">
        <v>549</v>
      </c>
      <c r="C8" s="202"/>
      <c r="D8" s="147"/>
    </row>
    <row r="9" spans="1:6" x14ac:dyDescent="0.25">
      <c r="A9" s="710" t="s">
        <v>40</v>
      </c>
      <c r="B9" s="711" t="s">
        <v>550</v>
      </c>
      <c r="C9" s="202"/>
      <c r="D9" s="147"/>
    </row>
    <row r="10" spans="1:6" x14ac:dyDescent="0.25">
      <c r="A10" s="710" t="s">
        <v>237</v>
      </c>
      <c r="B10" s="711" t="s">
        <v>551</v>
      </c>
      <c r="C10" s="202"/>
      <c r="D10" s="147"/>
    </row>
    <row r="11" spans="1:6" x14ac:dyDescent="0.25">
      <c r="A11" s="710" t="s">
        <v>70</v>
      </c>
      <c r="B11" s="711" t="s">
        <v>552</v>
      </c>
      <c r="C11" s="202">
        <v>71000000</v>
      </c>
      <c r="D11" s="147">
        <v>489000</v>
      </c>
    </row>
    <row r="12" spans="1:6" x14ac:dyDescent="0.25">
      <c r="A12" s="710" t="s">
        <v>94</v>
      </c>
      <c r="B12" s="711" t="s">
        <v>553</v>
      </c>
      <c r="C12" s="202">
        <v>71000000</v>
      </c>
      <c r="D12" s="147">
        <v>489000</v>
      </c>
    </row>
    <row r="13" spans="1:6" x14ac:dyDescent="0.25">
      <c r="A13" s="710" t="s">
        <v>254</v>
      </c>
      <c r="B13" s="712" t="s">
        <v>554</v>
      </c>
      <c r="C13" s="202"/>
      <c r="D13" s="147"/>
    </row>
    <row r="14" spans="1:6" x14ac:dyDescent="0.25">
      <c r="A14" s="710" t="s">
        <v>259</v>
      </c>
      <c r="B14" s="712" t="s">
        <v>555</v>
      </c>
      <c r="C14" s="202"/>
      <c r="D14" s="147"/>
    </row>
    <row r="15" spans="1:6" x14ac:dyDescent="0.25">
      <c r="A15" s="710" t="s">
        <v>261</v>
      </c>
      <c r="B15" s="712" t="s">
        <v>556</v>
      </c>
      <c r="C15" s="202"/>
      <c r="D15" s="147"/>
    </row>
    <row r="16" spans="1:6" x14ac:dyDescent="0.25">
      <c r="A16" s="710" t="s">
        <v>263</v>
      </c>
      <c r="B16" s="712" t="s">
        <v>557</v>
      </c>
      <c r="C16" s="202"/>
      <c r="D16" s="147"/>
    </row>
    <row r="17" spans="1:4" ht="22.5" x14ac:dyDescent="0.25">
      <c r="A17" s="710" t="s">
        <v>286</v>
      </c>
      <c r="B17" s="712" t="s">
        <v>558</v>
      </c>
      <c r="C17" s="202"/>
      <c r="D17" s="147"/>
    </row>
    <row r="18" spans="1:4" x14ac:dyDescent="0.25">
      <c r="A18" s="710" t="s">
        <v>287</v>
      </c>
      <c r="B18" s="711" t="s">
        <v>559</v>
      </c>
      <c r="C18" s="202"/>
      <c r="D18" s="147"/>
    </row>
    <row r="19" spans="1:4" x14ac:dyDescent="0.25">
      <c r="A19" s="710" t="s">
        <v>290</v>
      </c>
      <c r="B19" s="711" t="s">
        <v>560</v>
      </c>
      <c r="C19" s="202"/>
      <c r="D19" s="147"/>
    </row>
    <row r="20" spans="1:4" x14ac:dyDescent="0.25">
      <c r="A20" s="710" t="s">
        <v>293</v>
      </c>
      <c r="B20" s="711" t="s">
        <v>561</v>
      </c>
      <c r="C20" s="202"/>
      <c r="D20" s="147"/>
    </row>
    <row r="21" spans="1:4" x14ac:dyDescent="0.25">
      <c r="A21" s="710" t="s">
        <v>296</v>
      </c>
      <c r="B21" s="711" t="s">
        <v>562</v>
      </c>
      <c r="C21" s="202">
        <v>4000000</v>
      </c>
      <c r="D21" s="147">
        <v>315000</v>
      </c>
    </row>
    <row r="22" spans="1:4" x14ac:dyDescent="0.25">
      <c r="A22" s="710" t="s">
        <v>299</v>
      </c>
      <c r="B22" s="711" t="s">
        <v>563</v>
      </c>
      <c r="C22" s="202"/>
      <c r="D22" s="147"/>
    </row>
    <row r="23" spans="1:4" x14ac:dyDescent="0.25">
      <c r="A23" s="710" t="s">
        <v>302</v>
      </c>
      <c r="B23" s="713"/>
      <c r="C23" s="146"/>
      <c r="D23" s="147"/>
    </row>
    <row r="24" spans="1:4" x14ac:dyDescent="0.25">
      <c r="A24" s="710" t="s">
        <v>305</v>
      </c>
      <c r="B24" s="714"/>
      <c r="C24" s="146"/>
      <c r="D24" s="147"/>
    </row>
    <row r="25" spans="1:4" x14ac:dyDescent="0.25">
      <c r="A25" s="710" t="s">
        <v>308</v>
      </c>
      <c r="B25" s="714"/>
      <c r="C25" s="146"/>
      <c r="D25" s="147"/>
    </row>
    <row r="26" spans="1:4" x14ac:dyDescent="0.25">
      <c r="A26" s="710" t="s">
        <v>310</v>
      </c>
      <c r="B26" s="714"/>
      <c r="C26" s="146"/>
      <c r="D26" s="147"/>
    </row>
    <row r="27" spans="1:4" x14ac:dyDescent="0.25">
      <c r="A27" s="710" t="s">
        <v>312</v>
      </c>
      <c r="B27" s="714"/>
      <c r="C27" s="146"/>
      <c r="D27" s="147"/>
    </row>
    <row r="28" spans="1:4" x14ac:dyDescent="0.25">
      <c r="A28" s="710" t="s">
        <v>313</v>
      </c>
      <c r="B28" s="714"/>
      <c r="C28" s="146"/>
      <c r="D28" s="147"/>
    </row>
    <row r="29" spans="1:4" x14ac:dyDescent="0.25">
      <c r="A29" s="710" t="s">
        <v>314</v>
      </c>
      <c r="B29" s="714"/>
      <c r="C29" s="146"/>
      <c r="D29" s="147"/>
    </row>
    <row r="30" spans="1:4" x14ac:dyDescent="0.25">
      <c r="A30" s="710" t="s">
        <v>317</v>
      </c>
      <c r="B30" s="714"/>
      <c r="C30" s="146"/>
      <c r="D30" s="147"/>
    </row>
    <row r="31" spans="1:4" ht="18" customHeight="1" thickBot="1" x14ac:dyDescent="0.3">
      <c r="A31" s="715" t="s">
        <v>320</v>
      </c>
      <c r="B31" s="716"/>
      <c r="C31" s="717"/>
      <c r="D31" s="532"/>
    </row>
    <row r="32" spans="1:4" ht="18" customHeight="1" thickBot="1" x14ac:dyDescent="0.3">
      <c r="A32" s="525" t="s">
        <v>323</v>
      </c>
      <c r="B32" s="718" t="s">
        <v>507</v>
      </c>
      <c r="C32" s="719">
        <f>+C7+C8+C9+C10+C11+C18+C19+C20+C21+C22+C23+C24+C25+C26+C27+C28+C29+C30+C31</f>
        <v>80450000</v>
      </c>
      <c r="D32" s="720">
        <f>+D7+D8+D9+D10+D11+D18+D19+D20+D21+D22+D23+D24+D25+D26+D27+D28+D29+D30+D31</f>
        <v>6254000</v>
      </c>
    </row>
    <row r="33" spans="1:4" x14ac:dyDescent="0.25">
      <c r="A33" s="721"/>
      <c r="B33" s="1000"/>
      <c r="C33" s="1000"/>
      <c r="D33" s="1000"/>
    </row>
  </sheetData>
  <mergeCells count="3">
    <mergeCell ref="B3:D3"/>
    <mergeCell ref="B33:D33"/>
    <mergeCell ref="B1:D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4BD7-9A40-416E-8856-19C7E5931F5B}">
  <sheetPr>
    <pageSetUpPr fitToPage="1"/>
  </sheetPr>
  <dimension ref="A1:Q82"/>
  <sheetViews>
    <sheetView topLeftCell="A13" workbookViewId="0">
      <selection activeCell="I1" sqref="I1:O1"/>
    </sheetView>
  </sheetViews>
  <sheetFormatPr defaultRowHeight="15.75" x14ac:dyDescent="0.25"/>
  <cols>
    <col min="1" max="1" width="4.140625" style="722" customWidth="1"/>
    <col min="2" max="2" width="26.7109375" style="723" customWidth="1"/>
    <col min="3" max="4" width="7.7109375" style="723" customWidth="1"/>
    <col min="5" max="5" width="8.140625" style="723" customWidth="1"/>
    <col min="6" max="6" width="7.5703125" style="723" customWidth="1"/>
    <col min="7" max="7" width="7.42578125" style="723" customWidth="1"/>
    <col min="8" max="8" width="7.5703125" style="723" customWidth="1"/>
    <col min="9" max="9" width="7" style="723" customWidth="1"/>
    <col min="10" max="14" width="8.140625" style="723" customWidth="1"/>
    <col min="15" max="15" width="10.85546875" style="722" customWidth="1"/>
    <col min="16" max="256" width="9.140625" style="723"/>
    <col min="257" max="257" width="4.140625" style="723" customWidth="1"/>
    <col min="258" max="258" width="26.7109375" style="723" customWidth="1"/>
    <col min="259" max="260" width="7.7109375" style="723" customWidth="1"/>
    <col min="261" max="261" width="8.140625" style="723" customWidth="1"/>
    <col min="262" max="262" width="7.5703125" style="723" customWidth="1"/>
    <col min="263" max="263" width="7.42578125" style="723" customWidth="1"/>
    <col min="264" max="264" width="7.5703125" style="723" customWidth="1"/>
    <col min="265" max="265" width="7" style="723" customWidth="1"/>
    <col min="266" max="270" width="8.140625" style="723" customWidth="1"/>
    <col min="271" max="271" width="10.85546875" style="723" customWidth="1"/>
    <col min="272" max="512" width="9.140625" style="723"/>
    <col min="513" max="513" width="4.140625" style="723" customWidth="1"/>
    <col min="514" max="514" width="26.7109375" style="723" customWidth="1"/>
    <col min="515" max="516" width="7.7109375" style="723" customWidth="1"/>
    <col min="517" max="517" width="8.140625" style="723" customWidth="1"/>
    <col min="518" max="518" width="7.5703125" style="723" customWidth="1"/>
    <col min="519" max="519" width="7.42578125" style="723" customWidth="1"/>
    <col min="520" max="520" width="7.5703125" style="723" customWidth="1"/>
    <col min="521" max="521" width="7" style="723" customWidth="1"/>
    <col min="522" max="526" width="8.140625" style="723" customWidth="1"/>
    <col min="527" max="527" width="10.85546875" style="723" customWidth="1"/>
    <col min="528" max="768" width="9.140625" style="723"/>
    <col min="769" max="769" width="4.140625" style="723" customWidth="1"/>
    <col min="770" max="770" width="26.7109375" style="723" customWidth="1"/>
    <col min="771" max="772" width="7.7109375" style="723" customWidth="1"/>
    <col min="773" max="773" width="8.140625" style="723" customWidth="1"/>
    <col min="774" max="774" width="7.5703125" style="723" customWidth="1"/>
    <col min="775" max="775" width="7.42578125" style="723" customWidth="1"/>
    <col min="776" max="776" width="7.5703125" style="723" customWidth="1"/>
    <col min="777" max="777" width="7" style="723" customWidth="1"/>
    <col min="778" max="782" width="8.140625" style="723" customWidth="1"/>
    <col min="783" max="783" width="10.85546875" style="723" customWidth="1"/>
    <col min="784" max="1024" width="9.140625" style="723"/>
    <col min="1025" max="1025" width="4.140625" style="723" customWidth="1"/>
    <col min="1026" max="1026" width="26.7109375" style="723" customWidth="1"/>
    <col min="1027" max="1028" width="7.7109375" style="723" customWidth="1"/>
    <col min="1029" max="1029" width="8.140625" style="723" customWidth="1"/>
    <col min="1030" max="1030" width="7.5703125" style="723" customWidth="1"/>
    <col min="1031" max="1031" width="7.42578125" style="723" customWidth="1"/>
    <col min="1032" max="1032" width="7.5703125" style="723" customWidth="1"/>
    <col min="1033" max="1033" width="7" style="723" customWidth="1"/>
    <col min="1034" max="1038" width="8.140625" style="723" customWidth="1"/>
    <col min="1039" max="1039" width="10.85546875" style="723" customWidth="1"/>
    <col min="1040" max="1280" width="9.140625" style="723"/>
    <col min="1281" max="1281" width="4.140625" style="723" customWidth="1"/>
    <col min="1282" max="1282" width="26.7109375" style="723" customWidth="1"/>
    <col min="1283" max="1284" width="7.7109375" style="723" customWidth="1"/>
    <col min="1285" max="1285" width="8.140625" style="723" customWidth="1"/>
    <col min="1286" max="1286" width="7.5703125" style="723" customWidth="1"/>
    <col min="1287" max="1287" width="7.42578125" style="723" customWidth="1"/>
    <col min="1288" max="1288" width="7.5703125" style="723" customWidth="1"/>
    <col min="1289" max="1289" width="7" style="723" customWidth="1"/>
    <col min="1290" max="1294" width="8.140625" style="723" customWidth="1"/>
    <col min="1295" max="1295" width="10.85546875" style="723" customWidth="1"/>
    <col min="1296" max="1536" width="9.140625" style="723"/>
    <col min="1537" max="1537" width="4.140625" style="723" customWidth="1"/>
    <col min="1538" max="1538" width="26.7109375" style="723" customWidth="1"/>
    <col min="1539" max="1540" width="7.7109375" style="723" customWidth="1"/>
    <col min="1541" max="1541" width="8.140625" style="723" customWidth="1"/>
    <col min="1542" max="1542" width="7.5703125" style="723" customWidth="1"/>
    <col min="1543" max="1543" width="7.42578125" style="723" customWidth="1"/>
    <col min="1544" max="1544" width="7.5703125" style="723" customWidth="1"/>
    <col min="1545" max="1545" width="7" style="723" customWidth="1"/>
    <col min="1546" max="1550" width="8.140625" style="723" customWidth="1"/>
    <col min="1551" max="1551" width="10.85546875" style="723" customWidth="1"/>
    <col min="1552" max="1792" width="9.140625" style="723"/>
    <col min="1793" max="1793" width="4.140625" style="723" customWidth="1"/>
    <col min="1794" max="1794" width="26.7109375" style="723" customWidth="1"/>
    <col min="1795" max="1796" width="7.7109375" style="723" customWidth="1"/>
    <col min="1797" max="1797" width="8.140625" style="723" customWidth="1"/>
    <col min="1798" max="1798" width="7.5703125" style="723" customWidth="1"/>
    <col min="1799" max="1799" width="7.42578125" style="723" customWidth="1"/>
    <col min="1800" max="1800" width="7.5703125" style="723" customWidth="1"/>
    <col min="1801" max="1801" width="7" style="723" customWidth="1"/>
    <col min="1802" max="1806" width="8.140625" style="723" customWidth="1"/>
    <col min="1807" max="1807" width="10.85546875" style="723" customWidth="1"/>
    <col min="1808" max="2048" width="9.140625" style="723"/>
    <col min="2049" max="2049" width="4.140625" style="723" customWidth="1"/>
    <col min="2050" max="2050" width="26.7109375" style="723" customWidth="1"/>
    <col min="2051" max="2052" width="7.7109375" style="723" customWidth="1"/>
    <col min="2053" max="2053" width="8.140625" style="723" customWidth="1"/>
    <col min="2054" max="2054" width="7.5703125" style="723" customWidth="1"/>
    <col min="2055" max="2055" width="7.42578125" style="723" customWidth="1"/>
    <col min="2056" max="2056" width="7.5703125" style="723" customWidth="1"/>
    <col min="2057" max="2057" width="7" style="723" customWidth="1"/>
    <col min="2058" max="2062" width="8.140625" style="723" customWidth="1"/>
    <col min="2063" max="2063" width="10.85546875" style="723" customWidth="1"/>
    <col min="2064" max="2304" width="9.140625" style="723"/>
    <col min="2305" max="2305" width="4.140625" style="723" customWidth="1"/>
    <col min="2306" max="2306" width="26.7109375" style="723" customWidth="1"/>
    <col min="2307" max="2308" width="7.7109375" style="723" customWidth="1"/>
    <col min="2309" max="2309" width="8.140625" style="723" customWidth="1"/>
    <col min="2310" max="2310" width="7.5703125" style="723" customWidth="1"/>
    <col min="2311" max="2311" width="7.42578125" style="723" customWidth="1"/>
    <col min="2312" max="2312" width="7.5703125" style="723" customWidth="1"/>
    <col min="2313" max="2313" width="7" style="723" customWidth="1"/>
    <col min="2314" max="2318" width="8.140625" style="723" customWidth="1"/>
    <col min="2319" max="2319" width="10.85546875" style="723" customWidth="1"/>
    <col min="2320" max="2560" width="9.140625" style="723"/>
    <col min="2561" max="2561" width="4.140625" style="723" customWidth="1"/>
    <col min="2562" max="2562" width="26.7109375" style="723" customWidth="1"/>
    <col min="2563" max="2564" width="7.7109375" style="723" customWidth="1"/>
    <col min="2565" max="2565" width="8.140625" style="723" customWidth="1"/>
    <col min="2566" max="2566" width="7.5703125" style="723" customWidth="1"/>
    <col min="2567" max="2567" width="7.42578125" style="723" customWidth="1"/>
    <col min="2568" max="2568" width="7.5703125" style="723" customWidth="1"/>
    <col min="2569" max="2569" width="7" style="723" customWidth="1"/>
    <col min="2570" max="2574" width="8.140625" style="723" customWidth="1"/>
    <col min="2575" max="2575" width="10.85546875" style="723" customWidth="1"/>
    <col min="2576" max="2816" width="9.140625" style="723"/>
    <col min="2817" max="2817" width="4.140625" style="723" customWidth="1"/>
    <col min="2818" max="2818" width="26.7109375" style="723" customWidth="1"/>
    <col min="2819" max="2820" width="7.7109375" style="723" customWidth="1"/>
    <col min="2821" max="2821" width="8.140625" style="723" customWidth="1"/>
    <col min="2822" max="2822" width="7.5703125" style="723" customWidth="1"/>
    <col min="2823" max="2823" width="7.42578125" style="723" customWidth="1"/>
    <col min="2824" max="2824" width="7.5703125" style="723" customWidth="1"/>
    <col min="2825" max="2825" width="7" style="723" customWidth="1"/>
    <col min="2826" max="2830" width="8.140625" style="723" customWidth="1"/>
    <col min="2831" max="2831" width="10.85546875" style="723" customWidth="1"/>
    <col min="2832" max="3072" width="9.140625" style="723"/>
    <col min="3073" max="3073" width="4.140625" style="723" customWidth="1"/>
    <col min="3074" max="3074" width="26.7109375" style="723" customWidth="1"/>
    <col min="3075" max="3076" width="7.7109375" style="723" customWidth="1"/>
    <col min="3077" max="3077" width="8.140625" style="723" customWidth="1"/>
    <col min="3078" max="3078" width="7.5703125" style="723" customWidth="1"/>
    <col min="3079" max="3079" width="7.42578125" style="723" customWidth="1"/>
    <col min="3080" max="3080" width="7.5703125" style="723" customWidth="1"/>
    <col min="3081" max="3081" width="7" style="723" customWidth="1"/>
    <col min="3082" max="3086" width="8.140625" style="723" customWidth="1"/>
    <col min="3087" max="3087" width="10.85546875" style="723" customWidth="1"/>
    <col min="3088" max="3328" width="9.140625" style="723"/>
    <col min="3329" max="3329" width="4.140625" style="723" customWidth="1"/>
    <col min="3330" max="3330" width="26.7109375" style="723" customWidth="1"/>
    <col min="3331" max="3332" width="7.7109375" style="723" customWidth="1"/>
    <col min="3333" max="3333" width="8.140625" style="723" customWidth="1"/>
    <col min="3334" max="3334" width="7.5703125" style="723" customWidth="1"/>
    <col min="3335" max="3335" width="7.42578125" style="723" customWidth="1"/>
    <col min="3336" max="3336" width="7.5703125" style="723" customWidth="1"/>
    <col min="3337" max="3337" width="7" style="723" customWidth="1"/>
    <col min="3338" max="3342" width="8.140625" style="723" customWidth="1"/>
    <col min="3343" max="3343" width="10.85546875" style="723" customWidth="1"/>
    <col min="3344" max="3584" width="9.140625" style="723"/>
    <col min="3585" max="3585" width="4.140625" style="723" customWidth="1"/>
    <col min="3586" max="3586" width="26.7109375" style="723" customWidth="1"/>
    <col min="3587" max="3588" width="7.7109375" style="723" customWidth="1"/>
    <col min="3589" max="3589" width="8.140625" style="723" customWidth="1"/>
    <col min="3590" max="3590" width="7.5703125" style="723" customWidth="1"/>
    <col min="3591" max="3591" width="7.42578125" style="723" customWidth="1"/>
    <col min="3592" max="3592" width="7.5703125" style="723" customWidth="1"/>
    <col min="3593" max="3593" width="7" style="723" customWidth="1"/>
    <col min="3594" max="3598" width="8.140625" style="723" customWidth="1"/>
    <col min="3599" max="3599" width="10.85546875" style="723" customWidth="1"/>
    <col min="3600" max="3840" width="9.140625" style="723"/>
    <col min="3841" max="3841" width="4.140625" style="723" customWidth="1"/>
    <col min="3842" max="3842" width="26.7109375" style="723" customWidth="1"/>
    <col min="3843" max="3844" width="7.7109375" style="723" customWidth="1"/>
    <col min="3845" max="3845" width="8.140625" style="723" customWidth="1"/>
    <col min="3846" max="3846" width="7.5703125" style="723" customWidth="1"/>
    <col min="3847" max="3847" width="7.42578125" style="723" customWidth="1"/>
    <col min="3848" max="3848" width="7.5703125" style="723" customWidth="1"/>
    <col min="3849" max="3849" width="7" style="723" customWidth="1"/>
    <col min="3850" max="3854" width="8.140625" style="723" customWidth="1"/>
    <col min="3855" max="3855" width="10.85546875" style="723" customWidth="1"/>
    <col min="3856" max="4096" width="9.140625" style="723"/>
    <col min="4097" max="4097" width="4.140625" style="723" customWidth="1"/>
    <col min="4098" max="4098" width="26.7109375" style="723" customWidth="1"/>
    <col min="4099" max="4100" width="7.7109375" style="723" customWidth="1"/>
    <col min="4101" max="4101" width="8.140625" style="723" customWidth="1"/>
    <col min="4102" max="4102" width="7.5703125" style="723" customWidth="1"/>
    <col min="4103" max="4103" width="7.42578125" style="723" customWidth="1"/>
    <col min="4104" max="4104" width="7.5703125" style="723" customWidth="1"/>
    <col min="4105" max="4105" width="7" style="723" customWidth="1"/>
    <col min="4106" max="4110" width="8.140625" style="723" customWidth="1"/>
    <col min="4111" max="4111" width="10.85546875" style="723" customWidth="1"/>
    <col min="4112" max="4352" width="9.140625" style="723"/>
    <col min="4353" max="4353" width="4.140625" style="723" customWidth="1"/>
    <col min="4354" max="4354" width="26.7109375" style="723" customWidth="1"/>
    <col min="4355" max="4356" width="7.7109375" style="723" customWidth="1"/>
    <col min="4357" max="4357" width="8.140625" style="723" customWidth="1"/>
    <col min="4358" max="4358" width="7.5703125" style="723" customWidth="1"/>
    <col min="4359" max="4359" width="7.42578125" style="723" customWidth="1"/>
    <col min="4360" max="4360" width="7.5703125" style="723" customWidth="1"/>
    <col min="4361" max="4361" width="7" style="723" customWidth="1"/>
    <col min="4362" max="4366" width="8.140625" style="723" customWidth="1"/>
    <col min="4367" max="4367" width="10.85546875" style="723" customWidth="1"/>
    <col min="4368" max="4608" width="9.140625" style="723"/>
    <col min="4609" max="4609" width="4.140625" style="723" customWidth="1"/>
    <col min="4610" max="4610" width="26.7109375" style="723" customWidth="1"/>
    <col min="4611" max="4612" width="7.7109375" style="723" customWidth="1"/>
    <col min="4613" max="4613" width="8.140625" style="723" customWidth="1"/>
    <col min="4614" max="4614" width="7.5703125" style="723" customWidth="1"/>
    <col min="4615" max="4615" width="7.42578125" style="723" customWidth="1"/>
    <col min="4616" max="4616" width="7.5703125" style="723" customWidth="1"/>
    <col min="4617" max="4617" width="7" style="723" customWidth="1"/>
    <col min="4618" max="4622" width="8.140625" style="723" customWidth="1"/>
    <col min="4623" max="4623" width="10.85546875" style="723" customWidth="1"/>
    <col min="4624" max="4864" width="9.140625" style="723"/>
    <col min="4865" max="4865" width="4.140625" style="723" customWidth="1"/>
    <col min="4866" max="4866" width="26.7109375" style="723" customWidth="1"/>
    <col min="4867" max="4868" width="7.7109375" style="723" customWidth="1"/>
    <col min="4869" max="4869" width="8.140625" style="723" customWidth="1"/>
    <col min="4870" max="4870" width="7.5703125" style="723" customWidth="1"/>
    <col min="4871" max="4871" width="7.42578125" style="723" customWidth="1"/>
    <col min="4872" max="4872" width="7.5703125" style="723" customWidth="1"/>
    <col min="4873" max="4873" width="7" style="723" customWidth="1"/>
    <col min="4874" max="4878" width="8.140625" style="723" customWidth="1"/>
    <col min="4879" max="4879" width="10.85546875" style="723" customWidth="1"/>
    <col min="4880" max="5120" width="9.140625" style="723"/>
    <col min="5121" max="5121" width="4.140625" style="723" customWidth="1"/>
    <col min="5122" max="5122" width="26.7109375" style="723" customWidth="1"/>
    <col min="5123" max="5124" width="7.7109375" style="723" customWidth="1"/>
    <col min="5125" max="5125" width="8.140625" style="723" customWidth="1"/>
    <col min="5126" max="5126" width="7.5703125" style="723" customWidth="1"/>
    <col min="5127" max="5127" width="7.42578125" style="723" customWidth="1"/>
    <col min="5128" max="5128" width="7.5703125" style="723" customWidth="1"/>
    <col min="5129" max="5129" width="7" style="723" customWidth="1"/>
    <col min="5130" max="5134" width="8.140625" style="723" customWidth="1"/>
    <col min="5135" max="5135" width="10.85546875" style="723" customWidth="1"/>
    <col min="5136" max="5376" width="9.140625" style="723"/>
    <col min="5377" max="5377" width="4.140625" style="723" customWidth="1"/>
    <col min="5378" max="5378" width="26.7109375" style="723" customWidth="1"/>
    <col min="5379" max="5380" width="7.7109375" style="723" customWidth="1"/>
    <col min="5381" max="5381" width="8.140625" style="723" customWidth="1"/>
    <col min="5382" max="5382" width="7.5703125" style="723" customWidth="1"/>
    <col min="5383" max="5383" width="7.42578125" style="723" customWidth="1"/>
    <col min="5384" max="5384" width="7.5703125" style="723" customWidth="1"/>
    <col min="5385" max="5385" width="7" style="723" customWidth="1"/>
    <col min="5386" max="5390" width="8.140625" style="723" customWidth="1"/>
    <col min="5391" max="5391" width="10.85546875" style="723" customWidth="1"/>
    <col min="5392" max="5632" width="9.140625" style="723"/>
    <col min="5633" max="5633" width="4.140625" style="723" customWidth="1"/>
    <col min="5634" max="5634" width="26.7109375" style="723" customWidth="1"/>
    <col min="5635" max="5636" width="7.7109375" style="723" customWidth="1"/>
    <col min="5637" max="5637" width="8.140625" style="723" customWidth="1"/>
    <col min="5638" max="5638" width="7.5703125" style="723" customWidth="1"/>
    <col min="5639" max="5639" width="7.42578125" style="723" customWidth="1"/>
    <col min="5640" max="5640" width="7.5703125" style="723" customWidth="1"/>
    <col min="5641" max="5641" width="7" style="723" customWidth="1"/>
    <col min="5642" max="5646" width="8.140625" style="723" customWidth="1"/>
    <col min="5647" max="5647" width="10.85546875" style="723" customWidth="1"/>
    <col min="5648" max="5888" width="9.140625" style="723"/>
    <col min="5889" max="5889" width="4.140625" style="723" customWidth="1"/>
    <col min="5890" max="5890" width="26.7109375" style="723" customWidth="1"/>
    <col min="5891" max="5892" width="7.7109375" style="723" customWidth="1"/>
    <col min="5893" max="5893" width="8.140625" style="723" customWidth="1"/>
    <col min="5894" max="5894" width="7.5703125" style="723" customWidth="1"/>
    <col min="5895" max="5895" width="7.42578125" style="723" customWidth="1"/>
    <col min="5896" max="5896" width="7.5703125" style="723" customWidth="1"/>
    <col min="5897" max="5897" width="7" style="723" customWidth="1"/>
    <col min="5898" max="5902" width="8.140625" style="723" customWidth="1"/>
    <col min="5903" max="5903" width="10.85546875" style="723" customWidth="1"/>
    <col min="5904" max="6144" width="9.140625" style="723"/>
    <col min="6145" max="6145" width="4.140625" style="723" customWidth="1"/>
    <col min="6146" max="6146" width="26.7109375" style="723" customWidth="1"/>
    <col min="6147" max="6148" width="7.7109375" style="723" customWidth="1"/>
    <col min="6149" max="6149" width="8.140625" style="723" customWidth="1"/>
    <col min="6150" max="6150" width="7.5703125" style="723" customWidth="1"/>
    <col min="6151" max="6151" width="7.42578125" style="723" customWidth="1"/>
    <col min="6152" max="6152" width="7.5703125" style="723" customWidth="1"/>
    <col min="6153" max="6153" width="7" style="723" customWidth="1"/>
    <col min="6154" max="6158" width="8.140625" style="723" customWidth="1"/>
    <col min="6159" max="6159" width="10.85546875" style="723" customWidth="1"/>
    <col min="6160" max="6400" width="9.140625" style="723"/>
    <col min="6401" max="6401" width="4.140625" style="723" customWidth="1"/>
    <col min="6402" max="6402" width="26.7109375" style="723" customWidth="1"/>
    <col min="6403" max="6404" width="7.7109375" style="723" customWidth="1"/>
    <col min="6405" max="6405" width="8.140625" style="723" customWidth="1"/>
    <col min="6406" max="6406" width="7.5703125" style="723" customWidth="1"/>
    <col min="6407" max="6407" width="7.42578125" style="723" customWidth="1"/>
    <col min="6408" max="6408" width="7.5703125" style="723" customWidth="1"/>
    <col min="6409" max="6409" width="7" style="723" customWidth="1"/>
    <col min="6410" max="6414" width="8.140625" style="723" customWidth="1"/>
    <col min="6415" max="6415" width="10.85546875" style="723" customWidth="1"/>
    <col min="6416" max="6656" width="9.140625" style="723"/>
    <col min="6657" max="6657" width="4.140625" style="723" customWidth="1"/>
    <col min="6658" max="6658" width="26.7109375" style="723" customWidth="1"/>
    <col min="6659" max="6660" width="7.7109375" style="723" customWidth="1"/>
    <col min="6661" max="6661" width="8.140625" style="723" customWidth="1"/>
    <col min="6662" max="6662" width="7.5703125" style="723" customWidth="1"/>
    <col min="6663" max="6663" width="7.42578125" style="723" customWidth="1"/>
    <col min="6664" max="6664" width="7.5703125" style="723" customWidth="1"/>
    <col min="6665" max="6665" width="7" style="723" customWidth="1"/>
    <col min="6666" max="6670" width="8.140625" style="723" customWidth="1"/>
    <col min="6671" max="6671" width="10.85546875" style="723" customWidth="1"/>
    <col min="6672" max="6912" width="9.140625" style="723"/>
    <col min="6913" max="6913" width="4.140625" style="723" customWidth="1"/>
    <col min="6914" max="6914" width="26.7109375" style="723" customWidth="1"/>
    <col min="6915" max="6916" width="7.7109375" style="723" customWidth="1"/>
    <col min="6917" max="6917" width="8.140625" style="723" customWidth="1"/>
    <col min="6918" max="6918" width="7.5703125" style="723" customWidth="1"/>
    <col min="6919" max="6919" width="7.42578125" style="723" customWidth="1"/>
    <col min="6920" max="6920" width="7.5703125" style="723" customWidth="1"/>
    <col min="6921" max="6921" width="7" style="723" customWidth="1"/>
    <col min="6922" max="6926" width="8.140625" style="723" customWidth="1"/>
    <col min="6927" max="6927" width="10.85546875" style="723" customWidth="1"/>
    <col min="6928" max="7168" width="9.140625" style="723"/>
    <col min="7169" max="7169" width="4.140625" style="723" customWidth="1"/>
    <col min="7170" max="7170" width="26.7109375" style="723" customWidth="1"/>
    <col min="7171" max="7172" width="7.7109375" style="723" customWidth="1"/>
    <col min="7173" max="7173" width="8.140625" style="723" customWidth="1"/>
    <col min="7174" max="7174" width="7.5703125" style="723" customWidth="1"/>
    <col min="7175" max="7175" width="7.42578125" style="723" customWidth="1"/>
    <col min="7176" max="7176" width="7.5703125" style="723" customWidth="1"/>
    <col min="7177" max="7177" width="7" style="723" customWidth="1"/>
    <col min="7178" max="7182" width="8.140625" style="723" customWidth="1"/>
    <col min="7183" max="7183" width="10.85546875" style="723" customWidth="1"/>
    <col min="7184" max="7424" width="9.140625" style="723"/>
    <col min="7425" max="7425" width="4.140625" style="723" customWidth="1"/>
    <col min="7426" max="7426" width="26.7109375" style="723" customWidth="1"/>
    <col min="7427" max="7428" width="7.7109375" style="723" customWidth="1"/>
    <col min="7429" max="7429" width="8.140625" style="723" customWidth="1"/>
    <col min="7430" max="7430" width="7.5703125" style="723" customWidth="1"/>
    <col min="7431" max="7431" width="7.42578125" style="723" customWidth="1"/>
    <col min="7432" max="7432" width="7.5703125" style="723" customWidth="1"/>
    <col min="7433" max="7433" width="7" style="723" customWidth="1"/>
    <col min="7434" max="7438" width="8.140625" style="723" customWidth="1"/>
    <col min="7439" max="7439" width="10.85546875" style="723" customWidth="1"/>
    <col min="7440" max="7680" width="9.140625" style="723"/>
    <col min="7681" max="7681" width="4.140625" style="723" customWidth="1"/>
    <col min="7682" max="7682" width="26.7109375" style="723" customWidth="1"/>
    <col min="7683" max="7684" width="7.7109375" style="723" customWidth="1"/>
    <col min="7685" max="7685" width="8.140625" style="723" customWidth="1"/>
    <col min="7686" max="7686" width="7.5703125" style="723" customWidth="1"/>
    <col min="7687" max="7687" width="7.42578125" style="723" customWidth="1"/>
    <col min="7688" max="7688" width="7.5703125" style="723" customWidth="1"/>
    <col min="7689" max="7689" width="7" style="723" customWidth="1"/>
    <col min="7690" max="7694" width="8.140625" style="723" customWidth="1"/>
    <col min="7695" max="7695" width="10.85546875" style="723" customWidth="1"/>
    <col min="7696" max="7936" width="9.140625" style="723"/>
    <col min="7937" max="7937" width="4.140625" style="723" customWidth="1"/>
    <col min="7938" max="7938" width="26.7109375" style="723" customWidth="1"/>
    <col min="7939" max="7940" width="7.7109375" style="723" customWidth="1"/>
    <col min="7941" max="7941" width="8.140625" style="723" customWidth="1"/>
    <col min="7942" max="7942" width="7.5703125" style="723" customWidth="1"/>
    <col min="7943" max="7943" width="7.42578125" style="723" customWidth="1"/>
    <col min="7944" max="7944" width="7.5703125" style="723" customWidth="1"/>
    <col min="7945" max="7945" width="7" style="723" customWidth="1"/>
    <col min="7946" max="7950" width="8.140625" style="723" customWidth="1"/>
    <col min="7951" max="7951" width="10.85546875" style="723" customWidth="1"/>
    <col min="7952" max="8192" width="9.140625" style="723"/>
    <col min="8193" max="8193" width="4.140625" style="723" customWidth="1"/>
    <col min="8194" max="8194" width="26.7109375" style="723" customWidth="1"/>
    <col min="8195" max="8196" width="7.7109375" style="723" customWidth="1"/>
    <col min="8197" max="8197" width="8.140625" style="723" customWidth="1"/>
    <col min="8198" max="8198" width="7.5703125" style="723" customWidth="1"/>
    <col min="8199" max="8199" width="7.42578125" style="723" customWidth="1"/>
    <col min="8200" max="8200" width="7.5703125" style="723" customWidth="1"/>
    <col min="8201" max="8201" width="7" style="723" customWidth="1"/>
    <col min="8202" max="8206" width="8.140625" style="723" customWidth="1"/>
    <col min="8207" max="8207" width="10.85546875" style="723" customWidth="1"/>
    <col min="8208" max="8448" width="9.140625" style="723"/>
    <col min="8449" max="8449" width="4.140625" style="723" customWidth="1"/>
    <col min="8450" max="8450" width="26.7109375" style="723" customWidth="1"/>
    <col min="8451" max="8452" width="7.7109375" style="723" customWidth="1"/>
    <col min="8453" max="8453" width="8.140625" style="723" customWidth="1"/>
    <col min="8454" max="8454" width="7.5703125" style="723" customWidth="1"/>
    <col min="8455" max="8455" width="7.42578125" style="723" customWidth="1"/>
    <col min="8456" max="8456" width="7.5703125" style="723" customWidth="1"/>
    <col min="8457" max="8457" width="7" style="723" customWidth="1"/>
    <col min="8458" max="8462" width="8.140625" style="723" customWidth="1"/>
    <col min="8463" max="8463" width="10.85546875" style="723" customWidth="1"/>
    <col min="8464" max="8704" width="9.140625" style="723"/>
    <col min="8705" max="8705" width="4.140625" style="723" customWidth="1"/>
    <col min="8706" max="8706" width="26.7109375" style="723" customWidth="1"/>
    <col min="8707" max="8708" width="7.7109375" style="723" customWidth="1"/>
    <col min="8709" max="8709" width="8.140625" style="723" customWidth="1"/>
    <col min="8710" max="8710" width="7.5703125" style="723" customWidth="1"/>
    <col min="8711" max="8711" width="7.42578125" style="723" customWidth="1"/>
    <col min="8712" max="8712" width="7.5703125" style="723" customWidth="1"/>
    <col min="8713" max="8713" width="7" style="723" customWidth="1"/>
    <col min="8714" max="8718" width="8.140625" style="723" customWidth="1"/>
    <col min="8719" max="8719" width="10.85546875" style="723" customWidth="1"/>
    <col min="8720" max="8960" width="9.140625" style="723"/>
    <col min="8961" max="8961" width="4.140625" style="723" customWidth="1"/>
    <col min="8962" max="8962" width="26.7109375" style="723" customWidth="1"/>
    <col min="8963" max="8964" width="7.7109375" style="723" customWidth="1"/>
    <col min="8965" max="8965" width="8.140625" style="723" customWidth="1"/>
    <col min="8966" max="8966" width="7.5703125" style="723" customWidth="1"/>
    <col min="8967" max="8967" width="7.42578125" style="723" customWidth="1"/>
    <col min="8968" max="8968" width="7.5703125" style="723" customWidth="1"/>
    <col min="8969" max="8969" width="7" style="723" customWidth="1"/>
    <col min="8970" max="8974" width="8.140625" style="723" customWidth="1"/>
    <col min="8975" max="8975" width="10.85546875" style="723" customWidth="1"/>
    <col min="8976" max="9216" width="9.140625" style="723"/>
    <col min="9217" max="9217" width="4.140625" style="723" customWidth="1"/>
    <col min="9218" max="9218" width="26.7109375" style="723" customWidth="1"/>
    <col min="9219" max="9220" width="7.7109375" style="723" customWidth="1"/>
    <col min="9221" max="9221" width="8.140625" style="723" customWidth="1"/>
    <col min="9222" max="9222" width="7.5703125" style="723" customWidth="1"/>
    <col min="9223" max="9223" width="7.42578125" style="723" customWidth="1"/>
    <col min="9224" max="9224" width="7.5703125" style="723" customWidth="1"/>
    <col min="9225" max="9225" width="7" style="723" customWidth="1"/>
    <col min="9226" max="9230" width="8.140625" style="723" customWidth="1"/>
    <col min="9231" max="9231" width="10.85546875" style="723" customWidth="1"/>
    <col min="9232" max="9472" width="9.140625" style="723"/>
    <col min="9473" max="9473" width="4.140625" style="723" customWidth="1"/>
    <col min="9474" max="9474" width="26.7109375" style="723" customWidth="1"/>
    <col min="9475" max="9476" width="7.7109375" style="723" customWidth="1"/>
    <col min="9477" max="9477" width="8.140625" style="723" customWidth="1"/>
    <col min="9478" max="9478" width="7.5703125" style="723" customWidth="1"/>
    <col min="9479" max="9479" width="7.42578125" style="723" customWidth="1"/>
    <col min="9480" max="9480" width="7.5703125" style="723" customWidth="1"/>
    <col min="9481" max="9481" width="7" style="723" customWidth="1"/>
    <col min="9482" max="9486" width="8.140625" style="723" customWidth="1"/>
    <col min="9487" max="9487" width="10.85546875" style="723" customWidth="1"/>
    <col min="9488" max="9728" width="9.140625" style="723"/>
    <col min="9729" max="9729" width="4.140625" style="723" customWidth="1"/>
    <col min="9730" max="9730" width="26.7109375" style="723" customWidth="1"/>
    <col min="9731" max="9732" width="7.7109375" style="723" customWidth="1"/>
    <col min="9733" max="9733" width="8.140625" style="723" customWidth="1"/>
    <col min="9734" max="9734" width="7.5703125" style="723" customWidth="1"/>
    <col min="9735" max="9735" width="7.42578125" style="723" customWidth="1"/>
    <col min="9736" max="9736" width="7.5703125" style="723" customWidth="1"/>
    <col min="9737" max="9737" width="7" style="723" customWidth="1"/>
    <col min="9738" max="9742" width="8.140625" style="723" customWidth="1"/>
    <col min="9743" max="9743" width="10.85546875" style="723" customWidth="1"/>
    <col min="9744" max="9984" width="9.140625" style="723"/>
    <col min="9985" max="9985" width="4.140625" style="723" customWidth="1"/>
    <col min="9986" max="9986" width="26.7109375" style="723" customWidth="1"/>
    <col min="9987" max="9988" width="7.7109375" style="723" customWidth="1"/>
    <col min="9989" max="9989" width="8.140625" style="723" customWidth="1"/>
    <col min="9990" max="9990" width="7.5703125" style="723" customWidth="1"/>
    <col min="9991" max="9991" width="7.42578125" style="723" customWidth="1"/>
    <col min="9992" max="9992" width="7.5703125" style="723" customWidth="1"/>
    <col min="9993" max="9993" width="7" style="723" customWidth="1"/>
    <col min="9994" max="9998" width="8.140625" style="723" customWidth="1"/>
    <col min="9999" max="9999" width="10.85546875" style="723" customWidth="1"/>
    <col min="10000" max="10240" width="9.140625" style="723"/>
    <col min="10241" max="10241" width="4.140625" style="723" customWidth="1"/>
    <col min="10242" max="10242" width="26.7109375" style="723" customWidth="1"/>
    <col min="10243" max="10244" width="7.7109375" style="723" customWidth="1"/>
    <col min="10245" max="10245" width="8.140625" style="723" customWidth="1"/>
    <col min="10246" max="10246" width="7.5703125" style="723" customWidth="1"/>
    <col min="10247" max="10247" width="7.42578125" style="723" customWidth="1"/>
    <col min="10248" max="10248" width="7.5703125" style="723" customWidth="1"/>
    <col min="10249" max="10249" width="7" style="723" customWidth="1"/>
    <col min="10250" max="10254" width="8.140625" style="723" customWidth="1"/>
    <col min="10255" max="10255" width="10.85546875" style="723" customWidth="1"/>
    <col min="10256" max="10496" width="9.140625" style="723"/>
    <col min="10497" max="10497" width="4.140625" style="723" customWidth="1"/>
    <col min="10498" max="10498" width="26.7109375" style="723" customWidth="1"/>
    <col min="10499" max="10500" width="7.7109375" style="723" customWidth="1"/>
    <col min="10501" max="10501" width="8.140625" style="723" customWidth="1"/>
    <col min="10502" max="10502" width="7.5703125" style="723" customWidth="1"/>
    <col min="10503" max="10503" width="7.42578125" style="723" customWidth="1"/>
    <col min="10504" max="10504" width="7.5703125" style="723" customWidth="1"/>
    <col min="10505" max="10505" width="7" style="723" customWidth="1"/>
    <col min="10506" max="10510" width="8.140625" style="723" customWidth="1"/>
    <col min="10511" max="10511" width="10.85546875" style="723" customWidth="1"/>
    <col min="10512" max="10752" width="9.140625" style="723"/>
    <col min="10753" max="10753" width="4.140625" style="723" customWidth="1"/>
    <col min="10754" max="10754" width="26.7109375" style="723" customWidth="1"/>
    <col min="10755" max="10756" width="7.7109375" style="723" customWidth="1"/>
    <col min="10757" max="10757" width="8.140625" style="723" customWidth="1"/>
    <col min="10758" max="10758" width="7.5703125" style="723" customWidth="1"/>
    <col min="10759" max="10759" width="7.42578125" style="723" customWidth="1"/>
    <col min="10760" max="10760" width="7.5703125" style="723" customWidth="1"/>
    <col min="10761" max="10761" width="7" style="723" customWidth="1"/>
    <col min="10762" max="10766" width="8.140625" style="723" customWidth="1"/>
    <col min="10767" max="10767" width="10.85546875" style="723" customWidth="1"/>
    <col min="10768" max="11008" width="9.140625" style="723"/>
    <col min="11009" max="11009" width="4.140625" style="723" customWidth="1"/>
    <col min="11010" max="11010" width="26.7109375" style="723" customWidth="1"/>
    <col min="11011" max="11012" width="7.7109375" style="723" customWidth="1"/>
    <col min="11013" max="11013" width="8.140625" style="723" customWidth="1"/>
    <col min="11014" max="11014" width="7.5703125" style="723" customWidth="1"/>
    <col min="11015" max="11015" width="7.42578125" style="723" customWidth="1"/>
    <col min="11016" max="11016" width="7.5703125" style="723" customWidth="1"/>
    <col min="11017" max="11017" width="7" style="723" customWidth="1"/>
    <col min="11018" max="11022" width="8.140625" style="723" customWidth="1"/>
    <col min="11023" max="11023" width="10.85546875" style="723" customWidth="1"/>
    <col min="11024" max="11264" width="9.140625" style="723"/>
    <col min="11265" max="11265" width="4.140625" style="723" customWidth="1"/>
    <col min="11266" max="11266" width="26.7109375" style="723" customWidth="1"/>
    <col min="11267" max="11268" width="7.7109375" style="723" customWidth="1"/>
    <col min="11269" max="11269" width="8.140625" style="723" customWidth="1"/>
    <col min="11270" max="11270" width="7.5703125" style="723" customWidth="1"/>
    <col min="11271" max="11271" width="7.42578125" style="723" customWidth="1"/>
    <col min="11272" max="11272" width="7.5703125" style="723" customWidth="1"/>
    <col min="11273" max="11273" width="7" style="723" customWidth="1"/>
    <col min="11274" max="11278" width="8.140625" style="723" customWidth="1"/>
    <col min="11279" max="11279" width="10.85546875" style="723" customWidth="1"/>
    <col min="11280" max="11520" width="9.140625" style="723"/>
    <col min="11521" max="11521" width="4.140625" style="723" customWidth="1"/>
    <col min="11522" max="11522" width="26.7109375" style="723" customWidth="1"/>
    <col min="11523" max="11524" width="7.7109375" style="723" customWidth="1"/>
    <col min="11525" max="11525" width="8.140625" style="723" customWidth="1"/>
    <col min="11526" max="11526" width="7.5703125" style="723" customWidth="1"/>
    <col min="11527" max="11527" width="7.42578125" style="723" customWidth="1"/>
    <col min="11528" max="11528" width="7.5703125" style="723" customWidth="1"/>
    <col min="11529" max="11529" width="7" style="723" customWidth="1"/>
    <col min="11530" max="11534" width="8.140625" style="723" customWidth="1"/>
    <col min="11535" max="11535" width="10.85546875" style="723" customWidth="1"/>
    <col min="11536" max="11776" width="9.140625" style="723"/>
    <col min="11777" max="11777" width="4.140625" style="723" customWidth="1"/>
    <col min="11778" max="11778" width="26.7109375" style="723" customWidth="1"/>
    <col min="11779" max="11780" width="7.7109375" style="723" customWidth="1"/>
    <col min="11781" max="11781" width="8.140625" style="723" customWidth="1"/>
    <col min="11782" max="11782" width="7.5703125" style="723" customWidth="1"/>
    <col min="11783" max="11783" width="7.42578125" style="723" customWidth="1"/>
    <col min="11784" max="11784" width="7.5703125" style="723" customWidth="1"/>
    <col min="11785" max="11785" width="7" style="723" customWidth="1"/>
    <col min="11786" max="11790" width="8.140625" style="723" customWidth="1"/>
    <col min="11791" max="11791" width="10.85546875" style="723" customWidth="1"/>
    <col min="11792" max="12032" width="9.140625" style="723"/>
    <col min="12033" max="12033" width="4.140625" style="723" customWidth="1"/>
    <col min="12034" max="12034" width="26.7109375" style="723" customWidth="1"/>
    <col min="12035" max="12036" width="7.7109375" style="723" customWidth="1"/>
    <col min="12037" max="12037" width="8.140625" style="723" customWidth="1"/>
    <col min="12038" max="12038" width="7.5703125" style="723" customWidth="1"/>
    <col min="12039" max="12039" width="7.42578125" style="723" customWidth="1"/>
    <col min="12040" max="12040" width="7.5703125" style="723" customWidth="1"/>
    <col min="12041" max="12041" width="7" style="723" customWidth="1"/>
    <col min="12042" max="12046" width="8.140625" style="723" customWidth="1"/>
    <col min="12047" max="12047" width="10.85546875" style="723" customWidth="1"/>
    <col min="12048" max="12288" width="9.140625" style="723"/>
    <col min="12289" max="12289" width="4.140625" style="723" customWidth="1"/>
    <col min="12290" max="12290" width="26.7109375" style="723" customWidth="1"/>
    <col min="12291" max="12292" width="7.7109375" style="723" customWidth="1"/>
    <col min="12293" max="12293" width="8.140625" style="723" customWidth="1"/>
    <col min="12294" max="12294" width="7.5703125" style="723" customWidth="1"/>
    <col min="12295" max="12295" width="7.42578125" style="723" customWidth="1"/>
    <col min="12296" max="12296" width="7.5703125" style="723" customWidth="1"/>
    <col min="12297" max="12297" width="7" style="723" customWidth="1"/>
    <col min="12298" max="12302" width="8.140625" style="723" customWidth="1"/>
    <col min="12303" max="12303" width="10.85546875" style="723" customWidth="1"/>
    <col min="12304" max="12544" width="9.140625" style="723"/>
    <col min="12545" max="12545" width="4.140625" style="723" customWidth="1"/>
    <col min="12546" max="12546" width="26.7109375" style="723" customWidth="1"/>
    <col min="12547" max="12548" width="7.7109375" style="723" customWidth="1"/>
    <col min="12549" max="12549" width="8.140625" style="723" customWidth="1"/>
    <col min="12550" max="12550" width="7.5703125" style="723" customWidth="1"/>
    <col min="12551" max="12551" width="7.42578125" style="723" customWidth="1"/>
    <col min="12552" max="12552" width="7.5703125" style="723" customWidth="1"/>
    <col min="12553" max="12553" width="7" style="723" customWidth="1"/>
    <col min="12554" max="12558" width="8.140625" style="723" customWidth="1"/>
    <col min="12559" max="12559" width="10.85546875" style="723" customWidth="1"/>
    <col min="12560" max="12800" width="9.140625" style="723"/>
    <col min="12801" max="12801" width="4.140625" style="723" customWidth="1"/>
    <col min="12802" max="12802" width="26.7109375" style="723" customWidth="1"/>
    <col min="12803" max="12804" width="7.7109375" style="723" customWidth="1"/>
    <col min="12805" max="12805" width="8.140625" style="723" customWidth="1"/>
    <col min="12806" max="12806" width="7.5703125" style="723" customWidth="1"/>
    <col min="12807" max="12807" width="7.42578125" style="723" customWidth="1"/>
    <col min="12808" max="12808" width="7.5703125" style="723" customWidth="1"/>
    <col min="12809" max="12809" width="7" style="723" customWidth="1"/>
    <col min="12810" max="12814" width="8.140625" style="723" customWidth="1"/>
    <col min="12815" max="12815" width="10.85546875" style="723" customWidth="1"/>
    <col min="12816" max="13056" width="9.140625" style="723"/>
    <col min="13057" max="13057" width="4.140625" style="723" customWidth="1"/>
    <col min="13058" max="13058" width="26.7109375" style="723" customWidth="1"/>
    <col min="13059" max="13060" width="7.7109375" style="723" customWidth="1"/>
    <col min="13061" max="13061" width="8.140625" style="723" customWidth="1"/>
    <col min="13062" max="13062" width="7.5703125" style="723" customWidth="1"/>
    <col min="13063" max="13063" width="7.42578125" style="723" customWidth="1"/>
    <col min="13064" max="13064" width="7.5703125" style="723" customWidth="1"/>
    <col min="13065" max="13065" width="7" style="723" customWidth="1"/>
    <col min="13066" max="13070" width="8.140625" style="723" customWidth="1"/>
    <col min="13071" max="13071" width="10.85546875" style="723" customWidth="1"/>
    <col min="13072" max="13312" width="9.140625" style="723"/>
    <col min="13313" max="13313" width="4.140625" style="723" customWidth="1"/>
    <col min="13314" max="13314" width="26.7109375" style="723" customWidth="1"/>
    <col min="13315" max="13316" width="7.7109375" style="723" customWidth="1"/>
    <col min="13317" max="13317" width="8.140625" style="723" customWidth="1"/>
    <col min="13318" max="13318" width="7.5703125" style="723" customWidth="1"/>
    <col min="13319" max="13319" width="7.42578125" style="723" customWidth="1"/>
    <col min="13320" max="13320" width="7.5703125" style="723" customWidth="1"/>
    <col min="13321" max="13321" width="7" style="723" customWidth="1"/>
    <col min="13322" max="13326" width="8.140625" style="723" customWidth="1"/>
    <col min="13327" max="13327" width="10.85546875" style="723" customWidth="1"/>
    <col min="13328" max="13568" width="9.140625" style="723"/>
    <col min="13569" max="13569" width="4.140625" style="723" customWidth="1"/>
    <col min="13570" max="13570" width="26.7109375" style="723" customWidth="1"/>
    <col min="13571" max="13572" width="7.7109375" style="723" customWidth="1"/>
    <col min="13573" max="13573" width="8.140625" style="723" customWidth="1"/>
    <col min="13574" max="13574" width="7.5703125" style="723" customWidth="1"/>
    <col min="13575" max="13575" width="7.42578125" style="723" customWidth="1"/>
    <col min="13576" max="13576" width="7.5703125" style="723" customWidth="1"/>
    <col min="13577" max="13577" width="7" style="723" customWidth="1"/>
    <col min="13578" max="13582" width="8.140625" style="723" customWidth="1"/>
    <col min="13583" max="13583" width="10.85546875" style="723" customWidth="1"/>
    <col min="13584" max="13824" width="9.140625" style="723"/>
    <col min="13825" max="13825" width="4.140625" style="723" customWidth="1"/>
    <col min="13826" max="13826" width="26.7109375" style="723" customWidth="1"/>
    <col min="13827" max="13828" width="7.7109375" style="723" customWidth="1"/>
    <col min="13829" max="13829" width="8.140625" style="723" customWidth="1"/>
    <col min="13830" max="13830" width="7.5703125" style="723" customWidth="1"/>
    <col min="13831" max="13831" width="7.42578125" style="723" customWidth="1"/>
    <col min="13832" max="13832" width="7.5703125" style="723" customWidth="1"/>
    <col min="13833" max="13833" width="7" style="723" customWidth="1"/>
    <col min="13834" max="13838" width="8.140625" style="723" customWidth="1"/>
    <col min="13839" max="13839" width="10.85546875" style="723" customWidth="1"/>
    <col min="13840" max="14080" width="9.140625" style="723"/>
    <col min="14081" max="14081" width="4.140625" style="723" customWidth="1"/>
    <col min="14082" max="14082" width="26.7109375" style="723" customWidth="1"/>
    <col min="14083" max="14084" width="7.7109375" style="723" customWidth="1"/>
    <col min="14085" max="14085" width="8.140625" style="723" customWidth="1"/>
    <col min="14086" max="14086" width="7.5703125" style="723" customWidth="1"/>
    <col min="14087" max="14087" width="7.42578125" style="723" customWidth="1"/>
    <col min="14088" max="14088" width="7.5703125" style="723" customWidth="1"/>
    <col min="14089" max="14089" width="7" style="723" customWidth="1"/>
    <col min="14090" max="14094" width="8.140625" style="723" customWidth="1"/>
    <col min="14095" max="14095" width="10.85546875" style="723" customWidth="1"/>
    <col min="14096" max="14336" width="9.140625" style="723"/>
    <col min="14337" max="14337" width="4.140625" style="723" customWidth="1"/>
    <col min="14338" max="14338" width="26.7109375" style="723" customWidth="1"/>
    <col min="14339" max="14340" width="7.7109375" style="723" customWidth="1"/>
    <col min="14341" max="14341" width="8.140625" style="723" customWidth="1"/>
    <col min="14342" max="14342" width="7.5703125" style="723" customWidth="1"/>
    <col min="14343" max="14343" width="7.42578125" style="723" customWidth="1"/>
    <col min="14344" max="14344" width="7.5703125" style="723" customWidth="1"/>
    <col min="14345" max="14345" width="7" style="723" customWidth="1"/>
    <col min="14346" max="14350" width="8.140625" style="723" customWidth="1"/>
    <col min="14351" max="14351" width="10.85546875" style="723" customWidth="1"/>
    <col min="14352" max="14592" width="9.140625" style="723"/>
    <col min="14593" max="14593" width="4.140625" style="723" customWidth="1"/>
    <col min="14594" max="14594" width="26.7109375" style="723" customWidth="1"/>
    <col min="14595" max="14596" width="7.7109375" style="723" customWidth="1"/>
    <col min="14597" max="14597" width="8.140625" style="723" customWidth="1"/>
    <col min="14598" max="14598" width="7.5703125" style="723" customWidth="1"/>
    <col min="14599" max="14599" width="7.42578125" style="723" customWidth="1"/>
    <col min="14600" max="14600" width="7.5703125" style="723" customWidth="1"/>
    <col min="14601" max="14601" width="7" style="723" customWidth="1"/>
    <col min="14602" max="14606" width="8.140625" style="723" customWidth="1"/>
    <col min="14607" max="14607" width="10.85546875" style="723" customWidth="1"/>
    <col min="14608" max="14848" width="9.140625" style="723"/>
    <col min="14849" max="14849" width="4.140625" style="723" customWidth="1"/>
    <col min="14850" max="14850" width="26.7109375" style="723" customWidth="1"/>
    <col min="14851" max="14852" width="7.7109375" style="723" customWidth="1"/>
    <col min="14853" max="14853" width="8.140625" style="723" customWidth="1"/>
    <col min="14854" max="14854" width="7.5703125" style="723" customWidth="1"/>
    <col min="14855" max="14855" width="7.42578125" style="723" customWidth="1"/>
    <col min="14856" max="14856" width="7.5703125" style="723" customWidth="1"/>
    <col min="14857" max="14857" width="7" style="723" customWidth="1"/>
    <col min="14858" max="14862" width="8.140625" style="723" customWidth="1"/>
    <col min="14863" max="14863" width="10.85546875" style="723" customWidth="1"/>
    <col min="14864" max="15104" width="9.140625" style="723"/>
    <col min="15105" max="15105" width="4.140625" style="723" customWidth="1"/>
    <col min="15106" max="15106" width="26.7109375" style="723" customWidth="1"/>
    <col min="15107" max="15108" width="7.7109375" style="723" customWidth="1"/>
    <col min="15109" max="15109" width="8.140625" style="723" customWidth="1"/>
    <col min="15110" max="15110" width="7.5703125" style="723" customWidth="1"/>
    <col min="15111" max="15111" width="7.42578125" style="723" customWidth="1"/>
    <col min="15112" max="15112" width="7.5703125" style="723" customWidth="1"/>
    <col min="15113" max="15113" width="7" style="723" customWidth="1"/>
    <col min="15114" max="15118" width="8.140625" style="723" customWidth="1"/>
    <col min="15119" max="15119" width="10.85546875" style="723" customWidth="1"/>
    <col min="15120" max="15360" width="9.140625" style="723"/>
    <col min="15361" max="15361" width="4.140625" style="723" customWidth="1"/>
    <col min="15362" max="15362" width="26.7109375" style="723" customWidth="1"/>
    <col min="15363" max="15364" width="7.7109375" style="723" customWidth="1"/>
    <col min="15365" max="15365" width="8.140625" style="723" customWidth="1"/>
    <col min="15366" max="15366" width="7.5703125" style="723" customWidth="1"/>
    <col min="15367" max="15367" width="7.42578125" style="723" customWidth="1"/>
    <col min="15368" max="15368" width="7.5703125" style="723" customWidth="1"/>
    <col min="15369" max="15369" width="7" style="723" customWidth="1"/>
    <col min="15370" max="15374" width="8.140625" style="723" customWidth="1"/>
    <col min="15375" max="15375" width="10.85546875" style="723" customWidth="1"/>
    <col min="15376" max="15616" width="9.140625" style="723"/>
    <col min="15617" max="15617" width="4.140625" style="723" customWidth="1"/>
    <col min="15618" max="15618" width="26.7109375" style="723" customWidth="1"/>
    <col min="15619" max="15620" width="7.7109375" style="723" customWidth="1"/>
    <col min="15621" max="15621" width="8.140625" style="723" customWidth="1"/>
    <col min="15622" max="15622" width="7.5703125" style="723" customWidth="1"/>
    <col min="15623" max="15623" width="7.42578125" style="723" customWidth="1"/>
    <col min="15624" max="15624" width="7.5703125" style="723" customWidth="1"/>
    <col min="15625" max="15625" width="7" style="723" customWidth="1"/>
    <col min="15626" max="15630" width="8.140625" style="723" customWidth="1"/>
    <col min="15631" max="15631" width="10.85546875" style="723" customWidth="1"/>
    <col min="15632" max="15872" width="9.140625" style="723"/>
    <col min="15873" max="15873" width="4.140625" style="723" customWidth="1"/>
    <col min="15874" max="15874" width="26.7109375" style="723" customWidth="1"/>
    <col min="15875" max="15876" width="7.7109375" style="723" customWidth="1"/>
    <col min="15877" max="15877" width="8.140625" style="723" customWidth="1"/>
    <col min="15878" max="15878" width="7.5703125" style="723" customWidth="1"/>
    <col min="15879" max="15879" width="7.42578125" style="723" customWidth="1"/>
    <col min="15880" max="15880" width="7.5703125" style="723" customWidth="1"/>
    <col min="15881" max="15881" width="7" style="723" customWidth="1"/>
    <col min="15882" max="15886" width="8.140625" style="723" customWidth="1"/>
    <col min="15887" max="15887" width="10.85546875" style="723" customWidth="1"/>
    <col min="15888" max="16128" width="9.140625" style="723"/>
    <col min="16129" max="16129" width="4.140625" style="723" customWidth="1"/>
    <col min="16130" max="16130" width="26.7109375" style="723" customWidth="1"/>
    <col min="16131" max="16132" width="7.7109375" style="723" customWidth="1"/>
    <col min="16133" max="16133" width="8.140625" style="723" customWidth="1"/>
    <col min="16134" max="16134" width="7.5703125" style="723" customWidth="1"/>
    <col min="16135" max="16135" width="7.42578125" style="723" customWidth="1"/>
    <col min="16136" max="16136" width="7.5703125" style="723" customWidth="1"/>
    <col min="16137" max="16137" width="7" style="723" customWidth="1"/>
    <col min="16138" max="16142" width="8.140625" style="723" customWidth="1"/>
    <col min="16143" max="16143" width="10.85546875" style="723" customWidth="1"/>
    <col min="16144" max="16384" width="9.140625" style="723"/>
  </cols>
  <sheetData>
    <row r="1" spans="1:17" x14ac:dyDescent="0.25">
      <c r="I1" s="1001" t="s">
        <v>620</v>
      </c>
      <c r="J1" s="1001"/>
      <c r="K1" s="1001"/>
      <c r="L1" s="1001"/>
      <c r="M1" s="1001"/>
      <c r="N1" s="1001"/>
      <c r="O1" s="1001"/>
    </row>
    <row r="2" spans="1:17" ht="31.5" customHeight="1" x14ac:dyDescent="0.25">
      <c r="A2" s="1002" t="str">
        <f>+CONCATENATE("Előirányzat-felhasználási terv",CHAR(10),LEFT([2]KV_ÖSSZEFÜGGÉSEK!A5,4),". évre")</f>
        <v>Előirányzat-felhasználási terv
2020. évre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</row>
    <row r="3" spans="1:17" ht="16.5" thickBot="1" x14ac:dyDescent="0.3">
      <c r="O3" s="724" t="str">
        <f>'[2]KV_3.sz.tájékoztató_t.'!D4</f>
        <v>Forintban!</v>
      </c>
    </row>
    <row r="4" spans="1:17" s="722" customFormat="1" ht="26.1" customHeight="1" thickBot="1" x14ac:dyDescent="0.3">
      <c r="A4" s="725" t="s">
        <v>357</v>
      </c>
      <c r="B4" s="726" t="s">
        <v>276</v>
      </c>
      <c r="C4" s="726" t="s">
        <v>564</v>
      </c>
      <c r="D4" s="726" t="s">
        <v>565</v>
      </c>
      <c r="E4" s="726" t="s">
        <v>566</v>
      </c>
      <c r="F4" s="726" t="s">
        <v>567</v>
      </c>
      <c r="G4" s="726" t="s">
        <v>568</v>
      </c>
      <c r="H4" s="726" t="s">
        <v>569</v>
      </c>
      <c r="I4" s="726" t="s">
        <v>570</v>
      </c>
      <c r="J4" s="726" t="s">
        <v>571</v>
      </c>
      <c r="K4" s="726" t="s">
        <v>572</v>
      </c>
      <c r="L4" s="726" t="s">
        <v>573</v>
      </c>
      <c r="M4" s="726" t="s">
        <v>574</v>
      </c>
      <c r="N4" s="726" t="s">
        <v>575</v>
      </c>
      <c r="O4" s="727" t="s">
        <v>507</v>
      </c>
    </row>
    <row r="5" spans="1:17" s="729" customFormat="1" ht="15.2" customHeight="1" thickBot="1" x14ac:dyDescent="0.3">
      <c r="A5" s="728" t="s">
        <v>12</v>
      </c>
      <c r="B5" s="1004" t="s">
        <v>274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5"/>
      <c r="N5" s="1005"/>
      <c r="O5" s="1006"/>
    </row>
    <row r="6" spans="1:17" s="729" customFormat="1" ht="22.5" x14ac:dyDescent="0.25">
      <c r="A6" s="730" t="s">
        <v>26</v>
      </c>
      <c r="B6" s="731" t="s">
        <v>277</v>
      </c>
      <c r="C6" s="732">
        <v>17041000</v>
      </c>
      <c r="D6" s="732">
        <v>17041000</v>
      </c>
      <c r="E6" s="732">
        <v>17041000</v>
      </c>
      <c r="F6" s="732">
        <v>17041000</v>
      </c>
      <c r="G6" s="732">
        <v>17041000</v>
      </c>
      <c r="H6" s="732">
        <v>17041000</v>
      </c>
      <c r="I6" s="732">
        <v>17041000</v>
      </c>
      <c r="J6" s="732">
        <v>17041000</v>
      </c>
      <c r="K6" s="732">
        <v>17041000</v>
      </c>
      <c r="L6" s="732">
        <v>17041000</v>
      </c>
      <c r="M6" s="732">
        <v>17041000</v>
      </c>
      <c r="N6" s="732">
        <v>17040362</v>
      </c>
      <c r="O6" s="733">
        <f t="shared" ref="O6:O26" si="0">SUM(C6:N6)</f>
        <v>204491362</v>
      </c>
      <c r="Q6" s="734"/>
    </row>
    <row r="7" spans="1:17" s="739" customFormat="1" ht="22.5" x14ac:dyDescent="0.25">
      <c r="A7" s="735" t="s">
        <v>40</v>
      </c>
      <c r="B7" s="736" t="s">
        <v>576</v>
      </c>
      <c r="C7" s="737">
        <v>1694000</v>
      </c>
      <c r="D7" s="737">
        <v>1694000</v>
      </c>
      <c r="E7" s="737">
        <v>1694000</v>
      </c>
      <c r="F7" s="737">
        <v>1694000</v>
      </c>
      <c r="G7" s="737">
        <v>1694000</v>
      </c>
      <c r="H7" s="737">
        <v>1694000</v>
      </c>
      <c r="I7" s="737">
        <v>1694000</v>
      </c>
      <c r="J7" s="737">
        <v>1694000</v>
      </c>
      <c r="K7" s="737">
        <v>1694000</v>
      </c>
      <c r="L7" s="737">
        <v>1694000</v>
      </c>
      <c r="M7" s="737">
        <v>1694000</v>
      </c>
      <c r="N7" s="737">
        <v>1696000</v>
      </c>
      <c r="O7" s="738">
        <f t="shared" si="0"/>
        <v>20330000</v>
      </c>
    </row>
    <row r="8" spans="1:17" s="739" customFormat="1" ht="22.5" x14ac:dyDescent="0.25">
      <c r="A8" s="735" t="s">
        <v>237</v>
      </c>
      <c r="B8" s="740" t="s">
        <v>577</v>
      </c>
      <c r="C8" s="741"/>
      <c r="D8" s="741"/>
      <c r="E8" s="741"/>
      <c r="F8" s="741">
        <v>104186000</v>
      </c>
      <c r="G8" s="741"/>
      <c r="H8" s="741"/>
      <c r="I8" s="741">
        <v>14748000</v>
      </c>
      <c r="J8" s="741"/>
      <c r="K8" s="741"/>
      <c r="L8" s="741"/>
      <c r="M8" s="741"/>
      <c r="N8" s="741"/>
      <c r="O8" s="742">
        <f t="shared" si="0"/>
        <v>118934000</v>
      </c>
    </row>
    <row r="9" spans="1:17" s="739" customFormat="1" ht="14.1" customHeight="1" x14ac:dyDescent="0.25">
      <c r="A9" s="735" t="s">
        <v>70</v>
      </c>
      <c r="B9" s="743" t="s">
        <v>282</v>
      </c>
      <c r="C9" s="737"/>
      <c r="D9" s="737"/>
      <c r="E9" s="737">
        <v>108250000</v>
      </c>
      <c r="F9" s="737"/>
      <c r="G9" s="737">
        <v>40000000</v>
      </c>
      <c r="H9" s="737"/>
      <c r="I9" s="737"/>
      <c r="J9" s="737"/>
      <c r="K9" s="737">
        <v>108250000</v>
      </c>
      <c r="L9" s="737"/>
      <c r="M9" s="737"/>
      <c r="N9" s="737">
        <v>20000000</v>
      </c>
      <c r="O9" s="738">
        <f t="shared" si="0"/>
        <v>276500000</v>
      </c>
    </row>
    <row r="10" spans="1:17" s="739" customFormat="1" ht="14.1" customHeight="1" x14ac:dyDescent="0.25">
      <c r="A10" s="735" t="s">
        <v>94</v>
      </c>
      <c r="B10" s="743" t="s">
        <v>283</v>
      </c>
      <c r="C10" s="737">
        <v>3600000</v>
      </c>
      <c r="D10" s="737">
        <v>3600000</v>
      </c>
      <c r="E10" s="737">
        <v>3600000</v>
      </c>
      <c r="F10" s="737">
        <v>3600000</v>
      </c>
      <c r="G10" s="737">
        <v>3714000</v>
      </c>
      <c r="H10" s="737">
        <v>3714000</v>
      </c>
      <c r="I10" s="737">
        <v>3714000</v>
      </c>
      <c r="J10" s="737">
        <v>3714000</v>
      </c>
      <c r="K10" s="737">
        <v>3716000</v>
      </c>
      <c r="L10" s="737">
        <v>3600000</v>
      </c>
      <c r="M10" s="737">
        <v>3600000</v>
      </c>
      <c r="N10" s="737">
        <v>3600000</v>
      </c>
      <c r="O10" s="738">
        <f t="shared" si="0"/>
        <v>43772000</v>
      </c>
    </row>
    <row r="11" spans="1:17" s="739" customFormat="1" ht="14.1" customHeight="1" x14ac:dyDescent="0.25">
      <c r="A11" s="735" t="s">
        <v>254</v>
      </c>
      <c r="B11" s="743" t="s">
        <v>330</v>
      </c>
      <c r="C11" s="737"/>
      <c r="D11" s="737"/>
      <c r="E11" s="737"/>
      <c r="F11" s="737"/>
      <c r="G11" s="737"/>
      <c r="H11" s="737"/>
      <c r="I11" s="737"/>
      <c r="J11" s="737"/>
      <c r="K11" s="737"/>
      <c r="L11" s="737"/>
      <c r="M11" s="737"/>
      <c r="N11" s="737"/>
      <c r="O11" s="738">
        <f t="shared" si="0"/>
        <v>0</v>
      </c>
    </row>
    <row r="12" spans="1:17" s="739" customFormat="1" ht="14.1" customHeight="1" x14ac:dyDescent="0.25">
      <c r="A12" s="735" t="s">
        <v>116</v>
      </c>
      <c r="B12" s="743" t="s">
        <v>284</v>
      </c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8">
        <f t="shared" si="0"/>
        <v>0</v>
      </c>
    </row>
    <row r="13" spans="1:17" s="739" customFormat="1" ht="22.5" x14ac:dyDescent="0.25">
      <c r="A13" s="735" t="s">
        <v>259</v>
      </c>
      <c r="B13" s="736" t="s">
        <v>477</v>
      </c>
      <c r="C13" s="737"/>
      <c r="D13" s="737"/>
      <c r="E13" s="737"/>
      <c r="F13" s="737"/>
      <c r="G13" s="737"/>
      <c r="H13" s="737"/>
      <c r="I13" s="737"/>
      <c r="J13" s="737"/>
      <c r="K13" s="737"/>
      <c r="L13" s="737"/>
      <c r="M13" s="737"/>
      <c r="N13" s="737"/>
      <c r="O13" s="738">
        <f t="shared" si="0"/>
        <v>0</v>
      </c>
    </row>
    <row r="14" spans="1:17" s="739" customFormat="1" ht="14.1" customHeight="1" thickBot="1" x14ac:dyDescent="0.3">
      <c r="A14" s="735" t="s">
        <v>261</v>
      </c>
      <c r="B14" s="743" t="s">
        <v>578</v>
      </c>
      <c r="C14" s="737">
        <v>20202000</v>
      </c>
      <c r="D14" s="737">
        <v>40202000</v>
      </c>
      <c r="E14" s="737"/>
      <c r="F14" s="737"/>
      <c r="G14" s="737">
        <v>3508000</v>
      </c>
      <c r="H14" s="737">
        <v>23088000</v>
      </c>
      <c r="I14" s="737">
        <v>5340000</v>
      </c>
      <c r="J14" s="737">
        <v>110806016</v>
      </c>
      <c r="K14" s="737"/>
      <c r="L14" s="737">
        <v>25096000</v>
      </c>
      <c r="M14" s="737">
        <v>20552000</v>
      </c>
      <c r="N14" s="737">
        <v>3663638</v>
      </c>
      <c r="O14" s="738">
        <f t="shared" si="0"/>
        <v>252457654</v>
      </c>
    </row>
    <row r="15" spans="1:17" s="729" customFormat="1" ht="15.95" customHeight="1" thickBot="1" x14ac:dyDescent="0.3">
      <c r="A15" s="728" t="s">
        <v>263</v>
      </c>
      <c r="B15" s="744" t="s">
        <v>579</v>
      </c>
      <c r="C15" s="745">
        <f t="shared" ref="C15:N15" si="1">SUM(C6:C14)</f>
        <v>42537000</v>
      </c>
      <c r="D15" s="745">
        <f t="shared" si="1"/>
        <v>62537000</v>
      </c>
      <c r="E15" s="745">
        <f t="shared" si="1"/>
        <v>130585000</v>
      </c>
      <c r="F15" s="745">
        <f t="shared" si="1"/>
        <v>126521000</v>
      </c>
      <c r="G15" s="745">
        <f t="shared" si="1"/>
        <v>65957000</v>
      </c>
      <c r="H15" s="745">
        <f t="shared" si="1"/>
        <v>45537000</v>
      </c>
      <c r="I15" s="745">
        <f t="shared" si="1"/>
        <v>42537000</v>
      </c>
      <c r="J15" s="745">
        <f t="shared" si="1"/>
        <v>133255016</v>
      </c>
      <c r="K15" s="745">
        <f t="shared" si="1"/>
        <v>130701000</v>
      </c>
      <c r="L15" s="745">
        <f t="shared" si="1"/>
        <v>47431000</v>
      </c>
      <c r="M15" s="745">
        <f t="shared" si="1"/>
        <v>42887000</v>
      </c>
      <c r="N15" s="745">
        <f t="shared" si="1"/>
        <v>46000000</v>
      </c>
      <c r="O15" s="746">
        <f>SUM(C15:N15)</f>
        <v>916485016</v>
      </c>
    </row>
    <row r="16" spans="1:17" s="729" customFormat="1" ht="15.2" customHeight="1" thickBot="1" x14ac:dyDescent="0.3">
      <c r="A16" s="728" t="s">
        <v>286</v>
      </c>
      <c r="B16" s="1004" t="s">
        <v>275</v>
      </c>
      <c r="C16" s="1005"/>
      <c r="D16" s="1005"/>
      <c r="E16" s="1005"/>
      <c r="F16" s="1005"/>
      <c r="G16" s="1005"/>
      <c r="H16" s="1005"/>
      <c r="I16" s="1005"/>
      <c r="J16" s="1005"/>
      <c r="K16" s="1005"/>
      <c r="L16" s="1005"/>
      <c r="M16" s="1005"/>
      <c r="N16" s="1005"/>
      <c r="O16" s="1006"/>
    </row>
    <row r="17" spans="1:15" s="739" customFormat="1" ht="14.1" customHeight="1" x14ac:dyDescent="0.25">
      <c r="A17" s="747" t="s">
        <v>287</v>
      </c>
      <c r="B17" s="748" t="s">
        <v>278</v>
      </c>
      <c r="C17" s="741">
        <v>23396000</v>
      </c>
      <c r="D17" s="741">
        <v>23396000</v>
      </c>
      <c r="E17" s="741">
        <v>23396000</v>
      </c>
      <c r="F17" s="741">
        <v>23396000</v>
      </c>
      <c r="G17" s="741">
        <v>23396000</v>
      </c>
      <c r="H17" s="741">
        <v>23396000</v>
      </c>
      <c r="I17" s="741">
        <v>23396000</v>
      </c>
      <c r="J17" s="741">
        <v>23396000</v>
      </c>
      <c r="K17" s="741">
        <v>23396000</v>
      </c>
      <c r="L17" s="741">
        <v>23396000</v>
      </c>
      <c r="M17" s="741">
        <v>23396000</v>
      </c>
      <c r="N17" s="741">
        <v>23401000</v>
      </c>
      <c r="O17" s="742">
        <f t="shared" si="0"/>
        <v>280757000</v>
      </c>
    </row>
    <row r="18" spans="1:15" s="739" customFormat="1" ht="27.2" customHeight="1" x14ac:dyDescent="0.25">
      <c r="A18" s="735" t="s">
        <v>290</v>
      </c>
      <c r="B18" s="736" t="s">
        <v>183</v>
      </c>
      <c r="C18" s="737">
        <v>4038000</v>
      </c>
      <c r="D18" s="737">
        <v>4038000</v>
      </c>
      <c r="E18" s="737">
        <v>4038000</v>
      </c>
      <c r="F18" s="737">
        <v>4038000</v>
      </c>
      <c r="G18" s="737">
        <v>4038000</v>
      </c>
      <c r="H18" s="737">
        <v>4038000</v>
      </c>
      <c r="I18" s="737">
        <v>4038000</v>
      </c>
      <c r="J18" s="737">
        <v>4038000</v>
      </c>
      <c r="K18" s="737">
        <v>4038000</v>
      </c>
      <c r="L18" s="737">
        <v>4038000</v>
      </c>
      <c r="M18" s="737">
        <v>4038000</v>
      </c>
      <c r="N18" s="737">
        <v>4042000</v>
      </c>
      <c r="O18" s="738">
        <f t="shared" si="0"/>
        <v>48460000</v>
      </c>
    </row>
    <row r="19" spans="1:15" s="739" customFormat="1" ht="14.1" customHeight="1" x14ac:dyDescent="0.25">
      <c r="A19" s="735" t="s">
        <v>293</v>
      </c>
      <c r="B19" s="743" t="s">
        <v>184</v>
      </c>
      <c r="C19" s="737">
        <v>13953000</v>
      </c>
      <c r="D19" s="737">
        <v>13953000</v>
      </c>
      <c r="E19" s="737">
        <v>13953000</v>
      </c>
      <c r="F19" s="737">
        <v>13953000</v>
      </c>
      <c r="G19" s="737">
        <v>13953000</v>
      </c>
      <c r="H19" s="737">
        <v>13953000</v>
      </c>
      <c r="I19" s="737">
        <v>13953000</v>
      </c>
      <c r="J19" s="737">
        <v>13953000</v>
      </c>
      <c r="K19" s="737">
        <v>13953000</v>
      </c>
      <c r="L19" s="737">
        <v>13953000</v>
      </c>
      <c r="M19" s="737">
        <v>13953000</v>
      </c>
      <c r="N19" s="737">
        <v>13957000</v>
      </c>
      <c r="O19" s="738">
        <f t="shared" si="0"/>
        <v>167440000</v>
      </c>
    </row>
    <row r="20" spans="1:15" s="739" customFormat="1" ht="14.1" customHeight="1" x14ac:dyDescent="0.25">
      <c r="A20" s="735" t="s">
        <v>296</v>
      </c>
      <c r="B20" s="743" t="s">
        <v>185</v>
      </c>
      <c r="C20" s="737">
        <v>1150000</v>
      </c>
      <c r="D20" s="737">
        <v>1150000</v>
      </c>
      <c r="E20" s="737">
        <v>1150000</v>
      </c>
      <c r="F20" s="737">
        <v>1150000</v>
      </c>
      <c r="G20" s="737">
        <v>1150000</v>
      </c>
      <c r="H20" s="737">
        <v>1150000</v>
      </c>
      <c r="I20" s="737">
        <v>1150000</v>
      </c>
      <c r="J20" s="737">
        <v>1150000</v>
      </c>
      <c r="K20" s="737">
        <v>3600000</v>
      </c>
      <c r="L20" s="737">
        <v>1100000</v>
      </c>
      <c r="M20" s="737">
        <v>1500000</v>
      </c>
      <c r="N20" s="737">
        <v>4600000</v>
      </c>
      <c r="O20" s="738">
        <f t="shared" si="0"/>
        <v>20000000</v>
      </c>
    </row>
    <row r="21" spans="1:15" s="739" customFormat="1" ht="14.1" customHeight="1" x14ac:dyDescent="0.25">
      <c r="A21" s="735" t="s">
        <v>299</v>
      </c>
      <c r="B21" s="743" t="s">
        <v>580</v>
      </c>
      <c r="C21" s="737"/>
      <c r="D21" s="737"/>
      <c r="E21" s="737">
        <v>1500000</v>
      </c>
      <c r="F21" s="737">
        <v>1000000</v>
      </c>
      <c r="G21" s="737"/>
      <c r="H21" s="737"/>
      <c r="I21" s="737"/>
      <c r="J21" s="737">
        <v>1500000</v>
      </c>
      <c r="K21" s="737"/>
      <c r="L21" s="737"/>
      <c r="M21" s="737"/>
      <c r="N21" s="737"/>
      <c r="O21" s="738">
        <f t="shared" si="0"/>
        <v>4000000</v>
      </c>
    </row>
    <row r="22" spans="1:15" s="739" customFormat="1" ht="14.1" customHeight="1" x14ac:dyDescent="0.25">
      <c r="A22" s="735" t="s">
        <v>302</v>
      </c>
      <c r="B22" s="743" t="s">
        <v>218</v>
      </c>
      <c r="C22" s="737"/>
      <c r="D22" s="737">
        <v>20000000</v>
      </c>
      <c r="E22" s="737">
        <v>86548000</v>
      </c>
      <c r="F22" s="737">
        <v>24176000</v>
      </c>
      <c r="G22" s="737"/>
      <c r="H22" s="737">
        <v>3000000</v>
      </c>
      <c r="I22" s="737"/>
      <c r="J22" s="737">
        <v>64319000</v>
      </c>
      <c r="K22" s="737">
        <v>85714000</v>
      </c>
      <c r="L22" s="737">
        <v>4944000</v>
      </c>
      <c r="M22" s="737"/>
      <c r="N22" s="737"/>
      <c r="O22" s="738">
        <f t="shared" si="0"/>
        <v>288701000</v>
      </c>
    </row>
    <row r="23" spans="1:15" s="739" customFormat="1" x14ac:dyDescent="0.25">
      <c r="A23" s="735" t="s">
        <v>305</v>
      </c>
      <c r="B23" s="736" t="s">
        <v>220</v>
      </c>
      <c r="C23" s="737"/>
      <c r="D23" s="737"/>
      <c r="E23" s="737"/>
      <c r="F23" s="737">
        <v>16000000</v>
      </c>
      <c r="G23" s="737">
        <v>23420000</v>
      </c>
      <c r="H23" s="737"/>
      <c r="I23" s="737"/>
      <c r="J23" s="737">
        <v>24899016</v>
      </c>
      <c r="K23" s="737"/>
      <c r="L23" s="737"/>
      <c r="M23" s="737"/>
      <c r="N23" s="737"/>
      <c r="O23" s="738">
        <f t="shared" si="0"/>
        <v>64319016</v>
      </c>
    </row>
    <row r="24" spans="1:15" s="739" customFormat="1" ht="14.1" customHeight="1" x14ac:dyDescent="0.25">
      <c r="A24" s="735" t="s">
        <v>308</v>
      </c>
      <c r="B24" s="743" t="s">
        <v>334</v>
      </c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8">
        <f t="shared" si="0"/>
        <v>0</v>
      </c>
    </row>
    <row r="25" spans="1:15" s="739" customFormat="1" ht="14.1" customHeight="1" thickBot="1" x14ac:dyDescent="0.3">
      <c r="A25" s="735" t="s">
        <v>310</v>
      </c>
      <c r="B25" s="743" t="s">
        <v>490</v>
      </c>
      <c r="C25" s="737"/>
      <c r="D25" s="737"/>
      <c r="E25" s="737"/>
      <c r="F25" s="737">
        <v>42808000</v>
      </c>
      <c r="G25" s="737"/>
      <c r="H25" s="737"/>
      <c r="I25" s="737"/>
      <c r="J25" s="737"/>
      <c r="K25" s="737"/>
      <c r="L25" s="737"/>
      <c r="M25" s="737"/>
      <c r="N25" s="737"/>
      <c r="O25" s="738">
        <f t="shared" si="0"/>
        <v>42808000</v>
      </c>
    </row>
    <row r="26" spans="1:15" s="729" customFormat="1" ht="15.95" customHeight="1" thickBot="1" x14ac:dyDescent="0.3">
      <c r="A26" s="749" t="s">
        <v>312</v>
      </c>
      <c r="B26" s="744" t="s">
        <v>432</v>
      </c>
      <c r="C26" s="745">
        <f t="shared" ref="C26:N26" si="2">SUM(C17:C25)</f>
        <v>42537000</v>
      </c>
      <c r="D26" s="745">
        <f t="shared" si="2"/>
        <v>62537000</v>
      </c>
      <c r="E26" s="745">
        <f t="shared" si="2"/>
        <v>130585000</v>
      </c>
      <c r="F26" s="745">
        <f t="shared" si="2"/>
        <v>126521000</v>
      </c>
      <c r="G26" s="745">
        <f t="shared" si="2"/>
        <v>65957000</v>
      </c>
      <c r="H26" s="745">
        <f t="shared" si="2"/>
        <v>45537000</v>
      </c>
      <c r="I26" s="745">
        <f t="shared" si="2"/>
        <v>42537000</v>
      </c>
      <c r="J26" s="745">
        <f t="shared" si="2"/>
        <v>133255016</v>
      </c>
      <c r="K26" s="745">
        <f t="shared" si="2"/>
        <v>130701000</v>
      </c>
      <c r="L26" s="745">
        <f t="shared" si="2"/>
        <v>47431000</v>
      </c>
      <c r="M26" s="745">
        <f t="shared" si="2"/>
        <v>42887000</v>
      </c>
      <c r="N26" s="745">
        <f t="shared" si="2"/>
        <v>46000000</v>
      </c>
      <c r="O26" s="746">
        <f t="shared" si="0"/>
        <v>916485016</v>
      </c>
    </row>
    <row r="27" spans="1:15" ht="16.5" thickBot="1" x14ac:dyDescent="0.3">
      <c r="A27" s="749" t="s">
        <v>313</v>
      </c>
      <c r="B27" s="750" t="s">
        <v>581</v>
      </c>
      <c r="C27" s="751">
        <f t="shared" ref="C27:O27" si="3">C15-C26</f>
        <v>0</v>
      </c>
      <c r="D27" s="751">
        <f t="shared" si="3"/>
        <v>0</v>
      </c>
      <c r="E27" s="751">
        <f t="shared" si="3"/>
        <v>0</v>
      </c>
      <c r="F27" s="751">
        <f t="shared" si="3"/>
        <v>0</v>
      </c>
      <c r="G27" s="751">
        <f t="shared" si="3"/>
        <v>0</v>
      </c>
      <c r="H27" s="751">
        <f t="shared" si="3"/>
        <v>0</v>
      </c>
      <c r="I27" s="751">
        <f t="shared" si="3"/>
        <v>0</v>
      </c>
      <c r="J27" s="751">
        <f t="shared" si="3"/>
        <v>0</v>
      </c>
      <c r="K27" s="751">
        <f t="shared" si="3"/>
        <v>0</v>
      </c>
      <c r="L27" s="751">
        <f t="shared" si="3"/>
        <v>0</v>
      </c>
      <c r="M27" s="751">
        <f t="shared" si="3"/>
        <v>0</v>
      </c>
      <c r="N27" s="751">
        <f t="shared" si="3"/>
        <v>0</v>
      </c>
      <c r="O27" s="752">
        <f t="shared" si="3"/>
        <v>0</v>
      </c>
    </row>
    <row r="28" spans="1:15" x14ac:dyDescent="0.25">
      <c r="A28" s="753"/>
    </row>
    <row r="29" spans="1:15" x14ac:dyDescent="0.25">
      <c r="B29" s="754"/>
      <c r="C29" s="755"/>
      <c r="D29" s="755"/>
      <c r="O29" s="723"/>
    </row>
    <row r="30" spans="1:15" x14ac:dyDescent="0.25">
      <c r="O30" s="723"/>
    </row>
    <row r="31" spans="1:15" x14ac:dyDescent="0.25">
      <c r="O31" s="723"/>
    </row>
    <row r="32" spans="1:15" x14ac:dyDescent="0.25">
      <c r="O32" s="723"/>
    </row>
    <row r="33" spans="15:15" x14ac:dyDescent="0.25">
      <c r="O33" s="723"/>
    </row>
    <row r="34" spans="15:15" x14ac:dyDescent="0.25">
      <c r="O34" s="723"/>
    </row>
    <row r="35" spans="15:15" x14ac:dyDescent="0.25">
      <c r="O35" s="723"/>
    </row>
    <row r="36" spans="15:15" x14ac:dyDescent="0.25">
      <c r="O36" s="723"/>
    </row>
    <row r="37" spans="15:15" x14ac:dyDescent="0.25">
      <c r="O37" s="723"/>
    </row>
    <row r="38" spans="15:15" x14ac:dyDescent="0.25">
      <c r="O38" s="723"/>
    </row>
    <row r="39" spans="15:15" x14ac:dyDescent="0.25">
      <c r="O39" s="723"/>
    </row>
    <row r="40" spans="15:15" x14ac:dyDescent="0.25">
      <c r="O40" s="723"/>
    </row>
    <row r="41" spans="15:15" x14ac:dyDescent="0.25">
      <c r="O41" s="723"/>
    </row>
    <row r="42" spans="15:15" x14ac:dyDescent="0.25">
      <c r="O42" s="723"/>
    </row>
    <row r="43" spans="15:15" x14ac:dyDescent="0.25">
      <c r="O43" s="723"/>
    </row>
    <row r="44" spans="15:15" x14ac:dyDescent="0.25">
      <c r="O44" s="723"/>
    </row>
    <row r="45" spans="15:15" x14ac:dyDescent="0.25">
      <c r="O45" s="723"/>
    </row>
    <row r="46" spans="15:15" x14ac:dyDescent="0.25">
      <c r="O46" s="723"/>
    </row>
    <row r="47" spans="15:15" x14ac:dyDescent="0.25">
      <c r="O47" s="723"/>
    </row>
    <row r="48" spans="15:15" x14ac:dyDescent="0.25">
      <c r="O48" s="723"/>
    </row>
    <row r="49" spans="15:15" x14ac:dyDescent="0.25">
      <c r="O49" s="723"/>
    </row>
    <row r="50" spans="15:15" x14ac:dyDescent="0.25">
      <c r="O50" s="723"/>
    </row>
    <row r="51" spans="15:15" x14ac:dyDescent="0.25">
      <c r="O51" s="723"/>
    </row>
    <row r="52" spans="15:15" x14ac:dyDescent="0.25">
      <c r="O52" s="723"/>
    </row>
    <row r="53" spans="15:15" x14ac:dyDescent="0.25">
      <c r="O53" s="723"/>
    </row>
    <row r="54" spans="15:15" x14ac:dyDescent="0.25">
      <c r="O54" s="723"/>
    </row>
    <row r="55" spans="15:15" x14ac:dyDescent="0.25">
      <c r="O55" s="723"/>
    </row>
    <row r="56" spans="15:15" x14ac:dyDescent="0.25">
      <c r="O56" s="723"/>
    </row>
    <row r="57" spans="15:15" x14ac:dyDescent="0.25">
      <c r="O57" s="723"/>
    </row>
    <row r="58" spans="15:15" x14ac:dyDescent="0.25">
      <c r="O58" s="723"/>
    </row>
    <row r="59" spans="15:15" x14ac:dyDescent="0.25">
      <c r="O59" s="723"/>
    </row>
    <row r="60" spans="15:15" x14ac:dyDescent="0.25">
      <c r="O60" s="723"/>
    </row>
    <row r="61" spans="15:15" x14ac:dyDescent="0.25">
      <c r="O61" s="723"/>
    </row>
    <row r="62" spans="15:15" x14ac:dyDescent="0.25">
      <c r="O62" s="723"/>
    </row>
    <row r="63" spans="15:15" x14ac:dyDescent="0.25">
      <c r="O63" s="723"/>
    </row>
    <row r="64" spans="15:15" x14ac:dyDescent="0.25">
      <c r="O64" s="723"/>
    </row>
    <row r="65" spans="15:15" x14ac:dyDescent="0.25">
      <c r="O65" s="723"/>
    </row>
    <row r="66" spans="15:15" x14ac:dyDescent="0.25">
      <c r="O66" s="723"/>
    </row>
    <row r="67" spans="15:15" x14ac:dyDescent="0.25">
      <c r="O67" s="723"/>
    </row>
    <row r="68" spans="15:15" x14ac:dyDescent="0.25">
      <c r="O68" s="723"/>
    </row>
    <row r="69" spans="15:15" x14ac:dyDescent="0.25">
      <c r="O69" s="723"/>
    </row>
    <row r="70" spans="15:15" x14ac:dyDescent="0.25">
      <c r="O70" s="723"/>
    </row>
    <row r="71" spans="15:15" x14ac:dyDescent="0.25">
      <c r="O71" s="723"/>
    </row>
    <row r="72" spans="15:15" x14ac:dyDescent="0.25">
      <c r="O72" s="723"/>
    </row>
    <row r="73" spans="15:15" x14ac:dyDescent="0.25">
      <c r="O73" s="723"/>
    </row>
    <row r="74" spans="15:15" x14ac:dyDescent="0.25">
      <c r="O74" s="723"/>
    </row>
    <row r="75" spans="15:15" x14ac:dyDescent="0.25">
      <c r="O75" s="723"/>
    </row>
    <row r="76" spans="15:15" x14ac:dyDescent="0.25">
      <c r="O76" s="723"/>
    </row>
    <row r="77" spans="15:15" x14ac:dyDescent="0.25">
      <c r="O77" s="723"/>
    </row>
    <row r="78" spans="15:15" x14ac:dyDescent="0.25">
      <c r="O78" s="723"/>
    </row>
    <row r="79" spans="15:15" x14ac:dyDescent="0.25">
      <c r="O79" s="723"/>
    </row>
    <row r="80" spans="15:15" x14ac:dyDescent="0.25">
      <c r="O80" s="723"/>
    </row>
    <row r="81" spans="15:15" x14ac:dyDescent="0.25">
      <c r="O81" s="723"/>
    </row>
    <row r="82" spans="15:15" x14ac:dyDescent="0.25">
      <c r="O82" s="723"/>
    </row>
  </sheetData>
  <mergeCells count="4">
    <mergeCell ref="I1:O1"/>
    <mergeCell ref="A2:O2"/>
    <mergeCell ref="B5:O5"/>
    <mergeCell ref="B16:O16"/>
  </mergeCells>
  <pageMargins left="0.25" right="0.25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A998-2C2E-4324-862C-6504DF5CE626}">
  <sheetPr>
    <pageSetUpPr fitToPage="1"/>
  </sheetPr>
  <dimension ref="A1:I35"/>
  <sheetViews>
    <sheetView workbookViewId="0">
      <selection activeCell="B31" sqref="B31:B35"/>
    </sheetView>
  </sheetViews>
  <sheetFormatPr defaultRowHeight="15" x14ac:dyDescent="0.25"/>
  <cols>
    <col min="1" max="1" width="11.85546875" customWidth="1"/>
    <col min="2" max="2" width="55.28515625" customWidth="1"/>
    <col min="3" max="3" width="19.28515625" customWidth="1"/>
    <col min="4" max="4" width="5.28515625" style="761" customWidth="1"/>
    <col min="5" max="5" width="0.140625" customWidth="1"/>
    <col min="6" max="7" width="14.28515625" customWidth="1"/>
    <col min="8" max="8" width="11.7109375" customWidth="1"/>
    <col min="258" max="258" width="11.85546875" customWidth="1"/>
    <col min="259" max="259" width="76" customWidth="1"/>
    <col min="260" max="260" width="14.42578125" customWidth="1"/>
    <col min="261" max="261" width="4.140625" customWidth="1"/>
    <col min="514" max="514" width="11.85546875" customWidth="1"/>
    <col min="515" max="515" width="76" customWidth="1"/>
    <col min="516" max="516" width="14.42578125" customWidth="1"/>
    <col min="517" max="517" width="4.140625" customWidth="1"/>
    <col min="770" max="770" width="11.85546875" customWidth="1"/>
    <col min="771" max="771" width="76" customWidth="1"/>
    <col min="772" max="772" width="14.42578125" customWidth="1"/>
    <col min="773" max="773" width="4.140625" customWidth="1"/>
    <col min="1026" max="1026" width="11.85546875" customWidth="1"/>
    <col min="1027" max="1027" width="76" customWidth="1"/>
    <col min="1028" max="1028" width="14.42578125" customWidth="1"/>
    <col min="1029" max="1029" width="4.140625" customWidth="1"/>
    <col min="1282" max="1282" width="11.85546875" customWidth="1"/>
    <col min="1283" max="1283" width="76" customWidth="1"/>
    <col min="1284" max="1284" width="14.42578125" customWidth="1"/>
    <col min="1285" max="1285" width="4.140625" customWidth="1"/>
    <col min="1538" max="1538" width="11.85546875" customWidth="1"/>
    <col min="1539" max="1539" width="76" customWidth="1"/>
    <col min="1540" max="1540" width="14.42578125" customWidth="1"/>
    <col min="1541" max="1541" width="4.140625" customWidth="1"/>
    <col min="1794" max="1794" width="11.85546875" customWidth="1"/>
    <col min="1795" max="1795" width="76" customWidth="1"/>
    <col min="1796" max="1796" width="14.42578125" customWidth="1"/>
    <col min="1797" max="1797" width="4.140625" customWidth="1"/>
    <col min="2050" max="2050" width="11.85546875" customWidth="1"/>
    <col min="2051" max="2051" width="76" customWidth="1"/>
    <col min="2052" max="2052" width="14.42578125" customWidth="1"/>
    <col min="2053" max="2053" width="4.140625" customWidth="1"/>
    <col min="2306" max="2306" width="11.85546875" customWidth="1"/>
    <col min="2307" max="2307" width="76" customWidth="1"/>
    <col min="2308" max="2308" width="14.42578125" customWidth="1"/>
    <col min="2309" max="2309" width="4.140625" customWidth="1"/>
    <col min="2562" max="2562" width="11.85546875" customWidth="1"/>
    <col min="2563" max="2563" width="76" customWidth="1"/>
    <col min="2564" max="2564" width="14.42578125" customWidth="1"/>
    <col min="2565" max="2565" width="4.140625" customWidth="1"/>
    <col min="2818" max="2818" width="11.85546875" customWidth="1"/>
    <col min="2819" max="2819" width="76" customWidth="1"/>
    <col min="2820" max="2820" width="14.42578125" customWidth="1"/>
    <col min="2821" max="2821" width="4.140625" customWidth="1"/>
    <col min="3074" max="3074" width="11.85546875" customWidth="1"/>
    <col min="3075" max="3075" width="76" customWidth="1"/>
    <col min="3076" max="3076" width="14.42578125" customWidth="1"/>
    <col min="3077" max="3077" width="4.140625" customWidth="1"/>
    <col min="3330" max="3330" width="11.85546875" customWidth="1"/>
    <col min="3331" max="3331" width="76" customWidth="1"/>
    <col min="3332" max="3332" width="14.42578125" customWidth="1"/>
    <col min="3333" max="3333" width="4.140625" customWidth="1"/>
    <col min="3586" max="3586" width="11.85546875" customWidth="1"/>
    <col min="3587" max="3587" width="76" customWidth="1"/>
    <col min="3588" max="3588" width="14.42578125" customWidth="1"/>
    <col min="3589" max="3589" width="4.140625" customWidth="1"/>
    <col min="3842" max="3842" width="11.85546875" customWidth="1"/>
    <col min="3843" max="3843" width="76" customWidth="1"/>
    <col min="3844" max="3844" width="14.42578125" customWidth="1"/>
    <col min="3845" max="3845" width="4.140625" customWidth="1"/>
    <col min="4098" max="4098" width="11.85546875" customWidth="1"/>
    <col min="4099" max="4099" width="76" customWidth="1"/>
    <col min="4100" max="4100" width="14.42578125" customWidth="1"/>
    <col min="4101" max="4101" width="4.140625" customWidth="1"/>
    <col min="4354" max="4354" width="11.85546875" customWidth="1"/>
    <col min="4355" max="4355" width="76" customWidth="1"/>
    <col min="4356" max="4356" width="14.42578125" customWidth="1"/>
    <col min="4357" max="4357" width="4.140625" customWidth="1"/>
    <col min="4610" max="4610" width="11.85546875" customWidth="1"/>
    <col min="4611" max="4611" width="76" customWidth="1"/>
    <col min="4612" max="4612" width="14.42578125" customWidth="1"/>
    <col min="4613" max="4613" width="4.140625" customWidth="1"/>
    <col min="4866" max="4866" width="11.85546875" customWidth="1"/>
    <col min="4867" max="4867" width="76" customWidth="1"/>
    <col min="4868" max="4868" width="14.42578125" customWidth="1"/>
    <col min="4869" max="4869" width="4.140625" customWidth="1"/>
    <col min="5122" max="5122" width="11.85546875" customWidth="1"/>
    <col min="5123" max="5123" width="76" customWidth="1"/>
    <col min="5124" max="5124" width="14.42578125" customWidth="1"/>
    <col min="5125" max="5125" width="4.140625" customWidth="1"/>
    <col min="5378" max="5378" width="11.85546875" customWidth="1"/>
    <col min="5379" max="5379" width="76" customWidth="1"/>
    <col min="5380" max="5380" width="14.42578125" customWidth="1"/>
    <col min="5381" max="5381" width="4.140625" customWidth="1"/>
    <col min="5634" max="5634" width="11.85546875" customWidth="1"/>
    <col min="5635" max="5635" width="76" customWidth="1"/>
    <col min="5636" max="5636" width="14.42578125" customWidth="1"/>
    <col min="5637" max="5637" width="4.140625" customWidth="1"/>
    <col min="5890" max="5890" width="11.85546875" customWidth="1"/>
    <col min="5891" max="5891" width="76" customWidth="1"/>
    <col min="5892" max="5892" width="14.42578125" customWidth="1"/>
    <col min="5893" max="5893" width="4.140625" customWidth="1"/>
    <col min="6146" max="6146" width="11.85546875" customWidth="1"/>
    <col min="6147" max="6147" width="76" customWidth="1"/>
    <col min="6148" max="6148" width="14.42578125" customWidth="1"/>
    <col min="6149" max="6149" width="4.140625" customWidth="1"/>
    <col min="6402" max="6402" width="11.85546875" customWidth="1"/>
    <col min="6403" max="6403" width="76" customWidth="1"/>
    <col min="6404" max="6404" width="14.42578125" customWidth="1"/>
    <col min="6405" max="6405" width="4.140625" customWidth="1"/>
    <col min="6658" max="6658" width="11.85546875" customWidth="1"/>
    <col min="6659" max="6659" width="76" customWidth="1"/>
    <col min="6660" max="6660" width="14.42578125" customWidth="1"/>
    <col min="6661" max="6661" width="4.140625" customWidth="1"/>
    <col min="6914" max="6914" width="11.85546875" customWidth="1"/>
    <col min="6915" max="6915" width="76" customWidth="1"/>
    <col min="6916" max="6916" width="14.42578125" customWidth="1"/>
    <col min="6917" max="6917" width="4.140625" customWidth="1"/>
    <col min="7170" max="7170" width="11.85546875" customWidth="1"/>
    <col min="7171" max="7171" width="76" customWidth="1"/>
    <col min="7172" max="7172" width="14.42578125" customWidth="1"/>
    <col min="7173" max="7173" width="4.140625" customWidth="1"/>
    <col min="7426" max="7426" width="11.85546875" customWidth="1"/>
    <col min="7427" max="7427" width="76" customWidth="1"/>
    <col min="7428" max="7428" width="14.42578125" customWidth="1"/>
    <col min="7429" max="7429" width="4.140625" customWidth="1"/>
    <col min="7682" max="7682" width="11.85546875" customWidth="1"/>
    <col min="7683" max="7683" width="76" customWidth="1"/>
    <col min="7684" max="7684" width="14.42578125" customWidth="1"/>
    <col min="7685" max="7685" width="4.140625" customWidth="1"/>
    <col min="7938" max="7938" width="11.85546875" customWidth="1"/>
    <col min="7939" max="7939" width="76" customWidth="1"/>
    <col min="7940" max="7940" width="14.42578125" customWidth="1"/>
    <col min="7941" max="7941" width="4.140625" customWidth="1"/>
    <col min="8194" max="8194" width="11.85546875" customWidth="1"/>
    <col min="8195" max="8195" width="76" customWidth="1"/>
    <col min="8196" max="8196" width="14.42578125" customWidth="1"/>
    <col min="8197" max="8197" width="4.140625" customWidth="1"/>
    <col min="8450" max="8450" width="11.85546875" customWidth="1"/>
    <col min="8451" max="8451" width="76" customWidth="1"/>
    <col min="8452" max="8452" width="14.42578125" customWidth="1"/>
    <col min="8453" max="8453" width="4.140625" customWidth="1"/>
    <col min="8706" max="8706" width="11.85546875" customWidth="1"/>
    <col min="8707" max="8707" width="76" customWidth="1"/>
    <col min="8708" max="8708" width="14.42578125" customWidth="1"/>
    <col min="8709" max="8709" width="4.140625" customWidth="1"/>
    <col min="8962" max="8962" width="11.85546875" customWidth="1"/>
    <col min="8963" max="8963" width="76" customWidth="1"/>
    <col min="8964" max="8964" width="14.42578125" customWidth="1"/>
    <col min="8965" max="8965" width="4.140625" customWidth="1"/>
    <col min="9218" max="9218" width="11.85546875" customWidth="1"/>
    <col min="9219" max="9219" width="76" customWidth="1"/>
    <col min="9220" max="9220" width="14.42578125" customWidth="1"/>
    <col min="9221" max="9221" width="4.140625" customWidth="1"/>
    <col min="9474" max="9474" width="11.85546875" customWidth="1"/>
    <col min="9475" max="9475" width="76" customWidth="1"/>
    <col min="9476" max="9476" width="14.42578125" customWidth="1"/>
    <col min="9477" max="9477" width="4.140625" customWidth="1"/>
    <col min="9730" max="9730" width="11.85546875" customWidth="1"/>
    <col min="9731" max="9731" width="76" customWidth="1"/>
    <col min="9732" max="9732" width="14.42578125" customWidth="1"/>
    <col min="9733" max="9733" width="4.140625" customWidth="1"/>
    <col min="9986" max="9986" width="11.85546875" customWidth="1"/>
    <col min="9987" max="9987" width="76" customWidth="1"/>
    <col min="9988" max="9988" width="14.42578125" customWidth="1"/>
    <col min="9989" max="9989" width="4.140625" customWidth="1"/>
    <col min="10242" max="10242" width="11.85546875" customWidth="1"/>
    <col min="10243" max="10243" width="76" customWidth="1"/>
    <col min="10244" max="10244" width="14.42578125" customWidth="1"/>
    <col min="10245" max="10245" width="4.140625" customWidth="1"/>
    <col min="10498" max="10498" width="11.85546875" customWidth="1"/>
    <col min="10499" max="10499" width="76" customWidth="1"/>
    <col min="10500" max="10500" width="14.42578125" customWidth="1"/>
    <col min="10501" max="10501" width="4.140625" customWidth="1"/>
    <col min="10754" max="10754" width="11.85546875" customWidth="1"/>
    <col min="10755" max="10755" width="76" customWidth="1"/>
    <col min="10756" max="10756" width="14.42578125" customWidth="1"/>
    <col min="10757" max="10757" width="4.140625" customWidth="1"/>
    <col min="11010" max="11010" width="11.85546875" customWidth="1"/>
    <col min="11011" max="11011" width="76" customWidth="1"/>
    <col min="11012" max="11012" width="14.42578125" customWidth="1"/>
    <col min="11013" max="11013" width="4.140625" customWidth="1"/>
    <col min="11266" max="11266" width="11.85546875" customWidth="1"/>
    <col min="11267" max="11267" width="76" customWidth="1"/>
    <col min="11268" max="11268" width="14.42578125" customWidth="1"/>
    <col min="11269" max="11269" width="4.140625" customWidth="1"/>
    <col min="11522" max="11522" width="11.85546875" customWidth="1"/>
    <col min="11523" max="11523" width="76" customWidth="1"/>
    <col min="11524" max="11524" width="14.42578125" customWidth="1"/>
    <col min="11525" max="11525" width="4.140625" customWidth="1"/>
    <col min="11778" max="11778" width="11.85546875" customWidth="1"/>
    <col min="11779" max="11779" width="76" customWidth="1"/>
    <col min="11780" max="11780" width="14.42578125" customWidth="1"/>
    <col min="11781" max="11781" width="4.140625" customWidth="1"/>
    <col min="12034" max="12034" width="11.85546875" customWidth="1"/>
    <col min="12035" max="12035" width="76" customWidth="1"/>
    <col min="12036" max="12036" width="14.42578125" customWidth="1"/>
    <col min="12037" max="12037" width="4.140625" customWidth="1"/>
    <col min="12290" max="12290" width="11.85546875" customWidth="1"/>
    <col min="12291" max="12291" width="76" customWidth="1"/>
    <col min="12292" max="12292" width="14.42578125" customWidth="1"/>
    <col min="12293" max="12293" width="4.140625" customWidth="1"/>
    <col min="12546" max="12546" width="11.85546875" customWidth="1"/>
    <col min="12547" max="12547" width="76" customWidth="1"/>
    <col min="12548" max="12548" width="14.42578125" customWidth="1"/>
    <col min="12549" max="12549" width="4.140625" customWidth="1"/>
    <col min="12802" max="12802" width="11.85546875" customWidth="1"/>
    <col min="12803" max="12803" width="76" customWidth="1"/>
    <col min="12804" max="12804" width="14.42578125" customWidth="1"/>
    <col min="12805" max="12805" width="4.140625" customWidth="1"/>
    <col min="13058" max="13058" width="11.85546875" customWidth="1"/>
    <col min="13059" max="13059" width="76" customWidth="1"/>
    <col min="13060" max="13060" width="14.42578125" customWidth="1"/>
    <col min="13061" max="13061" width="4.140625" customWidth="1"/>
    <col min="13314" max="13314" width="11.85546875" customWidth="1"/>
    <col min="13315" max="13315" width="76" customWidth="1"/>
    <col min="13316" max="13316" width="14.42578125" customWidth="1"/>
    <col min="13317" max="13317" width="4.140625" customWidth="1"/>
    <col min="13570" max="13570" width="11.85546875" customWidth="1"/>
    <col min="13571" max="13571" width="76" customWidth="1"/>
    <col min="13572" max="13572" width="14.42578125" customWidth="1"/>
    <col min="13573" max="13573" width="4.140625" customWidth="1"/>
    <col min="13826" max="13826" width="11.85546875" customWidth="1"/>
    <col min="13827" max="13827" width="76" customWidth="1"/>
    <col min="13828" max="13828" width="14.42578125" customWidth="1"/>
    <col min="13829" max="13829" width="4.140625" customWidth="1"/>
    <col min="14082" max="14082" width="11.85546875" customWidth="1"/>
    <col min="14083" max="14083" width="76" customWidth="1"/>
    <col min="14084" max="14084" width="14.42578125" customWidth="1"/>
    <col min="14085" max="14085" width="4.140625" customWidth="1"/>
    <col min="14338" max="14338" width="11.85546875" customWidth="1"/>
    <col min="14339" max="14339" width="76" customWidth="1"/>
    <col min="14340" max="14340" width="14.42578125" customWidth="1"/>
    <col min="14341" max="14341" width="4.140625" customWidth="1"/>
    <col min="14594" max="14594" width="11.85546875" customWidth="1"/>
    <col min="14595" max="14595" width="76" customWidth="1"/>
    <col min="14596" max="14596" width="14.42578125" customWidth="1"/>
    <col min="14597" max="14597" width="4.140625" customWidth="1"/>
    <col min="14850" max="14850" width="11.85546875" customWidth="1"/>
    <col min="14851" max="14851" width="76" customWidth="1"/>
    <col min="14852" max="14852" width="14.42578125" customWidth="1"/>
    <col min="14853" max="14853" width="4.140625" customWidth="1"/>
    <col min="15106" max="15106" width="11.85546875" customWidth="1"/>
    <col min="15107" max="15107" width="76" customWidth="1"/>
    <col min="15108" max="15108" width="14.42578125" customWidth="1"/>
    <col min="15109" max="15109" width="4.140625" customWidth="1"/>
    <col min="15362" max="15362" width="11.85546875" customWidth="1"/>
    <col min="15363" max="15363" width="76" customWidth="1"/>
    <col min="15364" max="15364" width="14.42578125" customWidth="1"/>
    <col min="15365" max="15365" width="4.140625" customWidth="1"/>
    <col min="15618" max="15618" width="11.85546875" customWidth="1"/>
    <col min="15619" max="15619" width="76" customWidth="1"/>
    <col min="15620" max="15620" width="14.42578125" customWidth="1"/>
    <col min="15621" max="15621" width="4.140625" customWidth="1"/>
    <col min="15874" max="15874" width="11.85546875" customWidth="1"/>
    <col min="15875" max="15875" width="76" customWidth="1"/>
    <col min="15876" max="15876" width="14.42578125" customWidth="1"/>
    <col min="15877" max="15877" width="4.140625" customWidth="1"/>
    <col min="16130" max="16130" width="11.85546875" customWidth="1"/>
    <col min="16131" max="16131" width="76" customWidth="1"/>
    <col min="16132" max="16132" width="14.42578125" customWidth="1"/>
    <col min="16133" max="16133" width="4.140625" customWidth="1"/>
  </cols>
  <sheetData>
    <row r="1" spans="1:9" ht="15" customHeight="1" x14ac:dyDescent="0.25">
      <c r="B1" s="1013"/>
      <c r="C1" s="1013"/>
      <c r="D1" s="1013"/>
      <c r="E1" s="1013"/>
      <c r="F1" s="1013"/>
      <c r="G1" s="1013"/>
      <c r="H1" s="1013"/>
    </row>
    <row r="2" spans="1:9" ht="18" x14ac:dyDescent="0.25">
      <c r="B2" s="921" t="s">
        <v>683</v>
      </c>
      <c r="C2" s="921"/>
      <c r="D2" s="921"/>
      <c r="E2" s="921"/>
      <c r="F2" s="921"/>
      <c r="G2" s="921"/>
      <c r="H2" s="921"/>
    </row>
    <row r="3" spans="1:9" ht="15.75" customHeight="1" x14ac:dyDescent="0.25"/>
    <row r="4" spans="1:9" ht="15.75" x14ac:dyDescent="0.25">
      <c r="B4" s="763" t="str">
        <f>+CONCATENATE("A ",LEFT([1]KV_ÖSSZEFÜGGÉSEK!A5,4),". évi általános működés és ágazati feladatok támogatásának alakulása jogcímenként")</f>
        <v>A 2020. évi általános működés és ágazati feladatok támogatásának alakulása jogcímenként</v>
      </c>
      <c r="C4" s="763"/>
      <c r="D4" s="762"/>
    </row>
    <row r="5" spans="1:9" ht="16.5" thickBot="1" x14ac:dyDescent="0.3">
      <c r="B5" s="756"/>
      <c r="C5" s="1014" t="s">
        <v>517</v>
      </c>
      <c r="D5" s="1014"/>
      <c r="E5" s="1014"/>
      <c r="F5" s="1014"/>
      <c r="G5" s="1014"/>
      <c r="H5" s="1014"/>
    </row>
    <row r="6" spans="1:9" ht="64.5" thickBot="1" x14ac:dyDescent="0.3">
      <c r="A6" s="757" t="s">
        <v>582</v>
      </c>
      <c r="B6" s="764" t="s">
        <v>583</v>
      </c>
      <c r="C6" s="1015" t="str">
        <f>+CONCATENATE(LEFT([1]KV_ÖSSZEFÜGGÉSEK!A5,4),". évi tervezett támogatás összesen")</f>
        <v>2020. évi tervezett támogatás összesen</v>
      </c>
      <c r="D6" s="1016"/>
      <c r="E6" s="1017"/>
      <c r="F6" s="9" t="s">
        <v>622</v>
      </c>
      <c r="G6" s="9" t="s">
        <v>623</v>
      </c>
      <c r="H6" s="9" t="s">
        <v>7</v>
      </c>
      <c r="I6" s="701"/>
    </row>
    <row r="7" spans="1:9" s="758" customFormat="1" ht="13.5" thickBot="1" x14ac:dyDescent="0.3">
      <c r="A7" s="765" t="s">
        <v>8</v>
      </c>
      <c r="B7" s="766" t="s">
        <v>9</v>
      </c>
      <c r="C7" s="1018" t="s">
        <v>10</v>
      </c>
      <c r="D7" s="1019"/>
      <c r="E7" s="1020"/>
      <c r="F7" s="767" t="s">
        <v>11</v>
      </c>
      <c r="G7" s="767" t="s">
        <v>361</v>
      </c>
      <c r="H7" s="768" t="s">
        <v>534</v>
      </c>
    </row>
    <row r="8" spans="1:9" x14ac:dyDescent="0.25">
      <c r="A8" s="769"/>
      <c r="B8" s="770" t="s">
        <v>584</v>
      </c>
      <c r="C8" s="1007">
        <v>51624126</v>
      </c>
      <c r="D8" s="1008"/>
      <c r="E8" s="1009"/>
      <c r="F8" s="771">
        <v>61719726</v>
      </c>
      <c r="G8" s="771">
        <v>298000</v>
      </c>
      <c r="H8" s="908">
        <f>F8+G8</f>
        <v>62017726</v>
      </c>
      <c r="I8" s="772"/>
    </row>
    <row r="9" spans="1:9" x14ac:dyDescent="0.25">
      <c r="A9" s="769"/>
      <c r="B9" s="773" t="s">
        <v>585</v>
      </c>
      <c r="C9" s="1010">
        <v>210200</v>
      </c>
      <c r="D9" s="1011"/>
      <c r="E9" s="1012"/>
      <c r="F9" s="774">
        <v>210200</v>
      </c>
      <c r="G9" s="774"/>
      <c r="H9" s="775">
        <f t="shared" ref="H9:H23" si="0">F9+G9</f>
        <v>210200</v>
      </c>
      <c r="I9" s="772"/>
    </row>
    <row r="10" spans="1:9" x14ac:dyDescent="0.25">
      <c r="A10" s="769"/>
      <c r="B10" s="773" t="s">
        <v>586</v>
      </c>
      <c r="C10" s="1010">
        <v>70351750</v>
      </c>
      <c r="D10" s="1011"/>
      <c r="E10" s="1012"/>
      <c r="F10" s="774">
        <v>70715212</v>
      </c>
      <c r="G10" s="774">
        <v>5135233</v>
      </c>
      <c r="H10" s="775">
        <f t="shared" si="0"/>
        <v>75850445</v>
      </c>
      <c r="I10" s="772"/>
    </row>
    <row r="11" spans="1:9" x14ac:dyDescent="0.25">
      <c r="A11" s="769"/>
      <c r="B11" s="773" t="s">
        <v>587</v>
      </c>
      <c r="C11" s="1010">
        <v>5389308</v>
      </c>
      <c r="D11" s="1011"/>
      <c r="E11" s="1012"/>
      <c r="F11" s="774">
        <v>5554748</v>
      </c>
      <c r="G11" s="774">
        <v>2083190</v>
      </c>
      <c r="H11" s="775">
        <f t="shared" si="0"/>
        <v>7637938</v>
      </c>
      <c r="I11" s="772"/>
    </row>
    <row r="12" spans="1:9" x14ac:dyDescent="0.25">
      <c r="A12" s="769"/>
      <c r="B12" s="773" t="s">
        <v>588</v>
      </c>
      <c r="C12" s="1010">
        <v>9460000</v>
      </c>
      <c r="D12" s="1011"/>
      <c r="E12" s="1012"/>
      <c r="F12" s="774">
        <v>9460000</v>
      </c>
      <c r="G12" s="774">
        <v>2761380</v>
      </c>
      <c r="H12" s="775">
        <f t="shared" si="0"/>
        <v>12221380</v>
      </c>
      <c r="I12" s="772"/>
    </row>
    <row r="13" spans="1:9" x14ac:dyDescent="0.25">
      <c r="A13" s="769"/>
      <c r="B13" s="773" t="s">
        <v>589</v>
      </c>
      <c r="C13" s="1010">
        <v>3400000</v>
      </c>
      <c r="D13" s="1011"/>
      <c r="E13" s="1012"/>
      <c r="F13" s="774">
        <v>3780000</v>
      </c>
      <c r="G13" s="774"/>
      <c r="H13" s="775">
        <f t="shared" si="0"/>
        <v>3780000</v>
      </c>
      <c r="I13" s="772"/>
    </row>
    <row r="14" spans="1:9" x14ac:dyDescent="0.25">
      <c r="A14" s="769"/>
      <c r="B14" s="773" t="s">
        <v>590</v>
      </c>
      <c r="C14" s="1010">
        <v>5751680</v>
      </c>
      <c r="D14" s="1011"/>
      <c r="E14" s="1012"/>
      <c r="F14" s="774">
        <v>6536000</v>
      </c>
      <c r="G14" s="774"/>
      <c r="H14" s="775">
        <f t="shared" si="0"/>
        <v>6536000</v>
      </c>
      <c r="I14" s="772"/>
    </row>
    <row r="15" spans="1:9" x14ac:dyDescent="0.25">
      <c r="A15" s="769"/>
      <c r="B15" s="773" t="s">
        <v>591</v>
      </c>
      <c r="C15" s="1010">
        <v>50000</v>
      </c>
      <c r="D15" s="1011"/>
      <c r="E15" s="1012"/>
      <c r="F15" s="774">
        <v>50000</v>
      </c>
      <c r="G15" s="774"/>
      <c r="H15" s="775">
        <f t="shared" si="0"/>
        <v>50000</v>
      </c>
      <c r="I15" s="772"/>
    </row>
    <row r="16" spans="1:9" x14ac:dyDescent="0.25">
      <c r="A16" s="769"/>
      <c r="B16" s="773" t="s">
        <v>592</v>
      </c>
      <c r="C16" s="1010">
        <v>2310000</v>
      </c>
      <c r="D16" s="1011"/>
      <c r="E16" s="1012"/>
      <c r="F16" s="774">
        <v>2310000</v>
      </c>
      <c r="G16" s="774"/>
      <c r="H16" s="775">
        <f t="shared" si="0"/>
        <v>2310000</v>
      </c>
      <c r="I16" s="772"/>
    </row>
    <row r="17" spans="1:9" x14ac:dyDescent="0.25">
      <c r="A17" s="769"/>
      <c r="B17" s="773" t="s">
        <v>593</v>
      </c>
      <c r="C17" s="1010">
        <v>21357100</v>
      </c>
      <c r="D17" s="1011"/>
      <c r="E17" s="1012"/>
      <c r="F17" s="774">
        <v>21357100</v>
      </c>
      <c r="G17" s="774"/>
      <c r="H17" s="775">
        <f t="shared" si="0"/>
        <v>21357100</v>
      </c>
      <c r="I17" s="772"/>
    </row>
    <row r="18" spans="1:9" x14ac:dyDescent="0.25">
      <c r="A18" s="769"/>
      <c r="B18" s="773" t="s">
        <v>594</v>
      </c>
      <c r="C18" s="1010">
        <v>34295358</v>
      </c>
      <c r="D18" s="1011"/>
      <c r="E18" s="1012"/>
      <c r="F18" s="774">
        <v>32183358</v>
      </c>
      <c r="G18" s="774"/>
      <c r="H18" s="775">
        <f t="shared" si="0"/>
        <v>32183358</v>
      </c>
      <c r="I18" s="772"/>
    </row>
    <row r="19" spans="1:9" x14ac:dyDescent="0.25">
      <c r="A19" s="769"/>
      <c r="B19" s="773" t="s">
        <v>595</v>
      </c>
      <c r="C19" s="1010">
        <v>291840</v>
      </c>
      <c r="D19" s="1011"/>
      <c r="E19" s="1012"/>
      <c r="F19" s="774">
        <v>291840</v>
      </c>
      <c r="G19" s="774"/>
      <c r="H19" s="775">
        <f t="shared" si="0"/>
        <v>291840</v>
      </c>
      <c r="I19" s="772"/>
    </row>
    <row r="20" spans="1:9" x14ac:dyDescent="0.25">
      <c r="A20" s="769"/>
      <c r="B20" s="773" t="s">
        <v>597</v>
      </c>
      <c r="C20" s="1010"/>
      <c r="D20" s="1011"/>
      <c r="E20" s="1012"/>
      <c r="F20" s="774">
        <v>163799</v>
      </c>
      <c r="G20" s="774">
        <v>136000</v>
      </c>
      <c r="H20" s="775">
        <f t="shared" si="0"/>
        <v>299799</v>
      </c>
      <c r="I20" s="776"/>
    </row>
    <row r="21" spans="1:9" x14ac:dyDescent="0.25">
      <c r="A21" s="769"/>
      <c r="B21" s="773" t="s">
        <v>598</v>
      </c>
      <c r="C21" s="1010"/>
      <c r="D21" s="1011"/>
      <c r="E21" s="1012"/>
      <c r="F21" s="774">
        <v>2372496</v>
      </c>
      <c r="G21" s="774">
        <v>3507401</v>
      </c>
      <c r="H21" s="775">
        <f t="shared" si="0"/>
        <v>5879897</v>
      </c>
      <c r="I21" s="772"/>
    </row>
    <row r="22" spans="1:9" x14ac:dyDescent="0.25">
      <c r="A22" s="769"/>
      <c r="B22" s="773" t="s">
        <v>639</v>
      </c>
      <c r="C22" s="1010"/>
      <c r="D22" s="1011"/>
      <c r="E22" s="1012"/>
      <c r="F22" s="774"/>
      <c r="G22" s="774">
        <v>3886200</v>
      </c>
      <c r="H22" s="775">
        <f t="shared" si="0"/>
        <v>3886200</v>
      </c>
      <c r="I22" s="772"/>
    </row>
    <row r="23" spans="1:9" x14ac:dyDescent="0.25">
      <c r="A23" s="769"/>
      <c r="B23" s="773" t="s">
        <v>640</v>
      </c>
      <c r="C23" s="1010"/>
      <c r="D23" s="1011"/>
      <c r="E23" s="1012"/>
      <c r="F23" s="774"/>
      <c r="G23" s="774">
        <v>9393300</v>
      </c>
      <c r="H23" s="775">
        <f t="shared" si="0"/>
        <v>9393300</v>
      </c>
      <c r="I23" s="772"/>
    </row>
    <row r="24" spans="1:9" x14ac:dyDescent="0.25">
      <c r="A24" s="769"/>
      <c r="B24" s="773"/>
      <c r="C24" s="1010"/>
      <c r="D24" s="1011"/>
      <c r="E24" s="1012"/>
      <c r="F24" s="774"/>
      <c r="G24" s="774"/>
      <c r="H24" s="775">
        <f t="shared" ref="H24:H27" si="1">C24+F24</f>
        <v>0</v>
      </c>
      <c r="I24" s="772"/>
    </row>
    <row r="25" spans="1:9" x14ac:dyDescent="0.25">
      <c r="A25" s="769"/>
      <c r="B25" s="773"/>
      <c r="C25" s="1010"/>
      <c r="D25" s="1011"/>
      <c r="E25" s="1012"/>
      <c r="F25" s="774"/>
      <c r="G25" s="774"/>
      <c r="H25" s="775">
        <f t="shared" si="1"/>
        <v>0</v>
      </c>
      <c r="I25" s="772"/>
    </row>
    <row r="26" spans="1:9" x14ac:dyDescent="0.25">
      <c r="A26" s="769"/>
      <c r="B26" s="773"/>
      <c r="C26" s="1010"/>
      <c r="D26" s="1011"/>
      <c r="E26" s="1012"/>
      <c r="F26" s="774"/>
      <c r="G26" s="774"/>
      <c r="H26" s="775">
        <f t="shared" si="1"/>
        <v>0</v>
      </c>
      <c r="I26" s="772"/>
    </row>
    <row r="27" spans="1:9" ht="19.5" customHeight="1" thickBot="1" x14ac:dyDescent="0.3">
      <c r="A27" s="777"/>
      <c r="B27" s="778"/>
      <c r="C27" s="1025"/>
      <c r="D27" s="1026"/>
      <c r="E27" s="1027"/>
      <c r="F27" s="779"/>
      <c r="G27" s="779"/>
      <c r="H27" s="780">
        <f t="shared" si="1"/>
        <v>0</v>
      </c>
      <c r="I27" s="772"/>
    </row>
    <row r="28" spans="1:9" s="760" customFormat="1" ht="15.75" thickBot="1" x14ac:dyDescent="0.3">
      <c r="A28" s="759"/>
      <c r="B28" s="781" t="s">
        <v>507</v>
      </c>
      <c r="C28" s="1021">
        <f>SUM(C8:C27)</f>
        <v>204491362</v>
      </c>
      <c r="D28" s="1022"/>
      <c r="E28" s="1023"/>
      <c r="F28" s="782">
        <f>SUM(F8:F27)</f>
        <v>216704479</v>
      </c>
      <c r="G28" s="909">
        <f>SUM(G8:G25)</f>
        <v>27200704</v>
      </c>
      <c r="H28" s="783">
        <f>SUM(H8:H27)</f>
        <v>243905183</v>
      </c>
      <c r="I28" s="784"/>
    </row>
    <row r="29" spans="1:9" x14ac:dyDescent="0.25">
      <c r="A29" s="1024" t="s">
        <v>596</v>
      </c>
      <c r="B29" s="1024"/>
    </row>
    <row r="31" spans="1:9" x14ac:dyDescent="0.25">
      <c r="B31" s="108" t="s">
        <v>681</v>
      </c>
    </row>
    <row r="32" spans="1:9" x14ac:dyDescent="0.25">
      <c r="B32" s="108" t="s">
        <v>265</v>
      </c>
    </row>
    <row r="33" spans="2:2" ht="15.75" x14ac:dyDescent="0.25">
      <c r="B33" s="1"/>
    </row>
    <row r="34" spans="2:2" x14ac:dyDescent="0.25">
      <c r="B34" s="108" t="s">
        <v>682</v>
      </c>
    </row>
    <row r="35" spans="2:2" x14ac:dyDescent="0.25">
      <c r="B35" s="108" t="s">
        <v>624</v>
      </c>
    </row>
  </sheetData>
  <mergeCells count="27">
    <mergeCell ref="C28:E28"/>
    <mergeCell ref="A29:B29"/>
    <mergeCell ref="C22:E22"/>
    <mergeCell ref="C23:E23"/>
    <mergeCell ref="C24:E24"/>
    <mergeCell ref="C25:E25"/>
    <mergeCell ref="C26:E26"/>
    <mergeCell ref="C27:E27"/>
    <mergeCell ref="C21:E21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8:E8"/>
    <mergeCell ref="C9:E9"/>
    <mergeCell ref="B1:H1"/>
    <mergeCell ref="B2:H2"/>
    <mergeCell ref="C5:H5"/>
    <mergeCell ref="C6:E6"/>
    <mergeCell ref="C7:E7"/>
  </mergeCell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6870-2333-4C00-904F-2E081EDBEE9B}">
  <sheetPr>
    <pageSetUpPr fitToPage="1"/>
  </sheetPr>
  <dimension ref="A1:G42"/>
  <sheetViews>
    <sheetView topLeftCell="A13" workbookViewId="0">
      <selection activeCell="K12" sqref="K12"/>
    </sheetView>
  </sheetViews>
  <sheetFormatPr defaultRowHeight="15" x14ac:dyDescent="0.25"/>
  <cols>
    <col min="1" max="1" width="5.7109375" customWidth="1"/>
    <col min="2" max="2" width="29.140625" customWidth="1"/>
    <col min="3" max="3" width="18.85546875" customWidth="1"/>
    <col min="4" max="4" width="15.42578125" customWidth="1"/>
    <col min="5" max="6" width="16" customWidth="1"/>
    <col min="7" max="7" width="14" customWidth="1"/>
    <col min="258" max="258" width="5.7109375" customWidth="1"/>
    <col min="259" max="259" width="37.140625" customWidth="1"/>
    <col min="260" max="260" width="26.7109375" customWidth="1"/>
    <col min="261" max="261" width="12.7109375" customWidth="1"/>
    <col min="514" max="514" width="5.7109375" customWidth="1"/>
    <col min="515" max="515" width="37.140625" customWidth="1"/>
    <col min="516" max="516" width="26.7109375" customWidth="1"/>
    <col min="517" max="517" width="12.7109375" customWidth="1"/>
    <col min="770" max="770" width="5.7109375" customWidth="1"/>
    <col min="771" max="771" width="37.140625" customWidth="1"/>
    <col min="772" max="772" width="26.7109375" customWidth="1"/>
    <col min="773" max="773" width="12.7109375" customWidth="1"/>
    <col min="1026" max="1026" width="5.7109375" customWidth="1"/>
    <col min="1027" max="1027" width="37.140625" customWidth="1"/>
    <col min="1028" max="1028" width="26.7109375" customWidth="1"/>
    <col min="1029" max="1029" width="12.7109375" customWidth="1"/>
    <col min="1282" max="1282" width="5.7109375" customWidth="1"/>
    <col min="1283" max="1283" width="37.140625" customWidth="1"/>
    <col min="1284" max="1284" width="26.7109375" customWidth="1"/>
    <col min="1285" max="1285" width="12.7109375" customWidth="1"/>
    <col min="1538" max="1538" width="5.7109375" customWidth="1"/>
    <col min="1539" max="1539" width="37.140625" customWidth="1"/>
    <col min="1540" max="1540" width="26.7109375" customWidth="1"/>
    <col min="1541" max="1541" width="12.7109375" customWidth="1"/>
    <col min="1794" max="1794" width="5.7109375" customWidth="1"/>
    <col min="1795" max="1795" width="37.140625" customWidth="1"/>
    <col min="1796" max="1796" width="26.7109375" customWidth="1"/>
    <col min="1797" max="1797" width="12.7109375" customWidth="1"/>
    <col min="2050" max="2050" width="5.7109375" customWidth="1"/>
    <col min="2051" max="2051" width="37.140625" customWidth="1"/>
    <col min="2052" max="2052" width="26.7109375" customWidth="1"/>
    <col min="2053" max="2053" width="12.7109375" customWidth="1"/>
    <col min="2306" max="2306" width="5.7109375" customWidth="1"/>
    <col min="2307" max="2307" width="37.140625" customWidth="1"/>
    <col min="2308" max="2308" width="26.7109375" customWidth="1"/>
    <col min="2309" max="2309" width="12.7109375" customWidth="1"/>
    <col min="2562" max="2562" width="5.7109375" customWidth="1"/>
    <col min="2563" max="2563" width="37.140625" customWidth="1"/>
    <col min="2564" max="2564" width="26.7109375" customWidth="1"/>
    <col min="2565" max="2565" width="12.7109375" customWidth="1"/>
    <col min="2818" max="2818" width="5.7109375" customWidth="1"/>
    <col min="2819" max="2819" width="37.140625" customWidth="1"/>
    <col min="2820" max="2820" width="26.7109375" customWidth="1"/>
    <col min="2821" max="2821" width="12.7109375" customWidth="1"/>
    <col min="3074" max="3074" width="5.7109375" customWidth="1"/>
    <col min="3075" max="3075" width="37.140625" customWidth="1"/>
    <col min="3076" max="3076" width="26.7109375" customWidth="1"/>
    <col min="3077" max="3077" width="12.7109375" customWidth="1"/>
    <col min="3330" max="3330" width="5.7109375" customWidth="1"/>
    <col min="3331" max="3331" width="37.140625" customWidth="1"/>
    <col min="3332" max="3332" width="26.7109375" customWidth="1"/>
    <col min="3333" max="3333" width="12.7109375" customWidth="1"/>
    <col min="3586" max="3586" width="5.7109375" customWidth="1"/>
    <col min="3587" max="3587" width="37.140625" customWidth="1"/>
    <col min="3588" max="3588" width="26.7109375" customWidth="1"/>
    <col min="3589" max="3589" width="12.7109375" customWidth="1"/>
    <col min="3842" max="3842" width="5.7109375" customWidth="1"/>
    <col min="3843" max="3843" width="37.140625" customWidth="1"/>
    <col min="3844" max="3844" width="26.7109375" customWidth="1"/>
    <col min="3845" max="3845" width="12.7109375" customWidth="1"/>
    <col min="4098" max="4098" width="5.7109375" customWidth="1"/>
    <col min="4099" max="4099" width="37.140625" customWidth="1"/>
    <col min="4100" max="4100" width="26.7109375" customWidth="1"/>
    <col min="4101" max="4101" width="12.7109375" customWidth="1"/>
    <col min="4354" max="4354" width="5.7109375" customWidth="1"/>
    <col min="4355" max="4355" width="37.140625" customWidth="1"/>
    <col min="4356" max="4356" width="26.7109375" customWidth="1"/>
    <col min="4357" max="4357" width="12.7109375" customWidth="1"/>
    <col min="4610" max="4610" width="5.7109375" customWidth="1"/>
    <col min="4611" max="4611" width="37.140625" customWidth="1"/>
    <col min="4612" max="4612" width="26.7109375" customWidth="1"/>
    <col min="4613" max="4613" width="12.7109375" customWidth="1"/>
    <col min="4866" max="4866" width="5.7109375" customWidth="1"/>
    <col min="4867" max="4867" width="37.140625" customWidth="1"/>
    <col min="4868" max="4868" width="26.7109375" customWidth="1"/>
    <col min="4869" max="4869" width="12.7109375" customWidth="1"/>
    <col min="5122" max="5122" width="5.7109375" customWidth="1"/>
    <col min="5123" max="5123" width="37.140625" customWidth="1"/>
    <col min="5124" max="5124" width="26.7109375" customWidth="1"/>
    <col min="5125" max="5125" width="12.7109375" customWidth="1"/>
    <col min="5378" max="5378" width="5.7109375" customWidth="1"/>
    <col min="5379" max="5379" width="37.140625" customWidth="1"/>
    <col min="5380" max="5380" width="26.7109375" customWidth="1"/>
    <col min="5381" max="5381" width="12.7109375" customWidth="1"/>
    <col min="5634" max="5634" width="5.7109375" customWidth="1"/>
    <col min="5635" max="5635" width="37.140625" customWidth="1"/>
    <col min="5636" max="5636" width="26.7109375" customWidth="1"/>
    <col min="5637" max="5637" width="12.7109375" customWidth="1"/>
    <col min="5890" max="5890" width="5.7109375" customWidth="1"/>
    <col min="5891" max="5891" width="37.140625" customWidth="1"/>
    <col min="5892" max="5892" width="26.7109375" customWidth="1"/>
    <col min="5893" max="5893" width="12.7109375" customWidth="1"/>
    <col min="6146" max="6146" width="5.7109375" customWidth="1"/>
    <col min="6147" max="6147" width="37.140625" customWidth="1"/>
    <col min="6148" max="6148" width="26.7109375" customWidth="1"/>
    <col min="6149" max="6149" width="12.7109375" customWidth="1"/>
    <col min="6402" max="6402" width="5.7109375" customWidth="1"/>
    <col min="6403" max="6403" width="37.140625" customWidth="1"/>
    <col min="6404" max="6404" width="26.7109375" customWidth="1"/>
    <col min="6405" max="6405" width="12.7109375" customWidth="1"/>
    <col min="6658" max="6658" width="5.7109375" customWidth="1"/>
    <col min="6659" max="6659" width="37.140625" customWidth="1"/>
    <col min="6660" max="6660" width="26.7109375" customWidth="1"/>
    <col min="6661" max="6661" width="12.7109375" customWidth="1"/>
    <col min="6914" max="6914" width="5.7109375" customWidth="1"/>
    <col min="6915" max="6915" width="37.140625" customWidth="1"/>
    <col min="6916" max="6916" width="26.7109375" customWidth="1"/>
    <col min="6917" max="6917" width="12.7109375" customWidth="1"/>
    <col min="7170" max="7170" width="5.7109375" customWidth="1"/>
    <col min="7171" max="7171" width="37.140625" customWidth="1"/>
    <col min="7172" max="7172" width="26.7109375" customWidth="1"/>
    <col min="7173" max="7173" width="12.7109375" customWidth="1"/>
    <col min="7426" max="7426" width="5.7109375" customWidth="1"/>
    <col min="7427" max="7427" width="37.140625" customWidth="1"/>
    <col min="7428" max="7428" width="26.7109375" customWidth="1"/>
    <col min="7429" max="7429" width="12.7109375" customWidth="1"/>
    <col min="7682" max="7682" width="5.7109375" customWidth="1"/>
    <col min="7683" max="7683" width="37.140625" customWidth="1"/>
    <col min="7684" max="7684" width="26.7109375" customWidth="1"/>
    <col min="7685" max="7685" width="12.7109375" customWidth="1"/>
    <col min="7938" max="7938" width="5.7109375" customWidth="1"/>
    <col min="7939" max="7939" width="37.140625" customWidth="1"/>
    <col min="7940" max="7940" width="26.7109375" customWidth="1"/>
    <col min="7941" max="7941" width="12.7109375" customWidth="1"/>
    <col min="8194" max="8194" width="5.7109375" customWidth="1"/>
    <col min="8195" max="8195" width="37.140625" customWidth="1"/>
    <col min="8196" max="8196" width="26.7109375" customWidth="1"/>
    <col min="8197" max="8197" width="12.7109375" customWidth="1"/>
    <col min="8450" max="8450" width="5.7109375" customWidth="1"/>
    <col min="8451" max="8451" width="37.140625" customWidth="1"/>
    <col min="8452" max="8452" width="26.7109375" customWidth="1"/>
    <col min="8453" max="8453" width="12.7109375" customWidth="1"/>
    <col min="8706" max="8706" width="5.7109375" customWidth="1"/>
    <col min="8707" max="8707" width="37.140625" customWidth="1"/>
    <col min="8708" max="8708" width="26.7109375" customWidth="1"/>
    <col min="8709" max="8709" width="12.7109375" customWidth="1"/>
    <col min="8962" max="8962" width="5.7109375" customWidth="1"/>
    <col min="8963" max="8963" width="37.140625" customWidth="1"/>
    <col min="8964" max="8964" width="26.7109375" customWidth="1"/>
    <col min="8965" max="8965" width="12.7109375" customWidth="1"/>
    <col min="9218" max="9218" width="5.7109375" customWidth="1"/>
    <col min="9219" max="9219" width="37.140625" customWidth="1"/>
    <col min="9220" max="9220" width="26.7109375" customWidth="1"/>
    <col min="9221" max="9221" width="12.7109375" customWidth="1"/>
    <col min="9474" max="9474" width="5.7109375" customWidth="1"/>
    <col min="9475" max="9475" width="37.140625" customWidth="1"/>
    <col min="9476" max="9476" width="26.7109375" customWidth="1"/>
    <col min="9477" max="9477" width="12.7109375" customWidth="1"/>
    <col min="9730" max="9730" width="5.7109375" customWidth="1"/>
    <col min="9731" max="9731" width="37.140625" customWidth="1"/>
    <col min="9732" max="9732" width="26.7109375" customWidth="1"/>
    <col min="9733" max="9733" width="12.7109375" customWidth="1"/>
    <col min="9986" max="9986" width="5.7109375" customWidth="1"/>
    <col min="9987" max="9987" width="37.140625" customWidth="1"/>
    <col min="9988" max="9988" width="26.7109375" customWidth="1"/>
    <col min="9989" max="9989" width="12.7109375" customWidth="1"/>
    <col min="10242" max="10242" width="5.7109375" customWidth="1"/>
    <col min="10243" max="10243" width="37.140625" customWidth="1"/>
    <col min="10244" max="10244" width="26.7109375" customWidth="1"/>
    <col min="10245" max="10245" width="12.7109375" customWidth="1"/>
    <col min="10498" max="10498" width="5.7109375" customWidth="1"/>
    <col min="10499" max="10499" width="37.140625" customWidth="1"/>
    <col min="10500" max="10500" width="26.7109375" customWidth="1"/>
    <col min="10501" max="10501" width="12.7109375" customWidth="1"/>
    <col min="10754" max="10754" width="5.7109375" customWidth="1"/>
    <col min="10755" max="10755" width="37.140625" customWidth="1"/>
    <col min="10756" max="10756" width="26.7109375" customWidth="1"/>
    <col min="10757" max="10757" width="12.7109375" customWidth="1"/>
    <col min="11010" max="11010" width="5.7109375" customWidth="1"/>
    <col min="11011" max="11011" width="37.140625" customWidth="1"/>
    <col min="11012" max="11012" width="26.7109375" customWidth="1"/>
    <col min="11013" max="11013" width="12.7109375" customWidth="1"/>
    <col min="11266" max="11266" width="5.7109375" customWidth="1"/>
    <col min="11267" max="11267" width="37.140625" customWidth="1"/>
    <col min="11268" max="11268" width="26.7109375" customWidth="1"/>
    <col min="11269" max="11269" width="12.7109375" customWidth="1"/>
    <col min="11522" max="11522" width="5.7109375" customWidth="1"/>
    <col min="11523" max="11523" width="37.140625" customWidth="1"/>
    <col min="11524" max="11524" width="26.7109375" customWidth="1"/>
    <col min="11525" max="11525" width="12.7109375" customWidth="1"/>
    <col min="11778" max="11778" width="5.7109375" customWidth="1"/>
    <col min="11779" max="11779" width="37.140625" customWidth="1"/>
    <col min="11780" max="11780" width="26.7109375" customWidth="1"/>
    <col min="11781" max="11781" width="12.7109375" customWidth="1"/>
    <col min="12034" max="12034" width="5.7109375" customWidth="1"/>
    <col min="12035" max="12035" width="37.140625" customWidth="1"/>
    <col min="12036" max="12036" width="26.7109375" customWidth="1"/>
    <col min="12037" max="12037" width="12.7109375" customWidth="1"/>
    <col min="12290" max="12290" width="5.7109375" customWidth="1"/>
    <col min="12291" max="12291" width="37.140625" customWidth="1"/>
    <col min="12292" max="12292" width="26.7109375" customWidth="1"/>
    <col min="12293" max="12293" width="12.7109375" customWidth="1"/>
    <col min="12546" max="12546" width="5.7109375" customWidth="1"/>
    <col min="12547" max="12547" width="37.140625" customWidth="1"/>
    <col min="12548" max="12548" width="26.7109375" customWidth="1"/>
    <col min="12549" max="12549" width="12.7109375" customWidth="1"/>
    <col min="12802" max="12802" width="5.7109375" customWidth="1"/>
    <col min="12803" max="12803" width="37.140625" customWidth="1"/>
    <col min="12804" max="12804" width="26.7109375" customWidth="1"/>
    <col min="12805" max="12805" width="12.7109375" customWidth="1"/>
    <col min="13058" max="13058" width="5.7109375" customWidth="1"/>
    <col min="13059" max="13059" width="37.140625" customWidth="1"/>
    <col min="13060" max="13060" width="26.7109375" customWidth="1"/>
    <col min="13061" max="13061" width="12.7109375" customWidth="1"/>
    <col min="13314" max="13314" width="5.7109375" customWidth="1"/>
    <col min="13315" max="13315" width="37.140625" customWidth="1"/>
    <col min="13316" max="13316" width="26.7109375" customWidth="1"/>
    <col min="13317" max="13317" width="12.7109375" customWidth="1"/>
    <col min="13570" max="13570" width="5.7109375" customWidth="1"/>
    <col min="13571" max="13571" width="37.140625" customWidth="1"/>
    <col min="13572" max="13572" width="26.7109375" customWidth="1"/>
    <col min="13573" max="13573" width="12.7109375" customWidth="1"/>
    <col min="13826" max="13826" width="5.7109375" customWidth="1"/>
    <col min="13827" max="13827" width="37.140625" customWidth="1"/>
    <col min="13828" max="13828" width="26.7109375" customWidth="1"/>
    <col min="13829" max="13829" width="12.7109375" customWidth="1"/>
    <col min="14082" max="14082" width="5.7109375" customWidth="1"/>
    <col min="14083" max="14083" width="37.140625" customWidth="1"/>
    <col min="14084" max="14084" width="26.7109375" customWidth="1"/>
    <col min="14085" max="14085" width="12.7109375" customWidth="1"/>
    <col min="14338" max="14338" width="5.7109375" customWidth="1"/>
    <col min="14339" max="14339" width="37.140625" customWidth="1"/>
    <col min="14340" max="14340" width="26.7109375" customWidth="1"/>
    <col min="14341" max="14341" width="12.7109375" customWidth="1"/>
    <col min="14594" max="14594" width="5.7109375" customWidth="1"/>
    <col min="14595" max="14595" width="37.140625" customWidth="1"/>
    <col min="14596" max="14596" width="26.7109375" customWidth="1"/>
    <col min="14597" max="14597" width="12.7109375" customWidth="1"/>
    <col min="14850" max="14850" width="5.7109375" customWidth="1"/>
    <col min="14851" max="14851" width="37.140625" customWidth="1"/>
    <col min="14852" max="14852" width="26.7109375" customWidth="1"/>
    <col min="14853" max="14853" width="12.7109375" customWidth="1"/>
    <col min="15106" max="15106" width="5.7109375" customWidth="1"/>
    <col min="15107" max="15107" width="37.140625" customWidth="1"/>
    <col min="15108" max="15108" width="26.7109375" customWidth="1"/>
    <col min="15109" max="15109" width="12.7109375" customWidth="1"/>
    <col min="15362" max="15362" width="5.7109375" customWidth="1"/>
    <col min="15363" max="15363" width="37.140625" customWidth="1"/>
    <col min="15364" max="15364" width="26.7109375" customWidth="1"/>
    <col min="15365" max="15365" width="12.7109375" customWidth="1"/>
    <col min="15618" max="15618" width="5.7109375" customWidth="1"/>
    <col min="15619" max="15619" width="37.140625" customWidth="1"/>
    <col min="15620" max="15620" width="26.7109375" customWidth="1"/>
    <col min="15621" max="15621" width="12.7109375" customWidth="1"/>
    <col min="15874" max="15874" width="5.7109375" customWidth="1"/>
    <col min="15875" max="15875" width="37.140625" customWidth="1"/>
    <col min="15876" max="15876" width="26.7109375" customWidth="1"/>
    <col min="15877" max="15877" width="12.7109375" customWidth="1"/>
    <col min="16130" max="16130" width="5.7109375" customWidth="1"/>
    <col min="16131" max="16131" width="37.140625" customWidth="1"/>
    <col min="16132" max="16132" width="26.7109375" customWidth="1"/>
    <col min="16133" max="16133" width="12.7109375" customWidth="1"/>
  </cols>
  <sheetData>
    <row r="1" spans="1:7" x14ac:dyDescent="0.25">
      <c r="C1" s="1013"/>
      <c r="D1" s="1013"/>
      <c r="E1" s="1013"/>
      <c r="F1" s="1013"/>
      <c r="G1" s="1013"/>
    </row>
    <row r="2" spans="1:7" ht="18" x14ac:dyDescent="0.25">
      <c r="C2" s="921" t="s">
        <v>686</v>
      </c>
      <c r="D2" s="921"/>
      <c r="E2" s="921"/>
      <c r="F2" s="921"/>
      <c r="G2" s="921"/>
    </row>
    <row r="3" spans="1:7" x14ac:dyDescent="0.25">
      <c r="C3" s="785"/>
      <c r="D3" s="603"/>
    </row>
    <row r="4" spans="1:7" ht="15.75" x14ac:dyDescent="0.25">
      <c r="A4" s="1028" t="str">
        <f>+CONCATENATE("K I M U T A T Á S",CHAR(10),"a ",LEFT([1]KV_ÖSSZEFÜGGÉSEK!A5,4),". évben céljelleggel juttatott támogatásokról")</f>
        <v>K I M U T A T Á S
a 2020. évben céljelleggel juttatott támogatásokról</v>
      </c>
      <c r="B4" s="1028"/>
      <c r="C4" s="1028"/>
      <c r="D4" s="1028"/>
    </row>
    <row r="5" spans="1:7" ht="15.75" x14ac:dyDescent="0.25">
      <c r="A5" s="786"/>
      <c r="B5" s="786"/>
      <c r="C5" s="786"/>
      <c r="D5" s="786"/>
    </row>
    <row r="6" spans="1:7" ht="15.75" thickBot="1" x14ac:dyDescent="0.3">
      <c r="C6" s="1031" t="str">
        <f>'[1]KV_4.sz.tájékoztató_t.'!O3</f>
        <v>Forintban!</v>
      </c>
      <c r="D6" s="1031"/>
      <c r="E6" s="1031"/>
      <c r="F6" s="1031"/>
      <c r="G6" s="1031"/>
    </row>
    <row r="7" spans="1:7" ht="26.25" thickBot="1" x14ac:dyDescent="0.3">
      <c r="A7" s="787" t="s">
        <v>4</v>
      </c>
      <c r="B7" s="788" t="s">
        <v>599</v>
      </c>
      <c r="C7" s="788" t="s">
        <v>600</v>
      </c>
      <c r="D7" s="789" t="s">
        <v>601</v>
      </c>
      <c r="E7" s="9" t="s">
        <v>622</v>
      </c>
      <c r="F7" s="9" t="s">
        <v>623</v>
      </c>
      <c r="G7" s="910" t="s">
        <v>7</v>
      </c>
    </row>
    <row r="8" spans="1:7" x14ac:dyDescent="0.25">
      <c r="A8" s="790" t="s">
        <v>12</v>
      </c>
      <c r="B8" s="791" t="s">
        <v>602</v>
      </c>
      <c r="C8" s="791" t="s">
        <v>603</v>
      </c>
      <c r="D8" s="792">
        <v>3000000</v>
      </c>
      <c r="E8" s="793">
        <v>3000000</v>
      </c>
      <c r="F8" s="911"/>
      <c r="G8" s="793">
        <f>E8+F8</f>
        <v>3000000</v>
      </c>
    </row>
    <row r="9" spans="1:7" x14ac:dyDescent="0.25">
      <c r="A9" s="794" t="s">
        <v>26</v>
      </c>
      <c r="B9" s="795" t="s">
        <v>604</v>
      </c>
      <c r="C9" s="795" t="s">
        <v>603</v>
      </c>
      <c r="D9" s="796">
        <v>1000000</v>
      </c>
      <c r="E9" s="797">
        <v>1000000</v>
      </c>
      <c r="F9" s="912"/>
      <c r="G9" s="797">
        <f t="shared" ref="G9:G13" si="0">E9+F9</f>
        <v>1000000</v>
      </c>
    </row>
    <row r="10" spans="1:7" x14ac:dyDescent="0.25">
      <c r="A10" s="913" t="s">
        <v>40</v>
      </c>
      <c r="B10" s="798" t="s">
        <v>605</v>
      </c>
      <c r="C10" s="798" t="s">
        <v>603</v>
      </c>
      <c r="D10" s="799"/>
      <c r="E10" s="797">
        <v>600000</v>
      </c>
      <c r="F10" s="912"/>
      <c r="G10" s="797">
        <f t="shared" si="0"/>
        <v>600000</v>
      </c>
    </row>
    <row r="11" spans="1:7" ht="22.5" x14ac:dyDescent="0.25">
      <c r="A11" s="913" t="s">
        <v>237</v>
      </c>
      <c r="B11" s="773" t="s">
        <v>640</v>
      </c>
      <c r="C11" s="798"/>
      <c r="D11" s="799"/>
      <c r="E11" s="797"/>
      <c r="F11" s="912">
        <v>9393300</v>
      </c>
      <c r="G11" s="797">
        <f t="shared" si="0"/>
        <v>9393300</v>
      </c>
    </row>
    <row r="12" spans="1:7" x14ac:dyDescent="0.25">
      <c r="A12" s="914" t="s">
        <v>70</v>
      </c>
      <c r="B12" s="798" t="s">
        <v>641</v>
      </c>
      <c r="C12" s="798"/>
      <c r="D12" s="799"/>
      <c r="E12" s="797"/>
      <c r="F12" s="912">
        <v>3000000</v>
      </c>
      <c r="G12" s="797">
        <f t="shared" si="0"/>
        <v>3000000</v>
      </c>
    </row>
    <row r="13" spans="1:7" x14ac:dyDescent="0.25">
      <c r="A13" s="794" t="s">
        <v>94</v>
      </c>
      <c r="B13" s="798" t="s">
        <v>642</v>
      </c>
      <c r="C13" s="798"/>
      <c r="D13" s="799"/>
      <c r="E13" s="797"/>
      <c r="F13" s="912">
        <v>2725000</v>
      </c>
      <c r="G13" s="797">
        <f t="shared" si="0"/>
        <v>2725000</v>
      </c>
    </row>
    <row r="14" spans="1:7" x14ac:dyDescent="0.25">
      <c r="A14" s="794" t="s">
        <v>254</v>
      </c>
      <c r="B14" s="798"/>
      <c r="C14" s="798"/>
      <c r="D14" s="799"/>
      <c r="E14" s="800"/>
      <c r="F14" s="800"/>
      <c r="G14" s="797"/>
    </row>
    <row r="15" spans="1:7" x14ac:dyDescent="0.25">
      <c r="A15" s="794" t="s">
        <v>116</v>
      </c>
      <c r="B15" s="798"/>
      <c r="C15" s="798"/>
      <c r="D15" s="799"/>
      <c r="E15" s="800"/>
      <c r="F15" s="800"/>
      <c r="G15" s="797"/>
    </row>
    <row r="16" spans="1:7" x14ac:dyDescent="0.25">
      <c r="A16" s="794" t="s">
        <v>259</v>
      </c>
      <c r="B16" s="798"/>
      <c r="C16" s="798"/>
      <c r="D16" s="799"/>
      <c r="E16" s="800"/>
      <c r="F16" s="800"/>
      <c r="G16" s="797"/>
    </row>
    <row r="17" spans="1:7" x14ac:dyDescent="0.25">
      <c r="A17" s="794" t="s">
        <v>261</v>
      </c>
      <c r="B17" s="798"/>
      <c r="C17" s="798"/>
      <c r="D17" s="799"/>
      <c r="E17" s="800"/>
      <c r="F17" s="800"/>
      <c r="G17" s="801"/>
    </row>
    <row r="18" spans="1:7" x14ac:dyDescent="0.25">
      <c r="A18" s="794" t="s">
        <v>263</v>
      </c>
      <c r="B18" s="798"/>
      <c r="C18" s="798"/>
      <c r="D18" s="799"/>
      <c r="E18" s="800"/>
      <c r="F18" s="800"/>
      <c r="G18" s="801"/>
    </row>
    <row r="19" spans="1:7" x14ac:dyDescent="0.25">
      <c r="A19" s="794" t="s">
        <v>286</v>
      </c>
      <c r="B19" s="798"/>
      <c r="C19" s="798"/>
      <c r="D19" s="799"/>
      <c r="E19" s="800"/>
      <c r="F19" s="800"/>
      <c r="G19" s="801"/>
    </row>
    <row r="20" spans="1:7" x14ac:dyDescent="0.25">
      <c r="A20" s="794" t="s">
        <v>287</v>
      </c>
      <c r="B20" s="798"/>
      <c r="C20" s="798"/>
      <c r="D20" s="799"/>
      <c r="E20" s="800"/>
      <c r="F20" s="800"/>
      <c r="G20" s="801"/>
    </row>
    <row r="21" spans="1:7" x14ac:dyDescent="0.25">
      <c r="A21" s="794" t="s">
        <v>290</v>
      </c>
      <c r="B21" s="798"/>
      <c r="C21" s="798"/>
      <c r="D21" s="799"/>
      <c r="E21" s="800"/>
      <c r="F21" s="800"/>
      <c r="G21" s="801"/>
    </row>
    <row r="22" spans="1:7" x14ac:dyDescent="0.25">
      <c r="A22" s="794" t="s">
        <v>293</v>
      </c>
      <c r="B22" s="798"/>
      <c r="C22" s="798"/>
      <c r="D22" s="799"/>
      <c r="E22" s="800"/>
      <c r="F22" s="800"/>
      <c r="G22" s="801"/>
    </row>
    <row r="23" spans="1:7" x14ac:dyDescent="0.25">
      <c r="A23" s="794" t="s">
        <v>296</v>
      </c>
      <c r="B23" s="798"/>
      <c r="C23" s="798"/>
      <c r="D23" s="799"/>
      <c r="E23" s="800"/>
      <c r="F23" s="800"/>
      <c r="G23" s="801"/>
    </row>
    <row r="24" spans="1:7" x14ac:dyDescent="0.25">
      <c r="A24" s="794" t="s">
        <v>299</v>
      </c>
      <c r="B24" s="798"/>
      <c r="C24" s="798"/>
      <c r="D24" s="799"/>
      <c r="E24" s="800"/>
      <c r="F24" s="800"/>
      <c r="G24" s="801"/>
    </row>
    <row r="25" spans="1:7" x14ac:dyDescent="0.25">
      <c r="A25" s="794" t="s">
        <v>302</v>
      </c>
      <c r="B25" s="798"/>
      <c r="C25" s="798"/>
      <c r="D25" s="799"/>
      <c r="E25" s="800"/>
      <c r="F25" s="800"/>
      <c r="G25" s="801"/>
    </row>
    <row r="26" spans="1:7" x14ac:dyDescent="0.25">
      <c r="A26" s="794" t="s">
        <v>305</v>
      </c>
      <c r="B26" s="798"/>
      <c r="C26" s="798"/>
      <c r="D26" s="799"/>
      <c r="E26" s="800"/>
      <c r="F26" s="800"/>
      <c r="G26" s="801"/>
    </row>
    <row r="27" spans="1:7" x14ac:dyDescent="0.25">
      <c r="A27" s="794" t="s">
        <v>308</v>
      </c>
      <c r="B27" s="798"/>
      <c r="C27" s="798"/>
      <c r="D27" s="799"/>
      <c r="E27" s="800"/>
      <c r="F27" s="800"/>
      <c r="G27" s="801"/>
    </row>
    <row r="28" spans="1:7" x14ac:dyDescent="0.25">
      <c r="A28" s="794" t="s">
        <v>310</v>
      </c>
      <c r="B28" s="798"/>
      <c r="C28" s="798"/>
      <c r="D28" s="799"/>
      <c r="E28" s="800"/>
      <c r="F28" s="800"/>
      <c r="G28" s="801"/>
    </row>
    <row r="29" spans="1:7" x14ac:dyDescent="0.25">
      <c r="A29" s="794" t="s">
        <v>312</v>
      </c>
      <c r="B29" s="798"/>
      <c r="C29" s="798"/>
      <c r="D29" s="799"/>
      <c r="E29" s="800"/>
      <c r="F29" s="800"/>
      <c r="G29" s="801"/>
    </row>
    <row r="30" spans="1:7" x14ac:dyDescent="0.25">
      <c r="A30" s="794" t="s">
        <v>313</v>
      </c>
      <c r="B30" s="798"/>
      <c r="C30" s="798"/>
      <c r="D30" s="799"/>
      <c r="E30" s="800"/>
      <c r="F30" s="800"/>
      <c r="G30" s="801"/>
    </row>
    <row r="31" spans="1:7" x14ac:dyDescent="0.25">
      <c r="A31" s="794" t="s">
        <v>314</v>
      </c>
      <c r="B31" s="798"/>
      <c r="C31" s="798"/>
      <c r="D31" s="799"/>
      <c r="E31" s="800"/>
      <c r="F31" s="800"/>
      <c r="G31" s="801"/>
    </row>
    <row r="32" spans="1:7" x14ac:dyDescent="0.25">
      <c r="A32" s="794" t="s">
        <v>317</v>
      </c>
      <c r="B32" s="798"/>
      <c r="C32" s="798"/>
      <c r="D32" s="799"/>
      <c r="E32" s="800"/>
      <c r="F32" s="800"/>
      <c r="G32" s="801"/>
    </row>
    <row r="33" spans="1:7" x14ac:dyDescent="0.25">
      <c r="A33" s="794" t="s">
        <v>320</v>
      </c>
      <c r="B33" s="798"/>
      <c r="C33" s="798"/>
      <c r="D33" s="799"/>
      <c r="E33" s="800"/>
      <c r="F33" s="800"/>
      <c r="G33" s="801"/>
    </row>
    <row r="34" spans="1:7" x14ac:dyDescent="0.25">
      <c r="A34" s="794" t="s">
        <v>323</v>
      </c>
      <c r="B34" s="798"/>
      <c r="C34" s="798"/>
      <c r="D34" s="799"/>
      <c r="E34" s="800"/>
      <c r="F34" s="800"/>
      <c r="G34" s="801"/>
    </row>
    <row r="35" spans="1:7" ht="15.75" thickBot="1" x14ac:dyDescent="0.3">
      <c r="A35" s="802" t="s">
        <v>356</v>
      </c>
      <c r="B35" s="803"/>
      <c r="C35" s="803"/>
      <c r="D35" s="804"/>
      <c r="E35" s="805"/>
      <c r="F35" s="805"/>
      <c r="G35" s="806"/>
    </row>
    <row r="36" spans="1:7" ht="15.75" thickBot="1" x14ac:dyDescent="0.3">
      <c r="A36" s="1029" t="s">
        <v>507</v>
      </c>
      <c r="B36" s="1030"/>
      <c r="C36" s="807"/>
      <c r="D36" s="808">
        <f>SUM(D8:D35)</f>
        <v>4000000</v>
      </c>
      <c r="E36" s="809">
        <f>SUM(E8:E32)</f>
        <v>4600000</v>
      </c>
      <c r="F36" s="915">
        <f>SUM(F11:F13)</f>
        <v>15118300</v>
      </c>
      <c r="G36" s="810">
        <f>SUM(G8:G35)</f>
        <v>19718300</v>
      </c>
    </row>
    <row r="38" spans="1:7" x14ac:dyDescent="0.25">
      <c r="B38" s="108" t="s">
        <v>684</v>
      </c>
    </row>
    <row r="39" spans="1:7" x14ac:dyDescent="0.25">
      <c r="B39" s="108" t="s">
        <v>265</v>
      </c>
    </row>
    <row r="40" spans="1:7" ht="15.75" x14ac:dyDescent="0.25">
      <c r="B40" s="1"/>
    </row>
    <row r="41" spans="1:7" x14ac:dyDescent="0.25">
      <c r="B41" s="108" t="s">
        <v>685</v>
      </c>
    </row>
    <row r="42" spans="1:7" x14ac:dyDescent="0.25">
      <c r="B42" s="108" t="s">
        <v>624</v>
      </c>
    </row>
  </sheetData>
  <mergeCells count="5">
    <mergeCell ref="A4:D4"/>
    <mergeCell ref="A36:B36"/>
    <mergeCell ref="C1:G1"/>
    <mergeCell ref="C2:G2"/>
    <mergeCell ref="C6:G6"/>
  </mergeCells>
  <conditionalFormatting sqref="D36">
    <cfRule type="cellIs" dxfId="1" priority="2" stopIfTrue="1" operator="equal">
      <formula>0</formula>
    </cfRule>
  </conditionalFormatting>
  <conditionalFormatting sqref="G36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8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C652-B852-401F-B57D-9AA13F543BD7}">
  <sheetPr>
    <pageSetUpPr fitToPage="1"/>
  </sheetPr>
  <dimension ref="A1:H52"/>
  <sheetViews>
    <sheetView topLeftCell="A22" workbookViewId="0">
      <selection activeCell="J26" sqref="J26"/>
    </sheetView>
  </sheetViews>
  <sheetFormatPr defaultRowHeight="15.75" x14ac:dyDescent="0.25"/>
  <cols>
    <col min="1" max="1" width="7.7109375" style="1" customWidth="1"/>
    <col min="2" max="2" width="56.85546875" style="1" bestFit="1" customWidth="1"/>
    <col min="3" max="3" width="13.28515625" style="107" customWidth="1"/>
    <col min="4" max="5" width="13.28515625" style="1" customWidth="1"/>
    <col min="6" max="6" width="7.7109375" style="1" customWidth="1"/>
    <col min="7" max="256" width="9.140625" style="1"/>
    <col min="257" max="257" width="7.7109375" style="1" customWidth="1"/>
    <col min="258" max="258" width="56.85546875" style="1" bestFit="1" customWidth="1"/>
    <col min="259" max="261" width="13.28515625" style="1" customWidth="1"/>
    <col min="262" max="262" width="7.7109375" style="1" customWidth="1"/>
    <col min="263" max="512" width="9.140625" style="1"/>
    <col min="513" max="513" width="7.7109375" style="1" customWidth="1"/>
    <col min="514" max="514" width="56.85546875" style="1" bestFit="1" customWidth="1"/>
    <col min="515" max="517" width="13.28515625" style="1" customWidth="1"/>
    <col min="518" max="518" width="7.7109375" style="1" customWidth="1"/>
    <col min="519" max="768" width="9.140625" style="1"/>
    <col min="769" max="769" width="7.7109375" style="1" customWidth="1"/>
    <col min="770" max="770" width="56.85546875" style="1" bestFit="1" customWidth="1"/>
    <col min="771" max="773" width="13.28515625" style="1" customWidth="1"/>
    <col min="774" max="774" width="7.7109375" style="1" customWidth="1"/>
    <col min="775" max="1024" width="9.140625" style="1"/>
    <col min="1025" max="1025" width="7.7109375" style="1" customWidth="1"/>
    <col min="1026" max="1026" width="56.85546875" style="1" bestFit="1" customWidth="1"/>
    <col min="1027" max="1029" width="13.28515625" style="1" customWidth="1"/>
    <col min="1030" max="1030" width="7.7109375" style="1" customWidth="1"/>
    <col min="1031" max="1280" width="9.140625" style="1"/>
    <col min="1281" max="1281" width="7.7109375" style="1" customWidth="1"/>
    <col min="1282" max="1282" width="56.85546875" style="1" bestFit="1" customWidth="1"/>
    <col min="1283" max="1285" width="13.28515625" style="1" customWidth="1"/>
    <col min="1286" max="1286" width="7.7109375" style="1" customWidth="1"/>
    <col min="1287" max="1536" width="9.140625" style="1"/>
    <col min="1537" max="1537" width="7.7109375" style="1" customWidth="1"/>
    <col min="1538" max="1538" width="56.85546875" style="1" bestFit="1" customWidth="1"/>
    <col min="1539" max="1541" width="13.28515625" style="1" customWidth="1"/>
    <col min="1542" max="1542" width="7.7109375" style="1" customWidth="1"/>
    <col min="1543" max="1792" width="9.140625" style="1"/>
    <col min="1793" max="1793" width="7.7109375" style="1" customWidth="1"/>
    <col min="1794" max="1794" width="56.85546875" style="1" bestFit="1" customWidth="1"/>
    <col min="1795" max="1797" width="13.28515625" style="1" customWidth="1"/>
    <col min="1798" max="1798" width="7.7109375" style="1" customWidth="1"/>
    <col min="1799" max="2048" width="9.140625" style="1"/>
    <col min="2049" max="2049" width="7.7109375" style="1" customWidth="1"/>
    <col min="2050" max="2050" width="56.85546875" style="1" bestFit="1" customWidth="1"/>
    <col min="2051" max="2053" width="13.28515625" style="1" customWidth="1"/>
    <col min="2054" max="2054" width="7.7109375" style="1" customWidth="1"/>
    <col min="2055" max="2304" width="9.140625" style="1"/>
    <col min="2305" max="2305" width="7.7109375" style="1" customWidth="1"/>
    <col min="2306" max="2306" width="56.85546875" style="1" bestFit="1" customWidth="1"/>
    <col min="2307" max="2309" width="13.28515625" style="1" customWidth="1"/>
    <col min="2310" max="2310" width="7.7109375" style="1" customWidth="1"/>
    <col min="2311" max="2560" width="9.140625" style="1"/>
    <col min="2561" max="2561" width="7.7109375" style="1" customWidth="1"/>
    <col min="2562" max="2562" width="56.85546875" style="1" bestFit="1" customWidth="1"/>
    <col min="2563" max="2565" width="13.28515625" style="1" customWidth="1"/>
    <col min="2566" max="2566" width="7.7109375" style="1" customWidth="1"/>
    <col min="2567" max="2816" width="9.140625" style="1"/>
    <col min="2817" max="2817" width="7.7109375" style="1" customWidth="1"/>
    <col min="2818" max="2818" width="56.85546875" style="1" bestFit="1" customWidth="1"/>
    <col min="2819" max="2821" width="13.28515625" style="1" customWidth="1"/>
    <col min="2822" max="2822" width="7.7109375" style="1" customWidth="1"/>
    <col min="2823" max="3072" width="9.140625" style="1"/>
    <col min="3073" max="3073" width="7.7109375" style="1" customWidth="1"/>
    <col min="3074" max="3074" width="56.85546875" style="1" bestFit="1" customWidth="1"/>
    <col min="3075" max="3077" width="13.28515625" style="1" customWidth="1"/>
    <col min="3078" max="3078" width="7.7109375" style="1" customWidth="1"/>
    <col min="3079" max="3328" width="9.140625" style="1"/>
    <col min="3329" max="3329" width="7.7109375" style="1" customWidth="1"/>
    <col min="3330" max="3330" width="56.85546875" style="1" bestFit="1" customWidth="1"/>
    <col min="3331" max="3333" width="13.28515625" style="1" customWidth="1"/>
    <col min="3334" max="3334" width="7.7109375" style="1" customWidth="1"/>
    <col min="3335" max="3584" width="9.140625" style="1"/>
    <col min="3585" max="3585" width="7.7109375" style="1" customWidth="1"/>
    <col min="3586" max="3586" width="56.85546875" style="1" bestFit="1" customWidth="1"/>
    <col min="3587" max="3589" width="13.28515625" style="1" customWidth="1"/>
    <col min="3590" max="3590" width="7.7109375" style="1" customWidth="1"/>
    <col min="3591" max="3840" width="9.140625" style="1"/>
    <col min="3841" max="3841" width="7.7109375" style="1" customWidth="1"/>
    <col min="3842" max="3842" width="56.85546875" style="1" bestFit="1" customWidth="1"/>
    <col min="3843" max="3845" width="13.28515625" style="1" customWidth="1"/>
    <col min="3846" max="3846" width="7.7109375" style="1" customWidth="1"/>
    <col min="3847" max="4096" width="9.140625" style="1"/>
    <col min="4097" max="4097" width="7.7109375" style="1" customWidth="1"/>
    <col min="4098" max="4098" width="56.85546875" style="1" bestFit="1" customWidth="1"/>
    <col min="4099" max="4101" width="13.28515625" style="1" customWidth="1"/>
    <col min="4102" max="4102" width="7.7109375" style="1" customWidth="1"/>
    <col min="4103" max="4352" width="9.140625" style="1"/>
    <col min="4353" max="4353" width="7.7109375" style="1" customWidth="1"/>
    <col min="4354" max="4354" width="56.85546875" style="1" bestFit="1" customWidth="1"/>
    <col min="4355" max="4357" width="13.28515625" style="1" customWidth="1"/>
    <col min="4358" max="4358" width="7.7109375" style="1" customWidth="1"/>
    <col min="4359" max="4608" width="9.140625" style="1"/>
    <col min="4609" max="4609" width="7.7109375" style="1" customWidth="1"/>
    <col min="4610" max="4610" width="56.85546875" style="1" bestFit="1" customWidth="1"/>
    <col min="4611" max="4613" width="13.28515625" style="1" customWidth="1"/>
    <col min="4614" max="4614" width="7.7109375" style="1" customWidth="1"/>
    <col min="4615" max="4864" width="9.140625" style="1"/>
    <col min="4865" max="4865" width="7.7109375" style="1" customWidth="1"/>
    <col min="4866" max="4866" width="56.85546875" style="1" bestFit="1" customWidth="1"/>
    <col min="4867" max="4869" width="13.28515625" style="1" customWidth="1"/>
    <col min="4870" max="4870" width="7.7109375" style="1" customWidth="1"/>
    <col min="4871" max="5120" width="9.140625" style="1"/>
    <col min="5121" max="5121" width="7.7109375" style="1" customWidth="1"/>
    <col min="5122" max="5122" width="56.85546875" style="1" bestFit="1" customWidth="1"/>
    <col min="5123" max="5125" width="13.28515625" style="1" customWidth="1"/>
    <col min="5126" max="5126" width="7.7109375" style="1" customWidth="1"/>
    <col min="5127" max="5376" width="9.140625" style="1"/>
    <col min="5377" max="5377" width="7.7109375" style="1" customWidth="1"/>
    <col min="5378" max="5378" width="56.85546875" style="1" bestFit="1" customWidth="1"/>
    <col min="5379" max="5381" width="13.28515625" style="1" customWidth="1"/>
    <col min="5382" max="5382" width="7.7109375" style="1" customWidth="1"/>
    <col min="5383" max="5632" width="9.140625" style="1"/>
    <col min="5633" max="5633" width="7.7109375" style="1" customWidth="1"/>
    <col min="5634" max="5634" width="56.85546875" style="1" bestFit="1" customWidth="1"/>
    <col min="5635" max="5637" width="13.28515625" style="1" customWidth="1"/>
    <col min="5638" max="5638" width="7.7109375" style="1" customWidth="1"/>
    <col min="5639" max="5888" width="9.140625" style="1"/>
    <col min="5889" max="5889" width="7.7109375" style="1" customWidth="1"/>
    <col min="5890" max="5890" width="56.85546875" style="1" bestFit="1" customWidth="1"/>
    <col min="5891" max="5893" width="13.28515625" style="1" customWidth="1"/>
    <col min="5894" max="5894" width="7.7109375" style="1" customWidth="1"/>
    <col min="5895" max="6144" width="9.140625" style="1"/>
    <col min="6145" max="6145" width="7.7109375" style="1" customWidth="1"/>
    <col min="6146" max="6146" width="56.85546875" style="1" bestFit="1" customWidth="1"/>
    <col min="6147" max="6149" width="13.28515625" style="1" customWidth="1"/>
    <col min="6150" max="6150" width="7.7109375" style="1" customWidth="1"/>
    <col min="6151" max="6400" width="9.140625" style="1"/>
    <col min="6401" max="6401" width="7.7109375" style="1" customWidth="1"/>
    <col min="6402" max="6402" width="56.85546875" style="1" bestFit="1" customWidth="1"/>
    <col min="6403" max="6405" width="13.28515625" style="1" customWidth="1"/>
    <col min="6406" max="6406" width="7.7109375" style="1" customWidth="1"/>
    <col min="6407" max="6656" width="9.140625" style="1"/>
    <col min="6657" max="6657" width="7.7109375" style="1" customWidth="1"/>
    <col min="6658" max="6658" width="56.85546875" style="1" bestFit="1" customWidth="1"/>
    <col min="6659" max="6661" width="13.28515625" style="1" customWidth="1"/>
    <col min="6662" max="6662" width="7.7109375" style="1" customWidth="1"/>
    <col min="6663" max="6912" width="9.140625" style="1"/>
    <col min="6913" max="6913" width="7.7109375" style="1" customWidth="1"/>
    <col min="6914" max="6914" width="56.85546875" style="1" bestFit="1" customWidth="1"/>
    <col min="6915" max="6917" width="13.28515625" style="1" customWidth="1"/>
    <col min="6918" max="6918" width="7.7109375" style="1" customWidth="1"/>
    <col min="6919" max="7168" width="9.140625" style="1"/>
    <col min="7169" max="7169" width="7.7109375" style="1" customWidth="1"/>
    <col min="7170" max="7170" width="56.85546875" style="1" bestFit="1" customWidth="1"/>
    <col min="7171" max="7173" width="13.28515625" style="1" customWidth="1"/>
    <col min="7174" max="7174" width="7.7109375" style="1" customWidth="1"/>
    <col min="7175" max="7424" width="9.140625" style="1"/>
    <col min="7425" max="7425" width="7.7109375" style="1" customWidth="1"/>
    <col min="7426" max="7426" width="56.85546875" style="1" bestFit="1" customWidth="1"/>
    <col min="7427" max="7429" width="13.28515625" style="1" customWidth="1"/>
    <col min="7430" max="7430" width="7.7109375" style="1" customWidth="1"/>
    <col min="7431" max="7680" width="9.140625" style="1"/>
    <col min="7681" max="7681" width="7.7109375" style="1" customWidth="1"/>
    <col min="7682" max="7682" width="56.85546875" style="1" bestFit="1" customWidth="1"/>
    <col min="7683" max="7685" width="13.28515625" style="1" customWidth="1"/>
    <col min="7686" max="7686" width="7.7109375" style="1" customWidth="1"/>
    <col min="7687" max="7936" width="9.140625" style="1"/>
    <col min="7937" max="7937" width="7.7109375" style="1" customWidth="1"/>
    <col min="7938" max="7938" width="56.85546875" style="1" bestFit="1" customWidth="1"/>
    <col min="7939" max="7941" width="13.28515625" style="1" customWidth="1"/>
    <col min="7942" max="7942" width="7.7109375" style="1" customWidth="1"/>
    <col min="7943" max="8192" width="9.140625" style="1"/>
    <col min="8193" max="8193" width="7.7109375" style="1" customWidth="1"/>
    <col min="8194" max="8194" width="56.85546875" style="1" bestFit="1" customWidth="1"/>
    <col min="8195" max="8197" width="13.28515625" style="1" customWidth="1"/>
    <col min="8198" max="8198" width="7.7109375" style="1" customWidth="1"/>
    <col min="8199" max="8448" width="9.140625" style="1"/>
    <col min="8449" max="8449" width="7.7109375" style="1" customWidth="1"/>
    <col min="8450" max="8450" width="56.85546875" style="1" bestFit="1" customWidth="1"/>
    <col min="8451" max="8453" width="13.28515625" style="1" customWidth="1"/>
    <col min="8454" max="8454" width="7.7109375" style="1" customWidth="1"/>
    <col min="8455" max="8704" width="9.140625" style="1"/>
    <col min="8705" max="8705" width="7.7109375" style="1" customWidth="1"/>
    <col min="8706" max="8706" width="56.85546875" style="1" bestFit="1" customWidth="1"/>
    <col min="8707" max="8709" width="13.28515625" style="1" customWidth="1"/>
    <col min="8710" max="8710" width="7.7109375" style="1" customWidth="1"/>
    <col min="8711" max="8960" width="9.140625" style="1"/>
    <col min="8961" max="8961" width="7.7109375" style="1" customWidth="1"/>
    <col min="8962" max="8962" width="56.85546875" style="1" bestFit="1" customWidth="1"/>
    <col min="8963" max="8965" width="13.28515625" style="1" customWidth="1"/>
    <col min="8966" max="8966" width="7.7109375" style="1" customWidth="1"/>
    <col min="8967" max="9216" width="9.140625" style="1"/>
    <col min="9217" max="9217" width="7.7109375" style="1" customWidth="1"/>
    <col min="9218" max="9218" width="56.85546875" style="1" bestFit="1" customWidth="1"/>
    <col min="9219" max="9221" width="13.28515625" style="1" customWidth="1"/>
    <col min="9222" max="9222" width="7.7109375" style="1" customWidth="1"/>
    <col min="9223" max="9472" width="9.140625" style="1"/>
    <col min="9473" max="9473" width="7.7109375" style="1" customWidth="1"/>
    <col min="9474" max="9474" width="56.85546875" style="1" bestFit="1" customWidth="1"/>
    <col min="9475" max="9477" width="13.28515625" style="1" customWidth="1"/>
    <col min="9478" max="9478" width="7.7109375" style="1" customWidth="1"/>
    <col min="9479" max="9728" width="9.140625" style="1"/>
    <col min="9729" max="9729" width="7.7109375" style="1" customWidth="1"/>
    <col min="9730" max="9730" width="56.85546875" style="1" bestFit="1" customWidth="1"/>
    <col min="9731" max="9733" width="13.28515625" style="1" customWidth="1"/>
    <col min="9734" max="9734" width="7.7109375" style="1" customWidth="1"/>
    <col min="9735" max="9984" width="9.140625" style="1"/>
    <col min="9985" max="9985" width="7.7109375" style="1" customWidth="1"/>
    <col min="9986" max="9986" width="56.85546875" style="1" bestFit="1" customWidth="1"/>
    <col min="9987" max="9989" width="13.28515625" style="1" customWidth="1"/>
    <col min="9990" max="9990" width="7.7109375" style="1" customWidth="1"/>
    <col min="9991" max="10240" width="9.140625" style="1"/>
    <col min="10241" max="10241" width="7.7109375" style="1" customWidth="1"/>
    <col min="10242" max="10242" width="56.85546875" style="1" bestFit="1" customWidth="1"/>
    <col min="10243" max="10245" width="13.28515625" style="1" customWidth="1"/>
    <col min="10246" max="10246" width="7.7109375" style="1" customWidth="1"/>
    <col min="10247" max="10496" width="9.140625" style="1"/>
    <col min="10497" max="10497" width="7.7109375" style="1" customWidth="1"/>
    <col min="10498" max="10498" width="56.85546875" style="1" bestFit="1" customWidth="1"/>
    <col min="10499" max="10501" width="13.28515625" style="1" customWidth="1"/>
    <col min="10502" max="10502" width="7.7109375" style="1" customWidth="1"/>
    <col min="10503" max="10752" width="9.140625" style="1"/>
    <col min="10753" max="10753" width="7.7109375" style="1" customWidth="1"/>
    <col min="10754" max="10754" width="56.85546875" style="1" bestFit="1" customWidth="1"/>
    <col min="10755" max="10757" width="13.28515625" style="1" customWidth="1"/>
    <col min="10758" max="10758" width="7.7109375" style="1" customWidth="1"/>
    <col min="10759" max="11008" width="9.140625" style="1"/>
    <col min="11009" max="11009" width="7.7109375" style="1" customWidth="1"/>
    <col min="11010" max="11010" width="56.85546875" style="1" bestFit="1" customWidth="1"/>
    <col min="11011" max="11013" width="13.28515625" style="1" customWidth="1"/>
    <col min="11014" max="11014" width="7.7109375" style="1" customWidth="1"/>
    <col min="11015" max="11264" width="9.140625" style="1"/>
    <col min="11265" max="11265" width="7.7109375" style="1" customWidth="1"/>
    <col min="11266" max="11266" width="56.85546875" style="1" bestFit="1" customWidth="1"/>
    <col min="11267" max="11269" width="13.28515625" style="1" customWidth="1"/>
    <col min="11270" max="11270" width="7.7109375" style="1" customWidth="1"/>
    <col min="11271" max="11520" width="9.140625" style="1"/>
    <col min="11521" max="11521" width="7.7109375" style="1" customWidth="1"/>
    <col min="11522" max="11522" width="56.85546875" style="1" bestFit="1" customWidth="1"/>
    <col min="11523" max="11525" width="13.28515625" style="1" customWidth="1"/>
    <col min="11526" max="11526" width="7.7109375" style="1" customWidth="1"/>
    <col min="11527" max="11776" width="9.140625" style="1"/>
    <col min="11777" max="11777" width="7.7109375" style="1" customWidth="1"/>
    <col min="11778" max="11778" width="56.85546875" style="1" bestFit="1" customWidth="1"/>
    <col min="11779" max="11781" width="13.28515625" style="1" customWidth="1"/>
    <col min="11782" max="11782" width="7.7109375" style="1" customWidth="1"/>
    <col min="11783" max="12032" width="9.140625" style="1"/>
    <col min="12033" max="12033" width="7.7109375" style="1" customWidth="1"/>
    <col min="12034" max="12034" width="56.85546875" style="1" bestFit="1" customWidth="1"/>
    <col min="12035" max="12037" width="13.28515625" style="1" customWidth="1"/>
    <col min="12038" max="12038" width="7.7109375" style="1" customWidth="1"/>
    <col min="12039" max="12288" width="9.140625" style="1"/>
    <col min="12289" max="12289" width="7.7109375" style="1" customWidth="1"/>
    <col min="12290" max="12290" width="56.85546875" style="1" bestFit="1" customWidth="1"/>
    <col min="12291" max="12293" width="13.28515625" style="1" customWidth="1"/>
    <col min="12294" max="12294" width="7.7109375" style="1" customWidth="1"/>
    <col min="12295" max="12544" width="9.140625" style="1"/>
    <col min="12545" max="12545" width="7.7109375" style="1" customWidth="1"/>
    <col min="12546" max="12546" width="56.85546875" style="1" bestFit="1" customWidth="1"/>
    <col min="12547" max="12549" width="13.28515625" style="1" customWidth="1"/>
    <col min="12550" max="12550" width="7.7109375" style="1" customWidth="1"/>
    <col min="12551" max="12800" width="9.140625" style="1"/>
    <col min="12801" max="12801" width="7.7109375" style="1" customWidth="1"/>
    <col min="12802" max="12802" width="56.85546875" style="1" bestFit="1" customWidth="1"/>
    <col min="12803" max="12805" width="13.28515625" style="1" customWidth="1"/>
    <col min="12806" max="12806" width="7.7109375" style="1" customWidth="1"/>
    <col min="12807" max="13056" width="9.140625" style="1"/>
    <col min="13057" max="13057" width="7.7109375" style="1" customWidth="1"/>
    <col min="13058" max="13058" width="56.85546875" style="1" bestFit="1" customWidth="1"/>
    <col min="13059" max="13061" width="13.28515625" style="1" customWidth="1"/>
    <col min="13062" max="13062" width="7.7109375" style="1" customWidth="1"/>
    <col min="13063" max="13312" width="9.140625" style="1"/>
    <col min="13313" max="13313" width="7.7109375" style="1" customWidth="1"/>
    <col min="13314" max="13314" width="56.85546875" style="1" bestFit="1" customWidth="1"/>
    <col min="13315" max="13317" width="13.28515625" style="1" customWidth="1"/>
    <col min="13318" max="13318" width="7.7109375" style="1" customWidth="1"/>
    <col min="13319" max="13568" width="9.140625" style="1"/>
    <col min="13569" max="13569" width="7.7109375" style="1" customWidth="1"/>
    <col min="13570" max="13570" width="56.85546875" style="1" bestFit="1" customWidth="1"/>
    <col min="13571" max="13573" width="13.28515625" style="1" customWidth="1"/>
    <col min="13574" max="13574" width="7.7109375" style="1" customWidth="1"/>
    <col min="13575" max="13824" width="9.140625" style="1"/>
    <col min="13825" max="13825" width="7.7109375" style="1" customWidth="1"/>
    <col min="13826" max="13826" width="56.85546875" style="1" bestFit="1" customWidth="1"/>
    <col min="13827" max="13829" width="13.28515625" style="1" customWidth="1"/>
    <col min="13830" max="13830" width="7.7109375" style="1" customWidth="1"/>
    <col min="13831" max="14080" width="9.140625" style="1"/>
    <col min="14081" max="14081" width="7.7109375" style="1" customWidth="1"/>
    <col min="14082" max="14082" width="56.85546875" style="1" bestFit="1" customWidth="1"/>
    <col min="14083" max="14085" width="13.28515625" style="1" customWidth="1"/>
    <col min="14086" max="14086" width="7.7109375" style="1" customWidth="1"/>
    <col min="14087" max="14336" width="9.140625" style="1"/>
    <col min="14337" max="14337" width="7.7109375" style="1" customWidth="1"/>
    <col min="14338" max="14338" width="56.85546875" style="1" bestFit="1" customWidth="1"/>
    <col min="14339" max="14341" width="13.28515625" style="1" customWidth="1"/>
    <col min="14342" max="14342" width="7.7109375" style="1" customWidth="1"/>
    <col min="14343" max="14592" width="9.140625" style="1"/>
    <col min="14593" max="14593" width="7.7109375" style="1" customWidth="1"/>
    <col min="14594" max="14594" width="56.85546875" style="1" bestFit="1" customWidth="1"/>
    <col min="14595" max="14597" width="13.28515625" style="1" customWidth="1"/>
    <col min="14598" max="14598" width="7.7109375" style="1" customWidth="1"/>
    <col min="14599" max="14848" width="9.140625" style="1"/>
    <col min="14849" max="14849" width="7.7109375" style="1" customWidth="1"/>
    <col min="14850" max="14850" width="56.85546875" style="1" bestFit="1" customWidth="1"/>
    <col min="14851" max="14853" width="13.28515625" style="1" customWidth="1"/>
    <col min="14854" max="14854" width="7.7109375" style="1" customWidth="1"/>
    <col min="14855" max="15104" width="9.140625" style="1"/>
    <col min="15105" max="15105" width="7.7109375" style="1" customWidth="1"/>
    <col min="15106" max="15106" width="56.85546875" style="1" bestFit="1" customWidth="1"/>
    <col min="15107" max="15109" width="13.28515625" style="1" customWidth="1"/>
    <col min="15110" max="15110" width="7.7109375" style="1" customWidth="1"/>
    <col min="15111" max="15360" width="9.140625" style="1"/>
    <col min="15361" max="15361" width="7.7109375" style="1" customWidth="1"/>
    <col min="15362" max="15362" width="56.85546875" style="1" bestFit="1" customWidth="1"/>
    <col min="15363" max="15365" width="13.28515625" style="1" customWidth="1"/>
    <col min="15366" max="15366" width="7.7109375" style="1" customWidth="1"/>
    <col min="15367" max="15616" width="9.140625" style="1"/>
    <col min="15617" max="15617" width="7.7109375" style="1" customWidth="1"/>
    <col min="15618" max="15618" width="56.85546875" style="1" bestFit="1" customWidth="1"/>
    <col min="15619" max="15621" width="13.28515625" style="1" customWidth="1"/>
    <col min="15622" max="15622" width="7.7109375" style="1" customWidth="1"/>
    <col min="15623" max="15872" width="9.140625" style="1"/>
    <col min="15873" max="15873" width="7.7109375" style="1" customWidth="1"/>
    <col min="15874" max="15874" width="56.85546875" style="1" bestFit="1" customWidth="1"/>
    <col min="15875" max="15877" width="13.28515625" style="1" customWidth="1"/>
    <col min="15878" max="15878" width="7.7109375" style="1" customWidth="1"/>
    <col min="15879" max="16128" width="9.140625" style="1"/>
    <col min="16129" max="16129" width="7.7109375" style="1" customWidth="1"/>
    <col min="16130" max="16130" width="56.85546875" style="1" bestFit="1" customWidth="1"/>
    <col min="16131" max="16133" width="13.28515625" style="1" customWidth="1"/>
    <col min="16134" max="16134" width="7.7109375" style="1" customWidth="1"/>
    <col min="16135" max="16384" width="9.140625" style="1"/>
  </cols>
  <sheetData>
    <row r="1" spans="1:8" x14ac:dyDescent="0.25">
      <c r="B1" s="1001" t="s">
        <v>621</v>
      </c>
      <c r="C1" s="1001"/>
      <c r="D1" s="1001"/>
      <c r="E1" s="1001"/>
      <c r="F1" s="1001"/>
      <c r="G1" s="1001"/>
      <c r="H1" s="1001"/>
    </row>
    <row r="2" spans="1:8" x14ac:dyDescent="0.25">
      <c r="B2" s="263"/>
      <c r="C2" s="263"/>
      <c r="D2" s="263"/>
      <c r="E2" s="263"/>
      <c r="F2" s="263"/>
      <c r="G2" s="263"/>
      <c r="H2" s="263"/>
    </row>
    <row r="3" spans="1:8" x14ac:dyDescent="0.25">
      <c r="A3" s="1032" t="str">
        <f>CONCATENATE([2]ALAPADATOK!A3)</f>
        <v>Szirmabesenyő Nagyközség Önkormányzata</v>
      </c>
      <c r="B3" s="1033"/>
      <c r="C3" s="1033"/>
      <c r="D3" s="1033"/>
      <c r="E3" s="1033"/>
    </row>
    <row r="4" spans="1:8" x14ac:dyDescent="0.25">
      <c r="A4" s="988" t="str">
        <f>CONCATENATE([2]ALAPADATOK!D7,". ÉVI KÖLTSÉGVETÉSI ÉVET KÖVETŐ 3 ÉV TERVEZETT")</f>
        <v>2020. ÉVI KÖLTSÉGVETÉSI ÉVET KÖVETŐ 3 ÉV TERVEZETT</v>
      </c>
      <c r="B4" s="1034"/>
      <c r="C4" s="1034"/>
      <c r="D4" s="1034"/>
      <c r="E4" s="1034"/>
    </row>
    <row r="5" spans="1:8" ht="15.95" customHeight="1" x14ac:dyDescent="0.25">
      <c r="A5" s="916" t="s">
        <v>606</v>
      </c>
      <c r="B5" s="916"/>
      <c r="C5" s="916"/>
      <c r="D5" s="916"/>
      <c r="E5" s="916"/>
    </row>
    <row r="6" spans="1:8" ht="15.95" customHeight="1" thickBot="1" x14ac:dyDescent="0.3">
      <c r="A6" s="1035" t="s">
        <v>2</v>
      </c>
      <c r="B6" s="1035"/>
      <c r="D6" s="642"/>
      <c r="E6" s="643" t="str">
        <f>'[2]KV_4.sz.tájékoztató_t.'!O3</f>
        <v>Forintban!</v>
      </c>
    </row>
    <row r="7" spans="1:8" ht="38.1" customHeight="1" thickBot="1" x14ac:dyDescent="0.3">
      <c r="A7" s="644" t="s">
        <v>4</v>
      </c>
      <c r="B7" s="645" t="s">
        <v>5</v>
      </c>
      <c r="C7" s="645" t="str">
        <f>+CONCATENATE(LEFT([2]KV_ÖSSZEFÜGGÉSEK!A5,4)+1,". évi")</f>
        <v>2021. évi</v>
      </c>
      <c r="D7" s="811" t="str">
        <f>+CONCATENATE(LEFT([2]KV_ÖSSZEFÜGGÉSEK!A5,4)+2,". évi")</f>
        <v>2022. évi</v>
      </c>
      <c r="E7" s="646" t="str">
        <f>+CONCATENATE(LEFT([2]KV_ÖSSZEFÜGGÉSEK!A5,4)+3,". évi")</f>
        <v>2023. évi</v>
      </c>
    </row>
    <row r="8" spans="1:8" s="13" customFormat="1" ht="12" customHeight="1" thickBot="1" x14ac:dyDescent="0.25">
      <c r="A8" s="427" t="s">
        <v>8</v>
      </c>
      <c r="B8" s="621" t="s">
        <v>9</v>
      </c>
      <c r="C8" s="621" t="s">
        <v>10</v>
      </c>
      <c r="D8" s="621" t="s">
        <v>11</v>
      </c>
      <c r="E8" s="622" t="s">
        <v>361</v>
      </c>
    </row>
    <row r="9" spans="1:8" s="17" customFormat="1" ht="12" customHeight="1" thickBot="1" x14ac:dyDescent="0.25">
      <c r="A9" s="14" t="s">
        <v>12</v>
      </c>
      <c r="B9" s="15" t="s">
        <v>607</v>
      </c>
      <c r="C9" s="635">
        <v>204400000</v>
      </c>
      <c r="D9" s="635">
        <v>185000000</v>
      </c>
      <c r="E9" s="636">
        <v>170000000</v>
      </c>
    </row>
    <row r="10" spans="1:8" s="17" customFormat="1" ht="12" customHeight="1" thickBot="1" x14ac:dyDescent="0.25">
      <c r="A10" s="14" t="s">
        <v>26</v>
      </c>
      <c r="B10" s="27" t="s">
        <v>279</v>
      </c>
      <c r="C10" s="635">
        <v>13000000</v>
      </c>
      <c r="D10" s="635">
        <v>13500000</v>
      </c>
      <c r="E10" s="636">
        <v>13500000</v>
      </c>
    </row>
    <row r="11" spans="1:8" s="17" customFormat="1" ht="12" customHeight="1" thickBot="1" x14ac:dyDescent="0.25">
      <c r="A11" s="14" t="s">
        <v>40</v>
      </c>
      <c r="B11" s="15" t="s">
        <v>327</v>
      </c>
      <c r="C11" s="635"/>
      <c r="D11" s="635"/>
      <c r="E11" s="636"/>
    </row>
    <row r="12" spans="1:8" s="17" customFormat="1" ht="12" customHeight="1" thickBot="1" x14ac:dyDescent="0.25">
      <c r="A12" s="14" t="s">
        <v>54</v>
      </c>
      <c r="B12" s="15" t="s">
        <v>526</v>
      </c>
      <c r="C12" s="627">
        <f>SUM(C13:C19)</f>
        <v>460500000</v>
      </c>
      <c r="D12" s="627">
        <f>SUM(D13:D19)</f>
        <v>465000000</v>
      </c>
      <c r="E12" s="489">
        <f>SUM(E13:E19)</f>
        <v>470000000</v>
      </c>
    </row>
    <row r="13" spans="1:8" s="17" customFormat="1" ht="12" customHeight="1" x14ac:dyDescent="0.2">
      <c r="A13" s="18" t="s">
        <v>56</v>
      </c>
      <c r="B13" s="19" t="str">
        <f>'[2]KV_1.1.sz.mell.'!B32</f>
        <v>Építményadó</v>
      </c>
      <c r="C13" s="624">
        <v>105000000</v>
      </c>
      <c r="D13" s="624">
        <v>105000000</v>
      </c>
      <c r="E13" s="88">
        <v>105000000</v>
      </c>
    </row>
    <row r="14" spans="1:8" s="17" customFormat="1" ht="12" customHeight="1" x14ac:dyDescent="0.2">
      <c r="A14" s="21" t="s">
        <v>58</v>
      </c>
      <c r="B14" s="22" t="str">
        <f>'[2]KV_1.1.sz.mell.'!B33</f>
        <v>Idegenforgalmi adó</v>
      </c>
      <c r="C14" s="625"/>
      <c r="D14" s="625"/>
      <c r="E14" s="83"/>
    </row>
    <row r="15" spans="1:8" s="17" customFormat="1" ht="12" customHeight="1" x14ac:dyDescent="0.2">
      <c r="A15" s="21" t="s">
        <v>60</v>
      </c>
      <c r="B15" s="22" t="str">
        <f>'[2]KV_1.1.sz.mell.'!B34</f>
        <v>Iparűzési adó</v>
      </c>
      <c r="C15" s="625">
        <v>335000000</v>
      </c>
      <c r="D15" s="625">
        <v>340000000</v>
      </c>
      <c r="E15" s="83">
        <v>345000000</v>
      </c>
    </row>
    <row r="16" spans="1:8" s="17" customFormat="1" ht="12" customHeight="1" x14ac:dyDescent="0.2">
      <c r="A16" s="21" t="s">
        <v>62</v>
      </c>
      <c r="B16" s="22" t="str">
        <f>'[2]KV_1.1.sz.mell.'!B35</f>
        <v>Talajterhelési díj</v>
      </c>
      <c r="C16" s="625"/>
      <c r="D16" s="625"/>
      <c r="E16" s="83"/>
    </row>
    <row r="17" spans="1:5" s="17" customFormat="1" ht="12" customHeight="1" x14ac:dyDescent="0.2">
      <c r="A17" s="21" t="s">
        <v>64</v>
      </c>
      <c r="B17" s="22" t="str">
        <f>'[2]KV_1.1.sz.mell.'!B36</f>
        <v>Gépjárműadó</v>
      </c>
      <c r="C17" s="625">
        <v>16500000</v>
      </c>
      <c r="D17" s="625">
        <v>16500000</v>
      </c>
      <c r="E17" s="83">
        <v>16500000</v>
      </c>
    </row>
    <row r="18" spans="1:5" s="17" customFormat="1" ht="12" customHeight="1" x14ac:dyDescent="0.2">
      <c r="A18" s="21" t="s">
        <v>66</v>
      </c>
      <c r="B18" s="22" t="str">
        <f>'[2]KV_1.1.sz.mell.'!B37</f>
        <v>Telekadó</v>
      </c>
      <c r="C18" s="625"/>
      <c r="D18" s="625"/>
      <c r="E18" s="83"/>
    </row>
    <row r="19" spans="1:5" s="17" customFormat="1" ht="12" customHeight="1" thickBot="1" x14ac:dyDescent="0.25">
      <c r="A19" s="25" t="s">
        <v>68</v>
      </c>
      <c r="B19" s="36" t="str">
        <f>'[2]KV_1.1.sz.mell.'!B38</f>
        <v>Kommunális adó</v>
      </c>
      <c r="C19" s="626">
        <v>4000000</v>
      </c>
      <c r="D19" s="626">
        <v>3500000</v>
      </c>
      <c r="E19" s="85">
        <v>3500000</v>
      </c>
    </row>
    <row r="20" spans="1:5" s="17" customFormat="1" ht="12" customHeight="1" thickBot="1" x14ac:dyDescent="0.25">
      <c r="A20" s="14" t="s">
        <v>70</v>
      </c>
      <c r="B20" s="15" t="s">
        <v>608</v>
      </c>
      <c r="C20" s="635"/>
      <c r="D20" s="635"/>
      <c r="E20" s="636"/>
    </row>
    <row r="21" spans="1:5" s="17" customFormat="1" ht="12" customHeight="1" thickBot="1" x14ac:dyDescent="0.25">
      <c r="A21" s="14" t="s">
        <v>94</v>
      </c>
      <c r="B21" s="15" t="s">
        <v>330</v>
      </c>
      <c r="C21" s="635"/>
      <c r="D21" s="635"/>
      <c r="E21" s="636"/>
    </row>
    <row r="22" spans="1:5" s="17" customFormat="1" ht="12" customHeight="1" thickBot="1" x14ac:dyDescent="0.25">
      <c r="A22" s="14" t="s">
        <v>106</v>
      </c>
      <c r="B22" s="15" t="s">
        <v>609</v>
      </c>
      <c r="C22" s="635"/>
      <c r="D22" s="635"/>
      <c r="E22" s="636"/>
    </row>
    <row r="23" spans="1:5" s="17" customFormat="1" ht="12" customHeight="1" thickBot="1" x14ac:dyDescent="0.25">
      <c r="A23" s="14" t="s">
        <v>116</v>
      </c>
      <c r="B23" s="27" t="s">
        <v>610</v>
      </c>
      <c r="C23" s="635"/>
      <c r="D23" s="635"/>
      <c r="E23" s="636"/>
    </row>
    <row r="24" spans="1:5" s="17" customFormat="1" ht="12" customHeight="1" thickBot="1" x14ac:dyDescent="0.25">
      <c r="A24" s="14" t="s">
        <v>259</v>
      </c>
      <c r="B24" s="15" t="s">
        <v>127</v>
      </c>
      <c r="C24" s="627">
        <f>+C9+C10+C11+C12+C20+C21+C22+C23</f>
        <v>677900000</v>
      </c>
      <c r="D24" s="627">
        <f>+D9+D10+D11+D12+D20+D21+D22+D23</f>
        <v>663500000</v>
      </c>
      <c r="E24" s="33">
        <f>+E9+E10+E11+E12+E20+E21+E22+E23</f>
        <v>653500000</v>
      </c>
    </row>
    <row r="25" spans="1:5" s="17" customFormat="1" ht="12" customHeight="1" thickBot="1" x14ac:dyDescent="0.25">
      <c r="A25" s="14" t="s">
        <v>261</v>
      </c>
      <c r="B25" s="15" t="s">
        <v>611</v>
      </c>
      <c r="C25" s="812"/>
      <c r="D25" s="812"/>
      <c r="E25" s="813"/>
    </row>
    <row r="26" spans="1:5" s="17" customFormat="1" ht="12" customHeight="1" thickBot="1" x14ac:dyDescent="0.25">
      <c r="A26" s="14" t="s">
        <v>263</v>
      </c>
      <c r="B26" s="15" t="s">
        <v>612</v>
      </c>
      <c r="C26" s="627">
        <f>+C24+C25</f>
        <v>677900000</v>
      </c>
      <c r="D26" s="627">
        <f>+D24+D25</f>
        <v>663500000</v>
      </c>
      <c r="E26" s="489">
        <f>+E24+E25</f>
        <v>653500000</v>
      </c>
    </row>
    <row r="27" spans="1:5" s="17" customFormat="1" ht="12" customHeight="1" x14ac:dyDescent="0.2">
      <c r="A27" s="637"/>
      <c r="B27" s="638"/>
      <c r="C27" s="639"/>
      <c r="D27" s="814"/>
      <c r="E27" s="815"/>
    </row>
    <row r="28" spans="1:5" s="17" customFormat="1" ht="12" customHeight="1" x14ac:dyDescent="0.2">
      <c r="A28" s="916" t="s">
        <v>178</v>
      </c>
      <c r="B28" s="916"/>
      <c r="C28" s="916"/>
      <c r="D28" s="916"/>
      <c r="E28" s="916"/>
    </row>
    <row r="29" spans="1:5" s="17" customFormat="1" ht="12" customHeight="1" thickBot="1" x14ac:dyDescent="0.25">
      <c r="A29" s="917" t="s">
        <v>179</v>
      </c>
      <c r="B29" s="917"/>
      <c r="C29" s="107"/>
      <c r="D29" s="642"/>
      <c r="E29" s="643" t="str">
        <f>E6</f>
        <v>Forintban!</v>
      </c>
    </row>
    <row r="30" spans="1:5" s="17" customFormat="1" ht="24" customHeight="1" thickBot="1" x14ac:dyDescent="0.25">
      <c r="A30" s="644" t="s">
        <v>357</v>
      </c>
      <c r="B30" s="645" t="s">
        <v>180</v>
      </c>
      <c r="C30" s="645" t="str">
        <f>+C7</f>
        <v>2021. évi</v>
      </c>
      <c r="D30" s="645" t="str">
        <f>+D7</f>
        <v>2022. évi</v>
      </c>
      <c r="E30" s="646" t="str">
        <f>+E7</f>
        <v>2023. évi</v>
      </c>
    </row>
    <row r="31" spans="1:5" s="17" customFormat="1" ht="12" customHeight="1" thickBot="1" x14ac:dyDescent="0.25">
      <c r="A31" s="463" t="s">
        <v>8</v>
      </c>
      <c r="B31" s="816" t="s">
        <v>9</v>
      </c>
      <c r="C31" s="816" t="s">
        <v>10</v>
      </c>
      <c r="D31" s="816" t="s">
        <v>11</v>
      </c>
      <c r="E31" s="817" t="s">
        <v>361</v>
      </c>
    </row>
    <row r="32" spans="1:5" s="17" customFormat="1" ht="15.2" customHeight="1" thickBot="1" x14ac:dyDescent="0.25">
      <c r="A32" s="14" t="s">
        <v>12</v>
      </c>
      <c r="B32" s="106" t="s">
        <v>613</v>
      </c>
      <c r="C32" s="635">
        <v>570000000</v>
      </c>
      <c r="D32" s="635">
        <v>575000000</v>
      </c>
      <c r="E32" s="54">
        <v>580000000</v>
      </c>
    </row>
    <row r="33" spans="1:6" ht="12" customHeight="1" thickBot="1" x14ac:dyDescent="0.3">
      <c r="A33" s="79" t="s">
        <v>26</v>
      </c>
      <c r="B33" s="818" t="s">
        <v>614</v>
      </c>
      <c r="C33" s="819">
        <f>+C34+C35+C36</f>
        <v>107900000</v>
      </c>
      <c r="D33" s="819">
        <f>+D34+D35+D36</f>
        <v>88500000</v>
      </c>
      <c r="E33" s="820">
        <f>+E34+E35+E36</f>
        <v>73500000</v>
      </c>
    </row>
    <row r="34" spans="1:6" ht="12" customHeight="1" x14ac:dyDescent="0.25">
      <c r="A34" s="18" t="s">
        <v>28</v>
      </c>
      <c r="B34" s="69" t="s">
        <v>218</v>
      </c>
      <c r="C34" s="624">
        <v>107900000</v>
      </c>
      <c r="D34" s="624">
        <v>88500000</v>
      </c>
      <c r="E34" s="88">
        <v>73500000</v>
      </c>
    </row>
    <row r="35" spans="1:6" ht="12" customHeight="1" x14ac:dyDescent="0.25">
      <c r="A35" s="18" t="s">
        <v>30</v>
      </c>
      <c r="B35" s="82" t="s">
        <v>220</v>
      </c>
      <c r="C35" s="625"/>
      <c r="D35" s="625"/>
      <c r="E35" s="83"/>
    </row>
    <row r="36" spans="1:6" ht="12" customHeight="1" thickBot="1" x14ac:dyDescent="0.3">
      <c r="A36" s="18" t="s">
        <v>32</v>
      </c>
      <c r="B36" s="26" t="s">
        <v>334</v>
      </c>
      <c r="C36" s="625"/>
      <c r="D36" s="625"/>
      <c r="E36" s="83"/>
    </row>
    <row r="37" spans="1:6" ht="12" customHeight="1" thickBot="1" x14ac:dyDescent="0.3">
      <c r="A37" s="14" t="s">
        <v>40</v>
      </c>
      <c r="B37" s="86" t="s">
        <v>236</v>
      </c>
      <c r="C37" s="623">
        <f>+C32+C33</f>
        <v>677900000</v>
      </c>
      <c r="D37" s="623">
        <f>+D32+D33</f>
        <v>663500000</v>
      </c>
      <c r="E37" s="486">
        <f>+E32+E33</f>
        <v>653500000</v>
      </c>
    </row>
    <row r="38" spans="1:6" ht="15.2" customHeight="1" thickBot="1" x14ac:dyDescent="0.3">
      <c r="A38" s="14" t="s">
        <v>237</v>
      </c>
      <c r="B38" s="86" t="s">
        <v>615</v>
      </c>
      <c r="C38" s="821"/>
      <c r="D38" s="821"/>
      <c r="E38" s="822"/>
      <c r="F38" s="102"/>
    </row>
    <row r="39" spans="1:6" s="17" customFormat="1" ht="12.95" customHeight="1" thickBot="1" x14ac:dyDescent="0.25">
      <c r="A39" s="103" t="s">
        <v>70</v>
      </c>
      <c r="B39" s="656" t="s">
        <v>616</v>
      </c>
      <c r="C39" s="655">
        <f>+C37+C38</f>
        <v>677900000</v>
      </c>
      <c r="D39" s="655">
        <f>+D37+D38</f>
        <v>663500000</v>
      </c>
      <c r="E39" s="494">
        <f>+E37+E38</f>
        <v>653500000</v>
      </c>
    </row>
    <row r="40" spans="1:6" x14ac:dyDescent="0.25">
      <c r="C40" s="657">
        <f>C26-C39</f>
        <v>0</v>
      </c>
      <c r="D40" s="657">
        <f>D26-D39</f>
        <v>0</v>
      </c>
      <c r="E40" s="657">
        <f>E26-E39</f>
        <v>0</v>
      </c>
    </row>
    <row r="41" spans="1:6" x14ac:dyDescent="0.25">
      <c r="C41" s="1"/>
    </row>
    <row r="42" spans="1:6" x14ac:dyDescent="0.25">
      <c r="C42" s="1"/>
    </row>
    <row r="43" spans="1:6" ht="16.5" customHeight="1" x14ac:dyDescent="0.25">
      <c r="C43" s="1"/>
    </row>
    <row r="44" spans="1:6" x14ac:dyDescent="0.25">
      <c r="C44" s="1"/>
    </row>
    <row r="45" spans="1:6" x14ac:dyDescent="0.25">
      <c r="C45" s="1"/>
    </row>
    <row r="46" spans="1:6" x14ac:dyDescent="0.25">
      <c r="C46" s="1"/>
    </row>
    <row r="47" spans="1:6" x14ac:dyDescent="0.25">
      <c r="C47" s="1"/>
    </row>
    <row r="48" spans="1:6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</sheetData>
  <mergeCells count="7">
    <mergeCell ref="A28:E28"/>
    <mergeCell ref="A29:B29"/>
    <mergeCell ref="B1:H1"/>
    <mergeCell ref="A3:E3"/>
    <mergeCell ref="A4:E4"/>
    <mergeCell ref="A5:E5"/>
    <mergeCell ref="A6:B6"/>
  </mergeCells>
  <pageMargins left="0.25" right="0.25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5095-2710-406C-80F6-3F92BD1D930C}">
  <sheetPr>
    <pageSetUpPr fitToPage="1"/>
  </sheetPr>
  <dimension ref="A1:J156"/>
  <sheetViews>
    <sheetView workbookViewId="0">
      <selection activeCell="B152" sqref="B152:B156"/>
    </sheetView>
  </sheetViews>
  <sheetFormatPr defaultRowHeight="15.75" x14ac:dyDescent="0.25"/>
  <cols>
    <col min="1" max="1" width="8.140625" style="1" customWidth="1"/>
    <col min="2" max="2" width="65.5703125" style="1" customWidth="1"/>
    <col min="3" max="3" width="15.7109375" style="107" customWidth="1"/>
    <col min="4" max="4" width="12" style="1" bestFit="1" customWidth="1"/>
    <col min="5" max="5" width="12" style="1" customWidth="1"/>
    <col min="6" max="6" width="10.5703125" style="1" bestFit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920"/>
      <c r="C1" s="920"/>
      <c r="D1" s="920"/>
      <c r="E1" s="920"/>
      <c r="F1" s="920"/>
    </row>
    <row r="2" spans="1:6" ht="18.75" customHeight="1" x14ac:dyDescent="0.25">
      <c r="A2" s="2"/>
      <c r="B2" s="921" t="s">
        <v>651</v>
      </c>
      <c r="C2" s="921"/>
      <c r="D2" s="921"/>
      <c r="E2" s="921"/>
      <c r="F2" s="921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'[1]KV_1.2.sz.mell.'!B3</f>
        <v>2020. ÉVI KÖLTSÉGVETÉS</v>
      </c>
      <c r="C4" s="5"/>
    </row>
    <row r="5" spans="1:6" ht="21.95" customHeight="1" x14ac:dyDescent="0.25">
      <c r="A5" s="5"/>
      <c r="B5" s="4" t="s">
        <v>271</v>
      </c>
      <c r="C5" s="5"/>
    </row>
    <row r="6" spans="1:6" ht="21.95" customHeight="1" x14ac:dyDescent="0.25">
      <c r="A6" s="2"/>
      <c r="B6" s="2"/>
      <c r="C6" s="6"/>
    </row>
    <row r="7" spans="1:6" ht="15.2" customHeight="1" x14ac:dyDescent="0.25">
      <c r="A7" s="918" t="s">
        <v>1</v>
      </c>
      <c r="B7" s="918"/>
      <c r="C7" s="918"/>
    </row>
    <row r="8" spans="1:6" ht="15.2" customHeight="1" thickBot="1" x14ac:dyDescent="0.3">
      <c r="A8" s="919" t="s">
        <v>2</v>
      </c>
      <c r="B8" s="919"/>
      <c r="C8" s="922" t="str">
        <f>CONCATENATE('[1]KV_1.1.sz.mell.'!C7)</f>
        <v>Forintban!</v>
      </c>
      <c r="D8" s="922"/>
      <c r="E8" s="922"/>
      <c r="F8" s="922"/>
    </row>
    <row r="9" spans="1:6" ht="39.75" customHeight="1" thickBot="1" x14ac:dyDescent="0.3">
      <c r="A9" s="7" t="s">
        <v>4</v>
      </c>
      <c r="B9" s="8" t="s">
        <v>5</v>
      </c>
      <c r="C9" s="9" t="str">
        <f>+CONCATENATE(LEFT([1]KV_ÖSSZEFÜGGÉSEK!A5,4),". évi előirányzat")</f>
        <v>2020. évi előirányzat</v>
      </c>
      <c r="D9" s="9" t="s">
        <v>622</v>
      </c>
      <c r="E9" s="9" t="s">
        <v>623</v>
      </c>
      <c r="F9" s="9" t="s">
        <v>7</v>
      </c>
    </row>
    <row r="10" spans="1:6" s="13" customFormat="1" ht="12" customHeight="1" thickBot="1" x14ac:dyDescent="0.25">
      <c r="A10" s="10"/>
      <c r="B10" s="11" t="s">
        <v>8</v>
      </c>
      <c r="C10" s="12" t="s">
        <v>9</v>
      </c>
      <c r="D10" s="12" t="s">
        <v>10</v>
      </c>
      <c r="E10" s="12" t="s">
        <v>11</v>
      </c>
      <c r="F10" s="12" t="s">
        <v>361</v>
      </c>
    </row>
    <row r="11" spans="1:6" s="17" customFormat="1" ht="12" customHeight="1" thickBot="1" x14ac:dyDescent="0.25">
      <c r="A11" s="14" t="s">
        <v>12</v>
      </c>
      <c r="B11" s="15" t="s">
        <v>13</v>
      </c>
      <c r="C11" s="16">
        <f>+C12+C13+C14+C15+C16+C17</f>
        <v>0</v>
      </c>
      <c r="D11" s="16">
        <f>+D12+D13+D14+D15+D16+D17</f>
        <v>0</v>
      </c>
      <c r="E11" s="16"/>
      <c r="F11" s="16">
        <f>C11+D11</f>
        <v>0</v>
      </c>
    </row>
    <row r="12" spans="1:6" s="17" customFormat="1" ht="12" customHeight="1" x14ac:dyDescent="0.2">
      <c r="A12" s="18" t="s">
        <v>14</v>
      </c>
      <c r="B12" s="19" t="s">
        <v>15</v>
      </c>
      <c r="C12" s="20"/>
      <c r="D12" s="20"/>
      <c r="E12" s="20"/>
      <c r="F12" s="20">
        <f t="shared" ref="F12:F70" si="0">C12+D12</f>
        <v>0</v>
      </c>
    </row>
    <row r="13" spans="1:6" s="17" customFormat="1" ht="12" customHeight="1" x14ac:dyDescent="0.2">
      <c r="A13" s="21" t="s">
        <v>16</v>
      </c>
      <c r="B13" s="22" t="s">
        <v>17</v>
      </c>
      <c r="C13" s="23"/>
      <c r="D13" s="23"/>
      <c r="E13" s="23"/>
      <c r="F13" s="23">
        <f t="shared" si="0"/>
        <v>0</v>
      </c>
    </row>
    <row r="14" spans="1:6" s="17" customFormat="1" ht="12" customHeight="1" x14ac:dyDescent="0.2">
      <c r="A14" s="21" t="s">
        <v>18</v>
      </c>
      <c r="B14" s="22" t="s">
        <v>19</v>
      </c>
      <c r="C14" s="23"/>
      <c r="D14" s="23"/>
      <c r="E14" s="23"/>
      <c r="F14" s="23">
        <f t="shared" si="0"/>
        <v>0</v>
      </c>
    </row>
    <row r="15" spans="1:6" s="17" customFormat="1" ht="12" customHeight="1" x14ac:dyDescent="0.2">
      <c r="A15" s="21" t="s">
        <v>20</v>
      </c>
      <c r="B15" s="22" t="s">
        <v>21</v>
      </c>
      <c r="C15" s="23"/>
      <c r="D15" s="23"/>
      <c r="E15" s="23"/>
      <c r="F15" s="23">
        <f t="shared" si="0"/>
        <v>0</v>
      </c>
    </row>
    <row r="16" spans="1:6" s="17" customFormat="1" ht="12" customHeight="1" x14ac:dyDescent="0.2">
      <c r="A16" s="21" t="s">
        <v>22</v>
      </c>
      <c r="B16" s="24" t="s">
        <v>23</v>
      </c>
      <c r="C16" s="23"/>
      <c r="D16" s="23"/>
      <c r="E16" s="23"/>
      <c r="F16" s="23">
        <f t="shared" si="0"/>
        <v>0</v>
      </c>
    </row>
    <row r="17" spans="1:6" s="17" customFormat="1" ht="12" customHeight="1" thickBot="1" x14ac:dyDescent="0.25">
      <c r="A17" s="25" t="s">
        <v>24</v>
      </c>
      <c r="B17" s="26" t="s">
        <v>25</v>
      </c>
      <c r="C17" s="23"/>
      <c r="D17" s="23"/>
      <c r="E17" s="23"/>
      <c r="F17" s="23">
        <f t="shared" si="0"/>
        <v>0</v>
      </c>
    </row>
    <row r="18" spans="1:6" s="17" customFormat="1" ht="12" customHeight="1" thickBot="1" x14ac:dyDescent="0.25">
      <c r="A18" s="14" t="s">
        <v>26</v>
      </c>
      <c r="B18" s="27" t="s">
        <v>27</v>
      </c>
      <c r="C18" s="16">
        <f>+C19+C20+C21+C22+C23</f>
        <v>0</v>
      </c>
      <c r="D18" s="16">
        <f>+D19+D20+D21+D22+D23</f>
        <v>0</v>
      </c>
      <c r="E18" s="16"/>
      <c r="F18" s="16">
        <f t="shared" si="0"/>
        <v>0</v>
      </c>
    </row>
    <row r="19" spans="1:6" s="17" customFormat="1" ht="12" customHeight="1" x14ac:dyDescent="0.2">
      <c r="A19" s="18" t="s">
        <v>28</v>
      </c>
      <c r="B19" s="19" t="s">
        <v>29</v>
      </c>
      <c r="C19" s="20"/>
      <c r="D19" s="20"/>
      <c r="E19" s="20"/>
      <c r="F19" s="20">
        <f t="shared" si="0"/>
        <v>0</v>
      </c>
    </row>
    <row r="20" spans="1:6" s="17" customFormat="1" ht="12" customHeight="1" x14ac:dyDescent="0.2">
      <c r="A20" s="21" t="s">
        <v>30</v>
      </c>
      <c r="B20" s="22" t="s">
        <v>31</v>
      </c>
      <c r="C20" s="23"/>
      <c r="D20" s="23"/>
      <c r="E20" s="23"/>
      <c r="F20" s="23">
        <f t="shared" si="0"/>
        <v>0</v>
      </c>
    </row>
    <row r="21" spans="1:6" s="17" customFormat="1" ht="12" customHeight="1" x14ac:dyDescent="0.2">
      <c r="A21" s="21" t="s">
        <v>32</v>
      </c>
      <c r="B21" s="22" t="s">
        <v>33</v>
      </c>
      <c r="C21" s="23"/>
      <c r="D21" s="23"/>
      <c r="E21" s="23"/>
      <c r="F21" s="23">
        <f t="shared" si="0"/>
        <v>0</v>
      </c>
    </row>
    <row r="22" spans="1:6" s="17" customFormat="1" ht="12" customHeight="1" x14ac:dyDescent="0.2">
      <c r="A22" s="21" t="s">
        <v>34</v>
      </c>
      <c r="B22" s="22" t="s">
        <v>35</v>
      </c>
      <c r="C22" s="23"/>
      <c r="D22" s="23"/>
      <c r="E22" s="20"/>
      <c r="F22" s="20">
        <f t="shared" si="0"/>
        <v>0</v>
      </c>
    </row>
    <row r="23" spans="1:6" s="17" customFormat="1" ht="12" customHeight="1" x14ac:dyDescent="0.2">
      <c r="A23" s="21" t="s">
        <v>36</v>
      </c>
      <c r="B23" s="22" t="s">
        <v>37</v>
      </c>
      <c r="C23" s="23"/>
      <c r="D23" s="23"/>
      <c r="E23" s="23"/>
      <c r="F23" s="23">
        <f t="shared" si="0"/>
        <v>0</v>
      </c>
    </row>
    <row r="24" spans="1:6" s="17" customFormat="1" ht="12" customHeight="1" thickBot="1" x14ac:dyDescent="0.25">
      <c r="A24" s="25" t="s">
        <v>38</v>
      </c>
      <c r="B24" s="26" t="s">
        <v>39</v>
      </c>
      <c r="C24" s="28"/>
      <c r="D24" s="28"/>
      <c r="E24" s="28"/>
      <c r="F24" s="23">
        <f t="shared" si="0"/>
        <v>0</v>
      </c>
    </row>
    <row r="25" spans="1:6" s="17" customFormat="1" ht="12" customHeight="1" thickBot="1" x14ac:dyDescent="0.25">
      <c r="A25" s="14" t="s">
        <v>40</v>
      </c>
      <c r="B25" s="15" t="s">
        <v>41</v>
      </c>
      <c r="C25" s="16">
        <f>+C26+C27+C28+C29+C30</f>
        <v>0</v>
      </c>
      <c r="D25" s="16">
        <f>+D26+D27+D28+D29+D30</f>
        <v>0</v>
      </c>
      <c r="E25" s="16"/>
      <c r="F25" s="16">
        <f t="shared" si="0"/>
        <v>0</v>
      </c>
    </row>
    <row r="26" spans="1:6" s="17" customFormat="1" ht="12" customHeight="1" x14ac:dyDescent="0.2">
      <c r="A26" s="18" t="s">
        <v>42</v>
      </c>
      <c r="B26" s="19" t="s">
        <v>43</v>
      </c>
      <c r="C26" s="20"/>
      <c r="D26" s="20"/>
      <c r="E26" s="20"/>
      <c r="F26" s="20">
        <f t="shared" si="0"/>
        <v>0</v>
      </c>
    </row>
    <row r="27" spans="1:6" s="17" customFormat="1" ht="12" customHeight="1" x14ac:dyDescent="0.2">
      <c r="A27" s="21" t="s">
        <v>44</v>
      </c>
      <c r="B27" s="22" t="s">
        <v>45</v>
      </c>
      <c r="C27" s="23"/>
      <c r="D27" s="23"/>
      <c r="E27" s="23"/>
      <c r="F27" s="23">
        <f t="shared" si="0"/>
        <v>0</v>
      </c>
    </row>
    <row r="28" spans="1:6" s="17" customFormat="1" ht="12" customHeight="1" x14ac:dyDescent="0.2">
      <c r="A28" s="21" t="s">
        <v>46</v>
      </c>
      <c r="B28" s="22" t="s">
        <v>47</v>
      </c>
      <c r="C28" s="23"/>
      <c r="D28" s="23"/>
      <c r="E28" s="23"/>
      <c r="F28" s="23">
        <f t="shared" si="0"/>
        <v>0</v>
      </c>
    </row>
    <row r="29" spans="1:6" s="17" customFormat="1" ht="12" customHeight="1" x14ac:dyDescent="0.2">
      <c r="A29" s="21" t="s">
        <v>48</v>
      </c>
      <c r="B29" s="22" t="s">
        <v>49</v>
      </c>
      <c r="C29" s="23"/>
      <c r="D29" s="23"/>
      <c r="E29" s="20"/>
      <c r="F29" s="20">
        <f t="shared" si="0"/>
        <v>0</v>
      </c>
    </row>
    <row r="30" spans="1:6" s="17" customFormat="1" ht="12" customHeight="1" x14ac:dyDescent="0.2">
      <c r="A30" s="21" t="s">
        <v>50</v>
      </c>
      <c r="B30" s="22" t="s">
        <v>51</v>
      </c>
      <c r="C30" s="23"/>
      <c r="D30" s="23"/>
      <c r="E30" s="23"/>
      <c r="F30" s="23">
        <f t="shared" si="0"/>
        <v>0</v>
      </c>
    </row>
    <row r="31" spans="1:6" s="32" customFormat="1" ht="12" customHeight="1" thickBot="1" x14ac:dyDescent="0.3">
      <c r="A31" s="29" t="s">
        <v>52</v>
      </c>
      <c r="B31" s="30" t="s">
        <v>53</v>
      </c>
      <c r="C31" s="31"/>
      <c r="D31" s="31"/>
      <c r="E31" s="31"/>
      <c r="F31" s="23">
        <f t="shared" si="0"/>
        <v>0</v>
      </c>
    </row>
    <row r="32" spans="1:6" s="17" customFormat="1" ht="12" customHeight="1" thickBot="1" x14ac:dyDescent="0.25">
      <c r="A32" s="14" t="s">
        <v>54</v>
      </c>
      <c r="B32" s="15" t="s">
        <v>55</v>
      </c>
      <c r="C32" s="33">
        <f>SUM(C33:C39)</f>
        <v>1000000</v>
      </c>
      <c r="D32" s="33">
        <v>1000000</v>
      </c>
      <c r="E32" s="33"/>
      <c r="F32" s="16">
        <f>D32+E32</f>
        <v>1000000</v>
      </c>
    </row>
    <row r="33" spans="1:6" s="17" customFormat="1" ht="12" customHeight="1" x14ac:dyDescent="0.2">
      <c r="A33" s="18" t="s">
        <v>56</v>
      </c>
      <c r="B33" s="19" t="str">
        <f>'[1]KV_1.1.sz.mell.'!B32</f>
        <v>Építményadó</v>
      </c>
      <c r="C33" s="20"/>
      <c r="D33" s="20"/>
      <c r="E33" s="20"/>
      <c r="F33" s="20">
        <f>D33+E33</f>
        <v>0</v>
      </c>
    </row>
    <row r="34" spans="1:6" s="17" customFormat="1" ht="12" customHeight="1" x14ac:dyDescent="0.2">
      <c r="A34" s="21" t="s">
        <v>58</v>
      </c>
      <c r="B34" s="19" t="str">
        <f>'[1]KV_1.1.sz.mell.'!B33</f>
        <v>Idegenforgalmi adó</v>
      </c>
      <c r="C34" s="23"/>
      <c r="D34" s="23"/>
      <c r="E34" s="23"/>
      <c r="F34" s="20">
        <f t="shared" ref="F34:F38" si="1">D34+E34</f>
        <v>0</v>
      </c>
    </row>
    <row r="35" spans="1:6" s="17" customFormat="1" ht="12" customHeight="1" x14ac:dyDescent="0.2">
      <c r="A35" s="21" t="s">
        <v>60</v>
      </c>
      <c r="B35" s="19" t="str">
        <f>'[1]KV_1.1.sz.mell.'!B34</f>
        <v>Iparűzési adó</v>
      </c>
      <c r="C35" s="23">
        <v>1000000</v>
      </c>
      <c r="D35" s="23">
        <v>1000000</v>
      </c>
      <c r="E35" s="23"/>
      <c r="F35" s="20">
        <f t="shared" si="1"/>
        <v>1000000</v>
      </c>
    </row>
    <row r="36" spans="1:6" s="17" customFormat="1" ht="12" customHeight="1" x14ac:dyDescent="0.2">
      <c r="A36" s="21" t="s">
        <v>62</v>
      </c>
      <c r="B36" s="19" t="str">
        <f>'[1]KV_1.1.sz.mell.'!B35</f>
        <v>Talajterhelési díj</v>
      </c>
      <c r="C36" s="23"/>
      <c r="D36" s="23"/>
      <c r="E36" s="20"/>
      <c r="F36" s="20">
        <f t="shared" si="1"/>
        <v>0</v>
      </c>
    </row>
    <row r="37" spans="1:6" s="17" customFormat="1" ht="12" customHeight="1" x14ac:dyDescent="0.2">
      <c r="A37" s="21" t="s">
        <v>64</v>
      </c>
      <c r="B37" s="19" t="str">
        <f>'[1]KV_1.1.sz.mell.'!B36</f>
        <v>Gépjárműadó</v>
      </c>
      <c r="C37" s="23"/>
      <c r="D37" s="23"/>
      <c r="E37" s="23"/>
      <c r="F37" s="20">
        <f t="shared" si="1"/>
        <v>0</v>
      </c>
    </row>
    <row r="38" spans="1:6" s="17" customFormat="1" ht="12" customHeight="1" x14ac:dyDescent="0.2">
      <c r="A38" s="21" t="s">
        <v>66</v>
      </c>
      <c r="B38" s="19" t="str">
        <f>'[1]KV_1.1.sz.mell.'!B37</f>
        <v>Telekadó</v>
      </c>
      <c r="C38" s="23"/>
      <c r="D38" s="23"/>
      <c r="E38" s="23"/>
      <c r="F38" s="20">
        <f t="shared" si="1"/>
        <v>0</v>
      </c>
    </row>
    <row r="39" spans="1:6" s="17" customFormat="1" ht="12" customHeight="1" thickBot="1" x14ac:dyDescent="0.25">
      <c r="A39" s="25" t="s">
        <v>68</v>
      </c>
      <c r="B39" s="19" t="str">
        <f>'[1]KV_1.1.sz.mell.'!B38</f>
        <v>Kommunális adó</v>
      </c>
      <c r="C39" s="28"/>
      <c r="D39" s="28"/>
      <c r="E39" s="89"/>
      <c r="F39" s="20">
        <f t="shared" si="0"/>
        <v>0</v>
      </c>
    </row>
    <row r="40" spans="1:6" s="17" customFormat="1" ht="12" customHeight="1" thickBot="1" x14ac:dyDescent="0.25">
      <c r="A40" s="14" t="s">
        <v>70</v>
      </c>
      <c r="B40" s="15" t="s">
        <v>71</v>
      </c>
      <c r="C40" s="16">
        <f>SUM(C41:C51)</f>
        <v>0</v>
      </c>
      <c r="D40" s="16">
        <f>SUM(D41:D51)</f>
        <v>0</v>
      </c>
      <c r="E40" s="16"/>
      <c r="F40" s="16">
        <f t="shared" si="0"/>
        <v>0</v>
      </c>
    </row>
    <row r="41" spans="1:6" s="17" customFormat="1" ht="12" customHeight="1" x14ac:dyDescent="0.2">
      <c r="A41" s="18" t="s">
        <v>72</v>
      </c>
      <c r="B41" s="19" t="s">
        <v>73</v>
      </c>
      <c r="C41" s="20"/>
      <c r="D41" s="823"/>
      <c r="E41" s="470"/>
      <c r="F41" s="88">
        <f t="shared" si="0"/>
        <v>0</v>
      </c>
    </row>
    <row r="42" spans="1:6" s="17" customFormat="1" ht="12" customHeight="1" x14ac:dyDescent="0.2">
      <c r="A42" s="21" t="s">
        <v>74</v>
      </c>
      <c r="B42" s="22" t="s">
        <v>75</v>
      </c>
      <c r="C42" s="23"/>
      <c r="D42" s="825"/>
      <c r="E42" s="72"/>
      <c r="F42" s="83">
        <f t="shared" si="0"/>
        <v>0</v>
      </c>
    </row>
    <row r="43" spans="1:6" s="17" customFormat="1" ht="12" customHeight="1" x14ac:dyDescent="0.2">
      <c r="A43" s="21" t="s">
        <v>76</v>
      </c>
      <c r="B43" s="22" t="s">
        <v>77</v>
      </c>
      <c r="C43" s="23"/>
      <c r="D43" s="825"/>
      <c r="E43" s="72"/>
      <c r="F43" s="83">
        <f t="shared" si="0"/>
        <v>0</v>
      </c>
    </row>
    <row r="44" spans="1:6" s="17" customFormat="1" ht="12" customHeight="1" x14ac:dyDescent="0.2">
      <c r="A44" s="21" t="s">
        <v>78</v>
      </c>
      <c r="B44" s="22" t="s">
        <v>79</v>
      </c>
      <c r="C44" s="23"/>
      <c r="D44" s="825"/>
      <c r="E44" s="431"/>
      <c r="F44" s="88">
        <f t="shared" si="0"/>
        <v>0</v>
      </c>
    </row>
    <row r="45" spans="1:6" s="17" customFormat="1" ht="12" customHeight="1" x14ac:dyDescent="0.2">
      <c r="A45" s="21" t="s">
        <v>80</v>
      </c>
      <c r="B45" s="22" t="s">
        <v>81</v>
      </c>
      <c r="C45" s="23"/>
      <c r="D45" s="825"/>
      <c r="E45" s="72"/>
      <c r="F45" s="83">
        <f t="shared" si="0"/>
        <v>0</v>
      </c>
    </row>
    <row r="46" spans="1:6" s="17" customFormat="1" ht="12" customHeight="1" x14ac:dyDescent="0.2">
      <c r="A46" s="21" t="s">
        <v>82</v>
      </c>
      <c r="B46" s="22" t="s">
        <v>83</v>
      </c>
      <c r="C46" s="23"/>
      <c r="D46" s="825"/>
      <c r="E46" s="72"/>
      <c r="F46" s="83">
        <f t="shared" si="0"/>
        <v>0</v>
      </c>
    </row>
    <row r="47" spans="1:6" s="17" customFormat="1" ht="12" customHeight="1" x14ac:dyDescent="0.2">
      <c r="A47" s="21" t="s">
        <v>84</v>
      </c>
      <c r="B47" s="22" t="s">
        <v>85</v>
      </c>
      <c r="C47" s="23"/>
      <c r="D47" s="825"/>
      <c r="E47" s="431"/>
      <c r="F47" s="88">
        <f t="shared" si="0"/>
        <v>0</v>
      </c>
    </row>
    <row r="48" spans="1:6" s="17" customFormat="1" ht="12" customHeight="1" x14ac:dyDescent="0.2">
      <c r="A48" s="21" t="s">
        <v>86</v>
      </c>
      <c r="B48" s="22" t="s">
        <v>87</v>
      </c>
      <c r="C48" s="23"/>
      <c r="D48" s="825"/>
      <c r="E48" s="72"/>
      <c r="F48" s="88">
        <f t="shared" si="0"/>
        <v>0</v>
      </c>
    </row>
    <row r="49" spans="1:6" s="17" customFormat="1" ht="12" customHeight="1" x14ac:dyDescent="0.2">
      <c r="A49" s="21" t="s">
        <v>88</v>
      </c>
      <c r="B49" s="22" t="s">
        <v>89</v>
      </c>
      <c r="C49" s="35"/>
      <c r="D49" s="847"/>
      <c r="E49" s="441"/>
      <c r="F49" s="83">
        <f t="shared" si="0"/>
        <v>0</v>
      </c>
    </row>
    <row r="50" spans="1:6" s="17" customFormat="1" ht="12" customHeight="1" x14ac:dyDescent="0.2">
      <c r="A50" s="25" t="s">
        <v>90</v>
      </c>
      <c r="B50" s="36" t="s">
        <v>91</v>
      </c>
      <c r="C50" s="37"/>
      <c r="D50" s="848"/>
      <c r="E50" s="441"/>
      <c r="F50" s="83">
        <f t="shared" si="0"/>
        <v>0</v>
      </c>
    </row>
    <row r="51" spans="1:6" s="17" customFormat="1" ht="12" customHeight="1" thickBot="1" x14ac:dyDescent="0.25">
      <c r="A51" s="25" t="s">
        <v>92</v>
      </c>
      <c r="B51" s="26" t="s">
        <v>93</v>
      </c>
      <c r="C51" s="37"/>
      <c r="D51" s="848"/>
      <c r="E51" s="849"/>
      <c r="F51" s="88">
        <f t="shared" si="0"/>
        <v>0</v>
      </c>
    </row>
    <row r="52" spans="1:6" s="17" customFormat="1" ht="12" customHeight="1" thickBot="1" x14ac:dyDescent="0.25">
      <c r="A52" s="14" t="s">
        <v>94</v>
      </c>
      <c r="B52" s="15" t="s">
        <v>95</v>
      </c>
      <c r="C52" s="16">
        <f>SUM(C53:C56)</f>
        <v>0</v>
      </c>
      <c r="D52" s="16">
        <f>SUM(D53:D56)</f>
        <v>0</v>
      </c>
      <c r="E52" s="16"/>
      <c r="F52" s="16">
        <f t="shared" si="0"/>
        <v>0</v>
      </c>
    </row>
    <row r="53" spans="1:6" s="17" customFormat="1" ht="12" customHeight="1" x14ac:dyDescent="0.2">
      <c r="A53" s="18" t="s">
        <v>96</v>
      </c>
      <c r="B53" s="19" t="s">
        <v>97</v>
      </c>
      <c r="C53" s="38"/>
      <c r="D53" s="38"/>
      <c r="E53" s="38"/>
      <c r="F53" s="20">
        <f t="shared" si="0"/>
        <v>0</v>
      </c>
    </row>
    <row r="54" spans="1:6" s="17" customFormat="1" ht="12" customHeight="1" x14ac:dyDescent="0.2">
      <c r="A54" s="21" t="s">
        <v>98</v>
      </c>
      <c r="B54" s="22" t="s">
        <v>99</v>
      </c>
      <c r="C54" s="35"/>
      <c r="D54" s="35"/>
      <c r="E54" s="35"/>
      <c r="F54" s="23">
        <f t="shared" si="0"/>
        <v>0</v>
      </c>
    </row>
    <row r="55" spans="1:6" s="17" customFormat="1" ht="12" customHeight="1" x14ac:dyDescent="0.2">
      <c r="A55" s="21" t="s">
        <v>100</v>
      </c>
      <c r="B55" s="22" t="s">
        <v>101</v>
      </c>
      <c r="C55" s="35"/>
      <c r="D55" s="35"/>
      <c r="E55" s="35"/>
      <c r="F55" s="23">
        <f t="shared" si="0"/>
        <v>0</v>
      </c>
    </row>
    <row r="56" spans="1:6" s="17" customFormat="1" ht="12" customHeight="1" thickBot="1" x14ac:dyDescent="0.25">
      <c r="A56" s="21" t="s">
        <v>102</v>
      </c>
      <c r="B56" s="22" t="s">
        <v>103</v>
      </c>
      <c r="C56" s="35"/>
      <c r="D56" s="35"/>
      <c r="E56" s="38"/>
      <c r="F56" s="20">
        <f t="shared" si="0"/>
        <v>0</v>
      </c>
    </row>
    <row r="57" spans="1:6" s="17" customFormat="1" ht="12" customHeight="1" thickBot="1" x14ac:dyDescent="0.25">
      <c r="A57" s="14" t="s">
        <v>106</v>
      </c>
      <c r="B57" s="15" t="s">
        <v>107</v>
      </c>
      <c r="C57" s="16">
        <f>SUM(C58:C60)</f>
        <v>0</v>
      </c>
      <c r="D57" s="16">
        <f>SUM(D58:D60)</f>
        <v>0</v>
      </c>
      <c r="E57" s="16"/>
      <c r="F57" s="16">
        <f t="shared" si="0"/>
        <v>0</v>
      </c>
    </row>
    <row r="58" spans="1:6" s="17" customFormat="1" ht="12" customHeight="1" x14ac:dyDescent="0.2">
      <c r="A58" s="18" t="s">
        <v>108</v>
      </c>
      <c r="B58" s="19" t="s">
        <v>109</v>
      </c>
      <c r="C58" s="20"/>
      <c r="D58" s="20"/>
      <c r="E58" s="20"/>
      <c r="F58" s="20">
        <f t="shared" si="0"/>
        <v>0</v>
      </c>
    </row>
    <row r="59" spans="1:6" s="17" customFormat="1" ht="12" customHeight="1" x14ac:dyDescent="0.2">
      <c r="A59" s="21" t="s">
        <v>110</v>
      </c>
      <c r="B59" s="22" t="s">
        <v>111</v>
      </c>
      <c r="C59" s="23"/>
      <c r="D59" s="23"/>
      <c r="E59" s="23"/>
      <c r="F59" s="23">
        <f t="shared" si="0"/>
        <v>0</v>
      </c>
    </row>
    <row r="60" spans="1:6" s="17" customFormat="1" ht="12" customHeight="1" x14ac:dyDescent="0.2">
      <c r="A60" s="21" t="s">
        <v>112</v>
      </c>
      <c r="B60" s="22" t="s">
        <v>113</v>
      </c>
      <c r="C60" s="23"/>
      <c r="D60" s="23"/>
      <c r="E60" s="23"/>
      <c r="F60" s="23">
        <f t="shared" si="0"/>
        <v>0</v>
      </c>
    </row>
    <row r="61" spans="1:6" s="17" customFormat="1" ht="12" customHeight="1" thickBot="1" x14ac:dyDescent="0.25">
      <c r="A61" s="25" t="s">
        <v>114</v>
      </c>
      <c r="B61" s="26" t="s">
        <v>115</v>
      </c>
      <c r="C61" s="28"/>
      <c r="D61" s="28"/>
      <c r="E61" s="89"/>
      <c r="F61" s="20">
        <f t="shared" si="0"/>
        <v>0</v>
      </c>
    </row>
    <row r="62" spans="1:6" s="17" customFormat="1" ht="12" customHeight="1" thickBot="1" x14ac:dyDescent="0.25">
      <c r="A62" s="14" t="s">
        <v>116</v>
      </c>
      <c r="B62" s="27" t="s">
        <v>117</v>
      </c>
      <c r="C62" s="16">
        <f>SUM(C63:C63)</f>
        <v>0</v>
      </c>
      <c r="D62" s="16">
        <f>SUM(D63:D63)</f>
        <v>0</v>
      </c>
      <c r="E62" s="16"/>
      <c r="F62" s="16">
        <f t="shared" si="0"/>
        <v>0</v>
      </c>
    </row>
    <row r="63" spans="1:6" s="17" customFormat="1" ht="12" customHeight="1" thickBot="1" x14ac:dyDescent="0.25">
      <c r="A63" s="18" t="s">
        <v>118</v>
      </c>
      <c r="B63" s="19" t="s">
        <v>119</v>
      </c>
      <c r="C63" s="35"/>
      <c r="D63" s="35"/>
      <c r="E63" s="38"/>
      <c r="F63" s="20">
        <f t="shared" si="0"/>
        <v>0</v>
      </c>
    </row>
    <row r="64" spans="1:6" s="17" customFormat="1" ht="12" customHeight="1" thickBot="1" x14ac:dyDescent="0.25">
      <c r="A64" s="39" t="s">
        <v>126</v>
      </c>
      <c r="B64" s="15" t="s">
        <v>127</v>
      </c>
      <c r="C64" s="33">
        <f>+C11+C18+C25+C32+C40+C52+C57+C62</f>
        <v>1000000</v>
      </c>
      <c r="D64" s="33">
        <f>+D11+D18+D25+D32+D40+D52+D57+D62</f>
        <v>1000000</v>
      </c>
      <c r="E64" s="33">
        <f>+E11+E18+E25+E32+E40+E52+E57+E62</f>
        <v>0</v>
      </c>
      <c r="F64" s="16">
        <f>D64+E64</f>
        <v>1000000</v>
      </c>
    </row>
    <row r="65" spans="1:6" s="17" customFormat="1" ht="12" customHeight="1" thickBot="1" x14ac:dyDescent="0.25">
      <c r="A65" s="40" t="s">
        <v>128</v>
      </c>
      <c r="B65" s="27" t="s">
        <v>129</v>
      </c>
      <c r="C65" s="16">
        <f>SUM(C66:C68)</f>
        <v>0</v>
      </c>
      <c r="D65" s="16">
        <f>SUM(D66:D68)</f>
        <v>0</v>
      </c>
      <c r="E65" s="16"/>
      <c r="F65" s="16">
        <f t="shared" si="0"/>
        <v>0</v>
      </c>
    </row>
    <row r="66" spans="1:6" s="17" customFormat="1" ht="12" customHeight="1" x14ac:dyDescent="0.2">
      <c r="A66" s="18" t="s">
        <v>130</v>
      </c>
      <c r="B66" s="19" t="s">
        <v>131</v>
      </c>
      <c r="C66" s="35"/>
      <c r="D66" s="35"/>
      <c r="E66" s="38"/>
      <c r="F66" s="20">
        <f t="shared" si="0"/>
        <v>0</v>
      </c>
    </row>
    <row r="67" spans="1:6" s="17" customFormat="1" ht="12" customHeight="1" x14ac:dyDescent="0.2">
      <c r="A67" s="21" t="s">
        <v>132</v>
      </c>
      <c r="B67" s="22" t="s">
        <v>133</v>
      </c>
      <c r="C67" s="35"/>
      <c r="D67" s="35"/>
      <c r="E67" s="35"/>
      <c r="F67" s="23">
        <f t="shared" si="0"/>
        <v>0</v>
      </c>
    </row>
    <row r="68" spans="1:6" s="17" customFormat="1" ht="12" customHeight="1" thickBot="1" x14ac:dyDescent="0.25">
      <c r="A68" s="25" t="s">
        <v>134</v>
      </c>
      <c r="B68" s="41" t="s">
        <v>135</v>
      </c>
      <c r="C68" s="35"/>
      <c r="D68" s="35"/>
      <c r="E68" s="35"/>
      <c r="F68" s="23">
        <f t="shared" si="0"/>
        <v>0</v>
      </c>
    </row>
    <row r="69" spans="1:6" s="17" customFormat="1" ht="12" customHeight="1" thickBot="1" x14ac:dyDescent="0.25">
      <c r="A69" s="40" t="s">
        <v>136</v>
      </c>
      <c r="B69" s="27" t="s">
        <v>137</v>
      </c>
      <c r="C69" s="16">
        <f>SUM(C70:C70)</f>
        <v>0</v>
      </c>
      <c r="D69" s="16">
        <f>SUM(D70:D70)</f>
        <v>0</v>
      </c>
      <c r="E69" s="16"/>
      <c r="F69" s="66">
        <f t="shared" si="0"/>
        <v>0</v>
      </c>
    </row>
    <row r="70" spans="1:6" s="17" customFormat="1" ht="12" customHeight="1" thickBot="1" x14ac:dyDescent="0.25">
      <c r="A70" s="18" t="s">
        <v>138</v>
      </c>
      <c r="B70" s="19" t="s">
        <v>139</v>
      </c>
      <c r="C70" s="35"/>
      <c r="D70" s="35"/>
      <c r="E70" s="850"/>
      <c r="F70" s="470">
        <f t="shared" si="0"/>
        <v>0</v>
      </c>
    </row>
    <row r="71" spans="1:6" s="17" customFormat="1" ht="12" customHeight="1" thickBot="1" x14ac:dyDescent="0.25">
      <c r="A71" s="40" t="s">
        <v>146</v>
      </c>
      <c r="B71" s="27" t="s">
        <v>147</v>
      </c>
      <c r="C71" s="16">
        <f>SUM(C72:C73)</f>
        <v>42808000</v>
      </c>
      <c r="D71" s="16">
        <v>42808000</v>
      </c>
      <c r="E71" s="16"/>
      <c r="F71" s="16">
        <f>D71+E71</f>
        <v>42808000</v>
      </c>
    </row>
    <row r="72" spans="1:6" s="17" customFormat="1" ht="12" customHeight="1" thickBot="1" x14ac:dyDescent="0.25">
      <c r="A72" s="76" t="s">
        <v>148</v>
      </c>
      <c r="B72" s="46" t="s">
        <v>149</v>
      </c>
      <c r="C72" s="47">
        <v>42808000</v>
      </c>
      <c r="D72" s="47">
        <v>42808000</v>
      </c>
      <c r="E72" s="38"/>
      <c r="F72" s="20">
        <f>D72+E72</f>
        <v>42808000</v>
      </c>
    </row>
    <row r="73" spans="1:6" s="17" customFormat="1" ht="12" customHeight="1" thickBot="1" x14ac:dyDescent="0.25">
      <c r="A73" s="95" t="s">
        <v>150</v>
      </c>
      <c r="B73" s="43" t="s">
        <v>151</v>
      </c>
      <c r="C73" s="44"/>
      <c r="D73" s="44"/>
      <c r="E73" s="828"/>
      <c r="F73" s="23">
        <f t="shared" ref="F73:F81" si="2">C73+D73</f>
        <v>0</v>
      </c>
    </row>
    <row r="74" spans="1:6" s="17" customFormat="1" ht="12" customHeight="1" thickBot="1" x14ac:dyDescent="0.25">
      <c r="A74" s="40" t="s">
        <v>152</v>
      </c>
      <c r="B74" s="27" t="s">
        <v>153</v>
      </c>
      <c r="C74" s="16">
        <f>SUM(C75:C77)</f>
        <v>0</v>
      </c>
      <c r="D74" s="16">
        <f>SUM(D75:D77)</f>
        <v>0</v>
      </c>
      <c r="E74" s="16"/>
      <c r="F74" s="16">
        <f t="shared" si="2"/>
        <v>0</v>
      </c>
    </row>
    <row r="75" spans="1:6" s="17" customFormat="1" ht="12" customHeight="1" x14ac:dyDescent="0.2">
      <c r="A75" s="18" t="s">
        <v>154</v>
      </c>
      <c r="B75" s="19" t="s">
        <v>155</v>
      </c>
      <c r="C75" s="35"/>
      <c r="D75" s="35"/>
      <c r="E75" s="38"/>
      <c r="F75" s="20">
        <f t="shared" si="2"/>
        <v>0</v>
      </c>
    </row>
    <row r="76" spans="1:6" s="17" customFormat="1" ht="12" customHeight="1" x14ac:dyDescent="0.2">
      <c r="A76" s="21" t="s">
        <v>156</v>
      </c>
      <c r="B76" s="22" t="s">
        <v>157</v>
      </c>
      <c r="C76" s="35"/>
      <c r="D76" s="35"/>
      <c r="E76" s="35"/>
      <c r="F76" s="23">
        <f t="shared" si="2"/>
        <v>0</v>
      </c>
    </row>
    <row r="77" spans="1:6" s="17" customFormat="1" ht="12" customHeight="1" thickBot="1" x14ac:dyDescent="0.25">
      <c r="A77" s="48" t="s">
        <v>158</v>
      </c>
      <c r="B77" s="49" t="s">
        <v>159</v>
      </c>
      <c r="C77" s="50"/>
      <c r="D77" s="50"/>
      <c r="E77" s="828"/>
      <c r="F77" s="20">
        <f t="shared" si="2"/>
        <v>0</v>
      </c>
    </row>
    <row r="78" spans="1:6" s="17" customFormat="1" ht="12" customHeight="1" thickBot="1" x14ac:dyDescent="0.25">
      <c r="A78" s="40" t="s">
        <v>160</v>
      </c>
      <c r="B78" s="27" t="s">
        <v>161</v>
      </c>
      <c r="C78" s="16">
        <f>SUM(C79:C79)</f>
        <v>0</v>
      </c>
      <c r="D78" s="16">
        <f>SUM(D79:D79)</f>
        <v>0</v>
      </c>
      <c r="E78" s="16"/>
      <c r="F78" s="16">
        <f t="shared" si="2"/>
        <v>0</v>
      </c>
    </row>
    <row r="79" spans="1:6" s="17" customFormat="1" ht="12" customHeight="1" thickBot="1" x14ac:dyDescent="0.25">
      <c r="A79" s="51" t="s">
        <v>162</v>
      </c>
      <c r="B79" s="19" t="s">
        <v>163</v>
      </c>
      <c r="C79" s="35"/>
      <c r="D79" s="35"/>
      <c r="E79" s="38"/>
      <c r="F79" s="20">
        <f t="shared" si="2"/>
        <v>0</v>
      </c>
    </row>
    <row r="80" spans="1:6" s="17" customFormat="1" ht="12" customHeight="1" thickBot="1" x14ac:dyDescent="0.25">
      <c r="A80" s="40" t="s">
        <v>170</v>
      </c>
      <c r="B80" s="27" t="s">
        <v>171</v>
      </c>
      <c r="C80" s="54"/>
      <c r="D80" s="54"/>
      <c r="E80" s="54"/>
      <c r="F80" s="16">
        <f t="shared" si="2"/>
        <v>0</v>
      </c>
    </row>
    <row r="81" spans="1:6" s="17" customFormat="1" ht="13.5" customHeight="1" thickBot="1" x14ac:dyDescent="0.25">
      <c r="A81" s="40" t="s">
        <v>172</v>
      </c>
      <c r="B81" s="27" t="s">
        <v>173</v>
      </c>
      <c r="C81" s="54"/>
      <c r="D81" s="54"/>
      <c r="E81" s="54"/>
      <c r="F81" s="16">
        <f t="shared" si="2"/>
        <v>0</v>
      </c>
    </row>
    <row r="82" spans="1:6" s="17" customFormat="1" ht="15.75" customHeight="1" thickBot="1" x14ac:dyDescent="0.25">
      <c r="A82" s="40" t="s">
        <v>174</v>
      </c>
      <c r="B82" s="55" t="s">
        <v>175</v>
      </c>
      <c r="C82" s="33">
        <f>+C65+C69+C71+C74+C78+C81+C80</f>
        <v>42808000</v>
      </c>
      <c r="D82" s="33">
        <v>85616000</v>
      </c>
      <c r="E82" s="33"/>
      <c r="F82" s="16">
        <f>D82+E82</f>
        <v>85616000</v>
      </c>
    </row>
    <row r="83" spans="1:6" s="17" customFormat="1" ht="16.5" customHeight="1" thickBot="1" x14ac:dyDescent="0.25">
      <c r="A83" s="56" t="s">
        <v>176</v>
      </c>
      <c r="B83" s="57" t="s">
        <v>177</v>
      </c>
      <c r="C83" s="33">
        <f>+C64+C82</f>
        <v>43808000</v>
      </c>
      <c r="D83" s="33">
        <f>+D64+D82</f>
        <v>86616000</v>
      </c>
      <c r="E83" s="33"/>
      <c r="F83" s="16">
        <f>D83+E83</f>
        <v>86616000</v>
      </c>
    </row>
    <row r="84" spans="1:6" s="17" customFormat="1" ht="11.1" customHeight="1" x14ac:dyDescent="0.2">
      <c r="A84" s="58"/>
      <c r="B84" s="59"/>
      <c r="C84" s="60"/>
    </row>
    <row r="85" spans="1:6" ht="16.5" customHeight="1" x14ac:dyDescent="0.25">
      <c r="A85" s="916" t="s">
        <v>178</v>
      </c>
      <c r="B85" s="916"/>
      <c r="C85" s="916"/>
    </row>
    <row r="86" spans="1:6" ht="16.5" customHeight="1" thickBot="1" x14ac:dyDescent="0.3">
      <c r="A86" s="917" t="s">
        <v>179</v>
      </c>
      <c r="B86" s="917"/>
      <c r="C86" s="923" t="str">
        <f>C8</f>
        <v>Forintban!</v>
      </c>
      <c r="D86" s="923"/>
      <c r="E86" s="923"/>
      <c r="F86" s="923"/>
    </row>
    <row r="87" spans="1:6" ht="42" customHeight="1" thickBot="1" x14ac:dyDescent="0.3">
      <c r="A87" s="61" t="s">
        <v>4</v>
      </c>
      <c r="B87" s="62" t="s">
        <v>180</v>
      </c>
      <c r="C87" s="63" t="str">
        <f>+C9</f>
        <v>2020. évi előirányzat</v>
      </c>
      <c r="D87" s="9" t="s">
        <v>622</v>
      </c>
      <c r="E87" s="9" t="s">
        <v>623</v>
      </c>
      <c r="F87" s="9" t="s">
        <v>7</v>
      </c>
    </row>
    <row r="88" spans="1:6" s="13" customFormat="1" ht="12" customHeight="1" thickBot="1" x14ac:dyDescent="0.25">
      <c r="A88" s="61"/>
      <c r="B88" s="62" t="s">
        <v>8</v>
      </c>
      <c r="C88" s="63" t="s">
        <v>9</v>
      </c>
      <c r="D88" s="12" t="s">
        <v>10</v>
      </c>
      <c r="E88" s="12" t="s">
        <v>11</v>
      </c>
      <c r="F88" s="12" t="s">
        <v>361</v>
      </c>
    </row>
    <row r="89" spans="1:6" ht="12" customHeight="1" thickBot="1" x14ac:dyDescent="0.3">
      <c r="A89" s="64" t="s">
        <v>12</v>
      </c>
      <c r="B89" s="65" t="s">
        <v>181</v>
      </c>
      <c r="C89" s="66">
        <f>C90+C91+C92+C93+C94+C107</f>
        <v>43808000</v>
      </c>
      <c r="D89" s="87">
        <v>43808000</v>
      </c>
      <c r="E89" s="486">
        <f>E92+E94+E107</f>
        <v>0</v>
      </c>
      <c r="F89" s="16">
        <f>D89+E89</f>
        <v>43808000</v>
      </c>
    </row>
    <row r="90" spans="1:6" ht="12" customHeight="1" x14ac:dyDescent="0.25">
      <c r="A90" s="45" t="s">
        <v>14</v>
      </c>
      <c r="B90" s="67" t="s">
        <v>182</v>
      </c>
      <c r="C90" s="68"/>
      <c r="D90" s="20">
        <v>0</v>
      </c>
      <c r="E90" s="20"/>
      <c r="F90" s="20">
        <f>D90+E90</f>
        <v>0</v>
      </c>
    </row>
    <row r="91" spans="1:6" ht="12" customHeight="1" x14ac:dyDescent="0.25">
      <c r="A91" s="21" t="s">
        <v>16</v>
      </c>
      <c r="B91" s="69" t="s">
        <v>183</v>
      </c>
      <c r="C91" s="23"/>
      <c r="D91" s="23">
        <v>0</v>
      </c>
      <c r="E91" s="28"/>
      <c r="F91" s="20">
        <f t="shared" ref="F91:F109" si="3">D91+E91</f>
        <v>0</v>
      </c>
    </row>
    <row r="92" spans="1:6" ht="12" customHeight="1" x14ac:dyDescent="0.25">
      <c r="A92" s="21" t="s">
        <v>18</v>
      </c>
      <c r="B92" s="69" t="s">
        <v>184</v>
      </c>
      <c r="C92" s="28"/>
      <c r="D92" s="28">
        <v>17387041</v>
      </c>
      <c r="E92" s="28"/>
      <c r="F92" s="20">
        <f t="shared" si="3"/>
        <v>17387041</v>
      </c>
    </row>
    <row r="93" spans="1:6" ht="12" customHeight="1" x14ac:dyDescent="0.25">
      <c r="A93" s="21" t="s">
        <v>20</v>
      </c>
      <c r="B93" s="70" t="s">
        <v>185</v>
      </c>
      <c r="C93" s="28"/>
      <c r="D93" s="28">
        <v>0</v>
      </c>
      <c r="E93" s="28"/>
      <c r="F93" s="20">
        <f t="shared" si="3"/>
        <v>0</v>
      </c>
    </row>
    <row r="94" spans="1:6" ht="12" customHeight="1" x14ac:dyDescent="0.25">
      <c r="A94" s="21" t="s">
        <v>186</v>
      </c>
      <c r="B94" s="71" t="s">
        <v>187</v>
      </c>
      <c r="C94" s="28">
        <v>1000000</v>
      </c>
      <c r="D94" s="28">
        <v>1000000</v>
      </c>
      <c r="E94" s="28"/>
      <c r="F94" s="20">
        <f t="shared" si="3"/>
        <v>1000000</v>
      </c>
    </row>
    <row r="95" spans="1:6" ht="12" customHeight="1" x14ac:dyDescent="0.25">
      <c r="A95" s="21" t="s">
        <v>24</v>
      </c>
      <c r="B95" s="69" t="s">
        <v>188</v>
      </c>
      <c r="C95" s="28"/>
      <c r="D95" s="28">
        <v>0</v>
      </c>
      <c r="E95" s="28"/>
      <c r="F95" s="20">
        <f t="shared" si="3"/>
        <v>0</v>
      </c>
    </row>
    <row r="96" spans="1:6" ht="12" customHeight="1" x14ac:dyDescent="0.25">
      <c r="A96" s="21" t="s">
        <v>189</v>
      </c>
      <c r="B96" s="73" t="s">
        <v>190</v>
      </c>
      <c r="C96" s="28"/>
      <c r="D96" s="28">
        <v>0</v>
      </c>
      <c r="E96" s="28"/>
      <c r="F96" s="20">
        <f t="shared" si="3"/>
        <v>0</v>
      </c>
    </row>
    <row r="97" spans="1:6" ht="12" customHeight="1" x14ac:dyDescent="0.25">
      <c r="A97" s="21" t="s">
        <v>191</v>
      </c>
      <c r="B97" s="73" t="s">
        <v>192</v>
      </c>
      <c r="C97" s="28"/>
      <c r="D97" s="28">
        <v>0</v>
      </c>
      <c r="E97" s="28"/>
      <c r="F97" s="20">
        <f t="shared" si="3"/>
        <v>0</v>
      </c>
    </row>
    <row r="98" spans="1:6" ht="12" customHeight="1" x14ac:dyDescent="0.25">
      <c r="A98" s="21" t="s">
        <v>193</v>
      </c>
      <c r="B98" s="74" t="s">
        <v>194</v>
      </c>
      <c r="C98" s="28"/>
      <c r="D98" s="28">
        <v>0</v>
      </c>
      <c r="E98" s="28"/>
      <c r="F98" s="20">
        <f t="shared" si="3"/>
        <v>0</v>
      </c>
    </row>
    <row r="99" spans="1:6" ht="12" customHeight="1" x14ac:dyDescent="0.25">
      <c r="A99" s="21" t="s">
        <v>195</v>
      </c>
      <c r="B99" s="75" t="s">
        <v>196</v>
      </c>
      <c r="C99" s="28"/>
      <c r="D99" s="28">
        <v>0</v>
      </c>
      <c r="E99" s="28"/>
      <c r="F99" s="20">
        <f t="shared" si="3"/>
        <v>0</v>
      </c>
    </row>
    <row r="100" spans="1:6" ht="12" customHeight="1" x14ac:dyDescent="0.25">
      <c r="A100" s="21" t="s">
        <v>197</v>
      </c>
      <c r="B100" s="75" t="s">
        <v>198</v>
      </c>
      <c r="C100" s="28"/>
      <c r="D100" s="28">
        <v>0</v>
      </c>
      <c r="E100" s="28"/>
      <c r="F100" s="20">
        <f t="shared" si="3"/>
        <v>0</v>
      </c>
    </row>
    <row r="101" spans="1:6" ht="12" customHeight="1" x14ac:dyDescent="0.25">
      <c r="A101" s="21" t="s">
        <v>199</v>
      </c>
      <c r="B101" s="74" t="s">
        <v>200</v>
      </c>
      <c r="C101" s="28"/>
      <c r="D101" s="28">
        <v>0</v>
      </c>
      <c r="E101" s="28"/>
      <c r="F101" s="20">
        <f t="shared" si="3"/>
        <v>0</v>
      </c>
    </row>
    <row r="102" spans="1:6" ht="12" customHeight="1" x14ac:dyDescent="0.25">
      <c r="A102" s="21" t="s">
        <v>201</v>
      </c>
      <c r="B102" s="74" t="s">
        <v>202</v>
      </c>
      <c r="C102" s="28"/>
      <c r="D102" s="28">
        <v>0</v>
      </c>
      <c r="E102" s="28"/>
      <c r="F102" s="20">
        <f t="shared" si="3"/>
        <v>0</v>
      </c>
    </row>
    <row r="103" spans="1:6" ht="12" customHeight="1" x14ac:dyDescent="0.25">
      <c r="A103" s="21" t="s">
        <v>203</v>
      </c>
      <c r="B103" s="75" t="s">
        <v>204</v>
      </c>
      <c r="C103" s="28"/>
      <c r="D103" s="28">
        <v>0</v>
      </c>
      <c r="E103" s="28"/>
      <c r="F103" s="20">
        <f t="shared" si="3"/>
        <v>0</v>
      </c>
    </row>
    <row r="104" spans="1:6" ht="12" customHeight="1" x14ac:dyDescent="0.25">
      <c r="A104" s="76" t="s">
        <v>205</v>
      </c>
      <c r="B104" s="73" t="s">
        <v>206</v>
      </c>
      <c r="C104" s="28"/>
      <c r="D104" s="28">
        <v>0</v>
      </c>
      <c r="E104" s="28"/>
      <c r="F104" s="20">
        <f t="shared" si="3"/>
        <v>0</v>
      </c>
    </row>
    <row r="105" spans="1:6" ht="12" customHeight="1" x14ac:dyDescent="0.25">
      <c r="A105" s="21" t="s">
        <v>207</v>
      </c>
      <c r="B105" s="73" t="s">
        <v>208</v>
      </c>
      <c r="C105" s="28"/>
      <c r="D105" s="28">
        <v>0</v>
      </c>
      <c r="E105" s="28"/>
      <c r="F105" s="20">
        <f t="shared" si="3"/>
        <v>0</v>
      </c>
    </row>
    <row r="106" spans="1:6" ht="12" customHeight="1" x14ac:dyDescent="0.25">
      <c r="A106" s="25" t="s">
        <v>209</v>
      </c>
      <c r="B106" s="73" t="s">
        <v>210</v>
      </c>
      <c r="C106" s="28">
        <v>1000000</v>
      </c>
      <c r="D106" s="28">
        <v>1000000</v>
      </c>
      <c r="E106" s="28"/>
      <c r="F106" s="20">
        <f t="shared" si="3"/>
        <v>1000000</v>
      </c>
    </row>
    <row r="107" spans="1:6" ht="12" customHeight="1" x14ac:dyDescent="0.25">
      <c r="A107" s="21" t="s">
        <v>211</v>
      </c>
      <c r="B107" s="70" t="s">
        <v>212</v>
      </c>
      <c r="C107" s="23">
        <v>42808000</v>
      </c>
      <c r="D107" s="23">
        <v>25420959</v>
      </c>
      <c r="E107" s="28"/>
      <c r="F107" s="20">
        <f t="shared" si="3"/>
        <v>25420959</v>
      </c>
    </row>
    <row r="108" spans="1:6" ht="12" customHeight="1" x14ac:dyDescent="0.25">
      <c r="A108" s="21" t="s">
        <v>213</v>
      </c>
      <c r="B108" s="69" t="s">
        <v>214</v>
      </c>
      <c r="C108" s="23"/>
      <c r="D108" s="23">
        <v>0</v>
      </c>
      <c r="E108" s="28"/>
      <c r="F108" s="20">
        <f t="shared" si="3"/>
        <v>0</v>
      </c>
    </row>
    <row r="109" spans="1:6" ht="12" customHeight="1" thickBot="1" x14ac:dyDescent="0.3">
      <c r="A109" s="48" t="s">
        <v>215</v>
      </c>
      <c r="B109" s="77" t="s">
        <v>216</v>
      </c>
      <c r="C109" s="78">
        <v>42808000</v>
      </c>
      <c r="D109" s="78">
        <v>25420959</v>
      </c>
      <c r="E109" s="28"/>
      <c r="F109" s="20">
        <f t="shared" si="3"/>
        <v>25420959</v>
      </c>
    </row>
    <row r="110" spans="1:6" ht="12" customHeight="1" thickBot="1" x14ac:dyDescent="0.3">
      <c r="A110" s="79" t="s">
        <v>26</v>
      </c>
      <c r="B110" s="80" t="s">
        <v>217</v>
      </c>
      <c r="C110" s="81">
        <f>+C111+C113+C115</f>
        <v>0</v>
      </c>
      <c r="D110" s="87">
        <f>+D111+D113+D115</f>
        <v>0</v>
      </c>
      <c r="E110" s="486"/>
      <c r="F110" s="16">
        <f t="shared" ref="F110:F149" si="4">C110+D110</f>
        <v>0</v>
      </c>
    </row>
    <row r="111" spans="1:6" ht="12" customHeight="1" x14ac:dyDescent="0.25">
      <c r="A111" s="18" t="s">
        <v>28</v>
      </c>
      <c r="B111" s="69" t="s">
        <v>218</v>
      </c>
      <c r="C111" s="20"/>
      <c r="D111" s="20"/>
      <c r="E111" s="20"/>
      <c r="F111" s="20">
        <f t="shared" si="4"/>
        <v>0</v>
      </c>
    </row>
    <row r="112" spans="1:6" ht="12" customHeight="1" x14ac:dyDescent="0.25">
      <c r="A112" s="18" t="s">
        <v>30</v>
      </c>
      <c r="B112" s="82" t="s">
        <v>219</v>
      </c>
      <c r="C112" s="20"/>
      <c r="D112" s="20"/>
      <c r="E112" s="89"/>
      <c r="F112" s="28">
        <f t="shared" si="4"/>
        <v>0</v>
      </c>
    </row>
    <row r="113" spans="1:6" ht="12" customHeight="1" x14ac:dyDescent="0.25">
      <c r="A113" s="18" t="s">
        <v>32</v>
      </c>
      <c r="B113" s="82" t="s">
        <v>220</v>
      </c>
      <c r="C113" s="23"/>
      <c r="D113" s="23"/>
      <c r="E113" s="28"/>
      <c r="F113" s="28">
        <f t="shared" si="4"/>
        <v>0</v>
      </c>
    </row>
    <row r="114" spans="1:6" ht="12" customHeight="1" x14ac:dyDescent="0.25">
      <c r="A114" s="18" t="s">
        <v>34</v>
      </c>
      <c r="B114" s="82" t="s">
        <v>221</v>
      </c>
      <c r="C114" s="83"/>
      <c r="D114" s="83"/>
      <c r="E114" s="85"/>
      <c r="F114" s="28">
        <f t="shared" si="4"/>
        <v>0</v>
      </c>
    </row>
    <row r="115" spans="1:6" ht="12" customHeight="1" x14ac:dyDescent="0.25">
      <c r="A115" s="18" t="s">
        <v>36</v>
      </c>
      <c r="B115" s="26" t="s">
        <v>222</v>
      </c>
      <c r="C115" s="83"/>
      <c r="D115" s="83"/>
      <c r="E115" s="85"/>
      <c r="F115" s="28">
        <f t="shared" si="4"/>
        <v>0</v>
      </c>
    </row>
    <row r="116" spans="1:6" ht="12" customHeight="1" x14ac:dyDescent="0.25">
      <c r="A116" s="18" t="s">
        <v>38</v>
      </c>
      <c r="B116" s="24" t="s">
        <v>223</v>
      </c>
      <c r="C116" s="83"/>
      <c r="D116" s="83"/>
      <c r="E116" s="85"/>
      <c r="F116" s="28">
        <f t="shared" si="4"/>
        <v>0</v>
      </c>
    </row>
    <row r="117" spans="1:6" ht="12" customHeight="1" x14ac:dyDescent="0.25">
      <c r="A117" s="18" t="s">
        <v>224</v>
      </c>
      <c r="B117" s="84" t="s">
        <v>225</v>
      </c>
      <c r="C117" s="83"/>
      <c r="D117" s="83"/>
      <c r="E117" s="85"/>
      <c r="F117" s="28">
        <f t="shared" si="4"/>
        <v>0</v>
      </c>
    </row>
    <row r="118" spans="1:6" x14ac:dyDescent="0.25">
      <c r="A118" s="18" t="s">
        <v>226</v>
      </c>
      <c r="B118" s="75" t="s">
        <v>198</v>
      </c>
      <c r="C118" s="83"/>
      <c r="D118" s="83"/>
      <c r="E118" s="85"/>
      <c r="F118" s="28">
        <f t="shared" si="4"/>
        <v>0</v>
      </c>
    </row>
    <row r="119" spans="1:6" ht="12" customHeight="1" x14ac:dyDescent="0.25">
      <c r="A119" s="18" t="s">
        <v>227</v>
      </c>
      <c r="B119" s="75" t="s">
        <v>228</v>
      </c>
      <c r="C119" s="83"/>
      <c r="D119" s="83"/>
      <c r="E119" s="85"/>
      <c r="F119" s="28">
        <f t="shared" si="4"/>
        <v>0</v>
      </c>
    </row>
    <row r="120" spans="1:6" ht="12" customHeight="1" x14ac:dyDescent="0.25">
      <c r="A120" s="18" t="s">
        <v>229</v>
      </c>
      <c r="B120" s="75" t="s">
        <v>230</v>
      </c>
      <c r="C120" s="83"/>
      <c r="D120" s="83"/>
      <c r="E120" s="85"/>
      <c r="F120" s="28">
        <f t="shared" si="4"/>
        <v>0</v>
      </c>
    </row>
    <row r="121" spans="1:6" ht="12" customHeight="1" x14ac:dyDescent="0.25">
      <c r="A121" s="18" t="s">
        <v>231</v>
      </c>
      <c r="B121" s="75" t="s">
        <v>204</v>
      </c>
      <c r="C121" s="83"/>
      <c r="D121" s="83"/>
      <c r="E121" s="83"/>
      <c r="F121" s="23">
        <f t="shared" si="4"/>
        <v>0</v>
      </c>
    </row>
    <row r="122" spans="1:6" ht="12" customHeight="1" x14ac:dyDescent="0.25">
      <c r="A122" s="18" t="s">
        <v>232</v>
      </c>
      <c r="B122" s="75" t="s">
        <v>233</v>
      </c>
      <c r="C122" s="83"/>
      <c r="D122" s="83"/>
      <c r="E122" s="85"/>
      <c r="F122" s="28">
        <f t="shared" si="4"/>
        <v>0</v>
      </c>
    </row>
    <row r="123" spans="1:6" ht="16.5" thickBot="1" x14ac:dyDescent="0.3">
      <c r="A123" s="76" t="s">
        <v>234</v>
      </c>
      <c r="B123" s="75" t="s">
        <v>235</v>
      </c>
      <c r="C123" s="85"/>
      <c r="D123" s="85"/>
      <c r="E123" s="85"/>
      <c r="F123" s="28">
        <f t="shared" si="4"/>
        <v>0</v>
      </c>
    </row>
    <row r="124" spans="1:6" ht="12" customHeight="1" thickBot="1" x14ac:dyDescent="0.3">
      <c r="A124" s="14" t="s">
        <v>40</v>
      </c>
      <c r="B124" s="86" t="s">
        <v>236</v>
      </c>
      <c r="C124" s="16">
        <f>+C89+C110</f>
        <v>43808000</v>
      </c>
      <c r="D124" s="16">
        <f>+D89+D110</f>
        <v>43808000</v>
      </c>
      <c r="E124" s="66"/>
      <c r="F124" s="66">
        <f>D124+E124</f>
        <v>43808000</v>
      </c>
    </row>
    <row r="125" spans="1:6" ht="12" customHeight="1" thickBot="1" x14ac:dyDescent="0.3">
      <c r="A125" s="14" t="s">
        <v>237</v>
      </c>
      <c r="B125" s="86" t="s">
        <v>238</v>
      </c>
      <c r="C125" s="16">
        <f>+C126+C127+C128</f>
        <v>0</v>
      </c>
      <c r="D125" s="16">
        <f>+D126+D127+D128</f>
        <v>0</v>
      </c>
      <c r="E125" s="486"/>
      <c r="F125" s="87">
        <f t="shared" si="4"/>
        <v>0</v>
      </c>
    </row>
    <row r="126" spans="1:6" ht="12" customHeight="1" x14ac:dyDescent="0.25">
      <c r="A126" s="18" t="s">
        <v>56</v>
      </c>
      <c r="B126" s="82" t="s">
        <v>239</v>
      </c>
      <c r="C126" s="83"/>
      <c r="D126" s="83"/>
      <c r="E126" s="88"/>
      <c r="F126" s="20">
        <f t="shared" si="4"/>
        <v>0</v>
      </c>
    </row>
    <row r="127" spans="1:6" ht="12" customHeight="1" x14ac:dyDescent="0.25">
      <c r="A127" s="18" t="s">
        <v>58</v>
      </c>
      <c r="B127" s="82" t="s">
        <v>240</v>
      </c>
      <c r="C127" s="83"/>
      <c r="D127" s="83"/>
      <c r="E127" s="85"/>
      <c r="F127" s="28">
        <f t="shared" si="4"/>
        <v>0</v>
      </c>
    </row>
    <row r="128" spans="1:6" ht="12" customHeight="1" thickBot="1" x14ac:dyDescent="0.3">
      <c r="A128" s="76" t="s">
        <v>60</v>
      </c>
      <c r="B128" s="82" t="s">
        <v>241</v>
      </c>
      <c r="C128" s="83"/>
      <c r="D128" s="83"/>
      <c r="E128" s="85"/>
      <c r="F128" s="28">
        <f t="shared" si="4"/>
        <v>0</v>
      </c>
    </row>
    <row r="129" spans="1:6" ht="12" customHeight="1" thickBot="1" x14ac:dyDescent="0.3">
      <c r="A129" s="14" t="s">
        <v>70</v>
      </c>
      <c r="B129" s="86" t="s">
        <v>242</v>
      </c>
      <c r="C129" s="16">
        <f>SUM(C130:C135)</f>
        <v>0</v>
      </c>
      <c r="D129" s="16">
        <f>SUM(D130:D135)</f>
        <v>0</v>
      </c>
      <c r="E129" s="87"/>
      <c r="F129" s="16">
        <f t="shared" si="4"/>
        <v>0</v>
      </c>
    </row>
    <row r="130" spans="1:6" ht="12" customHeight="1" x14ac:dyDescent="0.25">
      <c r="A130" s="18" t="s">
        <v>72</v>
      </c>
      <c r="B130" s="90" t="s">
        <v>243</v>
      </c>
      <c r="C130" s="83"/>
      <c r="D130" s="83"/>
      <c r="E130" s="88"/>
      <c r="F130" s="20">
        <f t="shared" si="4"/>
        <v>0</v>
      </c>
    </row>
    <row r="131" spans="1:6" ht="12" customHeight="1" x14ac:dyDescent="0.25">
      <c r="A131" s="18" t="s">
        <v>74</v>
      </c>
      <c r="B131" s="90" t="s">
        <v>244</v>
      </c>
      <c r="C131" s="83"/>
      <c r="D131" s="83"/>
      <c r="E131" s="85"/>
      <c r="F131" s="28">
        <f t="shared" si="4"/>
        <v>0</v>
      </c>
    </row>
    <row r="132" spans="1:6" ht="12" customHeight="1" x14ac:dyDescent="0.25">
      <c r="A132" s="18" t="s">
        <v>76</v>
      </c>
      <c r="B132" s="90" t="s">
        <v>245</v>
      </c>
      <c r="C132" s="83"/>
      <c r="D132" s="83"/>
      <c r="E132" s="85"/>
      <c r="F132" s="28">
        <f t="shared" si="4"/>
        <v>0</v>
      </c>
    </row>
    <row r="133" spans="1:6" ht="12" customHeight="1" x14ac:dyDescent="0.25">
      <c r="A133" s="18" t="s">
        <v>78</v>
      </c>
      <c r="B133" s="90" t="s">
        <v>246</v>
      </c>
      <c r="C133" s="83"/>
      <c r="D133" s="83"/>
      <c r="E133" s="83"/>
      <c r="F133" s="23">
        <f t="shared" si="4"/>
        <v>0</v>
      </c>
    </row>
    <row r="134" spans="1:6" ht="12" customHeight="1" x14ac:dyDescent="0.25">
      <c r="A134" s="76" t="s">
        <v>80</v>
      </c>
      <c r="B134" s="91" t="s">
        <v>247</v>
      </c>
      <c r="C134" s="85"/>
      <c r="D134" s="85"/>
      <c r="E134" s="85"/>
      <c r="F134" s="28">
        <f t="shared" si="4"/>
        <v>0</v>
      </c>
    </row>
    <row r="135" spans="1:6" ht="12" customHeight="1" thickBot="1" x14ac:dyDescent="0.3">
      <c r="A135" s="48" t="s">
        <v>82</v>
      </c>
      <c r="B135" s="92" t="s">
        <v>248</v>
      </c>
      <c r="C135" s="93"/>
      <c r="D135" s="93"/>
      <c r="E135" s="85"/>
      <c r="F135" s="28">
        <f t="shared" si="4"/>
        <v>0</v>
      </c>
    </row>
    <row r="136" spans="1:6" ht="12" customHeight="1" thickBot="1" x14ac:dyDescent="0.3">
      <c r="A136" s="14" t="s">
        <v>94</v>
      </c>
      <c r="B136" s="86" t="s">
        <v>249</v>
      </c>
      <c r="C136" s="33">
        <f>+C137+C138+C139+C140</f>
        <v>0</v>
      </c>
      <c r="D136" s="94">
        <f>+D137+D138+D139+D140</f>
        <v>0</v>
      </c>
      <c r="E136" s="489"/>
      <c r="F136" s="16">
        <f t="shared" si="4"/>
        <v>0</v>
      </c>
    </row>
    <row r="137" spans="1:6" ht="12" customHeight="1" x14ac:dyDescent="0.25">
      <c r="A137" s="18" t="s">
        <v>96</v>
      </c>
      <c r="B137" s="90" t="s">
        <v>250</v>
      </c>
      <c r="C137" s="83"/>
      <c r="D137" s="88"/>
      <c r="E137" s="88"/>
      <c r="F137" s="20">
        <f t="shared" si="4"/>
        <v>0</v>
      </c>
    </row>
    <row r="138" spans="1:6" ht="12" customHeight="1" x14ac:dyDescent="0.25">
      <c r="A138" s="18" t="s">
        <v>98</v>
      </c>
      <c r="B138" s="90" t="s">
        <v>251</v>
      </c>
      <c r="C138" s="83"/>
      <c r="D138" s="83"/>
      <c r="E138" s="85"/>
      <c r="F138" s="28">
        <f t="shared" si="4"/>
        <v>0</v>
      </c>
    </row>
    <row r="139" spans="1:6" ht="12" customHeight="1" x14ac:dyDescent="0.25">
      <c r="A139" s="21" t="s">
        <v>100</v>
      </c>
      <c r="B139" s="69" t="s">
        <v>252</v>
      </c>
      <c r="C139" s="83"/>
      <c r="D139" s="83"/>
      <c r="E139" s="83"/>
      <c r="F139" s="23">
        <f t="shared" si="4"/>
        <v>0</v>
      </c>
    </row>
    <row r="140" spans="1:6" ht="12" customHeight="1" thickBot="1" x14ac:dyDescent="0.3">
      <c r="A140" s="42" t="s">
        <v>102</v>
      </c>
      <c r="B140" s="118" t="s">
        <v>253</v>
      </c>
      <c r="C140" s="119"/>
      <c r="D140" s="119"/>
      <c r="E140" s="834"/>
      <c r="F140" s="120">
        <f t="shared" si="4"/>
        <v>0</v>
      </c>
    </row>
    <row r="141" spans="1:6" ht="12" customHeight="1" thickBot="1" x14ac:dyDescent="0.3">
      <c r="A141" s="14" t="s">
        <v>254</v>
      </c>
      <c r="B141" s="86" t="s">
        <v>255</v>
      </c>
      <c r="C141" s="98">
        <f>SUM(C142:C146)</f>
        <v>0</v>
      </c>
      <c r="D141" s="121">
        <f>SUM(D142:D146)</f>
        <v>0</v>
      </c>
      <c r="E141" s="491"/>
      <c r="F141" s="16">
        <f t="shared" si="4"/>
        <v>0</v>
      </c>
    </row>
    <row r="142" spans="1:6" ht="12" customHeight="1" x14ac:dyDescent="0.25">
      <c r="A142" s="18" t="s">
        <v>108</v>
      </c>
      <c r="B142" s="90" t="s">
        <v>256</v>
      </c>
      <c r="C142" s="83"/>
      <c r="D142" s="88"/>
      <c r="E142" s="88"/>
      <c r="F142" s="20">
        <f t="shared" si="4"/>
        <v>0</v>
      </c>
    </row>
    <row r="143" spans="1:6" ht="12" customHeight="1" x14ac:dyDescent="0.25">
      <c r="A143" s="18" t="s">
        <v>110</v>
      </c>
      <c r="B143" s="90" t="s">
        <v>257</v>
      </c>
      <c r="C143" s="83"/>
      <c r="D143" s="83"/>
      <c r="E143" s="85"/>
      <c r="F143" s="28">
        <f t="shared" si="4"/>
        <v>0</v>
      </c>
    </row>
    <row r="144" spans="1:6" ht="12" customHeight="1" x14ac:dyDescent="0.25">
      <c r="A144" s="18" t="s">
        <v>112</v>
      </c>
      <c r="B144" s="90" t="s">
        <v>267</v>
      </c>
      <c r="C144" s="83"/>
      <c r="D144" s="83"/>
      <c r="E144" s="85"/>
      <c r="F144" s="28">
        <f t="shared" si="4"/>
        <v>0</v>
      </c>
    </row>
    <row r="145" spans="1:10" ht="12" customHeight="1" x14ac:dyDescent="0.25">
      <c r="A145" s="18" t="s">
        <v>114</v>
      </c>
      <c r="B145" s="90" t="s">
        <v>268</v>
      </c>
      <c r="C145" s="83"/>
      <c r="D145" s="83"/>
      <c r="E145" s="83"/>
      <c r="F145" s="23">
        <f t="shared" si="4"/>
        <v>0</v>
      </c>
    </row>
    <row r="146" spans="1:10" ht="12" customHeight="1" thickBot="1" x14ac:dyDescent="0.3">
      <c r="A146" s="18" t="s">
        <v>269</v>
      </c>
      <c r="B146" s="90" t="s">
        <v>270</v>
      </c>
      <c r="C146" s="83"/>
      <c r="D146" s="83"/>
      <c r="E146" s="85"/>
      <c r="F146" s="28">
        <f t="shared" si="4"/>
        <v>0</v>
      </c>
    </row>
    <row r="147" spans="1:10" ht="12" customHeight="1" thickBot="1" x14ac:dyDescent="0.3">
      <c r="A147" s="14" t="s">
        <v>116</v>
      </c>
      <c r="B147" s="86" t="s">
        <v>258</v>
      </c>
      <c r="C147" s="99"/>
      <c r="D147" s="99"/>
      <c r="E147" s="836"/>
      <c r="F147" s="66">
        <f t="shared" si="4"/>
        <v>0</v>
      </c>
    </row>
    <row r="148" spans="1:10" ht="12" customHeight="1" thickBot="1" x14ac:dyDescent="0.3">
      <c r="A148" s="14" t="s">
        <v>259</v>
      </c>
      <c r="B148" s="86" t="s">
        <v>260</v>
      </c>
      <c r="C148" s="99"/>
      <c r="D148" s="99"/>
      <c r="E148" s="836"/>
      <c r="F148" s="66">
        <f t="shared" si="4"/>
        <v>0</v>
      </c>
    </row>
    <row r="149" spans="1:10" ht="15.2" customHeight="1" thickBot="1" x14ac:dyDescent="0.3">
      <c r="A149" s="14" t="s">
        <v>261</v>
      </c>
      <c r="B149" s="86" t="s">
        <v>262</v>
      </c>
      <c r="C149" s="100">
        <f>+C125+C129+C136+C141+C147+C148</f>
        <v>0</v>
      </c>
      <c r="D149" s="100">
        <f>+D125+D129+D136+D141+D147+D148</f>
        <v>0</v>
      </c>
      <c r="E149" s="837"/>
      <c r="F149" s="66">
        <f t="shared" si="4"/>
        <v>0</v>
      </c>
      <c r="G149" s="101"/>
      <c r="H149" s="102"/>
      <c r="I149" s="102"/>
      <c r="J149" s="102"/>
    </row>
    <row r="150" spans="1:10" s="17" customFormat="1" ht="17.25" customHeight="1" thickBot="1" x14ac:dyDescent="0.25">
      <c r="A150" s="103" t="s">
        <v>263</v>
      </c>
      <c r="B150" s="104" t="s">
        <v>264</v>
      </c>
      <c r="C150" s="100">
        <f>+C124+C149</f>
        <v>43808000</v>
      </c>
      <c r="D150" s="100">
        <f>+D124+D149</f>
        <v>43808000</v>
      </c>
      <c r="E150" s="851"/>
      <c r="F150" s="87">
        <f>D150+E150</f>
        <v>43808000</v>
      </c>
    </row>
    <row r="151" spans="1:10" ht="15.95" customHeight="1" x14ac:dyDescent="0.25">
      <c r="A151" s="117"/>
      <c r="B151" s="117"/>
      <c r="C151" s="105">
        <f>C83-C150</f>
        <v>0</v>
      </c>
    </row>
    <row r="152" spans="1:10" x14ac:dyDescent="0.25">
      <c r="B152" s="108" t="s">
        <v>649</v>
      </c>
    </row>
    <row r="153" spans="1:10" ht="15.2" customHeight="1" x14ac:dyDescent="0.25">
      <c r="B153" s="108" t="s">
        <v>265</v>
      </c>
    </row>
    <row r="155" spans="1:10" ht="27.75" customHeight="1" x14ac:dyDescent="0.25">
      <c r="B155" s="108" t="s">
        <v>650</v>
      </c>
    </row>
    <row r="156" spans="1:10" x14ac:dyDescent="0.25">
      <c r="B156" s="108" t="s">
        <v>624</v>
      </c>
    </row>
  </sheetData>
  <mergeCells count="8">
    <mergeCell ref="B1:F1"/>
    <mergeCell ref="B2:F2"/>
    <mergeCell ref="C8:F8"/>
    <mergeCell ref="A85:C85"/>
    <mergeCell ref="A86:B86"/>
    <mergeCell ref="C86:F86"/>
    <mergeCell ref="A7:C7"/>
    <mergeCell ref="A8:B8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E69D-AE94-476A-98DF-1B44F40BC440}">
  <sheetPr>
    <pageSetUpPr fitToPage="1"/>
  </sheetPr>
  <dimension ref="A1:J158"/>
  <sheetViews>
    <sheetView topLeftCell="A139" workbookViewId="0">
      <selection activeCell="B154" sqref="B154:B158"/>
    </sheetView>
  </sheetViews>
  <sheetFormatPr defaultRowHeight="15.75" x14ac:dyDescent="0.25"/>
  <cols>
    <col min="1" max="1" width="8.140625" style="1" customWidth="1"/>
    <col min="2" max="2" width="68.5703125" style="1" customWidth="1"/>
    <col min="3" max="3" width="14.28515625" style="107" customWidth="1"/>
    <col min="4" max="4" width="12" style="1" bestFit="1" customWidth="1"/>
    <col min="5" max="5" width="12" style="1" customWidth="1"/>
    <col min="6" max="6" width="10" style="1" bestFit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920"/>
      <c r="C1" s="920"/>
      <c r="D1" s="920"/>
      <c r="E1" s="920"/>
      <c r="F1" s="920"/>
    </row>
    <row r="2" spans="1:6" ht="18.75" customHeight="1" x14ac:dyDescent="0.25">
      <c r="A2" s="2"/>
      <c r="B2" s="921" t="s">
        <v>654</v>
      </c>
      <c r="C2" s="921"/>
      <c r="D2" s="921"/>
      <c r="E2" s="921"/>
      <c r="F2" s="921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'[1]KV_1.3.sz.mell.'!B3</f>
        <v>2020. ÉVI KÖLTSÉGVETÉS</v>
      </c>
      <c r="C4" s="5"/>
    </row>
    <row r="5" spans="1:6" ht="21.95" customHeight="1" x14ac:dyDescent="0.25">
      <c r="A5" s="5"/>
      <c r="B5" s="4" t="s">
        <v>272</v>
      </c>
      <c r="C5" s="5"/>
    </row>
    <row r="6" spans="1:6" ht="21.95" customHeight="1" x14ac:dyDescent="0.25">
      <c r="A6" s="2"/>
      <c r="B6" s="2"/>
      <c r="C6" s="6"/>
    </row>
    <row r="7" spans="1:6" ht="11.25" customHeight="1" x14ac:dyDescent="0.25">
      <c r="A7" s="918" t="s">
        <v>1</v>
      </c>
      <c r="B7" s="918"/>
      <c r="C7" s="918"/>
    </row>
    <row r="8" spans="1:6" ht="11.25" customHeight="1" thickBot="1" x14ac:dyDescent="0.3">
      <c r="A8" s="919" t="s">
        <v>2</v>
      </c>
      <c r="B8" s="919"/>
      <c r="C8" s="922" t="str">
        <f>CONCATENATE('[1]KV_1.1.sz.mell.'!C7)</f>
        <v>Forintban!</v>
      </c>
      <c r="D8" s="922"/>
      <c r="E8" s="922"/>
      <c r="F8" s="922"/>
    </row>
    <row r="9" spans="1:6" ht="36" customHeight="1" thickBot="1" x14ac:dyDescent="0.3">
      <c r="A9" s="7" t="s">
        <v>4</v>
      </c>
      <c r="B9" s="8" t="s">
        <v>5</v>
      </c>
      <c r="C9" s="9" t="str">
        <f>+CONCATENATE(LEFT([1]KV_ÖSSZEFÜGGÉSEK!A5,4),". évi előirányzat")</f>
        <v>2020. évi előirányzat</v>
      </c>
      <c r="D9" s="9" t="s">
        <v>622</v>
      </c>
      <c r="E9" s="9" t="s">
        <v>623</v>
      </c>
      <c r="F9" s="9" t="s">
        <v>7</v>
      </c>
    </row>
    <row r="10" spans="1:6" s="13" customFormat="1" ht="12" customHeight="1" thickBot="1" x14ac:dyDescent="0.25">
      <c r="A10" s="10"/>
      <c r="B10" s="11" t="s">
        <v>8</v>
      </c>
      <c r="C10" s="12" t="s">
        <v>9</v>
      </c>
      <c r="D10" s="12" t="s">
        <v>10</v>
      </c>
      <c r="E10" s="12" t="s">
        <v>11</v>
      </c>
      <c r="F10" s="12" t="s">
        <v>361</v>
      </c>
    </row>
    <row r="11" spans="1:6" s="17" customFormat="1" ht="12" customHeight="1" thickBot="1" x14ac:dyDescent="0.25">
      <c r="A11" s="14" t="s">
        <v>12</v>
      </c>
      <c r="B11" s="15" t="s">
        <v>13</v>
      </c>
      <c r="C11" s="16">
        <f>+C12+C13+C14+C15+C16+C17</f>
        <v>51624126</v>
      </c>
      <c r="D11" s="16">
        <v>51624126</v>
      </c>
      <c r="E11" s="16">
        <f>SUM(E12:E17)</f>
        <v>0</v>
      </c>
      <c r="F11" s="16">
        <f>D11+E11</f>
        <v>51624126</v>
      </c>
    </row>
    <row r="12" spans="1:6" s="17" customFormat="1" ht="12" customHeight="1" x14ac:dyDescent="0.2">
      <c r="A12" s="18" t="s">
        <v>14</v>
      </c>
      <c r="B12" s="19" t="s">
        <v>15</v>
      </c>
      <c r="C12" s="20">
        <v>51624126</v>
      </c>
      <c r="D12" s="20">
        <v>51624126</v>
      </c>
      <c r="E12" s="20"/>
      <c r="F12" s="20">
        <f>D12+E12</f>
        <v>51624126</v>
      </c>
    </row>
    <row r="13" spans="1:6" s="17" customFormat="1" ht="12" customHeight="1" x14ac:dyDescent="0.2">
      <c r="A13" s="21" t="s">
        <v>16</v>
      </c>
      <c r="B13" s="22" t="s">
        <v>17</v>
      </c>
      <c r="C13" s="23"/>
      <c r="D13" s="23">
        <v>0</v>
      </c>
      <c r="E13" s="23"/>
      <c r="F13" s="20">
        <f t="shared" ref="F13:F17" si="0">D13+E13</f>
        <v>0</v>
      </c>
    </row>
    <row r="14" spans="1:6" s="17" customFormat="1" ht="12" customHeight="1" x14ac:dyDescent="0.2">
      <c r="A14" s="21" t="s">
        <v>18</v>
      </c>
      <c r="B14" s="22" t="s">
        <v>19</v>
      </c>
      <c r="C14" s="23"/>
      <c r="D14" s="23">
        <v>0</v>
      </c>
      <c r="E14" s="23"/>
      <c r="F14" s="20">
        <f t="shared" si="0"/>
        <v>0</v>
      </c>
    </row>
    <row r="15" spans="1:6" s="17" customFormat="1" ht="12" customHeight="1" x14ac:dyDescent="0.2">
      <c r="A15" s="21" t="s">
        <v>20</v>
      </c>
      <c r="B15" s="22" t="s">
        <v>21</v>
      </c>
      <c r="C15" s="23"/>
      <c r="D15" s="23">
        <v>0</v>
      </c>
      <c r="E15" s="23"/>
      <c r="F15" s="20">
        <f t="shared" si="0"/>
        <v>0</v>
      </c>
    </row>
    <row r="16" spans="1:6" s="17" customFormat="1" ht="12" customHeight="1" x14ac:dyDescent="0.2">
      <c r="A16" s="21" t="s">
        <v>22</v>
      </c>
      <c r="B16" s="24" t="s">
        <v>23</v>
      </c>
      <c r="C16" s="23"/>
      <c r="D16" s="23"/>
      <c r="E16" s="20"/>
      <c r="F16" s="20">
        <f t="shared" si="0"/>
        <v>0</v>
      </c>
    </row>
    <row r="17" spans="1:6" s="17" customFormat="1" ht="12" customHeight="1" thickBot="1" x14ac:dyDescent="0.25">
      <c r="A17" s="25" t="s">
        <v>24</v>
      </c>
      <c r="B17" s="26" t="s">
        <v>25</v>
      </c>
      <c r="C17" s="23"/>
      <c r="D17" s="23"/>
      <c r="E17" s="23"/>
      <c r="F17" s="20">
        <f t="shared" si="0"/>
        <v>0</v>
      </c>
    </row>
    <row r="18" spans="1:6" s="17" customFormat="1" ht="12" customHeight="1" thickBot="1" x14ac:dyDescent="0.25">
      <c r="A18" s="14" t="s">
        <v>26</v>
      </c>
      <c r="B18" s="27" t="s">
        <v>27</v>
      </c>
      <c r="C18" s="16">
        <f>+C19+C20+C21+C22+C23</f>
        <v>0</v>
      </c>
      <c r="D18" s="16">
        <f>+D19+D20+D21+D22+D23</f>
        <v>0</v>
      </c>
      <c r="E18" s="16"/>
      <c r="F18" s="16">
        <f t="shared" ref="F18:F73" si="1">C18+D18</f>
        <v>0</v>
      </c>
    </row>
    <row r="19" spans="1:6" s="17" customFormat="1" ht="12" customHeight="1" x14ac:dyDescent="0.2">
      <c r="A19" s="18" t="s">
        <v>28</v>
      </c>
      <c r="B19" s="19" t="s">
        <v>29</v>
      </c>
      <c r="C19" s="20"/>
      <c r="D19" s="20"/>
      <c r="E19" s="20"/>
      <c r="F19" s="20">
        <f t="shared" si="1"/>
        <v>0</v>
      </c>
    </row>
    <row r="20" spans="1:6" s="17" customFormat="1" ht="12" customHeight="1" x14ac:dyDescent="0.2">
      <c r="A20" s="21" t="s">
        <v>30</v>
      </c>
      <c r="B20" s="22" t="s">
        <v>31</v>
      </c>
      <c r="C20" s="23"/>
      <c r="D20" s="23"/>
      <c r="E20" s="23"/>
      <c r="F20" s="23">
        <f t="shared" si="1"/>
        <v>0</v>
      </c>
    </row>
    <row r="21" spans="1:6" s="17" customFormat="1" ht="12" customHeight="1" x14ac:dyDescent="0.2">
      <c r="A21" s="21" t="s">
        <v>32</v>
      </c>
      <c r="B21" s="22" t="s">
        <v>33</v>
      </c>
      <c r="C21" s="23"/>
      <c r="D21" s="23"/>
      <c r="E21" s="23"/>
      <c r="F21" s="23">
        <f t="shared" si="1"/>
        <v>0</v>
      </c>
    </row>
    <row r="22" spans="1:6" s="17" customFormat="1" ht="12" customHeight="1" x14ac:dyDescent="0.2">
      <c r="A22" s="21" t="s">
        <v>34</v>
      </c>
      <c r="B22" s="22" t="s">
        <v>35</v>
      </c>
      <c r="C22" s="23"/>
      <c r="D22" s="23"/>
      <c r="E22" s="23"/>
      <c r="F22" s="23">
        <f t="shared" si="1"/>
        <v>0</v>
      </c>
    </row>
    <row r="23" spans="1:6" s="17" customFormat="1" ht="12" customHeight="1" x14ac:dyDescent="0.2">
      <c r="A23" s="21" t="s">
        <v>36</v>
      </c>
      <c r="B23" s="22" t="s">
        <v>37</v>
      </c>
      <c r="C23" s="23"/>
      <c r="D23" s="23"/>
      <c r="E23" s="20"/>
      <c r="F23" s="20">
        <f t="shared" si="1"/>
        <v>0</v>
      </c>
    </row>
    <row r="24" spans="1:6" s="17" customFormat="1" ht="12" customHeight="1" thickBot="1" x14ac:dyDescent="0.25">
      <c r="A24" s="25" t="s">
        <v>38</v>
      </c>
      <c r="B24" s="26" t="s">
        <v>39</v>
      </c>
      <c r="C24" s="28"/>
      <c r="D24" s="28"/>
      <c r="E24" s="28"/>
      <c r="F24" s="23">
        <f t="shared" si="1"/>
        <v>0</v>
      </c>
    </row>
    <row r="25" spans="1:6" s="17" customFormat="1" ht="12" customHeight="1" thickBot="1" x14ac:dyDescent="0.25">
      <c r="A25" s="14" t="s">
        <v>40</v>
      </c>
      <c r="B25" s="15" t="s">
        <v>41</v>
      </c>
      <c r="C25" s="16">
        <f>+C26+C27+C28+C29+C30</f>
        <v>0</v>
      </c>
      <c r="D25" s="16">
        <f>+D26+D27+D28+D29+D30</f>
        <v>0</v>
      </c>
      <c r="E25" s="16"/>
      <c r="F25" s="16">
        <f t="shared" si="1"/>
        <v>0</v>
      </c>
    </row>
    <row r="26" spans="1:6" s="17" customFormat="1" ht="12" customHeight="1" x14ac:dyDescent="0.2">
      <c r="A26" s="18" t="s">
        <v>42</v>
      </c>
      <c r="B26" s="19" t="s">
        <v>43</v>
      </c>
      <c r="C26" s="20"/>
      <c r="D26" s="20"/>
      <c r="E26" s="20"/>
      <c r="F26" s="20">
        <f t="shared" si="1"/>
        <v>0</v>
      </c>
    </row>
    <row r="27" spans="1:6" s="17" customFormat="1" ht="12" customHeight="1" x14ac:dyDescent="0.2">
      <c r="A27" s="21" t="s">
        <v>44</v>
      </c>
      <c r="B27" s="22" t="s">
        <v>45</v>
      </c>
      <c r="C27" s="23"/>
      <c r="D27" s="23"/>
      <c r="E27" s="23"/>
      <c r="F27" s="23">
        <f t="shared" si="1"/>
        <v>0</v>
      </c>
    </row>
    <row r="28" spans="1:6" s="17" customFormat="1" ht="12" customHeight="1" x14ac:dyDescent="0.2">
      <c r="A28" s="21" t="s">
        <v>46</v>
      </c>
      <c r="B28" s="22" t="s">
        <v>47</v>
      </c>
      <c r="C28" s="23"/>
      <c r="D28" s="23"/>
      <c r="E28" s="23"/>
      <c r="F28" s="23">
        <f t="shared" si="1"/>
        <v>0</v>
      </c>
    </row>
    <row r="29" spans="1:6" s="17" customFormat="1" ht="12" customHeight="1" x14ac:dyDescent="0.2">
      <c r="A29" s="21" t="s">
        <v>48</v>
      </c>
      <c r="B29" s="22" t="s">
        <v>49</v>
      </c>
      <c r="C29" s="23"/>
      <c r="D29" s="23"/>
      <c r="E29" s="23"/>
      <c r="F29" s="23">
        <f t="shared" si="1"/>
        <v>0</v>
      </c>
    </row>
    <row r="30" spans="1:6" s="17" customFormat="1" ht="12" customHeight="1" x14ac:dyDescent="0.2">
      <c r="A30" s="21" t="s">
        <v>50</v>
      </c>
      <c r="B30" s="22" t="s">
        <v>51</v>
      </c>
      <c r="C30" s="23"/>
      <c r="D30" s="23"/>
      <c r="E30" s="20"/>
      <c r="F30" s="20">
        <f t="shared" si="1"/>
        <v>0</v>
      </c>
    </row>
    <row r="31" spans="1:6" s="32" customFormat="1" ht="12" customHeight="1" thickBot="1" x14ac:dyDescent="0.3">
      <c r="A31" s="29" t="s">
        <v>52</v>
      </c>
      <c r="B31" s="30" t="s">
        <v>53</v>
      </c>
      <c r="C31" s="31"/>
      <c r="D31" s="31"/>
      <c r="E31" s="31"/>
      <c r="F31" s="23">
        <f t="shared" si="1"/>
        <v>0</v>
      </c>
    </row>
    <row r="32" spans="1:6" s="17" customFormat="1" ht="12" customHeight="1" thickBot="1" x14ac:dyDescent="0.25">
      <c r="A32" s="14" t="s">
        <v>54</v>
      </c>
      <c r="B32" s="15" t="s">
        <v>55</v>
      </c>
      <c r="C32" s="33">
        <f>SUM(C33:C39)</f>
        <v>31979874</v>
      </c>
      <c r="D32" s="33">
        <v>31979874</v>
      </c>
      <c r="E32" s="33">
        <f>SUM(E33:E39)</f>
        <v>0</v>
      </c>
      <c r="F32" s="16">
        <f>D32+E32</f>
        <v>31979874</v>
      </c>
    </row>
    <row r="33" spans="1:6" s="17" customFormat="1" ht="12" customHeight="1" x14ac:dyDescent="0.2">
      <c r="A33" s="18" t="s">
        <v>56</v>
      </c>
      <c r="B33" s="19" t="str">
        <f>'[1]KV_1.1.sz.mell.'!B32</f>
        <v>Építményadó</v>
      </c>
      <c r="C33" s="20"/>
      <c r="D33" s="20">
        <v>0</v>
      </c>
      <c r="E33" s="20"/>
      <c r="F33" s="20">
        <f>D33+E33</f>
        <v>0</v>
      </c>
    </row>
    <row r="34" spans="1:6" s="17" customFormat="1" ht="12" customHeight="1" x14ac:dyDescent="0.2">
      <c r="A34" s="21" t="s">
        <v>58</v>
      </c>
      <c r="B34" s="19" t="str">
        <f>'[1]KV_1.1.sz.mell.'!B33</f>
        <v>Idegenforgalmi adó</v>
      </c>
      <c r="C34" s="23"/>
      <c r="D34" s="23">
        <v>0</v>
      </c>
      <c r="E34" s="23"/>
      <c r="F34" s="20">
        <f t="shared" ref="F34:F38" si="2">D34+E34</f>
        <v>0</v>
      </c>
    </row>
    <row r="35" spans="1:6" s="17" customFormat="1" ht="12" customHeight="1" x14ac:dyDescent="0.2">
      <c r="A35" s="21" t="s">
        <v>60</v>
      </c>
      <c r="B35" s="19" t="str">
        <f>'[1]KV_1.1.sz.mell.'!B34</f>
        <v>Iparűzési adó</v>
      </c>
      <c r="C35" s="23">
        <v>31979874</v>
      </c>
      <c r="D35" s="23">
        <v>31979874</v>
      </c>
      <c r="E35" s="23"/>
      <c r="F35" s="20">
        <f t="shared" si="2"/>
        <v>31979874</v>
      </c>
    </row>
    <row r="36" spans="1:6" s="17" customFormat="1" ht="12" customHeight="1" x14ac:dyDescent="0.2">
      <c r="A36" s="21" t="s">
        <v>62</v>
      </c>
      <c r="B36" s="19" t="str">
        <f>'[1]KV_1.1.sz.mell.'!B35</f>
        <v>Talajterhelési díj</v>
      </c>
      <c r="C36" s="23"/>
      <c r="D36" s="23">
        <v>0</v>
      </c>
      <c r="E36" s="23"/>
      <c r="F36" s="20">
        <f t="shared" si="2"/>
        <v>0</v>
      </c>
    </row>
    <row r="37" spans="1:6" s="17" customFormat="1" ht="12" customHeight="1" x14ac:dyDescent="0.2">
      <c r="A37" s="21" t="s">
        <v>64</v>
      </c>
      <c r="B37" s="19" t="str">
        <f>'[1]KV_1.1.sz.mell.'!B36</f>
        <v>Gépjárműadó</v>
      </c>
      <c r="C37" s="23"/>
      <c r="D37" s="23"/>
      <c r="E37" s="20"/>
      <c r="F37" s="20">
        <f t="shared" si="2"/>
        <v>0</v>
      </c>
    </row>
    <row r="38" spans="1:6" s="17" customFormat="1" ht="12" customHeight="1" x14ac:dyDescent="0.2">
      <c r="A38" s="21" t="s">
        <v>66</v>
      </c>
      <c r="B38" s="19" t="str">
        <f>'[1]KV_1.1.sz.mell.'!B37</f>
        <v>Telekadó</v>
      </c>
      <c r="C38" s="23"/>
      <c r="D38" s="23"/>
      <c r="E38" s="23"/>
      <c r="F38" s="20">
        <f t="shared" si="2"/>
        <v>0</v>
      </c>
    </row>
    <row r="39" spans="1:6" s="17" customFormat="1" ht="12" customHeight="1" thickBot="1" x14ac:dyDescent="0.25">
      <c r="A39" s="25" t="s">
        <v>68</v>
      </c>
      <c r="B39" s="19" t="str">
        <f>'[1]KV_1.1.sz.mell.'!B38</f>
        <v>Kommunális adó</v>
      </c>
      <c r="C39" s="28"/>
      <c r="D39" s="28"/>
      <c r="E39" s="89"/>
      <c r="F39" s="20">
        <f t="shared" si="1"/>
        <v>0</v>
      </c>
    </row>
    <row r="40" spans="1:6" s="17" customFormat="1" ht="12" customHeight="1" thickBot="1" x14ac:dyDescent="0.25">
      <c r="A40" s="14" t="s">
        <v>70</v>
      </c>
      <c r="B40" s="15" t="s">
        <v>71</v>
      </c>
      <c r="C40" s="16">
        <f>SUM(C41:C51)</f>
        <v>0</v>
      </c>
      <c r="D40" s="16">
        <f>SUM(D41:D51)</f>
        <v>0</v>
      </c>
      <c r="E40" s="16"/>
      <c r="F40" s="16">
        <f t="shared" si="1"/>
        <v>0</v>
      </c>
    </row>
    <row r="41" spans="1:6" s="17" customFormat="1" ht="12" customHeight="1" x14ac:dyDescent="0.2">
      <c r="A41" s="18" t="s">
        <v>72</v>
      </c>
      <c r="B41" s="19" t="s">
        <v>73</v>
      </c>
      <c r="C41" s="20"/>
      <c r="D41" s="20"/>
      <c r="E41" s="20"/>
      <c r="F41" s="20">
        <f t="shared" si="1"/>
        <v>0</v>
      </c>
    </row>
    <row r="42" spans="1:6" s="17" customFormat="1" ht="12" customHeight="1" x14ac:dyDescent="0.2">
      <c r="A42" s="21" t="s">
        <v>74</v>
      </c>
      <c r="B42" s="22" t="s">
        <v>75</v>
      </c>
      <c r="C42" s="23"/>
      <c r="D42" s="23"/>
      <c r="E42" s="23"/>
      <c r="F42" s="23">
        <f t="shared" si="1"/>
        <v>0</v>
      </c>
    </row>
    <row r="43" spans="1:6" s="17" customFormat="1" ht="12" customHeight="1" x14ac:dyDescent="0.2">
      <c r="A43" s="21" t="s">
        <v>76</v>
      </c>
      <c r="B43" s="22" t="s">
        <v>77</v>
      </c>
      <c r="C43" s="23"/>
      <c r="D43" s="23"/>
      <c r="E43" s="23"/>
      <c r="F43" s="23">
        <f t="shared" si="1"/>
        <v>0</v>
      </c>
    </row>
    <row r="44" spans="1:6" s="17" customFormat="1" ht="12" customHeight="1" x14ac:dyDescent="0.2">
      <c r="A44" s="21" t="s">
        <v>78</v>
      </c>
      <c r="B44" s="22" t="s">
        <v>79</v>
      </c>
      <c r="C44" s="23"/>
      <c r="D44" s="23"/>
      <c r="E44" s="23"/>
      <c r="F44" s="23">
        <f t="shared" si="1"/>
        <v>0</v>
      </c>
    </row>
    <row r="45" spans="1:6" s="17" customFormat="1" ht="12" customHeight="1" x14ac:dyDescent="0.2">
      <c r="A45" s="21" t="s">
        <v>80</v>
      </c>
      <c r="B45" s="22" t="s">
        <v>81</v>
      </c>
      <c r="C45" s="23"/>
      <c r="D45" s="23"/>
      <c r="E45" s="20"/>
      <c r="F45" s="20">
        <f t="shared" si="1"/>
        <v>0</v>
      </c>
    </row>
    <row r="46" spans="1:6" s="17" customFormat="1" ht="12" customHeight="1" x14ac:dyDescent="0.2">
      <c r="A46" s="21" t="s">
        <v>82</v>
      </c>
      <c r="B46" s="22" t="s">
        <v>83</v>
      </c>
      <c r="C46" s="23"/>
      <c r="D46" s="23"/>
      <c r="E46" s="23"/>
      <c r="F46" s="23">
        <f t="shared" si="1"/>
        <v>0</v>
      </c>
    </row>
    <row r="47" spans="1:6" s="17" customFormat="1" ht="12" customHeight="1" x14ac:dyDescent="0.2">
      <c r="A47" s="21" t="s">
        <v>84</v>
      </c>
      <c r="B47" s="22" t="s">
        <v>85</v>
      </c>
      <c r="C47" s="23"/>
      <c r="D47" s="23"/>
      <c r="E47" s="20"/>
      <c r="F47" s="20">
        <f t="shared" si="1"/>
        <v>0</v>
      </c>
    </row>
    <row r="48" spans="1:6" s="17" customFormat="1" ht="12" customHeight="1" x14ac:dyDescent="0.2">
      <c r="A48" s="21" t="s">
        <v>86</v>
      </c>
      <c r="B48" s="22" t="s">
        <v>87</v>
      </c>
      <c r="C48" s="23"/>
      <c r="D48" s="23"/>
      <c r="E48" s="20"/>
      <c r="F48" s="20">
        <f t="shared" si="1"/>
        <v>0</v>
      </c>
    </row>
    <row r="49" spans="1:6" s="17" customFormat="1" ht="12" customHeight="1" x14ac:dyDescent="0.2">
      <c r="A49" s="21" t="s">
        <v>88</v>
      </c>
      <c r="B49" s="22" t="s">
        <v>89</v>
      </c>
      <c r="C49" s="35"/>
      <c r="D49" s="35"/>
      <c r="E49" s="35"/>
      <c r="F49" s="23">
        <f t="shared" si="1"/>
        <v>0</v>
      </c>
    </row>
    <row r="50" spans="1:6" s="17" customFormat="1" ht="12" customHeight="1" x14ac:dyDescent="0.2">
      <c r="A50" s="25" t="s">
        <v>90</v>
      </c>
      <c r="B50" s="36" t="s">
        <v>91</v>
      </c>
      <c r="C50" s="37"/>
      <c r="D50" s="37"/>
      <c r="E50" s="37"/>
      <c r="F50" s="23">
        <f t="shared" si="1"/>
        <v>0</v>
      </c>
    </row>
    <row r="51" spans="1:6" s="17" customFormat="1" ht="12" customHeight="1" thickBot="1" x14ac:dyDescent="0.25">
      <c r="A51" s="25" t="s">
        <v>92</v>
      </c>
      <c r="B51" s="26" t="s">
        <v>93</v>
      </c>
      <c r="C51" s="37"/>
      <c r="D51" s="37"/>
      <c r="E51" s="37"/>
      <c r="F51" s="23">
        <f t="shared" si="1"/>
        <v>0</v>
      </c>
    </row>
    <row r="52" spans="1:6" s="17" customFormat="1" ht="12" customHeight="1" thickBot="1" x14ac:dyDescent="0.25">
      <c r="A52" s="14" t="s">
        <v>94</v>
      </c>
      <c r="B52" s="15" t="s">
        <v>95</v>
      </c>
      <c r="C52" s="16">
        <f>SUM(C53:C55)</f>
        <v>0</v>
      </c>
      <c r="D52" s="16">
        <f>SUM(D53:D55)</f>
        <v>0</v>
      </c>
      <c r="E52" s="16"/>
      <c r="F52" s="16">
        <f t="shared" si="1"/>
        <v>0</v>
      </c>
    </row>
    <row r="53" spans="1:6" s="17" customFormat="1" ht="12" customHeight="1" x14ac:dyDescent="0.2">
      <c r="A53" s="18" t="s">
        <v>96</v>
      </c>
      <c r="B53" s="19" t="s">
        <v>97</v>
      </c>
      <c r="C53" s="38"/>
      <c r="D53" s="38"/>
      <c r="E53" s="38"/>
      <c r="F53" s="20">
        <f t="shared" si="1"/>
        <v>0</v>
      </c>
    </row>
    <row r="54" spans="1:6" s="17" customFormat="1" ht="12" customHeight="1" x14ac:dyDescent="0.2">
      <c r="A54" s="21" t="s">
        <v>98</v>
      </c>
      <c r="B54" s="22" t="s">
        <v>99</v>
      </c>
      <c r="C54" s="35"/>
      <c r="D54" s="35"/>
      <c r="E54" s="35"/>
      <c r="F54" s="23">
        <f t="shared" si="1"/>
        <v>0</v>
      </c>
    </row>
    <row r="55" spans="1:6" s="17" customFormat="1" ht="12" customHeight="1" thickBot="1" x14ac:dyDescent="0.25">
      <c r="A55" s="21" t="s">
        <v>100</v>
      </c>
      <c r="B55" s="22" t="s">
        <v>101</v>
      </c>
      <c r="C55" s="35"/>
      <c r="D55" s="35"/>
      <c r="E55" s="35"/>
      <c r="F55" s="23">
        <f t="shared" si="1"/>
        <v>0</v>
      </c>
    </row>
    <row r="56" spans="1:6" s="17" customFormat="1" ht="12" customHeight="1" thickBot="1" x14ac:dyDescent="0.25">
      <c r="A56" s="14" t="s">
        <v>106</v>
      </c>
      <c r="B56" s="15" t="s">
        <v>107</v>
      </c>
      <c r="C56" s="16">
        <f>SUM(C57:C59)</f>
        <v>0</v>
      </c>
      <c r="D56" s="16">
        <f>SUM(D57:D59)</f>
        <v>0</v>
      </c>
      <c r="E56" s="16"/>
      <c r="F56" s="16">
        <f t="shared" si="1"/>
        <v>0</v>
      </c>
    </row>
    <row r="57" spans="1:6" s="17" customFormat="1" ht="12" customHeight="1" x14ac:dyDescent="0.2">
      <c r="A57" s="18" t="s">
        <v>108</v>
      </c>
      <c r="B57" s="19" t="s">
        <v>109</v>
      </c>
      <c r="C57" s="20"/>
      <c r="D57" s="20"/>
      <c r="E57" s="20"/>
      <c r="F57" s="20">
        <f t="shared" si="1"/>
        <v>0</v>
      </c>
    </row>
    <row r="58" spans="1:6" s="17" customFormat="1" ht="12" customHeight="1" x14ac:dyDescent="0.2">
      <c r="A58" s="21" t="s">
        <v>110</v>
      </c>
      <c r="B58" s="22" t="s">
        <v>111</v>
      </c>
      <c r="C58" s="23"/>
      <c r="D58" s="23"/>
      <c r="E58" s="23"/>
      <c r="F58" s="23">
        <f t="shared" si="1"/>
        <v>0</v>
      </c>
    </row>
    <row r="59" spans="1:6" s="17" customFormat="1" ht="12" customHeight="1" x14ac:dyDescent="0.2">
      <c r="A59" s="21" t="s">
        <v>112</v>
      </c>
      <c r="B59" s="22" t="s">
        <v>113</v>
      </c>
      <c r="C59" s="23"/>
      <c r="D59" s="23"/>
      <c r="E59" s="23"/>
      <c r="F59" s="23">
        <f t="shared" si="1"/>
        <v>0</v>
      </c>
    </row>
    <row r="60" spans="1:6" s="17" customFormat="1" ht="12" customHeight="1" thickBot="1" x14ac:dyDescent="0.25">
      <c r="A60" s="25" t="s">
        <v>114</v>
      </c>
      <c r="B60" s="26" t="s">
        <v>115</v>
      </c>
      <c r="C60" s="28"/>
      <c r="D60" s="28"/>
      <c r="E60" s="28"/>
      <c r="F60" s="23">
        <f t="shared" si="1"/>
        <v>0</v>
      </c>
    </row>
    <row r="61" spans="1:6" s="17" customFormat="1" ht="12" customHeight="1" thickBot="1" x14ac:dyDescent="0.25">
      <c r="A61" s="14" t="s">
        <v>116</v>
      </c>
      <c r="B61" s="27" t="s">
        <v>117</v>
      </c>
      <c r="C61" s="16">
        <f>SUM(C62:C64)</f>
        <v>0</v>
      </c>
      <c r="D61" s="16">
        <f>SUM(D62:D64)</f>
        <v>0</v>
      </c>
      <c r="E61" s="16"/>
      <c r="F61" s="16">
        <f t="shared" si="1"/>
        <v>0</v>
      </c>
    </row>
    <row r="62" spans="1:6" s="17" customFormat="1" ht="12" customHeight="1" x14ac:dyDescent="0.2">
      <c r="A62" s="18" t="s">
        <v>118</v>
      </c>
      <c r="B62" s="19" t="s">
        <v>119</v>
      </c>
      <c r="C62" s="35"/>
      <c r="D62" s="35"/>
      <c r="E62" s="38"/>
      <c r="F62" s="20">
        <f t="shared" si="1"/>
        <v>0</v>
      </c>
    </row>
    <row r="63" spans="1:6" s="17" customFormat="1" ht="12" customHeight="1" x14ac:dyDescent="0.2">
      <c r="A63" s="21" t="s">
        <v>120</v>
      </c>
      <c r="B63" s="22" t="s">
        <v>121</v>
      </c>
      <c r="C63" s="35"/>
      <c r="D63" s="35"/>
      <c r="E63" s="35"/>
      <c r="F63" s="23">
        <f t="shared" si="1"/>
        <v>0</v>
      </c>
    </row>
    <row r="64" spans="1:6" s="17" customFormat="1" ht="12" customHeight="1" x14ac:dyDescent="0.2">
      <c r="A64" s="21" t="s">
        <v>122</v>
      </c>
      <c r="B64" s="22" t="s">
        <v>123</v>
      </c>
      <c r="C64" s="35"/>
      <c r="D64" s="35"/>
      <c r="E64" s="35"/>
      <c r="F64" s="23">
        <f t="shared" si="1"/>
        <v>0</v>
      </c>
    </row>
    <row r="65" spans="1:6" s="17" customFormat="1" ht="12" customHeight="1" thickBot="1" x14ac:dyDescent="0.25">
      <c r="A65" s="25" t="s">
        <v>124</v>
      </c>
      <c r="B65" s="26" t="s">
        <v>125</v>
      </c>
      <c r="C65" s="35"/>
      <c r="D65" s="35"/>
      <c r="E65" s="35"/>
      <c r="F65" s="23">
        <f t="shared" si="1"/>
        <v>0</v>
      </c>
    </row>
    <row r="66" spans="1:6" s="17" customFormat="1" ht="12" customHeight="1" thickBot="1" x14ac:dyDescent="0.25">
      <c r="A66" s="39" t="s">
        <v>126</v>
      </c>
      <c r="B66" s="15" t="s">
        <v>127</v>
      </c>
      <c r="C66" s="33">
        <f>+C11+C18+C25+C32+C40+C52+C56+C61</f>
        <v>83604000</v>
      </c>
      <c r="D66" s="33">
        <f>+D11+D18+D25+D32+D40+D52+D56+D61</f>
        <v>83604000</v>
      </c>
      <c r="E66" s="33">
        <f>+E11+E18+E25+E32+E40+E52+E56+E61</f>
        <v>0</v>
      </c>
      <c r="F66" s="33">
        <f>+F11+F18+F25+F32+F40+F52+F56+F61</f>
        <v>83604000</v>
      </c>
    </row>
    <row r="67" spans="1:6" s="17" customFormat="1" ht="12" customHeight="1" thickBot="1" x14ac:dyDescent="0.25">
      <c r="A67" s="40" t="s">
        <v>128</v>
      </c>
      <c r="B67" s="27" t="s">
        <v>129</v>
      </c>
      <c r="C67" s="16">
        <f>SUM(C68:C70)</f>
        <v>0</v>
      </c>
      <c r="D67" s="16">
        <f>SUM(D68:D70)</f>
        <v>0</v>
      </c>
      <c r="E67" s="16"/>
      <c r="F67" s="16">
        <f t="shared" si="1"/>
        <v>0</v>
      </c>
    </row>
    <row r="68" spans="1:6" s="17" customFormat="1" ht="12" customHeight="1" x14ac:dyDescent="0.2">
      <c r="A68" s="18" t="s">
        <v>130</v>
      </c>
      <c r="B68" s="19" t="s">
        <v>131</v>
      </c>
      <c r="C68" s="35"/>
      <c r="D68" s="35"/>
      <c r="E68" s="38"/>
      <c r="F68" s="20">
        <f t="shared" si="1"/>
        <v>0</v>
      </c>
    </row>
    <row r="69" spans="1:6" s="17" customFormat="1" ht="12" customHeight="1" x14ac:dyDescent="0.2">
      <c r="A69" s="21" t="s">
        <v>132</v>
      </c>
      <c r="B69" s="22" t="s">
        <v>133</v>
      </c>
      <c r="C69" s="35"/>
      <c r="D69" s="35"/>
      <c r="E69" s="35"/>
      <c r="F69" s="23">
        <f t="shared" si="1"/>
        <v>0</v>
      </c>
    </row>
    <row r="70" spans="1:6" s="17" customFormat="1" ht="12" customHeight="1" thickBot="1" x14ac:dyDescent="0.25">
      <c r="A70" s="25" t="s">
        <v>134</v>
      </c>
      <c r="B70" s="41" t="s">
        <v>135</v>
      </c>
      <c r="C70" s="35"/>
      <c r="D70" s="35"/>
      <c r="E70" s="35"/>
      <c r="F70" s="23">
        <f t="shared" si="1"/>
        <v>0</v>
      </c>
    </row>
    <row r="71" spans="1:6" s="17" customFormat="1" ht="12" customHeight="1" thickBot="1" x14ac:dyDescent="0.25">
      <c r="A71" s="40" t="s">
        <v>136</v>
      </c>
      <c r="B71" s="27" t="s">
        <v>137</v>
      </c>
      <c r="C71" s="16">
        <f>SUM(C72:C73)</f>
        <v>0</v>
      </c>
      <c r="D71" s="16">
        <f>SUM(D72:D73)</f>
        <v>0</v>
      </c>
      <c r="E71" s="16"/>
      <c r="F71" s="16">
        <f t="shared" si="1"/>
        <v>0</v>
      </c>
    </row>
    <row r="72" spans="1:6" s="17" customFormat="1" ht="12" customHeight="1" x14ac:dyDescent="0.2">
      <c r="A72" s="18" t="s">
        <v>138</v>
      </c>
      <c r="B72" s="19" t="s">
        <v>139</v>
      </c>
      <c r="C72" s="35"/>
      <c r="D72" s="35"/>
      <c r="E72" s="38"/>
      <c r="F72" s="20">
        <f t="shared" si="1"/>
        <v>0</v>
      </c>
    </row>
    <row r="73" spans="1:6" s="17" customFormat="1" ht="12" customHeight="1" thickBot="1" x14ac:dyDescent="0.25">
      <c r="A73" s="21" t="s">
        <v>140</v>
      </c>
      <c r="B73" s="22" t="s">
        <v>141</v>
      </c>
      <c r="C73" s="35"/>
      <c r="D73" s="35"/>
      <c r="E73" s="35"/>
      <c r="F73" s="23">
        <f t="shared" si="1"/>
        <v>0</v>
      </c>
    </row>
    <row r="74" spans="1:6" s="17" customFormat="1" ht="12" customHeight="1" thickBot="1" x14ac:dyDescent="0.25">
      <c r="A74" s="40" t="s">
        <v>146</v>
      </c>
      <c r="B74" s="27" t="s">
        <v>147</v>
      </c>
      <c r="C74" s="16">
        <f>SUM(C75:C76)</f>
        <v>0</v>
      </c>
      <c r="D74" s="16">
        <f>SUM(D75:D76)</f>
        <v>71630</v>
      </c>
      <c r="E74" s="16">
        <f>SUM(E75:E76)</f>
        <v>0</v>
      </c>
      <c r="F74" s="16">
        <f>D74+E74</f>
        <v>71630</v>
      </c>
    </row>
    <row r="75" spans="1:6" s="17" customFormat="1" ht="12" customHeight="1" x14ac:dyDescent="0.2">
      <c r="A75" s="852" t="s">
        <v>148</v>
      </c>
      <c r="B75" s="19" t="s">
        <v>149</v>
      </c>
      <c r="C75" s="850"/>
      <c r="D75" s="853">
        <v>71630</v>
      </c>
      <c r="E75" s="854"/>
      <c r="F75" s="470">
        <f>D75+E75</f>
        <v>71630</v>
      </c>
    </row>
    <row r="76" spans="1:6" s="17" customFormat="1" ht="12" customHeight="1" thickBot="1" x14ac:dyDescent="0.25">
      <c r="A76" s="855" t="s">
        <v>150</v>
      </c>
      <c r="B76" s="26" t="s">
        <v>151</v>
      </c>
      <c r="C76" s="848"/>
      <c r="D76" s="443"/>
      <c r="E76" s="856"/>
      <c r="F76" s="431">
        <f>D76+E76</f>
        <v>0</v>
      </c>
    </row>
    <row r="77" spans="1:6" s="17" customFormat="1" ht="12" customHeight="1" thickBot="1" x14ac:dyDescent="0.25">
      <c r="A77" s="40" t="s">
        <v>152</v>
      </c>
      <c r="B77" s="27" t="s">
        <v>153</v>
      </c>
      <c r="C77" s="857">
        <f>SUM(C78:C78)</f>
        <v>0</v>
      </c>
      <c r="D77" s="87">
        <f>SUM(D78:D78)</f>
        <v>0</v>
      </c>
      <c r="E77" s="858"/>
      <c r="F77" s="87">
        <f t="shared" ref="F77:F84" si="3">C77+D77</f>
        <v>0</v>
      </c>
    </row>
    <row r="78" spans="1:6" s="17" customFormat="1" ht="12" customHeight="1" thickBot="1" x14ac:dyDescent="0.25">
      <c r="A78" s="18" t="s">
        <v>154</v>
      </c>
      <c r="B78" s="19" t="s">
        <v>155</v>
      </c>
      <c r="C78" s="35"/>
      <c r="D78" s="35"/>
      <c r="E78" s="38"/>
      <c r="F78" s="20">
        <f t="shared" si="3"/>
        <v>0</v>
      </c>
    </row>
    <row r="79" spans="1:6" s="17" customFormat="1" ht="12" customHeight="1" thickBot="1" x14ac:dyDescent="0.25">
      <c r="A79" s="40" t="s">
        <v>160</v>
      </c>
      <c r="B79" s="27" t="s">
        <v>161</v>
      </c>
      <c r="C79" s="16">
        <f>SUM(C80:C81)</f>
        <v>0</v>
      </c>
      <c r="D79" s="16">
        <f>SUM(D80:D81)</f>
        <v>0</v>
      </c>
      <c r="E79" s="16"/>
      <c r="F79" s="16">
        <f t="shared" si="3"/>
        <v>0</v>
      </c>
    </row>
    <row r="80" spans="1:6" s="17" customFormat="1" ht="12" customHeight="1" x14ac:dyDescent="0.2">
      <c r="A80" s="51" t="s">
        <v>162</v>
      </c>
      <c r="B80" s="19" t="s">
        <v>163</v>
      </c>
      <c r="C80" s="35"/>
      <c r="D80" s="35"/>
      <c r="E80" s="38"/>
      <c r="F80" s="20">
        <f t="shared" si="3"/>
        <v>0</v>
      </c>
    </row>
    <row r="81" spans="1:6" s="17" customFormat="1" ht="12" customHeight="1" thickBot="1" x14ac:dyDescent="0.25">
      <c r="A81" s="52" t="s">
        <v>164</v>
      </c>
      <c r="B81" s="22" t="s">
        <v>165</v>
      </c>
      <c r="C81" s="35"/>
      <c r="D81" s="35"/>
      <c r="E81" s="35"/>
      <c r="F81" s="23">
        <f t="shared" si="3"/>
        <v>0</v>
      </c>
    </row>
    <row r="82" spans="1:6" s="17" customFormat="1" ht="12" customHeight="1" thickBot="1" x14ac:dyDescent="0.25">
      <c r="A82" s="40" t="s">
        <v>170</v>
      </c>
      <c r="B82" s="27" t="s">
        <v>171</v>
      </c>
      <c r="C82" s="54"/>
      <c r="D82" s="54"/>
      <c r="E82" s="54"/>
      <c r="F82" s="16">
        <f t="shared" si="3"/>
        <v>0</v>
      </c>
    </row>
    <row r="83" spans="1:6" s="17" customFormat="1" ht="13.5" customHeight="1" thickBot="1" x14ac:dyDescent="0.25">
      <c r="A83" s="40" t="s">
        <v>172</v>
      </c>
      <c r="B83" s="27" t="s">
        <v>173</v>
      </c>
      <c r="C83" s="54"/>
      <c r="D83" s="54"/>
      <c r="E83" s="54"/>
      <c r="F83" s="16">
        <f t="shared" si="3"/>
        <v>0</v>
      </c>
    </row>
    <row r="84" spans="1:6" s="17" customFormat="1" ht="15.75" customHeight="1" thickBot="1" x14ac:dyDescent="0.25">
      <c r="A84" s="40" t="s">
        <v>174</v>
      </c>
      <c r="B84" s="55" t="s">
        <v>175</v>
      </c>
      <c r="C84" s="33">
        <f>+C67+C71+C74+C77+C79+C83+C82</f>
        <v>0</v>
      </c>
      <c r="D84" s="33">
        <f>+D67+D71+D74+D77+D79+D83+D82</f>
        <v>71630</v>
      </c>
      <c r="E84" s="33">
        <v>0</v>
      </c>
      <c r="F84" s="16">
        <f t="shared" si="3"/>
        <v>71630</v>
      </c>
    </row>
    <row r="85" spans="1:6" s="17" customFormat="1" ht="16.5" customHeight="1" thickBot="1" x14ac:dyDescent="0.25">
      <c r="A85" s="56" t="s">
        <v>176</v>
      </c>
      <c r="B85" s="57" t="s">
        <v>177</v>
      </c>
      <c r="C85" s="33">
        <f>+C66+C84</f>
        <v>83604000</v>
      </c>
      <c r="D85" s="33">
        <f>+D66+D84</f>
        <v>83675630</v>
      </c>
      <c r="E85" s="33">
        <v>0</v>
      </c>
      <c r="F85" s="33">
        <f>+F66+F84</f>
        <v>83675630</v>
      </c>
    </row>
    <row r="86" spans="1:6" s="17" customFormat="1" ht="11.1" customHeight="1" x14ac:dyDescent="0.2">
      <c r="A86" s="58"/>
      <c r="B86" s="59"/>
      <c r="C86" s="60"/>
    </row>
    <row r="87" spans="1:6" ht="16.5" customHeight="1" x14ac:dyDescent="0.25">
      <c r="A87" s="916" t="s">
        <v>178</v>
      </c>
      <c r="B87" s="916"/>
      <c r="C87" s="916"/>
    </row>
    <row r="88" spans="1:6" ht="16.5" customHeight="1" thickBot="1" x14ac:dyDescent="0.3">
      <c r="A88" s="917" t="s">
        <v>179</v>
      </c>
      <c r="B88" s="917"/>
      <c r="C88" s="923" t="str">
        <f>C8</f>
        <v>Forintban!</v>
      </c>
      <c r="D88" s="923"/>
      <c r="E88" s="923"/>
      <c r="F88" s="923"/>
    </row>
    <row r="89" spans="1:6" ht="39.75" customHeight="1" thickBot="1" x14ac:dyDescent="0.3">
      <c r="A89" s="61" t="s">
        <v>4</v>
      </c>
      <c r="B89" s="62" t="s">
        <v>180</v>
      </c>
      <c r="C89" s="63" t="str">
        <f>+C9</f>
        <v>2020. évi előirányzat</v>
      </c>
      <c r="D89" s="9" t="s">
        <v>622</v>
      </c>
      <c r="E89" s="9" t="s">
        <v>623</v>
      </c>
      <c r="F89" s="9" t="s">
        <v>7</v>
      </c>
    </row>
    <row r="90" spans="1:6" s="13" customFormat="1" ht="12" customHeight="1" thickBot="1" x14ac:dyDescent="0.25">
      <c r="A90" s="61"/>
      <c r="B90" s="62" t="s">
        <v>8</v>
      </c>
      <c r="C90" s="63" t="s">
        <v>9</v>
      </c>
      <c r="D90" s="12" t="s">
        <v>10</v>
      </c>
      <c r="E90" s="12" t="s">
        <v>11</v>
      </c>
      <c r="F90" s="12" t="s">
        <v>361</v>
      </c>
    </row>
    <row r="91" spans="1:6" ht="12" customHeight="1" thickBot="1" x14ac:dyDescent="0.3">
      <c r="A91" s="64" t="s">
        <v>12</v>
      </c>
      <c r="B91" s="65" t="s">
        <v>181</v>
      </c>
      <c r="C91" s="66">
        <f>C92+C93+C94+C95+C96+C109</f>
        <v>83604000</v>
      </c>
      <c r="D91" s="66">
        <v>83675630</v>
      </c>
      <c r="E91" s="66"/>
      <c r="F91" s="66">
        <f>D91+E91</f>
        <v>83675630</v>
      </c>
    </row>
    <row r="92" spans="1:6" ht="12" customHeight="1" x14ac:dyDescent="0.25">
      <c r="A92" s="45" t="s">
        <v>14</v>
      </c>
      <c r="B92" s="67" t="s">
        <v>182</v>
      </c>
      <c r="C92" s="68">
        <v>63964000</v>
      </c>
      <c r="D92" s="829">
        <v>63964000</v>
      </c>
      <c r="E92" s="859"/>
      <c r="F92" s="844">
        <f>D92+E92</f>
        <v>63964000</v>
      </c>
    </row>
    <row r="93" spans="1:6" ht="12" customHeight="1" x14ac:dyDescent="0.25">
      <c r="A93" s="21" t="s">
        <v>16</v>
      </c>
      <c r="B93" s="69" t="s">
        <v>183</v>
      </c>
      <c r="C93" s="23">
        <v>11220000</v>
      </c>
      <c r="D93" s="825">
        <v>11220000</v>
      </c>
      <c r="E93" s="860"/>
      <c r="F93" s="72">
        <f t="shared" ref="F93:F99" si="4">D93+E93</f>
        <v>11220000</v>
      </c>
    </row>
    <row r="94" spans="1:6" ht="12" customHeight="1" x14ac:dyDescent="0.25">
      <c r="A94" s="21" t="s">
        <v>18</v>
      </c>
      <c r="B94" s="69" t="s">
        <v>184</v>
      </c>
      <c r="C94" s="28">
        <v>8420000</v>
      </c>
      <c r="D94" s="832">
        <v>8491630</v>
      </c>
      <c r="E94" s="860"/>
      <c r="F94" s="72">
        <f t="shared" si="4"/>
        <v>8491630</v>
      </c>
    </row>
    <row r="95" spans="1:6" ht="12" customHeight="1" x14ac:dyDescent="0.25">
      <c r="A95" s="21" t="s">
        <v>20</v>
      </c>
      <c r="B95" s="70" t="s">
        <v>185</v>
      </c>
      <c r="C95" s="28"/>
      <c r="D95" s="832">
        <v>0</v>
      </c>
      <c r="E95" s="860"/>
      <c r="F95" s="72">
        <f t="shared" si="4"/>
        <v>0</v>
      </c>
    </row>
    <row r="96" spans="1:6" ht="12" customHeight="1" x14ac:dyDescent="0.25">
      <c r="A96" s="21" t="s">
        <v>186</v>
      </c>
      <c r="B96" s="71" t="s">
        <v>187</v>
      </c>
      <c r="C96" s="28"/>
      <c r="D96" s="832">
        <v>0</v>
      </c>
      <c r="E96" s="860"/>
      <c r="F96" s="72">
        <f t="shared" si="4"/>
        <v>0</v>
      </c>
    </row>
    <row r="97" spans="1:6" ht="12" customHeight="1" x14ac:dyDescent="0.25">
      <c r="A97" s="21" t="s">
        <v>24</v>
      </c>
      <c r="B97" s="69" t="s">
        <v>188</v>
      </c>
      <c r="C97" s="28"/>
      <c r="D97" s="832"/>
      <c r="E97" s="860"/>
      <c r="F97" s="72">
        <f t="shared" si="4"/>
        <v>0</v>
      </c>
    </row>
    <row r="98" spans="1:6" ht="12" customHeight="1" x14ac:dyDescent="0.25">
      <c r="A98" s="21" t="s">
        <v>189</v>
      </c>
      <c r="B98" s="73" t="s">
        <v>190</v>
      </c>
      <c r="C98" s="28"/>
      <c r="D98" s="832"/>
      <c r="E98" s="860"/>
      <c r="F98" s="72">
        <f t="shared" si="4"/>
        <v>0</v>
      </c>
    </row>
    <row r="99" spans="1:6" ht="12" customHeight="1" x14ac:dyDescent="0.25">
      <c r="A99" s="21" t="s">
        <v>191</v>
      </c>
      <c r="B99" s="73" t="s">
        <v>192</v>
      </c>
      <c r="C99" s="28"/>
      <c r="D99" s="832"/>
      <c r="E99" s="860"/>
      <c r="F99" s="72">
        <f t="shared" si="4"/>
        <v>0</v>
      </c>
    </row>
    <row r="100" spans="1:6" ht="12" customHeight="1" x14ac:dyDescent="0.25">
      <c r="A100" s="21" t="s">
        <v>193</v>
      </c>
      <c r="B100" s="74" t="s">
        <v>194</v>
      </c>
      <c r="C100" s="28"/>
      <c r="D100" s="832"/>
      <c r="E100" s="860"/>
      <c r="F100" s="72">
        <f t="shared" ref="F100:F151" si="5">C100+D100</f>
        <v>0</v>
      </c>
    </row>
    <row r="101" spans="1:6" ht="12" customHeight="1" x14ac:dyDescent="0.25">
      <c r="A101" s="21" t="s">
        <v>195</v>
      </c>
      <c r="B101" s="75" t="s">
        <v>196</v>
      </c>
      <c r="C101" s="28"/>
      <c r="D101" s="832"/>
      <c r="E101" s="860"/>
      <c r="F101" s="439">
        <f t="shared" si="5"/>
        <v>0</v>
      </c>
    </row>
    <row r="102" spans="1:6" ht="12" customHeight="1" x14ac:dyDescent="0.25">
      <c r="A102" s="21" t="s">
        <v>197</v>
      </c>
      <c r="B102" s="75" t="s">
        <v>198</v>
      </c>
      <c r="C102" s="28"/>
      <c r="D102" s="832"/>
      <c r="E102" s="860"/>
      <c r="F102" s="72">
        <f t="shared" si="5"/>
        <v>0</v>
      </c>
    </row>
    <row r="103" spans="1:6" ht="12" customHeight="1" x14ac:dyDescent="0.25">
      <c r="A103" s="21" t="s">
        <v>199</v>
      </c>
      <c r="B103" s="74" t="s">
        <v>200</v>
      </c>
      <c r="C103" s="28"/>
      <c r="D103" s="832"/>
      <c r="E103" s="860"/>
      <c r="F103" s="439">
        <f t="shared" si="5"/>
        <v>0</v>
      </c>
    </row>
    <row r="104" spans="1:6" ht="12" customHeight="1" x14ac:dyDescent="0.25">
      <c r="A104" s="21" t="s">
        <v>201</v>
      </c>
      <c r="B104" s="74" t="s">
        <v>202</v>
      </c>
      <c r="C104" s="28"/>
      <c r="D104" s="832"/>
      <c r="E104" s="860"/>
      <c r="F104" s="72">
        <f t="shared" si="5"/>
        <v>0</v>
      </c>
    </row>
    <row r="105" spans="1:6" ht="12" customHeight="1" x14ac:dyDescent="0.25">
      <c r="A105" s="21" t="s">
        <v>203</v>
      </c>
      <c r="B105" s="75" t="s">
        <v>204</v>
      </c>
      <c r="C105" s="28"/>
      <c r="D105" s="832"/>
      <c r="E105" s="860"/>
      <c r="F105" s="439">
        <f t="shared" si="5"/>
        <v>0</v>
      </c>
    </row>
    <row r="106" spans="1:6" ht="12" customHeight="1" x14ac:dyDescent="0.25">
      <c r="A106" s="76" t="s">
        <v>205</v>
      </c>
      <c r="B106" s="73" t="s">
        <v>206</v>
      </c>
      <c r="C106" s="28"/>
      <c r="D106" s="832"/>
      <c r="E106" s="860"/>
      <c r="F106" s="439">
        <f t="shared" si="5"/>
        <v>0</v>
      </c>
    </row>
    <row r="107" spans="1:6" ht="12" customHeight="1" x14ac:dyDescent="0.25">
      <c r="A107" s="21" t="s">
        <v>207</v>
      </c>
      <c r="B107" s="73" t="s">
        <v>208</v>
      </c>
      <c r="C107" s="28"/>
      <c r="D107" s="832"/>
      <c r="E107" s="860"/>
      <c r="F107" s="72">
        <f t="shared" si="5"/>
        <v>0</v>
      </c>
    </row>
    <row r="108" spans="1:6" ht="12" customHeight="1" x14ac:dyDescent="0.25">
      <c r="A108" s="25" t="s">
        <v>209</v>
      </c>
      <c r="B108" s="73" t="s">
        <v>210</v>
      </c>
      <c r="C108" s="28"/>
      <c r="D108" s="832"/>
      <c r="E108" s="860"/>
      <c r="F108" s="439">
        <f t="shared" si="5"/>
        <v>0</v>
      </c>
    </row>
    <row r="109" spans="1:6" ht="12" customHeight="1" x14ac:dyDescent="0.25">
      <c r="A109" s="21" t="s">
        <v>211</v>
      </c>
      <c r="B109" s="70" t="s">
        <v>212</v>
      </c>
      <c r="C109" s="23"/>
      <c r="D109" s="825"/>
      <c r="E109" s="860"/>
      <c r="F109" s="439">
        <f t="shared" si="5"/>
        <v>0</v>
      </c>
    </row>
    <row r="110" spans="1:6" ht="12" customHeight="1" x14ac:dyDescent="0.25">
      <c r="A110" s="21" t="s">
        <v>213</v>
      </c>
      <c r="B110" s="69" t="s">
        <v>214</v>
      </c>
      <c r="C110" s="23"/>
      <c r="D110" s="825"/>
      <c r="E110" s="860"/>
      <c r="F110" s="72">
        <f t="shared" si="5"/>
        <v>0</v>
      </c>
    </row>
    <row r="111" spans="1:6" ht="12" customHeight="1" thickBot="1" x14ac:dyDescent="0.3">
      <c r="A111" s="48" t="s">
        <v>215</v>
      </c>
      <c r="B111" s="77" t="s">
        <v>216</v>
      </c>
      <c r="C111" s="78"/>
      <c r="D111" s="833"/>
      <c r="E111" s="861"/>
      <c r="F111" s="480">
        <f t="shared" si="5"/>
        <v>0</v>
      </c>
    </row>
    <row r="112" spans="1:6" ht="12" customHeight="1" thickBot="1" x14ac:dyDescent="0.3">
      <c r="A112" s="79" t="s">
        <v>26</v>
      </c>
      <c r="B112" s="80" t="s">
        <v>217</v>
      </c>
      <c r="C112" s="81">
        <f>+C113+C115+C117</f>
        <v>0</v>
      </c>
      <c r="D112" s="862">
        <f>+D113+D115+D117</f>
        <v>0</v>
      </c>
      <c r="E112" s="87"/>
      <c r="F112" s="486">
        <f t="shared" si="5"/>
        <v>0</v>
      </c>
    </row>
    <row r="113" spans="1:6" ht="12" customHeight="1" x14ac:dyDescent="0.25">
      <c r="A113" s="18" t="s">
        <v>28</v>
      </c>
      <c r="B113" s="69" t="s">
        <v>218</v>
      </c>
      <c r="C113" s="20"/>
      <c r="D113" s="823"/>
      <c r="E113" s="431"/>
      <c r="F113" s="834">
        <f t="shared" si="5"/>
        <v>0</v>
      </c>
    </row>
    <row r="114" spans="1:6" ht="12" customHeight="1" x14ac:dyDescent="0.25">
      <c r="A114" s="18" t="s">
        <v>30</v>
      </c>
      <c r="B114" s="82" t="s">
        <v>219</v>
      </c>
      <c r="C114" s="20"/>
      <c r="D114" s="823"/>
      <c r="E114" s="72"/>
      <c r="F114" s="83">
        <f t="shared" si="5"/>
        <v>0</v>
      </c>
    </row>
    <row r="115" spans="1:6" ht="12" customHeight="1" x14ac:dyDescent="0.25">
      <c r="A115" s="18" t="s">
        <v>32</v>
      </c>
      <c r="B115" s="82" t="s">
        <v>220</v>
      </c>
      <c r="C115" s="23"/>
      <c r="D115" s="825"/>
      <c r="E115" s="72"/>
      <c r="F115" s="85">
        <f t="shared" si="5"/>
        <v>0</v>
      </c>
    </row>
    <row r="116" spans="1:6" ht="12" customHeight="1" x14ac:dyDescent="0.25">
      <c r="A116" s="18" t="s">
        <v>34</v>
      </c>
      <c r="B116" s="82" t="s">
        <v>221</v>
      </c>
      <c r="C116" s="83"/>
      <c r="D116" s="841"/>
      <c r="E116" s="72"/>
      <c r="F116" s="85">
        <f t="shared" si="5"/>
        <v>0</v>
      </c>
    </row>
    <row r="117" spans="1:6" ht="12" customHeight="1" x14ac:dyDescent="0.25">
      <c r="A117" s="18" t="s">
        <v>36</v>
      </c>
      <c r="B117" s="26" t="s">
        <v>222</v>
      </c>
      <c r="C117" s="83"/>
      <c r="D117" s="841"/>
      <c r="E117" s="72"/>
      <c r="F117" s="83">
        <f t="shared" si="5"/>
        <v>0</v>
      </c>
    </row>
    <row r="118" spans="1:6" ht="12" customHeight="1" x14ac:dyDescent="0.25">
      <c r="A118" s="18" t="s">
        <v>38</v>
      </c>
      <c r="B118" s="24" t="s">
        <v>223</v>
      </c>
      <c r="C118" s="83"/>
      <c r="D118" s="841"/>
      <c r="E118" s="439"/>
      <c r="F118" s="85">
        <f t="shared" si="5"/>
        <v>0</v>
      </c>
    </row>
    <row r="119" spans="1:6" ht="12" customHeight="1" x14ac:dyDescent="0.25">
      <c r="A119" s="18" t="s">
        <v>224</v>
      </c>
      <c r="B119" s="84" t="s">
        <v>225</v>
      </c>
      <c r="C119" s="83"/>
      <c r="D119" s="841"/>
      <c r="E119" s="439"/>
      <c r="F119" s="85">
        <f t="shared" si="5"/>
        <v>0</v>
      </c>
    </row>
    <row r="120" spans="1:6" x14ac:dyDescent="0.25">
      <c r="A120" s="18" t="s">
        <v>226</v>
      </c>
      <c r="B120" s="75" t="s">
        <v>198</v>
      </c>
      <c r="C120" s="83"/>
      <c r="D120" s="841"/>
      <c r="E120" s="72"/>
      <c r="F120" s="83">
        <f t="shared" si="5"/>
        <v>0</v>
      </c>
    </row>
    <row r="121" spans="1:6" ht="12" customHeight="1" x14ac:dyDescent="0.25">
      <c r="A121" s="18" t="s">
        <v>227</v>
      </c>
      <c r="B121" s="75" t="s">
        <v>228</v>
      </c>
      <c r="C121" s="83"/>
      <c r="D121" s="841"/>
      <c r="E121" s="439"/>
      <c r="F121" s="85">
        <f t="shared" si="5"/>
        <v>0</v>
      </c>
    </row>
    <row r="122" spans="1:6" ht="12" customHeight="1" x14ac:dyDescent="0.25">
      <c r="A122" s="18" t="s">
        <v>229</v>
      </c>
      <c r="B122" s="75" t="s">
        <v>230</v>
      </c>
      <c r="C122" s="83"/>
      <c r="D122" s="841"/>
      <c r="E122" s="439"/>
      <c r="F122" s="85">
        <f t="shared" si="5"/>
        <v>0</v>
      </c>
    </row>
    <row r="123" spans="1:6" ht="12" customHeight="1" x14ac:dyDescent="0.25">
      <c r="A123" s="18" t="s">
        <v>231</v>
      </c>
      <c r="B123" s="75" t="s">
        <v>204</v>
      </c>
      <c r="C123" s="83"/>
      <c r="D123" s="841"/>
      <c r="E123" s="72"/>
      <c r="F123" s="83">
        <f t="shared" si="5"/>
        <v>0</v>
      </c>
    </row>
    <row r="124" spans="1:6" ht="12" customHeight="1" x14ac:dyDescent="0.25">
      <c r="A124" s="18" t="s">
        <v>232</v>
      </c>
      <c r="B124" s="75" t="s">
        <v>233</v>
      </c>
      <c r="C124" s="83"/>
      <c r="D124" s="841"/>
      <c r="E124" s="439"/>
      <c r="F124" s="85">
        <f t="shared" si="5"/>
        <v>0</v>
      </c>
    </row>
    <row r="125" spans="1:6" ht="16.5" thickBot="1" x14ac:dyDescent="0.3">
      <c r="A125" s="76" t="s">
        <v>234</v>
      </c>
      <c r="B125" s="75" t="s">
        <v>235</v>
      </c>
      <c r="C125" s="85"/>
      <c r="D125" s="842"/>
      <c r="E125" s="439"/>
      <c r="F125" s="85">
        <f t="shared" si="5"/>
        <v>0</v>
      </c>
    </row>
    <row r="126" spans="1:6" ht="12" customHeight="1" thickBot="1" x14ac:dyDescent="0.3">
      <c r="A126" s="14" t="s">
        <v>40</v>
      </c>
      <c r="B126" s="86" t="s">
        <v>236</v>
      </c>
      <c r="C126" s="16">
        <f>+C91+C112</f>
        <v>83604000</v>
      </c>
      <c r="D126" s="862">
        <f>+D91+D112</f>
        <v>83675630</v>
      </c>
      <c r="E126" s="862">
        <f t="shared" ref="E126:F126" si="6">+E91+E112</f>
        <v>0</v>
      </c>
      <c r="F126" s="87">
        <f t="shared" si="6"/>
        <v>83675630</v>
      </c>
    </row>
    <row r="127" spans="1:6" ht="12" customHeight="1" thickBot="1" x14ac:dyDescent="0.3">
      <c r="A127" s="14" t="s">
        <v>237</v>
      </c>
      <c r="B127" s="86" t="s">
        <v>238</v>
      </c>
      <c r="C127" s="16">
        <f>+C128+C129+C130</f>
        <v>0</v>
      </c>
      <c r="D127" s="862">
        <f>+D128+D129+D130</f>
        <v>0</v>
      </c>
      <c r="E127" s="623"/>
      <c r="F127" s="97">
        <f t="shared" si="5"/>
        <v>0</v>
      </c>
    </row>
    <row r="128" spans="1:6" ht="12" customHeight="1" x14ac:dyDescent="0.25">
      <c r="A128" s="18" t="s">
        <v>56</v>
      </c>
      <c r="B128" s="82" t="s">
        <v>239</v>
      </c>
      <c r="C128" s="83"/>
      <c r="D128" s="863"/>
      <c r="E128" s="624"/>
      <c r="F128" s="834">
        <f t="shared" si="5"/>
        <v>0</v>
      </c>
    </row>
    <row r="129" spans="1:6" ht="12" customHeight="1" x14ac:dyDescent="0.25">
      <c r="A129" s="18" t="s">
        <v>58</v>
      </c>
      <c r="B129" s="82" t="s">
        <v>240</v>
      </c>
      <c r="C129" s="83"/>
      <c r="D129" s="83"/>
      <c r="E129" s="83"/>
      <c r="F129" s="23">
        <f t="shared" si="5"/>
        <v>0</v>
      </c>
    </row>
    <row r="130" spans="1:6" ht="12" customHeight="1" thickBot="1" x14ac:dyDescent="0.3">
      <c r="A130" s="76" t="s">
        <v>60</v>
      </c>
      <c r="B130" s="82" t="s">
        <v>241</v>
      </c>
      <c r="C130" s="83"/>
      <c r="D130" s="83"/>
      <c r="E130" s="83"/>
      <c r="F130" s="23">
        <f t="shared" si="5"/>
        <v>0</v>
      </c>
    </row>
    <row r="131" spans="1:6" ht="12" customHeight="1" thickBot="1" x14ac:dyDescent="0.3">
      <c r="A131" s="14" t="s">
        <v>70</v>
      </c>
      <c r="B131" s="86" t="s">
        <v>242</v>
      </c>
      <c r="C131" s="16">
        <f>SUM(C132:C137)</f>
        <v>0</v>
      </c>
      <c r="D131" s="87">
        <f>SUM(D132:D137)</f>
        <v>0</v>
      </c>
      <c r="E131" s="16"/>
      <c r="F131" s="16">
        <f t="shared" si="5"/>
        <v>0</v>
      </c>
    </row>
    <row r="132" spans="1:6" ht="12" customHeight="1" x14ac:dyDescent="0.25">
      <c r="A132" s="18" t="s">
        <v>72</v>
      </c>
      <c r="B132" s="90" t="s">
        <v>243</v>
      </c>
      <c r="C132" s="83"/>
      <c r="D132" s="88"/>
      <c r="E132" s="88"/>
      <c r="F132" s="20">
        <f t="shared" si="5"/>
        <v>0</v>
      </c>
    </row>
    <row r="133" spans="1:6" ht="12" customHeight="1" x14ac:dyDescent="0.25">
      <c r="A133" s="18" t="s">
        <v>74</v>
      </c>
      <c r="B133" s="90" t="s">
        <v>244</v>
      </c>
      <c r="C133" s="83"/>
      <c r="D133" s="83"/>
      <c r="E133" s="85"/>
      <c r="F133" s="28">
        <f t="shared" si="5"/>
        <v>0</v>
      </c>
    </row>
    <row r="134" spans="1:6" ht="12" customHeight="1" x14ac:dyDescent="0.25">
      <c r="A134" s="18" t="s">
        <v>76</v>
      </c>
      <c r="B134" s="90" t="s">
        <v>245</v>
      </c>
      <c r="C134" s="83"/>
      <c r="D134" s="83"/>
      <c r="E134" s="85"/>
      <c r="F134" s="28">
        <f t="shared" si="5"/>
        <v>0</v>
      </c>
    </row>
    <row r="135" spans="1:6" ht="12" customHeight="1" x14ac:dyDescent="0.25">
      <c r="A135" s="18" t="s">
        <v>78</v>
      </c>
      <c r="B135" s="90" t="s">
        <v>246</v>
      </c>
      <c r="C135" s="83"/>
      <c r="D135" s="83"/>
      <c r="E135" s="83"/>
      <c r="F135" s="23">
        <f t="shared" si="5"/>
        <v>0</v>
      </c>
    </row>
    <row r="136" spans="1:6" ht="12" customHeight="1" x14ac:dyDescent="0.25">
      <c r="A136" s="76" t="s">
        <v>80</v>
      </c>
      <c r="B136" s="91" t="s">
        <v>247</v>
      </c>
      <c r="C136" s="85"/>
      <c r="D136" s="85"/>
      <c r="E136" s="85"/>
      <c r="F136" s="23">
        <f t="shared" si="5"/>
        <v>0</v>
      </c>
    </row>
    <row r="137" spans="1:6" ht="12" customHeight="1" thickBot="1" x14ac:dyDescent="0.3">
      <c r="A137" s="48" t="s">
        <v>82</v>
      </c>
      <c r="B137" s="92" t="s">
        <v>248</v>
      </c>
      <c r="C137" s="93"/>
      <c r="D137" s="93"/>
      <c r="E137" s="85"/>
      <c r="F137" s="23">
        <f t="shared" si="5"/>
        <v>0</v>
      </c>
    </row>
    <row r="138" spans="1:6" ht="12" customHeight="1" thickBot="1" x14ac:dyDescent="0.3">
      <c r="A138" s="14" t="s">
        <v>94</v>
      </c>
      <c r="B138" s="86" t="s">
        <v>249</v>
      </c>
      <c r="C138" s="33">
        <f>+C139+C140+C141+C142</f>
        <v>0</v>
      </c>
      <c r="D138" s="94">
        <f>+D139+D140+D141+D142</f>
        <v>0</v>
      </c>
      <c r="E138" s="33"/>
      <c r="F138" s="16">
        <f t="shared" si="5"/>
        <v>0</v>
      </c>
    </row>
    <row r="139" spans="1:6" ht="12" customHeight="1" x14ac:dyDescent="0.25">
      <c r="A139" s="18" t="s">
        <v>96</v>
      </c>
      <c r="B139" s="90" t="s">
        <v>250</v>
      </c>
      <c r="C139" s="83"/>
      <c r="D139" s="88"/>
      <c r="E139" s="88"/>
      <c r="F139" s="20">
        <f t="shared" si="5"/>
        <v>0</v>
      </c>
    </row>
    <row r="140" spans="1:6" ht="12" customHeight="1" x14ac:dyDescent="0.25">
      <c r="A140" s="18" t="s">
        <v>98</v>
      </c>
      <c r="B140" s="90" t="s">
        <v>251</v>
      </c>
      <c r="C140" s="83"/>
      <c r="D140" s="83"/>
      <c r="E140" s="85"/>
      <c r="F140" s="28">
        <f t="shared" si="5"/>
        <v>0</v>
      </c>
    </row>
    <row r="141" spans="1:6" ht="12" customHeight="1" thickBot="1" x14ac:dyDescent="0.3">
      <c r="A141" s="76" t="s">
        <v>100</v>
      </c>
      <c r="B141" s="91" t="s">
        <v>252</v>
      </c>
      <c r="C141" s="85"/>
      <c r="D141" s="85"/>
      <c r="E141" s="85"/>
      <c r="F141" s="28">
        <f t="shared" si="5"/>
        <v>0</v>
      </c>
    </row>
    <row r="142" spans="1:6" ht="12" customHeight="1" thickBot="1" x14ac:dyDescent="0.3">
      <c r="A142" s="95" t="s">
        <v>102</v>
      </c>
      <c r="B142" s="96" t="s">
        <v>253</v>
      </c>
      <c r="C142" s="97"/>
      <c r="D142" s="97"/>
      <c r="E142" s="830"/>
      <c r="F142" s="66">
        <f t="shared" si="5"/>
        <v>0</v>
      </c>
    </row>
    <row r="143" spans="1:6" ht="12" customHeight="1" thickBot="1" x14ac:dyDescent="0.3">
      <c r="A143" s="14" t="s">
        <v>254</v>
      </c>
      <c r="B143" s="86" t="s">
        <v>255</v>
      </c>
      <c r="C143" s="98">
        <f>SUM(C144:C148)</f>
        <v>0</v>
      </c>
      <c r="D143" s="121">
        <f>SUM(D144:D148)</f>
        <v>0</v>
      </c>
      <c r="E143" s="98"/>
      <c r="F143" s="16">
        <f t="shared" si="5"/>
        <v>0</v>
      </c>
    </row>
    <row r="144" spans="1:6" ht="12" customHeight="1" x14ac:dyDescent="0.25">
      <c r="A144" s="18" t="s">
        <v>108</v>
      </c>
      <c r="B144" s="90" t="s">
        <v>256</v>
      </c>
      <c r="C144" s="83"/>
      <c r="D144" s="88"/>
      <c r="E144" s="88"/>
      <c r="F144" s="20">
        <f t="shared" si="5"/>
        <v>0</v>
      </c>
    </row>
    <row r="145" spans="1:10" ht="12" customHeight="1" x14ac:dyDescent="0.25">
      <c r="A145" s="18" t="s">
        <v>110</v>
      </c>
      <c r="B145" s="90" t="s">
        <v>257</v>
      </c>
      <c r="C145" s="83"/>
      <c r="D145" s="83"/>
      <c r="E145" s="85"/>
      <c r="F145" s="28">
        <f t="shared" si="5"/>
        <v>0</v>
      </c>
    </row>
    <row r="146" spans="1:10" ht="12" customHeight="1" x14ac:dyDescent="0.25">
      <c r="A146" s="18" t="s">
        <v>112</v>
      </c>
      <c r="B146" s="90" t="s">
        <v>267</v>
      </c>
      <c r="C146" s="83"/>
      <c r="D146" s="83"/>
      <c r="E146" s="85"/>
      <c r="F146" s="28">
        <f t="shared" si="5"/>
        <v>0</v>
      </c>
    </row>
    <row r="147" spans="1:10" ht="12" customHeight="1" x14ac:dyDescent="0.25">
      <c r="A147" s="18" t="s">
        <v>114</v>
      </c>
      <c r="B147" s="90" t="s">
        <v>268</v>
      </c>
      <c r="C147" s="83"/>
      <c r="D147" s="83"/>
      <c r="E147" s="83"/>
      <c r="F147" s="23">
        <f t="shared" si="5"/>
        <v>0</v>
      </c>
    </row>
    <row r="148" spans="1:10" ht="12" customHeight="1" thickBot="1" x14ac:dyDescent="0.3">
      <c r="A148" s="18" t="s">
        <v>269</v>
      </c>
      <c r="B148" s="90" t="s">
        <v>270</v>
      </c>
      <c r="C148" s="83"/>
      <c r="D148" s="83"/>
      <c r="E148" s="85"/>
      <c r="F148" s="28">
        <f t="shared" si="5"/>
        <v>0</v>
      </c>
    </row>
    <row r="149" spans="1:10" ht="12" customHeight="1" thickBot="1" x14ac:dyDescent="0.3">
      <c r="A149" s="14" t="s">
        <v>116</v>
      </c>
      <c r="B149" s="86" t="s">
        <v>258</v>
      </c>
      <c r="C149" s="99"/>
      <c r="D149" s="99"/>
      <c r="E149" s="836"/>
      <c r="F149" s="66">
        <f t="shared" si="5"/>
        <v>0</v>
      </c>
    </row>
    <row r="150" spans="1:10" ht="12" customHeight="1" thickBot="1" x14ac:dyDescent="0.3">
      <c r="A150" s="14" t="s">
        <v>259</v>
      </c>
      <c r="B150" s="86" t="s">
        <v>260</v>
      </c>
      <c r="C150" s="99"/>
      <c r="D150" s="99"/>
      <c r="E150" s="836"/>
      <c r="F150" s="66">
        <f t="shared" si="5"/>
        <v>0</v>
      </c>
    </row>
    <row r="151" spans="1:10" ht="15.2" customHeight="1" thickBot="1" x14ac:dyDescent="0.3">
      <c r="A151" s="14" t="s">
        <v>261</v>
      </c>
      <c r="B151" s="86" t="s">
        <v>262</v>
      </c>
      <c r="C151" s="100">
        <f>+C127+C131+C138+C143+C149+C150</f>
        <v>0</v>
      </c>
      <c r="D151" s="100">
        <f>+D127+D131+D138+D143+D149+D150</f>
        <v>0</v>
      </c>
      <c r="E151" s="837"/>
      <c r="F151" s="66">
        <f t="shared" si="5"/>
        <v>0</v>
      </c>
      <c r="G151" s="101"/>
      <c r="H151" s="102"/>
      <c r="I151" s="102"/>
      <c r="J151" s="102"/>
    </row>
    <row r="152" spans="1:10" s="17" customFormat="1" ht="17.25" customHeight="1" thickBot="1" x14ac:dyDescent="0.25">
      <c r="A152" s="103" t="s">
        <v>263</v>
      </c>
      <c r="B152" s="104" t="s">
        <v>264</v>
      </c>
      <c r="C152" s="100">
        <f>+C126+C151</f>
        <v>83604000</v>
      </c>
      <c r="D152" s="100">
        <f>+D126+D151</f>
        <v>83675630</v>
      </c>
      <c r="E152" s="100">
        <f t="shared" ref="E152:F152" si="7">+E126+E151</f>
        <v>0</v>
      </c>
      <c r="F152" s="100">
        <f t="shared" si="7"/>
        <v>83675630</v>
      </c>
    </row>
    <row r="153" spans="1:10" ht="15.95" customHeight="1" x14ac:dyDescent="0.25">
      <c r="A153" s="117"/>
      <c r="B153" s="117"/>
      <c r="C153" s="105">
        <f>C85-C152</f>
        <v>0</v>
      </c>
    </row>
    <row r="154" spans="1:10" x14ac:dyDescent="0.25">
      <c r="B154" s="108" t="s">
        <v>652</v>
      </c>
    </row>
    <row r="155" spans="1:10" ht="15.2" customHeight="1" x14ac:dyDescent="0.25">
      <c r="B155" s="108" t="s">
        <v>265</v>
      </c>
    </row>
    <row r="156" spans="1:10" ht="13.5" customHeight="1" x14ac:dyDescent="0.25"/>
    <row r="157" spans="1:10" ht="27.75" customHeight="1" x14ac:dyDescent="0.25">
      <c r="B157" s="108" t="s">
        <v>653</v>
      </c>
    </row>
    <row r="158" spans="1:10" x14ac:dyDescent="0.25">
      <c r="B158" s="108" t="s">
        <v>624</v>
      </c>
    </row>
  </sheetData>
  <mergeCells count="8">
    <mergeCell ref="B1:F1"/>
    <mergeCell ref="B2:F2"/>
    <mergeCell ref="C8:F8"/>
    <mergeCell ref="A87:C87"/>
    <mergeCell ref="A88:B88"/>
    <mergeCell ref="C88:F88"/>
    <mergeCell ref="A7:C7"/>
    <mergeCell ref="A8:B8"/>
  </mergeCells>
  <pageMargins left="0.25" right="0.25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DF6B-1096-4E9F-A93F-F2278BAA16BA}">
  <sheetPr>
    <pageSetUpPr fitToPage="1"/>
  </sheetPr>
  <dimension ref="A1:K40"/>
  <sheetViews>
    <sheetView topLeftCell="A28" workbookViewId="0">
      <selection activeCell="B36" sqref="B36:B41"/>
    </sheetView>
  </sheetViews>
  <sheetFormatPr defaultRowHeight="15" x14ac:dyDescent="0.25"/>
  <cols>
    <col min="1" max="1" width="5.85546875" style="122" customWidth="1"/>
    <col min="2" max="2" width="47.28515625" style="125" customWidth="1"/>
    <col min="3" max="4" width="14" style="122" customWidth="1"/>
    <col min="5" max="6" width="12.5703125" style="122" customWidth="1"/>
    <col min="7" max="7" width="47.28515625" style="122" customWidth="1"/>
    <col min="8" max="8" width="14" style="122" customWidth="1"/>
    <col min="9" max="9" width="12.140625" style="181" bestFit="1" customWidth="1"/>
    <col min="10" max="10" width="12.140625" style="181" customWidth="1"/>
    <col min="11" max="11" width="12.140625" style="122" bestFit="1" customWidth="1"/>
    <col min="12" max="260" width="9.140625" style="122"/>
    <col min="261" max="261" width="5.85546875" style="122" customWidth="1"/>
    <col min="262" max="262" width="47.28515625" style="122" customWidth="1"/>
    <col min="263" max="263" width="14" style="122" customWidth="1"/>
    <col min="264" max="264" width="47.28515625" style="122" customWidth="1"/>
    <col min="265" max="265" width="14" style="122" customWidth="1"/>
    <col min="266" max="266" width="4.140625" style="122" customWidth="1"/>
    <col min="267" max="516" width="9.140625" style="122"/>
    <col min="517" max="517" width="5.85546875" style="122" customWidth="1"/>
    <col min="518" max="518" width="47.28515625" style="122" customWidth="1"/>
    <col min="519" max="519" width="14" style="122" customWidth="1"/>
    <col min="520" max="520" width="47.28515625" style="122" customWidth="1"/>
    <col min="521" max="521" width="14" style="122" customWidth="1"/>
    <col min="522" max="522" width="4.140625" style="122" customWidth="1"/>
    <col min="523" max="772" width="9.140625" style="122"/>
    <col min="773" max="773" width="5.85546875" style="122" customWidth="1"/>
    <col min="774" max="774" width="47.28515625" style="122" customWidth="1"/>
    <col min="775" max="775" width="14" style="122" customWidth="1"/>
    <col min="776" max="776" width="47.28515625" style="122" customWidth="1"/>
    <col min="777" max="777" width="14" style="122" customWidth="1"/>
    <col min="778" max="778" width="4.140625" style="122" customWidth="1"/>
    <col min="779" max="1028" width="9.140625" style="122"/>
    <col min="1029" max="1029" width="5.85546875" style="122" customWidth="1"/>
    <col min="1030" max="1030" width="47.28515625" style="122" customWidth="1"/>
    <col min="1031" max="1031" width="14" style="122" customWidth="1"/>
    <col min="1032" max="1032" width="47.28515625" style="122" customWidth="1"/>
    <col min="1033" max="1033" width="14" style="122" customWidth="1"/>
    <col min="1034" max="1034" width="4.140625" style="122" customWidth="1"/>
    <col min="1035" max="1284" width="9.140625" style="122"/>
    <col min="1285" max="1285" width="5.85546875" style="122" customWidth="1"/>
    <col min="1286" max="1286" width="47.28515625" style="122" customWidth="1"/>
    <col min="1287" max="1287" width="14" style="122" customWidth="1"/>
    <col min="1288" max="1288" width="47.28515625" style="122" customWidth="1"/>
    <col min="1289" max="1289" width="14" style="122" customWidth="1"/>
    <col min="1290" max="1290" width="4.140625" style="122" customWidth="1"/>
    <col min="1291" max="1540" width="9.140625" style="122"/>
    <col min="1541" max="1541" width="5.85546875" style="122" customWidth="1"/>
    <col min="1542" max="1542" width="47.28515625" style="122" customWidth="1"/>
    <col min="1543" max="1543" width="14" style="122" customWidth="1"/>
    <col min="1544" max="1544" width="47.28515625" style="122" customWidth="1"/>
    <col min="1545" max="1545" width="14" style="122" customWidth="1"/>
    <col min="1546" max="1546" width="4.140625" style="122" customWidth="1"/>
    <col min="1547" max="1796" width="9.140625" style="122"/>
    <col min="1797" max="1797" width="5.85546875" style="122" customWidth="1"/>
    <col min="1798" max="1798" width="47.28515625" style="122" customWidth="1"/>
    <col min="1799" max="1799" width="14" style="122" customWidth="1"/>
    <col min="1800" max="1800" width="47.28515625" style="122" customWidth="1"/>
    <col min="1801" max="1801" width="14" style="122" customWidth="1"/>
    <col min="1802" max="1802" width="4.140625" style="122" customWidth="1"/>
    <col min="1803" max="2052" width="9.140625" style="122"/>
    <col min="2053" max="2053" width="5.85546875" style="122" customWidth="1"/>
    <col min="2054" max="2054" width="47.28515625" style="122" customWidth="1"/>
    <col min="2055" max="2055" width="14" style="122" customWidth="1"/>
    <col min="2056" max="2056" width="47.28515625" style="122" customWidth="1"/>
    <col min="2057" max="2057" width="14" style="122" customWidth="1"/>
    <col min="2058" max="2058" width="4.140625" style="122" customWidth="1"/>
    <col min="2059" max="2308" width="9.140625" style="122"/>
    <col min="2309" max="2309" width="5.85546875" style="122" customWidth="1"/>
    <col min="2310" max="2310" width="47.28515625" style="122" customWidth="1"/>
    <col min="2311" max="2311" width="14" style="122" customWidth="1"/>
    <col min="2312" max="2312" width="47.28515625" style="122" customWidth="1"/>
    <col min="2313" max="2313" width="14" style="122" customWidth="1"/>
    <col min="2314" max="2314" width="4.140625" style="122" customWidth="1"/>
    <col min="2315" max="2564" width="9.140625" style="122"/>
    <col min="2565" max="2565" width="5.85546875" style="122" customWidth="1"/>
    <col min="2566" max="2566" width="47.28515625" style="122" customWidth="1"/>
    <col min="2567" max="2567" width="14" style="122" customWidth="1"/>
    <col min="2568" max="2568" width="47.28515625" style="122" customWidth="1"/>
    <col min="2569" max="2569" width="14" style="122" customWidth="1"/>
    <col min="2570" max="2570" width="4.140625" style="122" customWidth="1"/>
    <col min="2571" max="2820" width="9.140625" style="122"/>
    <col min="2821" max="2821" width="5.85546875" style="122" customWidth="1"/>
    <col min="2822" max="2822" width="47.28515625" style="122" customWidth="1"/>
    <col min="2823" max="2823" width="14" style="122" customWidth="1"/>
    <col min="2824" max="2824" width="47.28515625" style="122" customWidth="1"/>
    <col min="2825" max="2825" width="14" style="122" customWidth="1"/>
    <col min="2826" max="2826" width="4.140625" style="122" customWidth="1"/>
    <col min="2827" max="3076" width="9.140625" style="122"/>
    <col min="3077" max="3077" width="5.85546875" style="122" customWidth="1"/>
    <col min="3078" max="3078" width="47.28515625" style="122" customWidth="1"/>
    <col min="3079" max="3079" width="14" style="122" customWidth="1"/>
    <col min="3080" max="3080" width="47.28515625" style="122" customWidth="1"/>
    <col min="3081" max="3081" width="14" style="122" customWidth="1"/>
    <col min="3082" max="3082" width="4.140625" style="122" customWidth="1"/>
    <col min="3083" max="3332" width="9.140625" style="122"/>
    <col min="3333" max="3333" width="5.85546875" style="122" customWidth="1"/>
    <col min="3334" max="3334" width="47.28515625" style="122" customWidth="1"/>
    <col min="3335" max="3335" width="14" style="122" customWidth="1"/>
    <col min="3336" max="3336" width="47.28515625" style="122" customWidth="1"/>
    <col min="3337" max="3337" width="14" style="122" customWidth="1"/>
    <col min="3338" max="3338" width="4.140625" style="122" customWidth="1"/>
    <col min="3339" max="3588" width="9.140625" style="122"/>
    <col min="3589" max="3589" width="5.85546875" style="122" customWidth="1"/>
    <col min="3590" max="3590" width="47.28515625" style="122" customWidth="1"/>
    <col min="3591" max="3591" width="14" style="122" customWidth="1"/>
    <col min="3592" max="3592" width="47.28515625" style="122" customWidth="1"/>
    <col min="3593" max="3593" width="14" style="122" customWidth="1"/>
    <col min="3594" max="3594" width="4.140625" style="122" customWidth="1"/>
    <col min="3595" max="3844" width="9.140625" style="122"/>
    <col min="3845" max="3845" width="5.85546875" style="122" customWidth="1"/>
    <col min="3846" max="3846" width="47.28515625" style="122" customWidth="1"/>
    <col min="3847" max="3847" width="14" style="122" customWidth="1"/>
    <col min="3848" max="3848" width="47.28515625" style="122" customWidth="1"/>
    <col min="3849" max="3849" width="14" style="122" customWidth="1"/>
    <col min="3850" max="3850" width="4.140625" style="122" customWidth="1"/>
    <col min="3851" max="4100" width="9.140625" style="122"/>
    <col min="4101" max="4101" width="5.85546875" style="122" customWidth="1"/>
    <col min="4102" max="4102" width="47.28515625" style="122" customWidth="1"/>
    <col min="4103" max="4103" width="14" style="122" customWidth="1"/>
    <col min="4104" max="4104" width="47.28515625" style="122" customWidth="1"/>
    <col min="4105" max="4105" width="14" style="122" customWidth="1"/>
    <col min="4106" max="4106" width="4.140625" style="122" customWidth="1"/>
    <col min="4107" max="4356" width="9.140625" style="122"/>
    <col min="4357" max="4357" width="5.85546875" style="122" customWidth="1"/>
    <col min="4358" max="4358" width="47.28515625" style="122" customWidth="1"/>
    <col min="4359" max="4359" width="14" style="122" customWidth="1"/>
    <col min="4360" max="4360" width="47.28515625" style="122" customWidth="1"/>
    <col min="4361" max="4361" width="14" style="122" customWidth="1"/>
    <col min="4362" max="4362" width="4.140625" style="122" customWidth="1"/>
    <col min="4363" max="4612" width="9.140625" style="122"/>
    <col min="4613" max="4613" width="5.85546875" style="122" customWidth="1"/>
    <col min="4614" max="4614" width="47.28515625" style="122" customWidth="1"/>
    <col min="4615" max="4615" width="14" style="122" customWidth="1"/>
    <col min="4616" max="4616" width="47.28515625" style="122" customWidth="1"/>
    <col min="4617" max="4617" width="14" style="122" customWidth="1"/>
    <col min="4618" max="4618" width="4.140625" style="122" customWidth="1"/>
    <col min="4619" max="4868" width="9.140625" style="122"/>
    <col min="4869" max="4869" width="5.85546875" style="122" customWidth="1"/>
    <col min="4870" max="4870" width="47.28515625" style="122" customWidth="1"/>
    <col min="4871" max="4871" width="14" style="122" customWidth="1"/>
    <col min="4872" max="4872" width="47.28515625" style="122" customWidth="1"/>
    <col min="4873" max="4873" width="14" style="122" customWidth="1"/>
    <col min="4874" max="4874" width="4.140625" style="122" customWidth="1"/>
    <col min="4875" max="5124" width="9.140625" style="122"/>
    <col min="5125" max="5125" width="5.85546875" style="122" customWidth="1"/>
    <col min="5126" max="5126" width="47.28515625" style="122" customWidth="1"/>
    <col min="5127" max="5127" width="14" style="122" customWidth="1"/>
    <col min="5128" max="5128" width="47.28515625" style="122" customWidth="1"/>
    <col min="5129" max="5129" width="14" style="122" customWidth="1"/>
    <col min="5130" max="5130" width="4.140625" style="122" customWidth="1"/>
    <col min="5131" max="5380" width="9.140625" style="122"/>
    <col min="5381" max="5381" width="5.85546875" style="122" customWidth="1"/>
    <col min="5382" max="5382" width="47.28515625" style="122" customWidth="1"/>
    <col min="5383" max="5383" width="14" style="122" customWidth="1"/>
    <col min="5384" max="5384" width="47.28515625" style="122" customWidth="1"/>
    <col min="5385" max="5385" width="14" style="122" customWidth="1"/>
    <col min="5386" max="5386" width="4.140625" style="122" customWidth="1"/>
    <col min="5387" max="5636" width="9.140625" style="122"/>
    <col min="5637" max="5637" width="5.85546875" style="122" customWidth="1"/>
    <col min="5638" max="5638" width="47.28515625" style="122" customWidth="1"/>
    <col min="5639" max="5639" width="14" style="122" customWidth="1"/>
    <col min="5640" max="5640" width="47.28515625" style="122" customWidth="1"/>
    <col min="5641" max="5641" width="14" style="122" customWidth="1"/>
    <col min="5642" max="5642" width="4.140625" style="122" customWidth="1"/>
    <col min="5643" max="5892" width="9.140625" style="122"/>
    <col min="5893" max="5893" width="5.85546875" style="122" customWidth="1"/>
    <col min="5894" max="5894" width="47.28515625" style="122" customWidth="1"/>
    <col min="5895" max="5895" width="14" style="122" customWidth="1"/>
    <col min="5896" max="5896" width="47.28515625" style="122" customWidth="1"/>
    <col min="5897" max="5897" width="14" style="122" customWidth="1"/>
    <col min="5898" max="5898" width="4.140625" style="122" customWidth="1"/>
    <col min="5899" max="6148" width="9.140625" style="122"/>
    <col min="6149" max="6149" width="5.85546875" style="122" customWidth="1"/>
    <col min="6150" max="6150" width="47.28515625" style="122" customWidth="1"/>
    <col min="6151" max="6151" width="14" style="122" customWidth="1"/>
    <col min="6152" max="6152" width="47.28515625" style="122" customWidth="1"/>
    <col min="6153" max="6153" width="14" style="122" customWidth="1"/>
    <col min="6154" max="6154" width="4.140625" style="122" customWidth="1"/>
    <col min="6155" max="6404" width="9.140625" style="122"/>
    <col min="6405" max="6405" width="5.85546875" style="122" customWidth="1"/>
    <col min="6406" max="6406" width="47.28515625" style="122" customWidth="1"/>
    <col min="6407" max="6407" width="14" style="122" customWidth="1"/>
    <col min="6408" max="6408" width="47.28515625" style="122" customWidth="1"/>
    <col min="6409" max="6409" width="14" style="122" customWidth="1"/>
    <col min="6410" max="6410" width="4.140625" style="122" customWidth="1"/>
    <col min="6411" max="6660" width="9.140625" style="122"/>
    <col min="6661" max="6661" width="5.85546875" style="122" customWidth="1"/>
    <col min="6662" max="6662" width="47.28515625" style="122" customWidth="1"/>
    <col min="6663" max="6663" width="14" style="122" customWidth="1"/>
    <col min="6664" max="6664" width="47.28515625" style="122" customWidth="1"/>
    <col min="6665" max="6665" width="14" style="122" customWidth="1"/>
    <col min="6666" max="6666" width="4.140625" style="122" customWidth="1"/>
    <col min="6667" max="6916" width="9.140625" style="122"/>
    <col min="6917" max="6917" width="5.85546875" style="122" customWidth="1"/>
    <col min="6918" max="6918" width="47.28515625" style="122" customWidth="1"/>
    <col min="6919" max="6919" width="14" style="122" customWidth="1"/>
    <col min="6920" max="6920" width="47.28515625" style="122" customWidth="1"/>
    <col min="6921" max="6921" width="14" style="122" customWidth="1"/>
    <col min="6922" max="6922" width="4.140625" style="122" customWidth="1"/>
    <col min="6923" max="7172" width="9.140625" style="122"/>
    <col min="7173" max="7173" width="5.85546875" style="122" customWidth="1"/>
    <col min="7174" max="7174" width="47.28515625" style="122" customWidth="1"/>
    <col min="7175" max="7175" width="14" style="122" customWidth="1"/>
    <col min="7176" max="7176" width="47.28515625" style="122" customWidth="1"/>
    <col min="7177" max="7177" width="14" style="122" customWidth="1"/>
    <col min="7178" max="7178" width="4.140625" style="122" customWidth="1"/>
    <col min="7179" max="7428" width="9.140625" style="122"/>
    <col min="7429" max="7429" width="5.85546875" style="122" customWidth="1"/>
    <col min="7430" max="7430" width="47.28515625" style="122" customWidth="1"/>
    <col min="7431" max="7431" width="14" style="122" customWidth="1"/>
    <col min="7432" max="7432" width="47.28515625" style="122" customWidth="1"/>
    <col min="7433" max="7433" width="14" style="122" customWidth="1"/>
    <col min="7434" max="7434" width="4.140625" style="122" customWidth="1"/>
    <col min="7435" max="7684" width="9.140625" style="122"/>
    <col min="7685" max="7685" width="5.85546875" style="122" customWidth="1"/>
    <col min="7686" max="7686" width="47.28515625" style="122" customWidth="1"/>
    <col min="7687" max="7687" width="14" style="122" customWidth="1"/>
    <col min="7688" max="7688" width="47.28515625" style="122" customWidth="1"/>
    <col min="7689" max="7689" width="14" style="122" customWidth="1"/>
    <col min="7690" max="7690" width="4.140625" style="122" customWidth="1"/>
    <col min="7691" max="7940" width="9.140625" style="122"/>
    <col min="7941" max="7941" width="5.85546875" style="122" customWidth="1"/>
    <col min="7942" max="7942" width="47.28515625" style="122" customWidth="1"/>
    <col min="7943" max="7943" width="14" style="122" customWidth="1"/>
    <col min="7944" max="7944" width="47.28515625" style="122" customWidth="1"/>
    <col min="7945" max="7945" width="14" style="122" customWidth="1"/>
    <col min="7946" max="7946" width="4.140625" style="122" customWidth="1"/>
    <col min="7947" max="8196" width="9.140625" style="122"/>
    <col min="8197" max="8197" width="5.85546875" style="122" customWidth="1"/>
    <col min="8198" max="8198" width="47.28515625" style="122" customWidth="1"/>
    <col min="8199" max="8199" width="14" style="122" customWidth="1"/>
    <col min="8200" max="8200" width="47.28515625" style="122" customWidth="1"/>
    <col min="8201" max="8201" width="14" style="122" customWidth="1"/>
    <col min="8202" max="8202" width="4.140625" style="122" customWidth="1"/>
    <col min="8203" max="8452" width="9.140625" style="122"/>
    <col min="8453" max="8453" width="5.85546875" style="122" customWidth="1"/>
    <col min="8454" max="8454" width="47.28515625" style="122" customWidth="1"/>
    <col min="8455" max="8455" width="14" style="122" customWidth="1"/>
    <col min="8456" max="8456" width="47.28515625" style="122" customWidth="1"/>
    <col min="8457" max="8457" width="14" style="122" customWidth="1"/>
    <col min="8458" max="8458" width="4.140625" style="122" customWidth="1"/>
    <col min="8459" max="8708" width="9.140625" style="122"/>
    <col min="8709" max="8709" width="5.85546875" style="122" customWidth="1"/>
    <col min="8710" max="8710" width="47.28515625" style="122" customWidth="1"/>
    <col min="8711" max="8711" width="14" style="122" customWidth="1"/>
    <col min="8712" max="8712" width="47.28515625" style="122" customWidth="1"/>
    <col min="8713" max="8713" width="14" style="122" customWidth="1"/>
    <col min="8714" max="8714" width="4.140625" style="122" customWidth="1"/>
    <col min="8715" max="8964" width="9.140625" style="122"/>
    <col min="8965" max="8965" width="5.85546875" style="122" customWidth="1"/>
    <col min="8966" max="8966" width="47.28515625" style="122" customWidth="1"/>
    <col min="8967" max="8967" width="14" style="122" customWidth="1"/>
    <col min="8968" max="8968" width="47.28515625" style="122" customWidth="1"/>
    <col min="8969" max="8969" width="14" style="122" customWidth="1"/>
    <col min="8970" max="8970" width="4.140625" style="122" customWidth="1"/>
    <col min="8971" max="9220" width="9.140625" style="122"/>
    <col min="9221" max="9221" width="5.85546875" style="122" customWidth="1"/>
    <col min="9222" max="9222" width="47.28515625" style="122" customWidth="1"/>
    <col min="9223" max="9223" width="14" style="122" customWidth="1"/>
    <col min="9224" max="9224" width="47.28515625" style="122" customWidth="1"/>
    <col min="9225" max="9225" width="14" style="122" customWidth="1"/>
    <col min="9226" max="9226" width="4.140625" style="122" customWidth="1"/>
    <col min="9227" max="9476" width="9.140625" style="122"/>
    <col min="9477" max="9477" width="5.85546875" style="122" customWidth="1"/>
    <col min="9478" max="9478" width="47.28515625" style="122" customWidth="1"/>
    <col min="9479" max="9479" width="14" style="122" customWidth="1"/>
    <col min="9480" max="9480" width="47.28515625" style="122" customWidth="1"/>
    <col min="9481" max="9481" width="14" style="122" customWidth="1"/>
    <col min="9482" max="9482" width="4.140625" style="122" customWidth="1"/>
    <col min="9483" max="9732" width="9.140625" style="122"/>
    <col min="9733" max="9733" width="5.85546875" style="122" customWidth="1"/>
    <col min="9734" max="9734" width="47.28515625" style="122" customWidth="1"/>
    <col min="9735" max="9735" width="14" style="122" customWidth="1"/>
    <col min="9736" max="9736" width="47.28515625" style="122" customWidth="1"/>
    <col min="9737" max="9737" width="14" style="122" customWidth="1"/>
    <col min="9738" max="9738" width="4.140625" style="122" customWidth="1"/>
    <col min="9739" max="9988" width="9.140625" style="122"/>
    <col min="9989" max="9989" width="5.85546875" style="122" customWidth="1"/>
    <col min="9990" max="9990" width="47.28515625" style="122" customWidth="1"/>
    <col min="9991" max="9991" width="14" style="122" customWidth="1"/>
    <col min="9992" max="9992" width="47.28515625" style="122" customWidth="1"/>
    <col min="9993" max="9993" width="14" style="122" customWidth="1"/>
    <col min="9994" max="9994" width="4.140625" style="122" customWidth="1"/>
    <col min="9995" max="10244" width="9.140625" style="122"/>
    <col min="10245" max="10245" width="5.85546875" style="122" customWidth="1"/>
    <col min="10246" max="10246" width="47.28515625" style="122" customWidth="1"/>
    <col min="10247" max="10247" width="14" style="122" customWidth="1"/>
    <col min="10248" max="10248" width="47.28515625" style="122" customWidth="1"/>
    <col min="10249" max="10249" width="14" style="122" customWidth="1"/>
    <col min="10250" max="10250" width="4.140625" style="122" customWidth="1"/>
    <col min="10251" max="10500" width="9.140625" style="122"/>
    <col min="10501" max="10501" width="5.85546875" style="122" customWidth="1"/>
    <col min="10502" max="10502" width="47.28515625" style="122" customWidth="1"/>
    <col min="10503" max="10503" width="14" style="122" customWidth="1"/>
    <col min="10504" max="10504" width="47.28515625" style="122" customWidth="1"/>
    <col min="10505" max="10505" width="14" style="122" customWidth="1"/>
    <col min="10506" max="10506" width="4.140625" style="122" customWidth="1"/>
    <col min="10507" max="10756" width="9.140625" style="122"/>
    <col min="10757" max="10757" width="5.85546875" style="122" customWidth="1"/>
    <col min="10758" max="10758" width="47.28515625" style="122" customWidth="1"/>
    <col min="10759" max="10759" width="14" style="122" customWidth="1"/>
    <col min="10760" max="10760" width="47.28515625" style="122" customWidth="1"/>
    <col min="10761" max="10761" width="14" style="122" customWidth="1"/>
    <col min="10762" max="10762" width="4.140625" style="122" customWidth="1"/>
    <col min="10763" max="11012" width="9.140625" style="122"/>
    <col min="11013" max="11013" width="5.85546875" style="122" customWidth="1"/>
    <col min="11014" max="11014" width="47.28515625" style="122" customWidth="1"/>
    <col min="11015" max="11015" width="14" style="122" customWidth="1"/>
    <col min="11016" max="11016" width="47.28515625" style="122" customWidth="1"/>
    <col min="11017" max="11017" width="14" style="122" customWidth="1"/>
    <col min="11018" max="11018" width="4.140625" style="122" customWidth="1"/>
    <col min="11019" max="11268" width="9.140625" style="122"/>
    <col min="11269" max="11269" width="5.85546875" style="122" customWidth="1"/>
    <col min="11270" max="11270" width="47.28515625" style="122" customWidth="1"/>
    <col min="11271" max="11271" width="14" style="122" customWidth="1"/>
    <col min="11272" max="11272" width="47.28515625" style="122" customWidth="1"/>
    <col min="11273" max="11273" width="14" style="122" customWidth="1"/>
    <col min="11274" max="11274" width="4.140625" style="122" customWidth="1"/>
    <col min="11275" max="11524" width="9.140625" style="122"/>
    <col min="11525" max="11525" width="5.85546875" style="122" customWidth="1"/>
    <col min="11526" max="11526" width="47.28515625" style="122" customWidth="1"/>
    <col min="11527" max="11527" width="14" style="122" customWidth="1"/>
    <col min="11528" max="11528" width="47.28515625" style="122" customWidth="1"/>
    <col min="11529" max="11529" width="14" style="122" customWidth="1"/>
    <col min="11530" max="11530" width="4.140625" style="122" customWidth="1"/>
    <col min="11531" max="11780" width="9.140625" style="122"/>
    <col min="11781" max="11781" width="5.85546875" style="122" customWidth="1"/>
    <col min="11782" max="11782" width="47.28515625" style="122" customWidth="1"/>
    <col min="11783" max="11783" width="14" style="122" customWidth="1"/>
    <col min="11784" max="11784" width="47.28515625" style="122" customWidth="1"/>
    <col min="11785" max="11785" width="14" style="122" customWidth="1"/>
    <col min="11786" max="11786" width="4.140625" style="122" customWidth="1"/>
    <col min="11787" max="12036" width="9.140625" style="122"/>
    <col min="12037" max="12037" width="5.85546875" style="122" customWidth="1"/>
    <col min="12038" max="12038" width="47.28515625" style="122" customWidth="1"/>
    <col min="12039" max="12039" width="14" style="122" customWidth="1"/>
    <col min="12040" max="12040" width="47.28515625" style="122" customWidth="1"/>
    <col min="12041" max="12041" width="14" style="122" customWidth="1"/>
    <col min="12042" max="12042" width="4.140625" style="122" customWidth="1"/>
    <col min="12043" max="12292" width="9.140625" style="122"/>
    <col min="12293" max="12293" width="5.85546875" style="122" customWidth="1"/>
    <col min="12294" max="12294" width="47.28515625" style="122" customWidth="1"/>
    <col min="12295" max="12295" width="14" style="122" customWidth="1"/>
    <col min="12296" max="12296" width="47.28515625" style="122" customWidth="1"/>
    <col min="12297" max="12297" width="14" style="122" customWidth="1"/>
    <col min="12298" max="12298" width="4.140625" style="122" customWidth="1"/>
    <col min="12299" max="12548" width="9.140625" style="122"/>
    <col min="12549" max="12549" width="5.85546875" style="122" customWidth="1"/>
    <col min="12550" max="12550" width="47.28515625" style="122" customWidth="1"/>
    <col min="12551" max="12551" width="14" style="122" customWidth="1"/>
    <col min="12552" max="12552" width="47.28515625" style="122" customWidth="1"/>
    <col min="12553" max="12553" width="14" style="122" customWidth="1"/>
    <col min="12554" max="12554" width="4.140625" style="122" customWidth="1"/>
    <col min="12555" max="12804" width="9.140625" style="122"/>
    <col min="12805" max="12805" width="5.85546875" style="122" customWidth="1"/>
    <col min="12806" max="12806" width="47.28515625" style="122" customWidth="1"/>
    <col min="12807" max="12807" width="14" style="122" customWidth="1"/>
    <col min="12808" max="12808" width="47.28515625" style="122" customWidth="1"/>
    <col min="12809" max="12809" width="14" style="122" customWidth="1"/>
    <col min="12810" max="12810" width="4.140625" style="122" customWidth="1"/>
    <col min="12811" max="13060" width="9.140625" style="122"/>
    <col min="13061" max="13061" width="5.85546875" style="122" customWidth="1"/>
    <col min="13062" max="13062" width="47.28515625" style="122" customWidth="1"/>
    <col min="13063" max="13063" width="14" style="122" customWidth="1"/>
    <col min="13064" max="13064" width="47.28515625" style="122" customWidth="1"/>
    <col min="13065" max="13065" width="14" style="122" customWidth="1"/>
    <col min="13066" max="13066" width="4.140625" style="122" customWidth="1"/>
    <col min="13067" max="13316" width="9.140625" style="122"/>
    <col min="13317" max="13317" width="5.85546875" style="122" customWidth="1"/>
    <col min="13318" max="13318" width="47.28515625" style="122" customWidth="1"/>
    <col min="13319" max="13319" width="14" style="122" customWidth="1"/>
    <col min="13320" max="13320" width="47.28515625" style="122" customWidth="1"/>
    <col min="13321" max="13321" width="14" style="122" customWidth="1"/>
    <col min="13322" max="13322" width="4.140625" style="122" customWidth="1"/>
    <col min="13323" max="13572" width="9.140625" style="122"/>
    <col min="13573" max="13573" width="5.85546875" style="122" customWidth="1"/>
    <col min="13574" max="13574" width="47.28515625" style="122" customWidth="1"/>
    <col min="13575" max="13575" width="14" style="122" customWidth="1"/>
    <col min="13576" max="13576" width="47.28515625" style="122" customWidth="1"/>
    <col min="13577" max="13577" width="14" style="122" customWidth="1"/>
    <col min="13578" max="13578" width="4.140625" style="122" customWidth="1"/>
    <col min="13579" max="13828" width="9.140625" style="122"/>
    <col min="13829" max="13829" width="5.85546875" style="122" customWidth="1"/>
    <col min="13830" max="13830" width="47.28515625" style="122" customWidth="1"/>
    <col min="13831" max="13831" width="14" style="122" customWidth="1"/>
    <col min="13832" max="13832" width="47.28515625" style="122" customWidth="1"/>
    <col min="13833" max="13833" width="14" style="122" customWidth="1"/>
    <col min="13834" max="13834" width="4.140625" style="122" customWidth="1"/>
    <col min="13835" max="14084" width="9.140625" style="122"/>
    <col min="14085" max="14085" width="5.85546875" style="122" customWidth="1"/>
    <col min="14086" max="14086" width="47.28515625" style="122" customWidth="1"/>
    <col min="14087" max="14087" width="14" style="122" customWidth="1"/>
    <col min="14088" max="14088" width="47.28515625" style="122" customWidth="1"/>
    <col min="14089" max="14089" width="14" style="122" customWidth="1"/>
    <col min="14090" max="14090" width="4.140625" style="122" customWidth="1"/>
    <col min="14091" max="14340" width="9.140625" style="122"/>
    <col min="14341" max="14341" width="5.85546875" style="122" customWidth="1"/>
    <col min="14342" max="14342" width="47.28515625" style="122" customWidth="1"/>
    <col min="14343" max="14343" width="14" style="122" customWidth="1"/>
    <col min="14344" max="14344" width="47.28515625" style="122" customWidth="1"/>
    <col min="14345" max="14345" width="14" style="122" customWidth="1"/>
    <col min="14346" max="14346" width="4.140625" style="122" customWidth="1"/>
    <col min="14347" max="14596" width="9.140625" style="122"/>
    <col min="14597" max="14597" width="5.85546875" style="122" customWidth="1"/>
    <col min="14598" max="14598" width="47.28515625" style="122" customWidth="1"/>
    <col min="14599" max="14599" width="14" style="122" customWidth="1"/>
    <col min="14600" max="14600" width="47.28515625" style="122" customWidth="1"/>
    <col min="14601" max="14601" width="14" style="122" customWidth="1"/>
    <col min="14602" max="14602" width="4.140625" style="122" customWidth="1"/>
    <col min="14603" max="14852" width="9.140625" style="122"/>
    <col min="14853" max="14853" width="5.85546875" style="122" customWidth="1"/>
    <col min="14854" max="14854" width="47.28515625" style="122" customWidth="1"/>
    <col min="14855" max="14855" width="14" style="122" customWidth="1"/>
    <col min="14856" max="14856" width="47.28515625" style="122" customWidth="1"/>
    <col min="14857" max="14857" width="14" style="122" customWidth="1"/>
    <col min="14858" max="14858" width="4.140625" style="122" customWidth="1"/>
    <col min="14859" max="15108" width="9.140625" style="122"/>
    <col min="15109" max="15109" width="5.85546875" style="122" customWidth="1"/>
    <col min="15110" max="15110" width="47.28515625" style="122" customWidth="1"/>
    <col min="15111" max="15111" width="14" style="122" customWidth="1"/>
    <col min="15112" max="15112" width="47.28515625" style="122" customWidth="1"/>
    <col min="15113" max="15113" width="14" style="122" customWidth="1"/>
    <col min="15114" max="15114" width="4.140625" style="122" customWidth="1"/>
    <col min="15115" max="15364" width="9.140625" style="122"/>
    <col min="15365" max="15365" width="5.85546875" style="122" customWidth="1"/>
    <col min="15366" max="15366" width="47.28515625" style="122" customWidth="1"/>
    <col min="15367" max="15367" width="14" style="122" customWidth="1"/>
    <col min="15368" max="15368" width="47.28515625" style="122" customWidth="1"/>
    <col min="15369" max="15369" width="14" style="122" customWidth="1"/>
    <col min="15370" max="15370" width="4.140625" style="122" customWidth="1"/>
    <col min="15371" max="15620" width="9.140625" style="122"/>
    <col min="15621" max="15621" width="5.85546875" style="122" customWidth="1"/>
    <col min="15622" max="15622" width="47.28515625" style="122" customWidth="1"/>
    <col min="15623" max="15623" width="14" style="122" customWidth="1"/>
    <col min="15624" max="15624" width="47.28515625" style="122" customWidth="1"/>
    <col min="15625" max="15625" width="14" style="122" customWidth="1"/>
    <col min="15626" max="15626" width="4.140625" style="122" customWidth="1"/>
    <col min="15627" max="15876" width="9.140625" style="122"/>
    <col min="15877" max="15877" width="5.85546875" style="122" customWidth="1"/>
    <col min="15878" max="15878" width="47.28515625" style="122" customWidth="1"/>
    <col min="15879" max="15879" width="14" style="122" customWidth="1"/>
    <col min="15880" max="15880" width="47.28515625" style="122" customWidth="1"/>
    <col min="15881" max="15881" width="14" style="122" customWidth="1"/>
    <col min="15882" max="15882" width="4.140625" style="122" customWidth="1"/>
    <col min="15883" max="16132" width="9.140625" style="122"/>
    <col min="16133" max="16133" width="5.85546875" style="122" customWidth="1"/>
    <col min="16134" max="16134" width="47.28515625" style="122" customWidth="1"/>
    <col min="16135" max="16135" width="14" style="122" customWidth="1"/>
    <col min="16136" max="16136" width="47.28515625" style="122" customWidth="1"/>
    <col min="16137" max="16137" width="14" style="122" customWidth="1"/>
    <col min="16138" max="16138" width="4.140625" style="122" customWidth="1"/>
    <col min="16139" max="16384" width="9.140625" style="122"/>
  </cols>
  <sheetData>
    <row r="1" spans="1:11" ht="31.5" customHeight="1" x14ac:dyDescent="0.25">
      <c r="G1" s="920"/>
      <c r="H1" s="920"/>
      <c r="I1" s="920"/>
      <c r="J1" s="920"/>
      <c r="K1" s="920"/>
    </row>
    <row r="2" spans="1:11" ht="18" x14ac:dyDescent="0.25">
      <c r="G2" s="921" t="s">
        <v>657</v>
      </c>
      <c r="H2" s="921"/>
      <c r="I2" s="921"/>
      <c r="J2" s="921"/>
      <c r="K2" s="921"/>
    </row>
    <row r="3" spans="1:11" ht="30.75" customHeight="1" x14ac:dyDescent="0.25">
      <c r="B3" s="123" t="s">
        <v>273</v>
      </c>
      <c r="C3" s="124"/>
      <c r="D3" s="124"/>
      <c r="E3" s="124"/>
      <c r="F3" s="124"/>
      <c r="G3" s="124"/>
      <c r="H3" s="124"/>
      <c r="I3" s="150"/>
      <c r="J3" s="150"/>
    </row>
    <row r="4" spans="1:11" ht="15.75" thickBot="1" x14ac:dyDescent="0.3">
      <c r="H4" s="927" t="str">
        <f>CONCATENATE('[1]KV_1.1.sz.mell.'!C7)</f>
        <v>Forintban!</v>
      </c>
      <c r="I4" s="927"/>
      <c r="J4" s="927"/>
      <c r="K4" s="927"/>
    </row>
    <row r="5" spans="1:11" ht="15.75" thickBot="1" x14ac:dyDescent="0.3">
      <c r="A5" s="925" t="s">
        <v>4</v>
      </c>
      <c r="B5" s="126" t="s">
        <v>274</v>
      </c>
      <c r="C5" s="127"/>
      <c r="D5" s="151"/>
      <c r="E5" s="152"/>
      <c r="F5" s="152"/>
      <c r="G5" s="928" t="s">
        <v>275</v>
      </c>
      <c r="H5" s="929"/>
      <c r="I5" s="929"/>
      <c r="J5" s="929"/>
      <c r="K5" s="930"/>
    </row>
    <row r="6" spans="1:11" s="130" customFormat="1" ht="36.75" thickBot="1" x14ac:dyDescent="0.3">
      <c r="A6" s="926"/>
      <c r="B6" s="128" t="s">
        <v>276</v>
      </c>
      <c r="C6" s="129" t="str">
        <f>+'[1]KV_1.1.sz.mell.'!C8</f>
        <v>2020. évi előirányzat</v>
      </c>
      <c r="D6" s="9" t="s">
        <v>622</v>
      </c>
      <c r="E6" s="9" t="s">
        <v>623</v>
      </c>
      <c r="F6" s="9" t="s">
        <v>7</v>
      </c>
      <c r="G6" s="153" t="s">
        <v>276</v>
      </c>
      <c r="H6" s="154" t="str">
        <f>+C6</f>
        <v>2020. évi előirányzat</v>
      </c>
      <c r="I6" s="9" t="s">
        <v>622</v>
      </c>
      <c r="J6" s="9" t="s">
        <v>623</v>
      </c>
      <c r="K6" s="9" t="s">
        <v>7</v>
      </c>
    </row>
    <row r="7" spans="1:11" s="133" customFormat="1" ht="11.25" thickBot="1" x14ac:dyDescent="0.3">
      <c r="A7" s="131"/>
      <c r="B7" s="155" t="s">
        <v>8</v>
      </c>
      <c r="C7" s="131" t="s">
        <v>9</v>
      </c>
      <c r="D7" s="131" t="s">
        <v>10</v>
      </c>
      <c r="E7" s="864" t="s">
        <v>11</v>
      </c>
      <c r="F7" s="131" t="s">
        <v>361</v>
      </c>
      <c r="G7" s="131" t="s">
        <v>8</v>
      </c>
      <c r="H7" s="156" t="s">
        <v>9</v>
      </c>
      <c r="I7" s="132" t="s">
        <v>10</v>
      </c>
      <c r="J7" s="132" t="s">
        <v>11</v>
      </c>
      <c r="K7" s="132" t="s">
        <v>361</v>
      </c>
    </row>
    <row r="8" spans="1:11" x14ac:dyDescent="0.25">
      <c r="A8" s="134" t="s">
        <v>12</v>
      </c>
      <c r="B8" s="157" t="s">
        <v>277</v>
      </c>
      <c r="C8" s="158">
        <v>204491362</v>
      </c>
      <c r="D8" s="158">
        <v>216704479</v>
      </c>
      <c r="E8" s="159">
        <v>27200704</v>
      </c>
      <c r="F8" s="158">
        <f>D8+E8</f>
        <v>243905183</v>
      </c>
      <c r="G8" s="157" t="s">
        <v>278</v>
      </c>
      <c r="H8" s="160">
        <v>280757000</v>
      </c>
      <c r="I8" s="135">
        <v>335529417</v>
      </c>
      <c r="J8" s="135">
        <v>11856717</v>
      </c>
      <c r="K8" s="135">
        <f>I8+J8</f>
        <v>347386134</v>
      </c>
    </row>
    <row r="9" spans="1:11" x14ac:dyDescent="0.25">
      <c r="A9" s="136" t="s">
        <v>26</v>
      </c>
      <c r="B9" s="161" t="s">
        <v>279</v>
      </c>
      <c r="C9" s="162">
        <v>20330000</v>
      </c>
      <c r="D9" s="162">
        <v>103988188</v>
      </c>
      <c r="E9" s="163">
        <v>10045221</v>
      </c>
      <c r="F9" s="158">
        <f t="shared" ref="F9:F19" si="0">D9+E9</f>
        <v>114033409</v>
      </c>
      <c r="G9" s="161" t="s">
        <v>183</v>
      </c>
      <c r="H9" s="162">
        <v>48460000</v>
      </c>
      <c r="I9" s="137">
        <v>56022606</v>
      </c>
      <c r="J9" s="135">
        <v>1880350</v>
      </c>
      <c r="K9" s="135">
        <f t="shared" ref="K9:K18" si="1">I9+J9</f>
        <v>57902956</v>
      </c>
    </row>
    <row r="10" spans="1:11" x14ac:dyDescent="0.25">
      <c r="A10" s="136" t="s">
        <v>40</v>
      </c>
      <c r="B10" s="161" t="s">
        <v>280</v>
      </c>
      <c r="C10" s="162"/>
      <c r="D10" s="162">
        <v>0</v>
      </c>
      <c r="E10" s="163"/>
      <c r="F10" s="158">
        <f t="shared" si="0"/>
        <v>0</v>
      </c>
      <c r="G10" s="161" t="s">
        <v>281</v>
      </c>
      <c r="H10" s="162">
        <v>167440000</v>
      </c>
      <c r="I10" s="137">
        <v>222638086</v>
      </c>
      <c r="J10" s="135">
        <v>6075896</v>
      </c>
      <c r="K10" s="135">
        <f t="shared" si="1"/>
        <v>228713982</v>
      </c>
    </row>
    <row r="11" spans="1:11" x14ac:dyDescent="0.25">
      <c r="A11" s="136" t="s">
        <v>237</v>
      </c>
      <c r="B11" s="161" t="s">
        <v>282</v>
      </c>
      <c r="C11" s="162">
        <v>276500000</v>
      </c>
      <c r="D11" s="162">
        <v>255000000</v>
      </c>
      <c r="E11" s="163"/>
      <c r="F11" s="158">
        <f t="shared" si="0"/>
        <v>255000000</v>
      </c>
      <c r="G11" s="161" t="s">
        <v>185</v>
      </c>
      <c r="H11" s="162">
        <v>20000000</v>
      </c>
      <c r="I11" s="137">
        <v>22725000</v>
      </c>
      <c r="J11" s="135">
        <v>1161200</v>
      </c>
      <c r="K11" s="135">
        <f t="shared" si="1"/>
        <v>23886200</v>
      </c>
    </row>
    <row r="12" spans="1:11" x14ac:dyDescent="0.25">
      <c r="A12" s="136" t="s">
        <v>70</v>
      </c>
      <c r="B12" s="138" t="s">
        <v>283</v>
      </c>
      <c r="C12" s="162">
        <v>43772000</v>
      </c>
      <c r="D12" s="162">
        <v>78548857</v>
      </c>
      <c r="E12" s="163">
        <v>7206996</v>
      </c>
      <c r="F12" s="158">
        <f t="shared" si="0"/>
        <v>85755853</v>
      </c>
      <c r="G12" s="161" t="s">
        <v>187</v>
      </c>
      <c r="H12" s="162">
        <v>4000000</v>
      </c>
      <c r="I12" s="137">
        <v>7785883</v>
      </c>
      <c r="J12" s="135">
        <v>15118300</v>
      </c>
      <c r="K12" s="135">
        <f t="shared" si="1"/>
        <v>22904183</v>
      </c>
    </row>
    <row r="13" spans="1:11" x14ac:dyDescent="0.25">
      <c r="A13" s="136" t="s">
        <v>94</v>
      </c>
      <c r="B13" s="161" t="s">
        <v>284</v>
      </c>
      <c r="C13" s="162"/>
      <c r="D13" s="162">
        <v>0</v>
      </c>
      <c r="E13" s="163"/>
      <c r="F13" s="158">
        <f t="shared" si="0"/>
        <v>0</v>
      </c>
      <c r="G13" s="161" t="s">
        <v>212</v>
      </c>
      <c r="H13" s="162">
        <v>42808000</v>
      </c>
      <c r="I13" s="137">
        <v>25420959</v>
      </c>
      <c r="J13" s="135"/>
      <c r="K13" s="135">
        <f t="shared" si="1"/>
        <v>25420959</v>
      </c>
    </row>
    <row r="14" spans="1:11" x14ac:dyDescent="0.25">
      <c r="A14" s="136" t="s">
        <v>254</v>
      </c>
      <c r="B14" s="161" t="s">
        <v>285</v>
      </c>
      <c r="C14" s="162"/>
      <c r="D14" s="162">
        <v>0</v>
      </c>
      <c r="E14" s="163"/>
      <c r="F14" s="158">
        <f t="shared" si="0"/>
        <v>0</v>
      </c>
      <c r="G14" s="164"/>
      <c r="H14" s="162"/>
      <c r="I14" s="137">
        <v>0</v>
      </c>
      <c r="J14" s="135"/>
      <c r="K14" s="135">
        <f t="shared" si="1"/>
        <v>0</v>
      </c>
    </row>
    <row r="15" spans="1:11" x14ac:dyDescent="0.25">
      <c r="A15" s="136" t="s">
        <v>116</v>
      </c>
      <c r="B15" s="164"/>
      <c r="C15" s="162"/>
      <c r="D15" s="162">
        <v>0</v>
      </c>
      <c r="E15" s="163"/>
      <c r="F15" s="158">
        <f t="shared" si="0"/>
        <v>0</v>
      </c>
      <c r="G15" s="164"/>
      <c r="H15" s="162"/>
      <c r="I15" s="137">
        <v>0</v>
      </c>
      <c r="J15" s="135"/>
      <c r="K15" s="135">
        <f t="shared" si="1"/>
        <v>0</v>
      </c>
    </row>
    <row r="16" spans="1:11" x14ac:dyDescent="0.25">
      <c r="A16" s="136" t="s">
        <v>259</v>
      </c>
      <c r="B16" s="139"/>
      <c r="C16" s="162"/>
      <c r="D16" s="162"/>
      <c r="E16" s="163"/>
      <c r="F16" s="158">
        <f t="shared" si="0"/>
        <v>0</v>
      </c>
      <c r="G16" s="164"/>
      <c r="H16" s="162"/>
      <c r="I16" s="137">
        <v>0</v>
      </c>
      <c r="J16" s="135"/>
      <c r="K16" s="135">
        <f t="shared" si="1"/>
        <v>0</v>
      </c>
    </row>
    <row r="17" spans="1:11" ht="12.95" customHeight="1" x14ac:dyDescent="0.25">
      <c r="A17" s="136" t="s">
        <v>261</v>
      </c>
      <c r="B17" s="164"/>
      <c r="C17" s="162"/>
      <c r="D17" s="162"/>
      <c r="E17" s="163">
        <f t="shared" ref="E17:E19" si="2">C17+D17</f>
        <v>0</v>
      </c>
      <c r="F17" s="158">
        <f t="shared" si="0"/>
        <v>0</v>
      </c>
      <c r="G17" s="164"/>
      <c r="H17" s="162"/>
      <c r="I17" s="137">
        <v>0</v>
      </c>
      <c r="J17" s="135"/>
      <c r="K17" s="135">
        <f t="shared" si="1"/>
        <v>0</v>
      </c>
    </row>
    <row r="18" spans="1:11" x14ac:dyDescent="0.25">
      <c r="A18" s="136" t="s">
        <v>263</v>
      </c>
      <c r="B18" s="164"/>
      <c r="C18" s="162"/>
      <c r="D18" s="162"/>
      <c r="E18" s="163">
        <f t="shared" si="2"/>
        <v>0</v>
      </c>
      <c r="F18" s="158">
        <f t="shared" si="0"/>
        <v>0</v>
      </c>
      <c r="G18" s="164"/>
      <c r="H18" s="162"/>
      <c r="I18" s="137"/>
      <c r="J18" s="135"/>
      <c r="K18" s="135">
        <f t="shared" si="1"/>
        <v>0</v>
      </c>
    </row>
    <row r="19" spans="1:11" ht="15.75" thickBot="1" x14ac:dyDescent="0.3">
      <c r="A19" s="136" t="s">
        <v>286</v>
      </c>
      <c r="B19" s="165"/>
      <c r="C19" s="166"/>
      <c r="D19" s="167"/>
      <c r="E19" s="163">
        <f t="shared" si="2"/>
        <v>0</v>
      </c>
      <c r="F19" s="158">
        <f t="shared" si="0"/>
        <v>0</v>
      </c>
      <c r="G19" s="168"/>
      <c r="H19" s="166"/>
      <c r="I19" s="140"/>
      <c r="J19" s="195"/>
      <c r="K19" s="135">
        <f t="shared" ref="K19" si="3">H19+I19</f>
        <v>0</v>
      </c>
    </row>
    <row r="20" spans="1:11" ht="15.75" thickBot="1" x14ac:dyDescent="0.3">
      <c r="A20" s="141" t="s">
        <v>287</v>
      </c>
      <c r="B20" s="169" t="s">
        <v>288</v>
      </c>
      <c r="C20" s="170">
        <f>C8+C9+C11+C12+C13+C15+C16+C17+C18+C19</f>
        <v>545093362</v>
      </c>
      <c r="D20" s="170">
        <f>SUM(D8:D19)</f>
        <v>654241524</v>
      </c>
      <c r="E20" s="865">
        <f>E8+E9+E11+E12+E13</f>
        <v>44452921</v>
      </c>
      <c r="F20" s="170">
        <f>D20+E20</f>
        <v>698694445</v>
      </c>
      <c r="G20" s="169" t="s">
        <v>289</v>
      </c>
      <c r="H20" s="170">
        <f>SUM(H8:H19)</f>
        <v>563465000</v>
      </c>
      <c r="I20" s="142">
        <f>SUM(I8:I19)</f>
        <v>670121951</v>
      </c>
      <c r="J20" s="866">
        <f>SUM(J8:J16)</f>
        <v>36092463</v>
      </c>
      <c r="K20" s="142">
        <f>I20+J20</f>
        <v>706214414</v>
      </c>
    </row>
    <row r="21" spans="1:11" x14ac:dyDescent="0.25">
      <c r="A21" s="143" t="s">
        <v>290</v>
      </c>
      <c r="B21" s="171" t="s">
        <v>291</v>
      </c>
      <c r="C21" s="867">
        <f>+C22+C23+C24+C25</f>
        <v>18371638</v>
      </c>
      <c r="D21" s="867">
        <v>18371638</v>
      </c>
      <c r="E21" s="163">
        <v>-8179654</v>
      </c>
      <c r="F21" s="162">
        <f>D21+E21</f>
        <v>10191984</v>
      </c>
      <c r="G21" s="173" t="s">
        <v>292</v>
      </c>
      <c r="H21" s="174"/>
      <c r="I21" s="868"/>
      <c r="J21" s="869"/>
      <c r="K21" s="870">
        <f>H21+I21</f>
        <v>0</v>
      </c>
    </row>
    <row r="22" spans="1:11" x14ac:dyDescent="0.25">
      <c r="A22" s="145" t="s">
        <v>293</v>
      </c>
      <c r="B22" s="173" t="s">
        <v>294</v>
      </c>
      <c r="C22" s="175">
        <v>18371638</v>
      </c>
      <c r="D22" s="175">
        <v>18371638</v>
      </c>
      <c r="E22" s="163"/>
      <c r="F22" s="162">
        <f t="shared" ref="F22:F30" si="4">D22+E22</f>
        <v>18371638</v>
      </c>
      <c r="G22" s="173" t="s">
        <v>295</v>
      </c>
      <c r="H22" s="175"/>
      <c r="I22" s="871"/>
      <c r="J22" s="175"/>
      <c r="K22" s="870">
        <f t="shared" ref="K22:K29" si="5">H22+I22</f>
        <v>0</v>
      </c>
    </row>
    <row r="23" spans="1:11" x14ac:dyDescent="0.25">
      <c r="A23" s="145" t="s">
        <v>296</v>
      </c>
      <c r="B23" s="173" t="s">
        <v>297</v>
      </c>
      <c r="C23" s="175"/>
      <c r="D23" s="175"/>
      <c r="E23" s="163">
        <f t="shared" ref="E23:E30" si="6">C23+D23</f>
        <v>0</v>
      </c>
      <c r="F23" s="162">
        <f t="shared" si="4"/>
        <v>0</v>
      </c>
      <c r="G23" s="173" t="s">
        <v>298</v>
      </c>
      <c r="H23" s="175"/>
      <c r="I23" s="871"/>
      <c r="J23" s="175"/>
      <c r="K23" s="870">
        <f t="shared" si="5"/>
        <v>0</v>
      </c>
    </row>
    <row r="24" spans="1:11" x14ac:dyDescent="0.25">
      <c r="A24" s="145" t="s">
        <v>299</v>
      </c>
      <c r="B24" s="173" t="s">
        <v>300</v>
      </c>
      <c r="C24" s="175"/>
      <c r="D24" s="175"/>
      <c r="E24" s="163">
        <f t="shared" si="6"/>
        <v>0</v>
      </c>
      <c r="F24" s="162">
        <f t="shared" si="4"/>
        <v>0</v>
      </c>
      <c r="G24" s="173" t="s">
        <v>301</v>
      </c>
      <c r="H24" s="175"/>
      <c r="I24" s="871"/>
      <c r="J24" s="175"/>
      <c r="K24" s="870">
        <f t="shared" si="5"/>
        <v>0</v>
      </c>
    </row>
    <row r="25" spans="1:11" x14ac:dyDescent="0.25">
      <c r="A25" s="145" t="s">
        <v>302</v>
      </c>
      <c r="B25" s="176" t="s">
        <v>303</v>
      </c>
      <c r="C25" s="175"/>
      <c r="D25" s="174"/>
      <c r="E25" s="163">
        <f t="shared" si="6"/>
        <v>0</v>
      </c>
      <c r="F25" s="162">
        <f t="shared" si="4"/>
        <v>0</v>
      </c>
      <c r="G25" s="171" t="s">
        <v>304</v>
      </c>
      <c r="H25" s="175"/>
      <c r="I25" s="871"/>
      <c r="J25" s="175"/>
      <c r="K25" s="870">
        <f t="shared" si="5"/>
        <v>0</v>
      </c>
    </row>
    <row r="26" spans="1:11" x14ac:dyDescent="0.25">
      <c r="A26" s="145" t="s">
        <v>305</v>
      </c>
      <c r="B26" s="173" t="s">
        <v>306</v>
      </c>
      <c r="C26" s="177">
        <f>+C27+C28</f>
        <v>0</v>
      </c>
      <c r="D26" s="177"/>
      <c r="E26" s="163">
        <f t="shared" si="6"/>
        <v>0</v>
      </c>
      <c r="F26" s="162">
        <f t="shared" si="4"/>
        <v>0</v>
      </c>
      <c r="G26" s="173" t="s">
        <v>307</v>
      </c>
      <c r="H26" s="175"/>
      <c r="I26" s="871"/>
      <c r="J26" s="175"/>
      <c r="K26" s="870">
        <f t="shared" si="5"/>
        <v>0</v>
      </c>
    </row>
    <row r="27" spans="1:11" x14ac:dyDescent="0.25">
      <c r="A27" s="143" t="s">
        <v>308</v>
      </c>
      <c r="B27" s="171" t="s">
        <v>309</v>
      </c>
      <c r="C27" s="174"/>
      <c r="D27" s="174"/>
      <c r="E27" s="163">
        <f t="shared" si="6"/>
        <v>0</v>
      </c>
      <c r="F27" s="162">
        <f t="shared" si="4"/>
        <v>0</v>
      </c>
      <c r="G27" s="157" t="s">
        <v>252</v>
      </c>
      <c r="H27" s="174"/>
      <c r="I27" s="868"/>
      <c r="J27" s="175"/>
      <c r="K27" s="870">
        <f t="shared" si="5"/>
        <v>0</v>
      </c>
    </row>
    <row r="28" spans="1:11" x14ac:dyDescent="0.25">
      <c r="A28" s="145" t="s">
        <v>310</v>
      </c>
      <c r="B28" s="176" t="s">
        <v>311</v>
      </c>
      <c r="C28" s="175"/>
      <c r="D28" s="175"/>
      <c r="E28" s="163">
        <f t="shared" si="6"/>
        <v>0</v>
      </c>
      <c r="F28" s="162">
        <f t="shared" si="4"/>
        <v>0</v>
      </c>
      <c r="G28" s="161" t="s">
        <v>258</v>
      </c>
      <c r="H28" s="175"/>
      <c r="I28" s="871"/>
      <c r="J28" s="175"/>
      <c r="K28" s="870">
        <f t="shared" si="5"/>
        <v>0</v>
      </c>
    </row>
    <row r="29" spans="1:11" x14ac:dyDescent="0.25">
      <c r="A29" s="136" t="s">
        <v>312</v>
      </c>
      <c r="B29" s="173" t="s">
        <v>171</v>
      </c>
      <c r="C29" s="175"/>
      <c r="D29" s="175"/>
      <c r="E29" s="163">
        <f t="shared" si="6"/>
        <v>0</v>
      </c>
      <c r="F29" s="162">
        <f t="shared" si="4"/>
        <v>0</v>
      </c>
      <c r="G29" s="161" t="s">
        <v>260</v>
      </c>
      <c r="H29" s="175"/>
      <c r="I29" s="871"/>
      <c r="J29" s="175"/>
      <c r="K29" s="870">
        <f t="shared" si="5"/>
        <v>0</v>
      </c>
    </row>
    <row r="30" spans="1:11" ht="15.75" thickBot="1" x14ac:dyDescent="0.3">
      <c r="A30" s="148" t="s">
        <v>313</v>
      </c>
      <c r="B30" s="171" t="s">
        <v>173</v>
      </c>
      <c r="C30" s="174"/>
      <c r="D30" s="174"/>
      <c r="E30" s="163">
        <f t="shared" si="6"/>
        <v>0</v>
      </c>
      <c r="F30" s="162">
        <f t="shared" si="4"/>
        <v>0</v>
      </c>
      <c r="G30" s="178" t="s">
        <v>625</v>
      </c>
      <c r="H30" s="174"/>
      <c r="I30" s="868"/>
      <c r="J30" s="566">
        <v>8179654</v>
      </c>
      <c r="K30" s="870">
        <f>I30+J30</f>
        <v>8179654</v>
      </c>
    </row>
    <row r="31" spans="1:11" ht="21.75" thickBot="1" x14ac:dyDescent="0.3">
      <c r="A31" s="141" t="s">
        <v>314</v>
      </c>
      <c r="B31" s="169" t="s">
        <v>315</v>
      </c>
      <c r="C31" s="170">
        <f>+C21+C26+C29+C30</f>
        <v>18371638</v>
      </c>
      <c r="D31" s="170">
        <f t="shared" ref="D31:F31" si="7">+D21+D26+D29+D30</f>
        <v>18371638</v>
      </c>
      <c r="E31" s="170">
        <f t="shared" si="7"/>
        <v>-8179654</v>
      </c>
      <c r="F31" s="170">
        <f t="shared" si="7"/>
        <v>10191984</v>
      </c>
      <c r="G31" s="169" t="s">
        <v>316</v>
      </c>
      <c r="H31" s="170">
        <f>SUM(H21:H30)</f>
        <v>0</v>
      </c>
      <c r="I31" s="142">
        <f>SUM(I21:I30)</f>
        <v>0</v>
      </c>
      <c r="J31" s="872">
        <f>SUM(J22:J30)</f>
        <v>8179654</v>
      </c>
      <c r="K31" s="142">
        <f>I31+J31</f>
        <v>8179654</v>
      </c>
    </row>
    <row r="32" spans="1:11" ht="15.75" thickBot="1" x14ac:dyDescent="0.3">
      <c r="A32" s="141" t="s">
        <v>317</v>
      </c>
      <c r="B32" s="179" t="s">
        <v>318</v>
      </c>
      <c r="C32" s="180">
        <f>+C20+C31</f>
        <v>563465000</v>
      </c>
      <c r="D32" s="180">
        <f>D20+D31</f>
        <v>672613162</v>
      </c>
      <c r="E32" s="180">
        <f t="shared" ref="E32:F32" si="8">E20+E31</f>
        <v>36273267</v>
      </c>
      <c r="F32" s="180">
        <f t="shared" si="8"/>
        <v>708886429</v>
      </c>
      <c r="G32" s="179" t="s">
        <v>319</v>
      </c>
      <c r="H32" s="180">
        <f>+H20+H31</f>
        <v>563465000</v>
      </c>
      <c r="I32" s="149">
        <f>+I20+I31</f>
        <v>670121951</v>
      </c>
      <c r="J32" s="149">
        <f>+J20+J31</f>
        <v>44272117</v>
      </c>
      <c r="K32" s="149">
        <f>+K20+K31</f>
        <v>714394068</v>
      </c>
    </row>
    <row r="33" spans="1:11" ht="15.75" thickBot="1" x14ac:dyDescent="0.3">
      <c r="A33" s="141" t="s">
        <v>320</v>
      </c>
      <c r="B33" s="179" t="s">
        <v>321</v>
      </c>
      <c r="C33" s="180">
        <f>IF(C20-H20&lt;0,H20-C20,"-")</f>
        <v>18371638</v>
      </c>
      <c r="D33" s="180">
        <f>IF(D20-I20&lt;0,I20-D20,"-")</f>
        <v>15880427</v>
      </c>
      <c r="E33" s="865"/>
      <c r="F33" s="170">
        <f>D33+E33</f>
        <v>15880427</v>
      </c>
      <c r="G33" s="179" t="s">
        <v>322</v>
      </c>
      <c r="H33" s="180" t="str">
        <f>IF(C20-H20&gt;0,C20-H20,"-")</f>
        <v>-</v>
      </c>
      <c r="I33" s="149" t="str">
        <f>IF(D20-I20&gt;0,D20-I20,"-")</f>
        <v>-</v>
      </c>
      <c r="J33" s="149"/>
      <c r="K33" s="149" t="str">
        <f>IF(E20-K20&gt;0,E20-K20,"-")</f>
        <v>-</v>
      </c>
    </row>
    <row r="34" spans="1:11" ht="15.75" thickBot="1" x14ac:dyDescent="0.3">
      <c r="A34" s="141" t="s">
        <v>323</v>
      </c>
      <c r="B34" s="179" t="s">
        <v>324</v>
      </c>
      <c r="C34" s="180" t="str">
        <f>IF(C32-H32&lt;0,H32-C32,"-")</f>
        <v>-</v>
      </c>
      <c r="D34" s="180"/>
      <c r="E34" s="865" t="e">
        <f>C34+D34</f>
        <v>#VALUE!</v>
      </c>
      <c r="F34" s="170"/>
      <c r="G34" s="179" t="s">
        <v>325</v>
      </c>
      <c r="H34" s="180" t="str">
        <f>IF(C32-H32&gt;0,C32-H32,"-")</f>
        <v>-</v>
      </c>
      <c r="I34" s="149">
        <f>IF(D32-I32&gt;0,D32-I32,"-")</f>
        <v>2491211</v>
      </c>
      <c r="J34" s="149"/>
      <c r="K34" s="149" t="str">
        <f>IF(E32-K32&gt;0,E32-K32,"-")</f>
        <v>-</v>
      </c>
    </row>
    <row r="35" spans="1:11" ht="15.75" x14ac:dyDescent="0.25">
      <c r="A35" s="924" t="str">
        <f>IF(C34&lt;&gt;"-","Nem lehet bruttó hiány, mert az Mötv. 111. § (4) bekezédse szerint A költségvetési rendeletben működési hiány nem tervezhető.","")</f>
        <v/>
      </c>
      <c r="B35" s="924"/>
      <c r="C35" s="924"/>
      <c r="D35" s="924"/>
      <c r="E35" s="924"/>
      <c r="F35" s="924"/>
      <c r="G35" s="924"/>
      <c r="H35" s="924"/>
    </row>
    <row r="36" spans="1:11" x14ac:dyDescent="0.2">
      <c r="B36" s="108" t="s">
        <v>655</v>
      </c>
    </row>
    <row r="37" spans="1:11" x14ac:dyDescent="0.2">
      <c r="B37" s="108" t="s">
        <v>265</v>
      </c>
    </row>
    <row r="38" spans="1:11" ht="15.75" x14ac:dyDescent="0.25">
      <c r="B38" s="1"/>
    </row>
    <row r="39" spans="1:11" x14ac:dyDescent="0.2">
      <c r="B39" s="108" t="s">
        <v>656</v>
      </c>
    </row>
    <row r="40" spans="1:11" x14ac:dyDescent="0.2">
      <c r="B40" s="108" t="s">
        <v>624</v>
      </c>
    </row>
  </sheetData>
  <mergeCells count="6">
    <mergeCell ref="A35:H35"/>
    <mergeCell ref="A5:A6"/>
    <mergeCell ref="G1:K1"/>
    <mergeCell ref="G2:K2"/>
    <mergeCell ref="H4:K4"/>
    <mergeCell ref="G5:K5"/>
  </mergeCells>
  <conditionalFormatting sqref="C34:D34">
    <cfRule type="cellIs" dxfId="2" priority="1" stopIfTrue="1" operator="notEqual">
      <formula>"-"</formula>
    </cfRule>
  </conditionalFormatting>
  <pageMargins left="0.25" right="0.25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DDBE-B0FC-40C8-ABC1-4117E7C6DFF6}">
  <sheetPr>
    <pageSetUpPr fitToPage="1"/>
  </sheetPr>
  <dimension ref="A1:K41"/>
  <sheetViews>
    <sheetView topLeftCell="A34" workbookViewId="0">
      <selection activeCell="B37" sqref="B37:B41"/>
    </sheetView>
  </sheetViews>
  <sheetFormatPr defaultRowHeight="15" x14ac:dyDescent="0.25"/>
  <cols>
    <col min="1" max="1" width="5.85546875" style="122" customWidth="1"/>
    <col min="2" max="2" width="47.28515625" style="125" customWidth="1"/>
    <col min="3" max="6" width="14" style="122" customWidth="1"/>
    <col min="7" max="7" width="47.28515625" style="122" customWidth="1"/>
    <col min="8" max="8" width="14" style="122" customWidth="1"/>
    <col min="9" max="9" width="12.140625" style="181" bestFit="1" customWidth="1"/>
    <col min="10" max="10" width="12.140625" style="181" customWidth="1"/>
    <col min="11" max="11" width="12.140625" style="122" bestFit="1" customWidth="1"/>
    <col min="12" max="260" width="9.140625" style="122"/>
    <col min="261" max="261" width="5.85546875" style="122" customWidth="1"/>
    <col min="262" max="262" width="47.28515625" style="122" customWidth="1"/>
    <col min="263" max="263" width="14" style="122" customWidth="1"/>
    <col min="264" max="264" width="47.28515625" style="122" customWidth="1"/>
    <col min="265" max="265" width="14" style="122" customWidth="1"/>
    <col min="266" max="266" width="4.140625" style="122" customWidth="1"/>
    <col min="267" max="516" width="9.140625" style="122"/>
    <col min="517" max="517" width="5.85546875" style="122" customWidth="1"/>
    <col min="518" max="518" width="47.28515625" style="122" customWidth="1"/>
    <col min="519" max="519" width="14" style="122" customWidth="1"/>
    <col min="520" max="520" width="47.28515625" style="122" customWidth="1"/>
    <col min="521" max="521" width="14" style="122" customWidth="1"/>
    <col min="522" max="522" width="4.140625" style="122" customWidth="1"/>
    <col min="523" max="772" width="9.140625" style="122"/>
    <col min="773" max="773" width="5.85546875" style="122" customWidth="1"/>
    <col min="774" max="774" width="47.28515625" style="122" customWidth="1"/>
    <col min="775" max="775" width="14" style="122" customWidth="1"/>
    <col min="776" max="776" width="47.28515625" style="122" customWidth="1"/>
    <col min="777" max="777" width="14" style="122" customWidth="1"/>
    <col min="778" max="778" width="4.140625" style="122" customWidth="1"/>
    <col min="779" max="1028" width="9.140625" style="122"/>
    <col min="1029" max="1029" width="5.85546875" style="122" customWidth="1"/>
    <col min="1030" max="1030" width="47.28515625" style="122" customWidth="1"/>
    <col min="1031" max="1031" width="14" style="122" customWidth="1"/>
    <col min="1032" max="1032" width="47.28515625" style="122" customWidth="1"/>
    <col min="1033" max="1033" width="14" style="122" customWidth="1"/>
    <col min="1034" max="1034" width="4.140625" style="122" customWidth="1"/>
    <col min="1035" max="1284" width="9.140625" style="122"/>
    <col min="1285" max="1285" width="5.85546875" style="122" customWidth="1"/>
    <col min="1286" max="1286" width="47.28515625" style="122" customWidth="1"/>
    <col min="1287" max="1287" width="14" style="122" customWidth="1"/>
    <col min="1288" max="1288" width="47.28515625" style="122" customWidth="1"/>
    <col min="1289" max="1289" width="14" style="122" customWidth="1"/>
    <col min="1290" max="1290" width="4.140625" style="122" customWidth="1"/>
    <col min="1291" max="1540" width="9.140625" style="122"/>
    <col min="1541" max="1541" width="5.85546875" style="122" customWidth="1"/>
    <col min="1542" max="1542" width="47.28515625" style="122" customWidth="1"/>
    <col min="1543" max="1543" width="14" style="122" customWidth="1"/>
    <col min="1544" max="1544" width="47.28515625" style="122" customWidth="1"/>
    <col min="1545" max="1545" width="14" style="122" customWidth="1"/>
    <col min="1546" max="1546" width="4.140625" style="122" customWidth="1"/>
    <col min="1547" max="1796" width="9.140625" style="122"/>
    <col min="1797" max="1797" width="5.85546875" style="122" customWidth="1"/>
    <col min="1798" max="1798" width="47.28515625" style="122" customWidth="1"/>
    <col min="1799" max="1799" width="14" style="122" customWidth="1"/>
    <col min="1800" max="1800" width="47.28515625" style="122" customWidth="1"/>
    <col min="1801" max="1801" width="14" style="122" customWidth="1"/>
    <col min="1802" max="1802" width="4.140625" style="122" customWidth="1"/>
    <col min="1803" max="2052" width="9.140625" style="122"/>
    <col min="2053" max="2053" width="5.85546875" style="122" customWidth="1"/>
    <col min="2054" max="2054" width="47.28515625" style="122" customWidth="1"/>
    <col min="2055" max="2055" width="14" style="122" customWidth="1"/>
    <col min="2056" max="2056" width="47.28515625" style="122" customWidth="1"/>
    <col min="2057" max="2057" width="14" style="122" customWidth="1"/>
    <col min="2058" max="2058" width="4.140625" style="122" customWidth="1"/>
    <col min="2059" max="2308" width="9.140625" style="122"/>
    <col min="2309" max="2309" width="5.85546875" style="122" customWidth="1"/>
    <col min="2310" max="2310" width="47.28515625" style="122" customWidth="1"/>
    <col min="2311" max="2311" width="14" style="122" customWidth="1"/>
    <col min="2312" max="2312" width="47.28515625" style="122" customWidth="1"/>
    <col min="2313" max="2313" width="14" style="122" customWidth="1"/>
    <col min="2314" max="2314" width="4.140625" style="122" customWidth="1"/>
    <col min="2315" max="2564" width="9.140625" style="122"/>
    <col min="2565" max="2565" width="5.85546875" style="122" customWidth="1"/>
    <col min="2566" max="2566" width="47.28515625" style="122" customWidth="1"/>
    <col min="2567" max="2567" width="14" style="122" customWidth="1"/>
    <col min="2568" max="2568" width="47.28515625" style="122" customWidth="1"/>
    <col min="2569" max="2569" width="14" style="122" customWidth="1"/>
    <col min="2570" max="2570" width="4.140625" style="122" customWidth="1"/>
    <col min="2571" max="2820" width="9.140625" style="122"/>
    <col min="2821" max="2821" width="5.85546875" style="122" customWidth="1"/>
    <col min="2822" max="2822" width="47.28515625" style="122" customWidth="1"/>
    <col min="2823" max="2823" width="14" style="122" customWidth="1"/>
    <col min="2824" max="2824" width="47.28515625" style="122" customWidth="1"/>
    <col min="2825" max="2825" width="14" style="122" customWidth="1"/>
    <col min="2826" max="2826" width="4.140625" style="122" customWidth="1"/>
    <col min="2827" max="3076" width="9.140625" style="122"/>
    <col min="3077" max="3077" width="5.85546875" style="122" customWidth="1"/>
    <col min="3078" max="3078" width="47.28515625" style="122" customWidth="1"/>
    <col min="3079" max="3079" width="14" style="122" customWidth="1"/>
    <col min="3080" max="3080" width="47.28515625" style="122" customWidth="1"/>
    <col min="3081" max="3081" width="14" style="122" customWidth="1"/>
    <col min="3082" max="3082" width="4.140625" style="122" customWidth="1"/>
    <col min="3083" max="3332" width="9.140625" style="122"/>
    <col min="3333" max="3333" width="5.85546875" style="122" customWidth="1"/>
    <col min="3334" max="3334" width="47.28515625" style="122" customWidth="1"/>
    <col min="3335" max="3335" width="14" style="122" customWidth="1"/>
    <col min="3336" max="3336" width="47.28515625" style="122" customWidth="1"/>
    <col min="3337" max="3337" width="14" style="122" customWidth="1"/>
    <col min="3338" max="3338" width="4.140625" style="122" customWidth="1"/>
    <col min="3339" max="3588" width="9.140625" style="122"/>
    <col min="3589" max="3589" width="5.85546875" style="122" customWidth="1"/>
    <col min="3590" max="3590" width="47.28515625" style="122" customWidth="1"/>
    <col min="3591" max="3591" width="14" style="122" customWidth="1"/>
    <col min="3592" max="3592" width="47.28515625" style="122" customWidth="1"/>
    <col min="3593" max="3593" width="14" style="122" customWidth="1"/>
    <col min="3594" max="3594" width="4.140625" style="122" customWidth="1"/>
    <col min="3595" max="3844" width="9.140625" style="122"/>
    <col min="3845" max="3845" width="5.85546875" style="122" customWidth="1"/>
    <col min="3846" max="3846" width="47.28515625" style="122" customWidth="1"/>
    <col min="3847" max="3847" width="14" style="122" customWidth="1"/>
    <col min="3848" max="3848" width="47.28515625" style="122" customWidth="1"/>
    <col min="3849" max="3849" width="14" style="122" customWidth="1"/>
    <col min="3850" max="3850" width="4.140625" style="122" customWidth="1"/>
    <col min="3851" max="4100" width="9.140625" style="122"/>
    <col min="4101" max="4101" width="5.85546875" style="122" customWidth="1"/>
    <col min="4102" max="4102" width="47.28515625" style="122" customWidth="1"/>
    <col min="4103" max="4103" width="14" style="122" customWidth="1"/>
    <col min="4104" max="4104" width="47.28515625" style="122" customWidth="1"/>
    <col min="4105" max="4105" width="14" style="122" customWidth="1"/>
    <col min="4106" max="4106" width="4.140625" style="122" customWidth="1"/>
    <col min="4107" max="4356" width="9.140625" style="122"/>
    <col min="4357" max="4357" width="5.85546875" style="122" customWidth="1"/>
    <col min="4358" max="4358" width="47.28515625" style="122" customWidth="1"/>
    <col min="4359" max="4359" width="14" style="122" customWidth="1"/>
    <col min="4360" max="4360" width="47.28515625" style="122" customWidth="1"/>
    <col min="4361" max="4361" width="14" style="122" customWidth="1"/>
    <col min="4362" max="4362" width="4.140625" style="122" customWidth="1"/>
    <col min="4363" max="4612" width="9.140625" style="122"/>
    <col min="4613" max="4613" width="5.85546875" style="122" customWidth="1"/>
    <col min="4614" max="4614" width="47.28515625" style="122" customWidth="1"/>
    <col min="4615" max="4615" width="14" style="122" customWidth="1"/>
    <col min="4616" max="4616" width="47.28515625" style="122" customWidth="1"/>
    <col min="4617" max="4617" width="14" style="122" customWidth="1"/>
    <col min="4618" max="4618" width="4.140625" style="122" customWidth="1"/>
    <col min="4619" max="4868" width="9.140625" style="122"/>
    <col min="4869" max="4869" width="5.85546875" style="122" customWidth="1"/>
    <col min="4870" max="4870" width="47.28515625" style="122" customWidth="1"/>
    <col min="4871" max="4871" width="14" style="122" customWidth="1"/>
    <col min="4872" max="4872" width="47.28515625" style="122" customWidth="1"/>
    <col min="4873" max="4873" width="14" style="122" customWidth="1"/>
    <col min="4874" max="4874" width="4.140625" style="122" customWidth="1"/>
    <col min="4875" max="5124" width="9.140625" style="122"/>
    <col min="5125" max="5125" width="5.85546875" style="122" customWidth="1"/>
    <col min="5126" max="5126" width="47.28515625" style="122" customWidth="1"/>
    <col min="5127" max="5127" width="14" style="122" customWidth="1"/>
    <col min="5128" max="5128" width="47.28515625" style="122" customWidth="1"/>
    <col min="5129" max="5129" width="14" style="122" customWidth="1"/>
    <col min="5130" max="5130" width="4.140625" style="122" customWidth="1"/>
    <col min="5131" max="5380" width="9.140625" style="122"/>
    <col min="5381" max="5381" width="5.85546875" style="122" customWidth="1"/>
    <col min="5382" max="5382" width="47.28515625" style="122" customWidth="1"/>
    <col min="5383" max="5383" width="14" style="122" customWidth="1"/>
    <col min="5384" max="5384" width="47.28515625" style="122" customWidth="1"/>
    <col min="5385" max="5385" width="14" style="122" customWidth="1"/>
    <col min="5386" max="5386" width="4.140625" style="122" customWidth="1"/>
    <col min="5387" max="5636" width="9.140625" style="122"/>
    <col min="5637" max="5637" width="5.85546875" style="122" customWidth="1"/>
    <col min="5638" max="5638" width="47.28515625" style="122" customWidth="1"/>
    <col min="5639" max="5639" width="14" style="122" customWidth="1"/>
    <col min="5640" max="5640" width="47.28515625" style="122" customWidth="1"/>
    <col min="5641" max="5641" width="14" style="122" customWidth="1"/>
    <col min="5642" max="5642" width="4.140625" style="122" customWidth="1"/>
    <col min="5643" max="5892" width="9.140625" style="122"/>
    <col min="5893" max="5893" width="5.85546875" style="122" customWidth="1"/>
    <col min="5894" max="5894" width="47.28515625" style="122" customWidth="1"/>
    <col min="5895" max="5895" width="14" style="122" customWidth="1"/>
    <col min="5896" max="5896" width="47.28515625" style="122" customWidth="1"/>
    <col min="5897" max="5897" width="14" style="122" customWidth="1"/>
    <col min="5898" max="5898" width="4.140625" style="122" customWidth="1"/>
    <col min="5899" max="6148" width="9.140625" style="122"/>
    <col min="6149" max="6149" width="5.85546875" style="122" customWidth="1"/>
    <col min="6150" max="6150" width="47.28515625" style="122" customWidth="1"/>
    <col min="6151" max="6151" width="14" style="122" customWidth="1"/>
    <col min="6152" max="6152" width="47.28515625" style="122" customWidth="1"/>
    <col min="6153" max="6153" width="14" style="122" customWidth="1"/>
    <col min="6154" max="6154" width="4.140625" style="122" customWidth="1"/>
    <col min="6155" max="6404" width="9.140625" style="122"/>
    <col min="6405" max="6405" width="5.85546875" style="122" customWidth="1"/>
    <col min="6406" max="6406" width="47.28515625" style="122" customWidth="1"/>
    <col min="6407" max="6407" width="14" style="122" customWidth="1"/>
    <col min="6408" max="6408" width="47.28515625" style="122" customWidth="1"/>
    <col min="6409" max="6409" width="14" style="122" customWidth="1"/>
    <col min="6410" max="6410" width="4.140625" style="122" customWidth="1"/>
    <col min="6411" max="6660" width="9.140625" style="122"/>
    <col min="6661" max="6661" width="5.85546875" style="122" customWidth="1"/>
    <col min="6662" max="6662" width="47.28515625" style="122" customWidth="1"/>
    <col min="6663" max="6663" width="14" style="122" customWidth="1"/>
    <col min="6664" max="6664" width="47.28515625" style="122" customWidth="1"/>
    <col min="6665" max="6665" width="14" style="122" customWidth="1"/>
    <col min="6666" max="6666" width="4.140625" style="122" customWidth="1"/>
    <col min="6667" max="6916" width="9.140625" style="122"/>
    <col min="6917" max="6917" width="5.85546875" style="122" customWidth="1"/>
    <col min="6918" max="6918" width="47.28515625" style="122" customWidth="1"/>
    <col min="6919" max="6919" width="14" style="122" customWidth="1"/>
    <col min="6920" max="6920" width="47.28515625" style="122" customWidth="1"/>
    <col min="6921" max="6921" width="14" style="122" customWidth="1"/>
    <col min="6922" max="6922" width="4.140625" style="122" customWidth="1"/>
    <col min="6923" max="7172" width="9.140625" style="122"/>
    <col min="7173" max="7173" width="5.85546875" style="122" customWidth="1"/>
    <col min="7174" max="7174" width="47.28515625" style="122" customWidth="1"/>
    <col min="7175" max="7175" width="14" style="122" customWidth="1"/>
    <col min="7176" max="7176" width="47.28515625" style="122" customWidth="1"/>
    <col min="7177" max="7177" width="14" style="122" customWidth="1"/>
    <col min="7178" max="7178" width="4.140625" style="122" customWidth="1"/>
    <col min="7179" max="7428" width="9.140625" style="122"/>
    <col min="7429" max="7429" width="5.85546875" style="122" customWidth="1"/>
    <col min="7430" max="7430" width="47.28515625" style="122" customWidth="1"/>
    <col min="7431" max="7431" width="14" style="122" customWidth="1"/>
    <col min="7432" max="7432" width="47.28515625" style="122" customWidth="1"/>
    <col min="7433" max="7433" width="14" style="122" customWidth="1"/>
    <col min="7434" max="7434" width="4.140625" style="122" customWidth="1"/>
    <col min="7435" max="7684" width="9.140625" style="122"/>
    <col min="7685" max="7685" width="5.85546875" style="122" customWidth="1"/>
    <col min="7686" max="7686" width="47.28515625" style="122" customWidth="1"/>
    <col min="7687" max="7687" width="14" style="122" customWidth="1"/>
    <col min="7688" max="7688" width="47.28515625" style="122" customWidth="1"/>
    <col min="7689" max="7689" width="14" style="122" customWidth="1"/>
    <col min="7690" max="7690" width="4.140625" style="122" customWidth="1"/>
    <col min="7691" max="7940" width="9.140625" style="122"/>
    <col min="7941" max="7941" width="5.85546875" style="122" customWidth="1"/>
    <col min="7942" max="7942" width="47.28515625" style="122" customWidth="1"/>
    <col min="7943" max="7943" width="14" style="122" customWidth="1"/>
    <col min="7944" max="7944" width="47.28515625" style="122" customWidth="1"/>
    <col min="7945" max="7945" width="14" style="122" customWidth="1"/>
    <col min="7946" max="7946" width="4.140625" style="122" customWidth="1"/>
    <col min="7947" max="8196" width="9.140625" style="122"/>
    <col min="8197" max="8197" width="5.85546875" style="122" customWidth="1"/>
    <col min="8198" max="8198" width="47.28515625" style="122" customWidth="1"/>
    <col min="8199" max="8199" width="14" style="122" customWidth="1"/>
    <col min="8200" max="8200" width="47.28515625" style="122" customWidth="1"/>
    <col min="8201" max="8201" width="14" style="122" customWidth="1"/>
    <col min="8202" max="8202" width="4.140625" style="122" customWidth="1"/>
    <col min="8203" max="8452" width="9.140625" style="122"/>
    <col min="8453" max="8453" width="5.85546875" style="122" customWidth="1"/>
    <col min="8454" max="8454" width="47.28515625" style="122" customWidth="1"/>
    <col min="8455" max="8455" width="14" style="122" customWidth="1"/>
    <col min="8456" max="8456" width="47.28515625" style="122" customWidth="1"/>
    <col min="8457" max="8457" width="14" style="122" customWidth="1"/>
    <col min="8458" max="8458" width="4.140625" style="122" customWidth="1"/>
    <col min="8459" max="8708" width="9.140625" style="122"/>
    <col min="8709" max="8709" width="5.85546875" style="122" customWidth="1"/>
    <col min="8710" max="8710" width="47.28515625" style="122" customWidth="1"/>
    <col min="8711" max="8711" width="14" style="122" customWidth="1"/>
    <col min="8712" max="8712" width="47.28515625" style="122" customWidth="1"/>
    <col min="8713" max="8713" width="14" style="122" customWidth="1"/>
    <col min="8714" max="8714" width="4.140625" style="122" customWidth="1"/>
    <col min="8715" max="8964" width="9.140625" style="122"/>
    <col min="8965" max="8965" width="5.85546875" style="122" customWidth="1"/>
    <col min="8966" max="8966" width="47.28515625" style="122" customWidth="1"/>
    <col min="8967" max="8967" width="14" style="122" customWidth="1"/>
    <col min="8968" max="8968" width="47.28515625" style="122" customWidth="1"/>
    <col min="8969" max="8969" width="14" style="122" customWidth="1"/>
    <col min="8970" max="8970" width="4.140625" style="122" customWidth="1"/>
    <col min="8971" max="9220" width="9.140625" style="122"/>
    <col min="9221" max="9221" width="5.85546875" style="122" customWidth="1"/>
    <col min="9222" max="9222" width="47.28515625" style="122" customWidth="1"/>
    <col min="9223" max="9223" width="14" style="122" customWidth="1"/>
    <col min="9224" max="9224" width="47.28515625" style="122" customWidth="1"/>
    <col min="9225" max="9225" width="14" style="122" customWidth="1"/>
    <col min="9226" max="9226" width="4.140625" style="122" customWidth="1"/>
    <col min="9227" max="9476" width="9.140625" style="122"/>
    <col min="9477" max="9477" width="5.85546875" style="122" customWidth="1"/>
    <col min="9478" max="9478" width="47.28515625" style="122" customWidth="1"/>
    <col min="9479" max="9479" width="14" style="122" customWidth="1"/>
    <col min="9480" max="9480" width="47.28515625" style="122" customWidth="1"/>
    <col min="9481" max="9481" width="14" style="122" customWidth="1"/>
    <col min="9482" max="9482" width="4.140625" style="122" customWidth="1"/>
    <col min="9483" max="9732" width="9.140625" style="122"/>
    <col min="9733" max="9733" width="5.85546875" style="122" customWidth="1"/>
    <col min="9734" max="9734" width="47.28515625" style="122" customWidth="1"/>
    <col min="9735" max="9735" width="14" style="122" customWidth="1"/>
    <col min="9736" max="9736" width="47.28515625" style="122" customWidth="1"/>
    <col min="9737" max="9737" width="14" style="122" customWidth="1"/>
    <col min="9738" max="9738" width="4.140625" style="122" customWidth="1"/>
    <col min="9739" max="9988" width="9.140625" style="122"/>
    <col min="9989" max="9989" width="5.85546875" style="122" customWidth="1"/>
    <col min="9990" max="9990" width="47.28515625" style="122" customWidth="1"/>
    <col min="9991" max="9991" width="14" style="122" customWidth="1"/>
    <col min="9992" max="9992" width="47.28515625" style="122" customWidth="1"/>
    <col min="9993" max="9993" width="14" style="122" customWidth="1"/>
    <col min="9994" max="9994" width="4.140625" style="122" customWidth="1"/>
    <col min="9995" max="10244" width="9.140625" style="122"/>
    <col min="10245" max="10245" width="5.85546875" style="122" customWidth="1"/>
    <col min="10246" max="10246" width="47.28515625" style="122" customWidth="1"/>
    <col min="10247" max="10247" width="14" style="122" customWidth="1"/>
    <col min="10248" max="10248" width="47.28515625" style="122" customWidth="1"/>
    <col min="10249" max="10249" width="14" style="122" customWidth="1"/>
    <col min="10250" max="10250" width="4.140625" style="122" customWidth="1"/>
    <col min="10251" max="10500" width="9.140625" style="122"/>
    <col min="10501" max="10501" width="5.85546875" style="122" customWidth="1"/>
    <col min="10502" max="10502" width="47.28515625" style="122" customWidth="1"/>
    <col min="10503" max="10503" width="14" style="122" customWidth="1"/>
    <col min="10504" max="10504" width="47.28515625" style="122" customWidth="1"/>
    <col min="10505" max="10505" width="14" style="122" customWidth="1"/>
    <col min="10506" max="10506" width="4.140625" style="122" customWidth="1"/>
    <col min="10507" max="10756" width="9.140625" style="122"/>
    <col min="10757" max="10757" width="5.85546875" style="122" customWidth="1"/>
    <col min="10758" max="10758" width="47.28515625" style="122" customWidth="1"/>
    <col min="10759" max="10759" width="14" style="122" customWidth="1"/>
    <col min="10760" max="10760" width="47.28515625" style="122" customWidth="1"/>
    <col min="10761" max="10761" width="14" style="122" customWidth="1"/>
    <col min="10762" max="10762" width="4.140625" style="122" customWidth="1"/>
    <col min="10763" max="11012" width="9.140625" style="122"/>
    <col min="11013" max="11013" width="5.85546875" style="122" customWidth="1"/>
    <col min="11014" max="11014" width="47.28515625" style="122" customWidth="1"/>
    <col min="11015" max="11015" width="14" style="122" customWidth="1"/>
    <col min="11016" max="11016" width="47.28515625" style="122" customWidth="1"/>
    <col min="11017" max="11017" width="14" style="122" customWidth="1"/>
    <col min="11018" max="11018" width="4.140625" style="122" customWidth="1"/>
    <col min="11019" max="11268" width="9.140625" style="122"/>
    <col min="11269" max="11269" width="5.85546875" style="122" customWidth="1"/>
    <col min="11270" max="11270" width="47.28515625" style="122" customWidth="1"/>
    <col min="11271" max="11271" width="14" style="122" customWidth="1"/>
    <col min="11272" max="11272" width="47.28515625" style="122" customWidth="1"/>
    <col min="11273" max="11273" width="14" style="122" customWidth="1"/>
    <col min="11274" max="11274" width="4.140625" style="122" customWidth="1"/>
    <col min="11275" max="11524" width="9.140625" style="122"/>
    <col min="11525" max="11525" width="5.85546875" style="122" customWidth="1"/>
    <col min="11526" max="11526" width="47.28515625" style="122" customWidth="1"/>
    <col min="11527" max="11527" width="14" style="122" customWidth="1"/>
    <col min="11528" max="11528" width="47.28515625" style="122" customWidth="1"/>
    <col min="11529" max="11529" width="14" style="122" customWidth="1"/>
    <col min="11530" max="11530" width="4.140625" style="122" customWidth="1"/>
    <col min="11531" max="11780" width="9.140625" style="122"/>
    <col min="11781" max="11781" width="5.85546875" style="122" customWidth="1"/>
    <col min="11782" max="11782" width="47.28515625" style="122" customWidth="1"/>
    <col min="11783" max="11783" width="14" style="122" customWidth="1"/>
    <col min="11784" max="11784" width="47.28515625" style="122" customWidth="1"/>
    <col min="11785" max="11785" width="14" style="122" customWidth="1"/>
    <col min="11786" max="11786" width="4.140625" style="122" customWidth="1"/>
    <col min="11787" max="12036" width="9.140625" style="122"/>
    <col min="12037" max="12037" width="5.85546875" style="122" customWidth="1"/>
    <col min="12038" max="12038" width="47.28515625" style="122" customWidth="1"/>
    <col min="12039" max="12039" width="14" style="122" customWidth="1"/>
    <col min="12040" max="12040" width="47.28515625" style="122" customWidth="1"/>
    <col min="12041" max="12041" width="14" style="122" customWidth="1"/>
    <col min="12042" max="12042" width="4.140625" style="122" customWidth="1"/>
    <col min="12043" max="12292" width="9.140625" style="122"/>
    <col min="12293" max="12293" width="5.85546875" style="122" customWidth="1"/>
    <col min="12294" max="12294" width="47.28515625" style="122" customWidth="1"/>
    <col min="12295" max="12295" width="14" style="122" customWidth="1"/>
    <col min="12296" max="12296" width="47.28515625" style="122" customWidth="1"/>
    <col min="12297" max="12297" width="14" style="122" customWidth="1"/>
    <col min="12298" max="12298" width="4.140625" style="122" customWidth="1"/>
    <col min="12299" max="12548" width="9.140625" style="122"/>
    <col min="12549" max="12549" width="5.85546875" style="122" customWidth="1"/>
    <col min="12550" max="12550" width="47.28515625" style="122" customWidth="1"/>
    <col min="12551" max="12551" width="14" style="122" customWidth="1"/>
    <col min="12552" max="12552" width="47.28515625" style="122" customWidth="1"/>
    <col min="12553" max="12553" width="14" style="122" customWidth="1"/>
    <col min="12554" max="12554" width="4.140625" style="122" customWidth="1"/>
    <col min="12555" max="12804" width="9.140625" style="122"/>
    <col min="12805" max="12805" width="5.85546875" style="122" customWidth="1"/>
    <col min="12806" max="12806" width="47.28515625" style="122" customWidth="1"/>
    <col min="12807" max="12807" width="14" style="122" customWidth="1"/>
    <col min="12808" max="12808" width="47.28515625" style="122" customWidth="1"/>
    <col min="12809" max="12809" width="14" style="122" customWidth="1"/>
    <col min="12810" max="12810" width="4.140625" style="122" customWidth="1"/>
    <col min="12811" max="13060" width="9.140625" style="122"/>
    <col min="13061" max="13061" width="5.85546875" style="122" customWidth="1"/>
    <col min="13062" max="13062" width="47.28515625" style="122" customWidth="1"/>
    <col min="13063" max="13063" width="14" style="122" customWidth="1"/>
    <col min="13064" max="13064" width="47.28515625" style="122" customWidth="1"/>
    <col min="13065" max="13065" width="14" style="122" customWidth="1"/>
    <col min="13066" max="13066" width="4.140625" style="122" customWidth="1"/>
    <col min="13067" max="13316" width="9.140625" style="122"/>
    <col min="13317" max="13317" width="5.85546875" style="122" customWidth="1"/>
    <col min="13318" max="13318" width="47.28515625" style="122" customWidth="1"/>
    <col min="13319" max="13319" width="14" style="122" customWidth="1"/>
    <col min="13320" max="13320" width="47.28515625" style="122" customWidth="1"/>
    <col min="13321" max="13321" width="14" style="122" customWidth="1"/>
    <col min="13322" max="13322" width="4.140625" style="122" customWidth="1"/>
    <col min="13323" max="13572" width="9.140625" style="122"/>
    <col min="13573" max="13573" width="5.85546875" style="122" customWidth="1"/>
    <col min="13574" max="13574" width="47.28515625" style="122" customWidth="1"/>
    <col min="13575" max="13575" width="14" style="122" customWidth="1"/>
    <col min="13576" max="13576" width="47.28515625" style="122" customWidth="1"/>
    <col min="13577" max="13577" width="14" style="122" customWidth="1"/>
    <col min="13578" max="13578" width="4.140625" style="122" customWidth="1"/>
    <col min="13579" max="13828" width="9.140625" style="122"/>
    <col min="13829" max="13829" width="5.85546875" style="122" customWidth="1"/>
    <col min="13830" max="13830" width="47.28515625" style="122" customWidth="1"/>
    <col min="13831" max="13831" width="14" style="122" customWidth="1"/>
    <col min="13832" max="13832" width="47.28515625" style="122" customWidth="1"/>
    <col min="13833" max="13833" width="14" style="122" customWidth="1"/>
    <col min="13834" max="13834" width="4.140625" style="122" customWidth="1"/>
    <col min="13835" max="14084" width="9.140625" style="122"/>
    <col min="14085" max="14085" width="5.85546875" style="122" customWidth="1"/>
    <col min="14086" max="14086" width="47.28515625" style="122" customWidth="1"/>
    <col min="14087" max="14087" width="14" style="122" customWidth="1"/>
    <col min="14088" max="14088" width="47.28515625" style="122" customWidth="1"/>
    <col min="14089" max="14089" width="14" style="122" customWidth="1"/>
    <col min="14090" max="14090" width="4.140625" style="122" customWidth="1"/>
    <col min="14091" max="14340" width="9.140625" style="122"/>
    <col min="14341" max="14341" width="5.85546875" style="122" customWidth="1"/>
    <col min="14342" max="14342" width="47.28515625" style="122" customWidth="1"/>
    <col min="14343" max="14343" width="14" style="122" customWidth="1"/>
    <col min="14344" max="14344" width="47.28515625" style="122" customWidth="1"/>
    <col min="14345" max="14345" width="14" style="122" customWidth="1"/>
    <col min="14346" max="14346" width="4.140625" style="122" customWidth="1"/>
    <col min="14347" max="14596" width="9.140625" style="122"/>
    <col min="14597" max="14597" width="5.85546875" style="122" customWidth="1"/>
    <col min="14598" max="14598" width="47.28515625" style="122" customWidth="1"/>
    <col min="14599" max="14599" width="14" style="122" customWidth="1"/>
    <col min="14600" max="14600" width="47.28515625" style="122" customWidth="1"/>
    <col min="14601" max="14601" width="14" style="122" customWidth="1"/>
    <col min="14602" max="14602" width="4.140625" style="122" customWidth="1"/>
    <col min="14603" max="14852" width="9.140625" style="122"/>
    <col min="14853" max="14853" width="5.85546875" style="122" customWidth="1"/>
    <col min="14854" max="14854" width="47.28515625" style="122" customWidth="1"/>
    <col min="14855" max="14855" width="14" style="122" customWidth="1"/>
    <col min="14856" max="14856" width="47.28515625" style="122" customWidth="1"/>
    <col min="14857" max="14857" width="14" style="122" customWidth="1"/>
    <col min="14858" max="14858" width="4.140625" style="122" customWidth="1"/>
    <col min="14859" max="15108" width="9.140625" style="122"/>
    <col min="15109" max="15109" width="5.85546875" style="122" customWidth="1"/>
    <col min="15110" max="15110" width="47.28515625" style="122" customWidth="1"/>
    <col min="15111" max="15111" width="14" style="122" customWidth="1"/>
    <col min="15112" max="15112" width="47.28515625" style="122" customWidth="1"/>
    <col min="15113" max="15113" width="14" style="122" customWidth="1"/>
    <col min="15114" max="15114" width="4.140625" style="122" customWidth="1"/>
    <col min="15115" max="15364" width="9.140625" style="122"/>
    <col min="15365" max="15365" width="5.85546875" style="122" customWidth="1"/>
    <col min="15366" max="15366" width="47.28515625" style="122" customWidth="1"/>
    <col min="15367" max="15367" width="14" style="122" customWidth="1"/>
    <col min="15368" max="15368" width="47.28515625" style="122" customWidth="1"/>
    <col min="15369" max="15369" width="14" style="122" customWidth="1"/>
    <col min="15370" max="15370" width="4.140625" style="122" customWidth="1"/>
    <col min="15371" max="15620" width="9.140625" style="122"/>
    <col min="15621" max="15621" width="5.85546875" style="122" customWidth="1"/>
    <col min="15622" max="15622" width="47.28515625" style="122" customWidth="1"/>
    <col min="15623" max="15623" width="14" style="122" customWidth="1"/>
    <col min="15624" max="15624" width="47.28515625" style="122" customWidth="1"/>
    <col min="15625" max="15625" width="14" style="122" customWidth="1"/>
    <col min="15626" max="15626" width="4.140625" style="122" customWidth="1"/>
    <col min="15627" max="15876" width="9.140625" style="122"/>
    <col min="15877" max="15877" width="5.85546875" style="122" customWidth="1"/>
    <col min="15878" max="15878" width="47.28515625" style="122" customWidth="1"/>
    <col min="15879" max="15879" width="14" style="122" customWidth="1"/>
    <col min="15880" max="15880" width="47.28515625" style="122" customWidth="1"/>
    <col min="15881" max="15881" width="14" style="122" customWidth="1"/>
    <col min="15882" max="15882" width="4.140625" style="122" customWidth="1"/>
    <col min="15883" max="16132" width="9.140625" style="122"/>
    <col min="16133" max="16133" width="5.85546875" style="122" customWidth="1"/>
    <col min="16134" max="16134" width="47.28515625" style="122" customWidth="1"/>
    <col min="16135" max="16135" width="14" style="122" customWidth="1"/>
    <col min="16136" max="16136" width="47.28515625" style="122" customWidth="1"/>
    <col min="16137" max="16137" width="14" style="122" customWidth="1"/>
    <col min="16138" max="16138" width="4.140625" style="122" customWidth="1"/>
    <col min="16139" max="16384" width="9.140625" style="122"/>
  </cols>
  <sheetData>
    <row r="1" spans="1:11" x14ac:dyDescent="0.25">
      <c r="G1" s="920"/>
      <c r="H1" s="920"/>
      <c r="I1" s="920"/>
      <c r="J1" s="920"/>
      <c r="K1" s="920"/>
    </row>
    <row r="2" spans="1:11" ht="18" x14ac:dyDescent="0.25">
      <c r="G2" s="921" t="s">
        <v>660</v>
      </c>
      <c r="H2" s="921"/>
      <c r="I2" s="921"/>
      <c r="J2" s="921"/>
      <c r="K2" s="921"/>
    </row>
    <row r="3" spans="1:11" ht="31.5" x14ac:dyDescent="0.25">
      <c r="B3" s="123" t="s">
        <v>326</v>
      </c>
      <c r="C3" s="124"/>
      <c r="D3" s="124"/>
      <c r="E3" s="124"/>
      <c r="F3" s="124"/>
      <c r="G3" s="124"/>
      <c r="H3" s="124"/>
      <c r="I3" s="150"/>
      <c r="J3" s="150"/>
    </row>
    <row r="4" spans="1:11" ht="15.75" thickBot="1" x14ac:dyDescent="0.3">
      <c r="H4" s="933" t="str">
        <f>CONCATENATE('[1]KV_1.1.sz.mell.'!C7)</f>
        <v>Forintban!</v>
      </c>
      <c r="I4" s="933"/>
      <c r="J4" s="933"/>
      <c r="K4" s="933"/>
    </row>
    <row r="5" spans="1:11" ht="15.75" thickBot="1" x14ac:dyDescent="0.3">
      <c r="A5" s="931" t="s">
        <v>4</v>
      </c>
      <c r="B5" s="126" t="s">
        <v>274</v>
      </c>
      <c r="C5" s="127"/>
      <c r="D5" s="151"/>
      <c r="E5" s="152"/>
      <c r="F5" s="152"/>
      <c r="G5" s="928" t="s">
        <v>275</v>
      </c>
      <c r="H5" s="929"/>
      <c r="I5" s="929"/>
      <c r="J5" s="929"/>
      <c r="K5" s="930"/>
    </row>
    <row r="6" spans="1:11" s="130" customFormat="1" ht="36.75" thickBot="1" x14ac:dyDescent="0.3">
      <c r="A6" s="932"/>
      <c r="B6" s="182" t="s">
        <v>276</v>
      </c>
      <c r="C6" s="183" t="str">
        <f>+'[1]KV_2.1.sz.mell.'!C4</f>
        <v>2020. évi előirányzat</v>
      </c>
      <c r="D6" s="9" t="s">
        <v>622</v>
      </c>
      <c r="E6" s="9" t="s">
        <v>623</v>
      </c>
      <c r="F6" s="9" t="s">
        <v>7</v>
      </c>
      <c r="G6" s="185" t="s">
        <v>276</v>
      </c>
      <c r="H6" s="183" t="str">
        <f>+'[1]KV_2.1.sz.mell.'!C4</f>
        <v>2020. évi előirányzat</v>
      </c>
      <c r="I6" s="9" t="s">
        <v>622</v>
      </c>
      <c r="J6" s="9" t="s">
        <v>623</v>
      </c>
      <c r="K6" s="9" t="s">
        <v>7</v>
      </c>
    </row>
    <row r="7" spans="1:11" s="130" customFormat="1" ht="13.5" thickBot="1" x14ac:dyDescent="0.3">
      <c r="A7" s="131"/>
      <c r="B7" s="155" t="s">
        <v>8</v>
      </c>
      <c r="C7" s="131" t="s">
        <v>9</v>
      </c>
      <c r="D7" s="186" t="s">
        <v>10</v>
      </c>
      <c r="E7" s="186" t="s">
        <v>11</v>
      </c>
      <c r="F7" s="186" t="s">
        <v>361</v>
      </c>
      <c r="G7" s="155" t="s">
        <v>8</v>
      </c>
      <c r="H7" s="131" t="s">
        <v>9</v>
      </c>
      <c r="I7" s="132" t="s">
        <v>10</v>
      </c>
      <c r="J7" s="132" t="s">
        <v>11</v>
      </c>
      <c r="K7" s="132" t="s">
        <v>361</v>
      </c>
    </row>
    <row r="8" spans="1:11" x14ac:dyDescent="0.25">
      <c r="A8" s="134" t="s">
        <v>12</v>
      </c>
      <c r="B8" s="157" t="s">
        <v>327</v>
      </c>
      <c r="C8" s="158">
        <v>118934000</v>
      </c>
      <c r="D8" s="160">
        <v>368934000</v>
      </c>
      <c r="E8" s="160">
        <v>41104947</v>
      </c>
      <c r="F8" s="187">
        <f>D8+E8</f>
        <v>410038947</v>
      </c>
      <c r="G8" s="157" t="s">
        <v>218</v>
      </c>
      <c r="H8" s="158">
        <v>288701000</v>
      </c>
      <c r="I8" s="135">
        <v>434753708</v>
      </c>
      <c r="J8" s="135">
        <v>13839716</v>
      </c>
      <c r="K8" s="135">
        <f>I8+J8</f>
        <v>448593424</v>
      </c>
    </row>
    <row r="9" spans="1:11" x14ac:dyDescent="0.25">
      <c r="A9" s="136" t="s">
        <v>26</v>
      </c>
      <c r="B9" s="161" t="s">
        <v>328</v>
      </c>
      <c r="C9" s="162"/>
      <c r="D9" s="162">
        <v>250000000</v>
      </c>
      <c r="E9" s="162"/>
      <c r="F9" s="187">
        <f t="shared" ref="F9:F12" si="0">D9+E9</f>
        <v>250000000</v>
      </c>
      <c r="G9" s="161" t="s">
        <v>329</v>
      </c>
      <c r="H9" s="162"/>
      <c r="I9" s="137">
        <v>85000000</v>
      </c>
      <c r="J9" s="135"/>
      <c r="K9" s="135">
        <f t="shared" ref="K9:K16" si="1">I9+J9</f>
        <v>85000000</v>
      </c>
    </row>
    <row r="10" spans="1:11" x14ac:dyDescent="0.25">
      <c r="A10" s="136" t="s">
        <v>40</v>
      </c>
      <c r="B10" s="161" t="s">
        <v>330</v>
      </c>
      <c r="C10" s="162"/>
      <c r="D10" s="162"/>
      <c r="E10" s="162">
        <v>196850</v>
      </c>
      <c r="F10" s="187">
        <f t="shared" si="0"/>
        <v>196850</v>
      </c>
      <c r="G10" s="161" t="s">
        <v>220</v>
      </c>
      <c r="H10" s="162">
        <v>64319016</v>
      </c>
      <c r="I10" s="137">
        <v>184319016</v>
      </c>
      <c r="J10" s="135">
        <v>19463231</v>
      </c>
      <c r="K10" s="135">
        <f t="shared" si="1"/>
        <v>203782247</v>
      </c>
    </row>
    <row r="11" spans="1:11" x14ac:dyDescent="0.25">
      <c r="A11" s="136" t="s">
        <v>237</v>
      </c>
      <c r="B11" s="161" t="s">
        <v>331</v>
      </c>
      <c r="C11" s="162"/>
      <c r="D11" s="162"/>
      <c r="E11" s="162"/>
      <c r="F11" s="187">
        <f t="shared" si="0"/>
        <v>0</v>
      </c>
      <c r="G11" s="161" t="s">
        <v>332</v>
      </c>
      <c r="H11" s="162"/>
      <c r="I11" s="137">
        <v>120000000</v>
      </c>
      <c r="J11" s="135"/>
      <c r="K11" s="135">
        <f t="shared" si="1"/>
        <v>120000000</v>
      </c>
    </row>
    <row r="12" spans="1:11" x14ac:dyDescent="0.25">
      <c r="A12" s="136" t="s">
        <v>70</v>
      </c>
      <c r="B12" s="161" t="s">
        <v>333</v>
      </c>
      <c r="C12" s="162"/>
      <c r="D12" s="162"/>
      <c r="E12" s="162"/>
      <c r="F12" s="187">
        <f t="shared" si="0"/>
        <v>0</v>
      </c>
      <c r="G12" s="161" t="s">
        <v>334</v>
      </c>
      <c r="H12" s="162"/>
      <c r="I12" s="137">
        <v>0</v>
      </c>
      <c r="J12" s="135"/>
      <c r="K12" s="135">
        <f t="shared" si="1"/>
        <v>0</v>
      </c>
    </row>
    <row r="13" spans="1:11" x14ac:dyDescent="0.25">
      <c r="A13" s="136" t="s">
        <v>94</v>
      </c>
      <c r="B13" s="161" t="s">
        <v>335</v>
      </c>
      <c r="C13" s="162"/>
      <c r="D13" s="162"/>
      <c r="E13" s="162"/>
      <c r="F13" s="873"/>
      <c r="G13" s="188"/>
      <c r="H13" s="162"/>
      <c r="I13" s="137">
        <v>0</v>
      </c>
      <c r="J13" s="135"/>
      <c r="K13" s="135">
        <f t="shared" si="1"/>
        <v>0</v>
      </c>
    </row>
    <row r="14" spans="1:11" x14ac:dyDescent="0.25">
      <c r="A14" s="136" t="s">
        <v>254</v>
      </c>
      <c r="B14" s="164"/>
      <c r="C14" s="162"/>
      <c r="D14" s="162"/>
      <c r="E14" s="162"/>
      <c r="F14" s="172"/>
      <c r="G14" s="188"/>
      <c r="H14" s="162"/>
      <c r="I14" s="137">
        <v>0</v>
      </c>
      <c r="J14" s="135"/>
      <c r="K14" s="135">
        <f t="shared" si="1"/>
        <v>0</v>
      </c>
    </row>
    <row r="15" spans="1:11" x14ac:dyDescent="0.25">
      <c r="A15" s="136" t="s">
        <v>116</v>
      </c>
      <c r="B15" s="164"/>
      <c r="C15" s="162"/>
      <c r="D15" s="162"/>
      <c r="E15" s="162"/>
      <c r="F15" s="172"/>
      <c r="G15" s="189"/>
      <c r="H15" s="162"/>
      <c r="I15" s="137">
        <v>0</v>
      </c>
      <c r="J15" s="135"/>
      <c r="K15" s="135">
        <f t="shared" si="1"/>
        <v>0</v>
      </c>
    </row>
    <row r="16" spans="1:11" x14ac:dyDescent="0.25">
      <c r="A16" s="136" t="s">
        <v>259</v>
      </c>
      <c r="B16" s="190"/>
      <c r="C16" s="162"/>
      <c r="D16" s="162"/>
      <c r="E16" s="162"/>
      <c r="F16" s="163"/>
      <c r="G16" s="188"/>
      <c r="H16" s="162"/>
      <c r="I16" s="137"/>
      <c r="J16" s="135"/>
      <c r="K16" s="135">
        <f t="shared" si="1"/>
        <v>0</v>
      </c>
    </row>
    <row r="17" spans="1:11" x14ac:dyDescent="0.25">
      <c r="A17" s="136" t="s">
        <v>261</v>
      </c>
      <c r="B17" s="164"/>
      <c r="C17" s="162"/>
      <c r="D17" s="162"/>
      <c r="E17" s="162"/>
      <c r="F17" s="172"/>
      <c r="G17" s="188"/>
      <c r="H17" s="162"/>
      <c r="I17" s="137"/>
      <c r="J17" s="135"/>
      <c r="K17" s="135">
        <f t="shared" ref="K17:K18" si="2">H17+I17</f>
        <v>0</v>
      </c>
    </row>
    <row r="18" spans="1:11" ht="15.75" thickBot="1" x14ac:dyDescent="0.3">
      <c r="A18" s="148" t="s">
        <v>263</v>
      </c>
      <c r="B18" s="178"/>
      <c r="C18" s="191"/>
      <c r="D18" s="191"/>
      <c r="E18" s="191"/>
      <c r="F18" s="192"/>
      <c r="G18" s="193" t="s">
        <v>212</v>
      </c>
      <c r="H18" s="194"/>
      <c r="I18" s="195"/>
      <c r="J18" s="195"/>
      <c r="K18" s="135">
        <f t="shared" si="2"/>
        <v>0</v>
      </c>
    </row>
    <row r="19" spans="1:11" ht="15.75" thickBot="1" x14ac:dyDescent="0.3">
      <c r="A19" s="141" t="s">
        <v>286</v>
      </c>
      <c r="B19" s="169" t="s">
        <v>336</v>
      </c>
      <c r="C19" s="196">
        <f>+C8+C10+C11+C13+C14+C15+C16+C17+C18</f>
        <v>118934000</v>
      </c>
      <c r="D19" s="196">
        <f>D8</f>
        <v>368934000</v>
      </c>
      <c r="E19" s="196">
        <f>E8+E10+E11+E13</f>
        <v>41301797</v>
      </c>
      <c r="F19" s="197">
        <f>D19+E19</f>
        <v>410235797</v>
      </c>
      <c r="G19" s="169" t="s">
        <v>337</v>
      </c>
      <c r="H19" s="170">
        <f>+H8+H10+H12+H13+H14+H15+H16+H17+H18</f>
        <v>353020016</v>
      </c>
      <c r="I19" s="142">
        <f>+I8+I10+I12+I13+I14+I15+I16+I17+I18</f>
        <v>619072724</v>
      </c>
      <c r="J19" s="142">
        <f>J8+J10+J12</f>
        <v>33302947</v>
      </c>
      <c r="K19" s="142">
        <f>+K8+K10+K12+K13+K14+K15+K16+K17+K18</f>
        <v>652375671</v>
      </c>
    </row>
    <row r="20" spans="1:11" x14ac:dyDescent="0.25">
      <c r="A20" s="134" t="s">
        <v>287</v>
      </c>
      <c r="B20" s="198" t="s">
        <v>338</v>
      </c>
      <c r="C20" s="874">
        <f>SUM(C21:C25)</f>
        <v>234086016</v>
      </c>
      <c r="D20" s="874">
        <v>247647513</v>
      </c>
      <c r="E20" s="874"/>
      <c r="F20" s="875">
        <f>D20+E20</f>
        <v>247647513</v>
      </c>
      <c r="G20" s="173" t="s">
        <v>292</v>
      </c>
      <c r="H20" s="200"/>
      <c r="I20" s="201"/>
      <c r="J20" s="201"/>
      <c r="K20" s="201">
        <f>H20+I20</f>
        <v>0</v>
      </c>
    </row>
    <row r="21" spans="1:11" x14ac:dyDescent="0.25">
      <c r="A21" s="136" t="s">
        <v>290</v>
      </c>
      <c r="B21" s="176" t="s">
        <v>339</v>
      </c>
      <c r="C21" s="175">
        <v>234086016</v>
      </c>
      <c r="D21" s="175">
        <v>247647513</v>
      </c>
      <c r="E21" s="175"/>
      <c r="F21" s="875">
        <f t="shared" ref="F21:F27" si="3">D21+E21</f>
        <v>247647513</v>
      </c>
      <c r="G21" s="173" t="s">
        <v>340</v>
      </c>
      <c r="H21" s="175"/>
      <c r="I21" s="147"/>
      <c r="J21" s="201"/>
      <c r="K21" s="201">
        <f t="shared" ref="K21:K31" si="4">H21+I21</f>
        <v>0</v>
      </c>
    </row>
    <row r="22" spans="1:11" x14ac:dyDescent="0.25">
      <c r="A22" s="134" t="s">
        <v>293</v>
      </c>
      <c r="B22" s="176" t="s">
        <v>341</v>
      </c>
      <c r="C22" s="175"/>
      <c r="D22" s="175"/>
      <c r="E22" s="175"/>
      <c r="F22" s="875">
        <f t="shared" si="3"/>
        <v>0</v>
      </c>
      <c r="G22" s="173" t="s">
        <v>298</v>
      </c>
      <c r="H22" s="175"/>
      <c r="I22" s="147"/>
      <c r="J22" s="201"/>
      <c r="K22" s="201">
        <f t="shared" si="4"/>
        <v>0</v>
      </c>
    </row>
    <row r="23" spans="1:11" x14ac:dyDescent="0.25">
      <c r="A23" s="136" t="s">
        <v>296</v>
      </c>
      <c r="B23" s="176" t="s">
        <v>342</v>
      </c>
      <c r="C23" s="175"/>
      <c r="D23" s="175"/>
      <c r="E23" s="175"/>
      <c r="F23" s="875">
        <f t="shared" si="3"/>
        <v>0</v>
      </c>
      <c r="G23" s="173" t="s">
        <v>301</v>
      </c>
      <c r="H23" s="175"/>
      <c r="I23" s="147"/>
      <c r="J23" s="201"/>
      <c r="K23" s="201">
        <f t="shared" si="4"/>
        <v>0</v>
      </c>
    </row>
    <row r="24" spans="1:11" x14ac:dyDescent="0.25">
      <c r="A24" s="134" t="s">
        <v>299</v>
      </c>
      <c r="B24" s="176" t="s">
        <v>303</v>
      </c>
      <c r="C24" s="175"/>
      <c r="D24" s="174"/>
      <c r="E24" s="174"/>
      <c r="F24" s="875">
        <f t="shared" si="3"/>
        <v>0</v>
      </c>
      <c r="G24" s="171" t="s">
        <v>304</v>
      </c>
      <c r="H24" s="175"/>
      <c r="I24" s="147"/>
      <c r="J24" s="201"/>
      <c r="K24" s="201">
        <f t="shared" si="4"/>
        <v>0</v>
      </c>
    </row>
    <row r="25" spans="1:11" x14ac:dyDescent="0.25">
      <c r="A25" s="136" t="s">
        <v>302</v>
      </c>
      <c r="B25" s="203" t="s">
        <v>343</v>
      </c>
      <c r="C25" s="175"/>
      <c r="D25" s="175"/>
      <c r="E25" s="175"/>
      <c r="F25" s="875">
        <f t="shared" si="3"/>
        <v>0</v>
      </c>
      <c r="G25" s="173" t="s">
        <v>344</v>
      </c>
      <c r="H25" s="175"/>
      <c r="I25" s="147"/>
      <c r="J25" s="201"/>
      <c r="K25" s="201">
        <f t="shared" si="4"/>
        <v>0</v>
      </c>
    </row>
    <row r="26" spans="1:11" x14ac:dyDescent="0.25">
      <c r="A26" s="134" t="s">
        <v>305</v>
      </c>
      <c r="B26" s="204" t="s">
        <v>345</v>
      </c>
      <c r="C26" s="177">
        <f>+C27+C28+C29+C30+C31</f>
        <v>0</v>
      </c>
      <c r="D26" s="199"/>
      <c r="E26" s="199"/>
      <c r="F26" s="875">
        <f t="shared" si="3"/>
        <v>0</v>
      </c>
      <c r="G26" s="205" t="s">
        <v>346</v>
      </c>
      <c r="H26" s="175"/>
      <c r="I26" s="147"/>
      <c r="J26" s="201"/>
      <c r="K26" s="201">
        <f t="shared" si="4"/>
        <v>0</v>
      </c>
    </row>
    <row r="27" spans="1:11" x14ac:dyDescent="0.25">
      <c r="A27" s="136" t="s">
        <v>308</v>
      </c>
      <c r="B27" s="203" t="s">
        <v>347</v>
      </c>
      <c r="C27" s="175"/>
      <c r="D27" s="200"/>
      <c r="E27" s="200"/>
      <c r="F27" s="875">
        <f t="shared" si="3"/>
        <v>0</v>
      </c>
      <c r="G27" s="205" t="s">
        <v>253</v>
      </c>
      <c r="H27" s="175"/>
      <c r="I27" s="147"/>
      <c r="J27" s="201"/>
      <c r="K27" s="201">
        <f t="shared" si="4"/>
        <v>0</v>
      </c>
    </row>
    <row r="28" spans="1:11" x14ac:dyDescent="0.25">
      <c r="A28" s="134" t="s">
        <v>310</v>
      </c>
      <c r="B28" s="203" t="s">
        <v>348</v>
      </c>
      <c r="C28" s="175"/>
      <c r="D28" s="200"/>
      <c r="E28" s="200"/>
      <c r="F28" s="206"/>
      <c r="G28" s="207"/>
      <c r="H28" s="175"/>
      <c r="I28" s="147"/>
      <c r="J28" s="201"/>
      <c r="K28" s="201">
        <f t="shared" si="4"/>
        <v>0</v>
      </c>
    </row>
    <row r="29" spans="1:11" x14ac:dyDescent="0.25">
      <c r="A29" s="136" t="s">
        <v>312</v>
      </c>
      <c r="B29" s="176" t="s">
        <v>349</v>
      </c>
      <c r="C29" s="175"/>
      <c r="D29" s="200"/>
      <c r="E29" s="200"/>
      <c r="F29" s="206"/>
      <c r="G29" s="208"/>
      <c r="H29" s="175"/>
      <c r="I29" s="147"/>
      <c r="J29" s="201"/>
      <c r="K29" s="201">
        <f t="shared" si="4"/>
        <v>0</v>
      </c>
    </row>
    <row r="30" spans="1:11" x14ac:dyDescent="0.25">
      <c r="A30" s="134" t="s">
        <v>313</v>
      </c>
      <c r="B30" s="209" t="s">
        <v>350</v>
      </c>
      <c r="C30" s="175"/>
      <c r="D30" s="175"/>
      <c r="E30" s="175"/>
      <c r="F30" s="202"/>
      <c r="G30" s="164"/>
      <c r="H30" s="175"/>
      <c r="I30" s="147"/>
      <c r="J30" s="201"/>
      <c r="K30" s="201">
        <f t="shared" si="4"/>
        <v>0</v>
      </c>
    </row>
    <row r="31" spans="1:11" ht="15.75" thickBot="1" x14ac:dyDescent="0.3">
      <c r="A31" s="136" t="s">
        <v>314</v>
      </c>
      <c r="B31" s="210" t="s">
        <v>351</v>
      </c>
      <c r="C31" s="175"/>
      <c r="D31" s="200"/>
      <c r="E31" s="200"/>
      <c r="F31" s="206"/>
      <c r="G31" s="208"/>
      <c r="H31" s="175"/>
      <c r="I31" s="147"/>
      <c r="J31" s="201"/>
      <c r="K31" s="201">
        <f t="shared" si="4"/>
        <v>0</v>
      </c>
    </row>
    <row r="32" spans="1:11" ht="21.75" thickBot="1" x14ac:dyDescent="0.3">
      <c r="A32" s="141" t="s">
        <v>317</v>
      </c>
      <c r="B32" s="169" t="s">
        <v>352</v>
      </c>
      <c r="C32" s="170">
        <f>+C20+C26</f>
        <v>234086016</v>
      </c>
      <c r="D32" s="170">
        <f>D20+D26</f>
        <v>247647513</v>
      </c>
      <c r="E32" s="170">
        <f>E20+E26</f>
        <v>0</v>
      </c>
      <c r="F32" s="170">
        <f>F20+F26</f>
        <v>247647513</v>
      </c>
      <c r="G32" s="169" t="s">
        <v>353</v>
      </c>
      <c r="H32" s="170">
        <f>SUM(H20:H31)</f>
        <v>0</v>
      </c>
      <c r="I32" s="142">
        <f>SUM(I20:I31)</f>
        <v>0</v>
      </c>
      <c r="J32" s="142"/>
      <c r="K32" s="142">
        <f>SUM(K20:K31)</f>
        <v>0</v>
      </c>
    </row>
    <row r="33" spans="1:11" ht="15.75" thickBot="1" x14ac:dyDescent="0.3">
      <c r="A33" s="141" t="s">
        <v>320</v>
      </c>
      <c r="B33" s="179" t="s">
        <v>354</v>
      </c>
      <c r="C33" s="180">
        <f>+C19+C32</f>
        <v>353020016</v>
      </c>
      <c r="D33" s="180">
        <f>D19+D32</f>
        <v>616581513</v>
      </c>
      <c r="E33" s="180"/>
      <c r="F33" s="211">
        <f>F19+F32</f>
        <v>657883310</v>
      </c>
      <c r="G33" s="179" t="s">
        <v>355</v>
      </c>
      <c r="H33" s="180">
        <f>+H19+H32</f>
        <v>353020016</v>
      </c>
      <c r="I33" s="149">
        <f>+I19+I32</f>
        <v>619072724</v>
      </c>
      <c r="J33" s="149"/>
      <c r="K33" s="149">
        <f>+K19+K32</f>
        <v>652375671</v>
      </c>
    </row>
    <row r="34" spans="1:11" ht="15.75" thickBot="1" x14ac:dyDescent="0.3">
      <c r="A34" s="141" t="s">
        <v>323</v>
      </c>
      <c r="B34" s="179" t="s">
        <v>321</v>
      </c>
      <c r="C34" s="180"/>
      <c r="D34" s="180"/>
      <c r="E34" s="180"/>
      <c r="F34" s="211"/>
      <c r="G34" s="179" t="s">
        <v>322</v>
      </c>
      <c r="H34" s="180" t="str">
        <f>IF(C19-H19&gt;0,C19-H19,"-")</f>
        <v>-</v>
      </c>
      <c r="I34" s="149" t="str">
        <f>IF(D19-I19&gt;0,D19-I19,"-")</f>
        <v>-</v>
      </c>
      <c r="J34" s="149"/>
      <c r="K34" s="149" t="str">
        <f>IF(F19-K19&gt;0,F19-K19,"-")</f>
        <v>-</v>
      </c>
    </row>
    <row r="35" spans="1:11" ht="15.75" thickBot="1" x14ac:dyDescent="0.3">
      <c r="A35" s="141" t="s">
        <v>356</v>
      </c>
      <c r="B35" s="179" t="s">
        <v>324</v>
      </c>
      <c r="C35" s="180" t="str">
        <f>IF(C33-H33&lt;0,H33-C33,"-")</f>
        <v>-</v>
      </c>
      <c r="D35" s="180"/>
      <c r="E35" s="180"/>
      <c r="F35" s="211"/>
      <c r="G35" s="179" t="s">
        <v>325</v>
      </c>
      <c r="H35" s="180" t="str">
        <f>IF(C33-H33&gt;0,C33-H33,"-")</f>
        <v>-</v>
      </c>
      <c r="I35" s="149" t="str">
        <f>IF(D33-I33&gt;0,D33-I33,"-")</f>
        <v>-</v>
      </c>
      <c r="J35" s="149"/>
      <c r="K35" s="149">
        <f>IF(F33-K33&gt;0,F33-K33,"-")</f>
        <v>5507639</v>
      </c>
    </row>
    <row r="37" spans="1:11" x14ac:dyDescent="0.2">
      <c r="B37" s="108" t="s">
        <v>658</v>
      </c>
    </row>
    <row r="38" spans="1:11" x14ac:dyDescent="0.2">
      <c r="B38" s="108" t="s">
        <v>265</v>
      </c>
    </row>
    <row r="39" spans="1:11" ht="15.75" x14ac:dyDescent="0.25">
      <c r="B39" s="1"/>
    </row>
    <row r="40" spans="1:11" x14ac:dyDescent="0.2">
      <c r="B40" s="108" t="s">
        <v>659</v>
      </c>
      <c r="C40" s="108"/>
    </row>
    <row r="41" spans="1:11" x14ac:dyDescent="0.2">
      <c r="B41" s="108" t="s">
        <v>624</v>
      </c>
      <c r="C41" s="108"/>
    </row>
  </sheetData>
  <mergeCells count="5">
    <mergeCell ref="A5:A6"/>
    <mergeCell ref="G1:K1"/>
    <mergeCell ref="G2:K2"/>
    <mergeCell ref="H4:K4"/>
    <mergeCell ref="G5:K5"/>
  </mergeCells>
  <pageMargins left="0.25" right="0.25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7B3A-81B4-4207-9518-7DD46506292E}">
  <dimension ref="A1:G17"/>
  <sheetViews>
    <sheetView workbookViewId="0">
      <selection activeCell="B23" sqref="B23"/>
    </sheetView>
  </sheetViews>
  <sheetFormatPr defaultRowHeight="15" x14ac:dyDescent="0.25"/>
  <cols>
    <col min="1" max="1" width="4.85546875" style="213" customWidth="1"/>
    <col min="2" max="2" width="30.5703125" style="213" customWidth="1"/>
    <col min="3" max="5" width="12" style="213" customWidth="1"/>
    <col min="6" max="6" width="20.85546875" style="213" customWidth="1"/>
    <col min="7" max="256" width="9.140625" style="213"/>
    <col min="257" max="257" width="4.85546875" style="213" customWidth="1"/>
    <col min="258" max="258" width="30.5703125" style="213" customWidth="1"/>
    <col min="259" max="262" width="12" style="213" customWidth="1"/>
    <col min="263" max="512" width="9.140625" style="213"/>
    <col min="513" max="513" width="4.85546875" style="213" customWidth="1"/>
    <col min="514" max="514" width="30.5703125" style="213" customWidth="1"/>
    <col min="515" max="518" width="12" style="213" customWidth="1"/>
    <col min="519" max="768" width="9.140625" style="213"/>
    <col min="769" max="769" width="4.85546875" style="213" customWidth="1"/>
    <col min="770" max="770" width="30.5703125" style="213" customWidth="1"/>
    <col min="771" max="774" width="12" style="213" customWidth="1"/>
    <col min="775" max="1024" width="9.140625" style="213"/>
    <col min="1025" max="1025" width="4.85546875" style="213" customWidth="1"/>
    <col min="1026" max="1026" width="30.5703125" style="213" customWidth="1"/>
    <col min="1027" max="1030" width="12" style="213" customWidth="1"/>
    <col min="1031" max="1280" width="9.140625" style="213"/>
    <col min="1281" max="1281" width="4.85546875" style="213" customWidth="1"/>
    <col min="1282" max="1282" width="30.5703125" style="213" customWidth="1"/>
    <col min="1283" max="1286" width="12" style="213" customWidth="1"/>
    <col min="1287" max="1536" width="9.140625" style="213"/>
    <col min="1537" max="1537" width="4.85546875" style="213" customWidth="1"/>
    <col min="1538" max="1538" width="30.5703125" style="213" customWidth="1"/>
    <col min="1539" max="1542" width="12" style="213" customWidth="1"/>
    <col min="1543" max="1792" width="9.140625" style="213"/>
    <col min="1793" max="1793" width="4.85546875" style="213" customWidth="1"/>
    <col min="1794" max="1794" width="30.5703125" style="213" customWidth="1"/>
    <col min="1795" max="1798" width="12" style="213" customWidth="1"/>
    <col min="1799" max="2048" width="9.140625" style="213"/>
    <col min="2049" max="2049" width="4.85546875" style="213" customWidth="1"/>
    <col min="2050" max="2050" width="30.5703125" style="213" customWidth="1"/>
    <col min="2051" max="2054" width="12" style="213" customWidth="1"/>
    <col min="2055" max="2304" width="9.140625" style="213"/>
    <col min="2305" max="2305" width="4.85546875" style="213" customWidth="1"/>
    <col min="2306" max="2306" width="30.5703125" style="213" customWidth="1"/>
    <col min="2307" max="2310" width="12" style="213" customWidth="1"/>
    <col min="2311" max="2560" width="9.140625" style="213"/>
    <col min="2561" max="2561" width="4.85546875" style="213" customWidth="1"/>
    <col min="2562" max="2562" width="30.5703125" style="213" customWidth="1"/>
    <col min="2563" max="2566" width="12" style="213" customWidth="1"/>
    <col min="2567" max="2816" width="9.140625" style="213"/>
    <col min="2817" max="2817" width="4.85546875" style="213" customWidth="1"/>
    <col min="2818" max="2818" width="30.5703125" style="213" customWidth="1"/>
    <col min="2819" max="2822" width="12" style="213" customWidth="1"/>
    <col min="2823" max="3072" width="9.140625" style="213"/>
    <col min="3073" max="3073" width="4.85546875" style="213" customWidth="1"/>
    <col min="3074" max="3074" width="30.5703125" style="213" customWidth="1"/>
    <col min="3075" max="3078" width="12" style="213" customWidth="1"/>
    <col min="3079" max="3328" width="9.140625" style="213"/>
    <col min="3329" max="3329" width="4.85546875" style="213" customWidth="1"/>
    <col min="3330" max="3330" width="30.5703125" style="213" customWidth="1"/>
    <col min="3331" max="3334" width="12" style="213" customWidth="1"/>
    <col min="3335" max="3584" width="9.140625" style="213"/>
    <col min="3585" max="3585" width="4.85546875" style="213" customWidth="1"/>
    <col min="3586" max="3586" width="30.5703125" style="213" customWidth="1"/>
    <col min="3587" max="3590" width="12" style="213" customWidth="1"/>
    <col min="3591" max="3840" width="9.140625" style="213"/>
    <col min="3841" max="3841" width="4.85546875" style="213" customWidth="1"/>
    <col min="3842" max="3842" width="30.5703125" style="213" customWidth="1"/>
    <col min="3843" max="3846" width="12" style="213" customWidth="1"/>
    <col min="3847" max="4096" width="9.140625" style="213"/>
    <col min="4097" max="4097" width="4.85546875" style="213" customWidth="1"/>
    <col min="4098" max="4098" width="30.5703125" style="213" customWidth="1"/>
    <col min="4099" max="4102" width="12" style="213" customWidth="1"/>
    <col min="4103" max="4352" width="9.140625" style="213"/>
    <col min="4353" max="4353" width="4.85546875" style="213" customWidth="1"/>
    <col min="4354" max="4354" width="30.5703125" style="213" customWidth="1"/>
    <col min="4355" max="4358" width="12" style="213" customWidth="1"/>
    <col min="4359" max="4608" width="9.140625" style="213"/>
    <col min="4609" max="4609" width="4.85546875" style="213" customWidth="1"/>
    <col min="4610" max="4610" width="30.5703125" style="213" customWidth="1"/>
    <col min="4611" max="4614" width="12" style="213" customWidth="1"/>
    <col min="4615" max="4864" width="9.140625" style="213"/>
    <col min="4865" max="4865" width="4.85546875" style="213" customWidth="1"/>
    <col min="4866" max="4866" width="30.5703125" style="213" customWidth="1"/>
    <col min="4867" max="4870" width="12" style="213" customWidth="1"/>
    <col min="4871" max="5120" width="9.140625" style="213"/>
    <col min="5121" max="5121" width="4.85546875" style="213" customWidth="1"/>
    <col min="5122" max="5122" width="30.5703125" style="213" customWidth="1"/>
    <col min="5123" max="5126" width="12" style="213" customWidth="1"/>
    <col min="5127" max="5376" width="9.140625" style="213"/>
    <col min="5377" max="5377" width="4.85546875" style="213" customWidth="1"/>
    <col min="5378" max="5378" width="30.5703125" style="213" customWidth="1"/>
    <col min="5379" max="5382" width="12" style="213" customWidth="1"/>
    <col min="5383" max="5632" width="9.140625" style="213"/>
    <col min="5633" max="5633" width="4.85546875" style="213" customWidth="1"/>
    <col min="5634" max="5634" width="30.5703125" style="213" customWidth="1"/>
    <col min="5635" max="5638" width="12" style="213" customWidth="1"/>
    <col min="5639" max="5888" width="9.140625" style="213"/>
    <col min="5889" max="5889" width="4.85546875" style="213" customWidth="1"/>
    <col min="5890" max="5890" width="30.5703125" style="213" customWidth="1"/>
    <col min="5891" max="5894" width="12" style="213" customWidth="1"/>
    <col min="5895" max="6144" width="9.140625" style="213"/>
    <col min="6145" max="6145" width="4.85546875" style="213" customWidth="1"/>
    <col min="6146" max="6146" width="30.5703125" style="213" customWidth="1"/>
    <col min="6147" max="6150" width="12" style="213" customWidth="1"/>
    <col min="6151" max="6400" width="9.140625" style="213"/>
    <col min="6401" max="6401" width="4.85546875" style="213" customWidth="1"/>
    <col min="6402" max="6402" width="30.5703125" style="213" customWidth="1"/>
    <col min="6403" max="6406" width="12" style="213" customWidth="1"/>
    <col min="6407" max="6656" width="9.140625" style="213"/>
    <col min="6657" max="6657" width="4.85546875" style="213" customWidth="1"/>
    <col min="6658" max="6658" width="30.5703125" style="213" customWidth="1"/>
    <col min="6659" max="6662" width="12" style="213" customWidth="1"/>
    <col min="6663" max="6912" width="9.140625" style="213"/>
    <col min="6913" max="6913" width="4.85546875" style="213" customWidth="1"/>
    <col min="6914" max="6914" width="30.5703125" style="213" customWidth="1"/>
    <col min="6915" max="6918" width="12" style="213" customWidth="1"/>
    <col min="6919" max="7168" width="9.140625" style="213"/>
    <col min="7169" max="7169" width="4.85546875" style="213" customWidth="1"/>
    <col min="7170" max="7170" width="30.5703125" style="213" customWidth="1"/>
    <col min="7171" max="7174" width="12" style="213" customWidth="1"/>
    <col min="7175" max="7424" width="9.140625" style="213"/>
    <col min="7425" max="7425" width="4.85546875" style="213" customWidth="1"/>
    <col min="7426" max="7426" width="30.5703125" style="213" customWidth="1"/>
    <col min="7427" max="7430" width="12" style="213" customWidth="1"/>
    <col min="7431" max="7680" width="9.140625" style="213"/>
    <col min="7681" max="7681" width="4.85546875" style="213" customWidth="1"/>
    <col min="7682" max="7682" width="30.5703125" style="213" customWidth="1"/>
    <col min="7683" max="7686" width="12" style="213" customWidth="1"/>
    <col min="7687" max="7936" width="9.140625" style="213"/>
    <col min="7937" max="7937" width="4.85546875" style="213" customWidth="1"/>
    <col min="7938" max="7938" width="30.5703125" style="213" customWidth="1"/>
    <col min="7939" max="7942" width="12" style="213" customWidth="1"/>
    <col min="7943" max="8192" width="9.140625" style="213"/>
    <col min="8193" max="8193" width="4.85546875" style="213" customWidth="1"/>
    <col min="8194" max="8194" width="30.5703125" style="213" customWidth="1"/>
    <col min="8195" max="8198" width="12" style="213" customWidth="1"/>
    <col min="8199" max="8448" width="9.140625" style="213"/>
    <col min="8449" max="8449" width="4.85546875" style="213" customWidth="1"/>
    <col min="8450" max="8450" width="30.5703125" style="213" customWidth="1"/>
    <col min="8451" max="8454" width="12" style="213" customWidth="1"/>
    <col min="8455" max="8704" width="9.140625" style="213"/>
    <col min="8705" max="8705" width="4.85546875" style="213" customWidth="1"/>
    <col min="8706" max="8706" width="30.5703125" style="213" customWidth="1"/>
    <col min="8707" max="8710" width="12" style="213" customWidth="1"/>
    <col min="8711" max="8960" width="9.140625" style="213"/>
    <col min="8961" max="8961" width="4.85546875" style="213" customWidth="1"/>
    <col min="8962" max="8962" width="30.5703125" style="213" customWidth="1"/>
    <col min="8963" max="8966" width="12" style="213" customWidth="1"/>
    <col min="8967" max="9216" width="9.140625" style="213"/>
    <col min="9217" max="9217" width="4.85546875" style="213" customWidth="1"/>
    <col min="9218" max="9218" width="30.5703125" style="213" customWidth="1"/>
    <col min="9219" max="9222" width="12" style="213" customWidth="1"/>
    <col min="9223" max="9472" width="9.140625" style="213"/>
    <col min="9473" max="9473" width="4.85546875" style="213" customWidth="1"/>
    <col min="9474" max="9474" width="30.5703125" style="213" customWidth="1"/>
    <col min="9475" max="9478" width="12" style="213" customWidth="1"/>
    <col min="9479" max="9728" width="9.140625" style="213"/>
    <col min="9729" max="9729" width="4.85546875" style="213" customWidth="1"/>
    <col min="9730" max="9730" width="30.5703125" style="213" customWidth="1"/>
    <col min="9731" max="9734" width="12" style="213" customWidth="1"/>
    <col min="9735" max="9984" width="9.140625" style="213"/>
    <col min="9985" max="9985" width="4.85546875" style="213" customWidth="1"/>
    <col min="9986" max="9986" width="30.5703125" style="213" customWidth="1"/>
    <col min="9987" max="9990" width="12" style="213" customWidth="1"/>
    <col min="9991" max="10240" width="9.140625" style="213"/>
    <col min="10241" max="10241" width="4.85546875" style="213" customWidth="1"/>
    <col min="10242" max="10242" width="30.5703125" style="213" customWidth="1"/>
    <col min="10243" max="10246" width="12" style="213" customWidth="1"/>
    <col min="10247" max="10496" width="9.140625" style="213"/>
    <col min="10497" max="10497" width="4.85546875" style="213" customWidth="1"/>
    <col min="10498" max="10498" width="30.5703125" style="213" customWidth="1"/>
    <col min="10499" max="10502" width="12" style="213" customWidth="1"/>
    <col min="10503" max="10752" width="9.140625" style="213"/>
    <col min="10753" max="10753" width="4.85546875" style="213" customWidth="1"/>
    <col min="10754" max="10754" width="30.5703125" style="213" customWidth="1"/>
    <col min="10755" max="10758" width="12" style="213" customWidth="1"/>
    <col min="10759" max="11008" width="9.140625" style="213"/>
    <col min="11009" max="11009" width="4.85546875" style="213" customWidth="1"/>
    <col min="11010" max="11010" width="30.5703125" style="213" customWidth="1"/>
    <col min="11011" max="11014" width="12" style="213" customWidth="1"/>
    <col min="11015" max="11264" width="9.140625" style="213"/>
    <col min="11265" max="11265" width="4.85546875" style="213" customWidth="1"/>
    <col min="11266" max="11266" width="30.5703125" style="213" customWidth="1"/>
    <col min="11267" max="11270" width="12" style="213" customWidth="1"/>
    <col min="11271" max="11520" width="9.140625" style="213"/>
    <col min="11521" max="11521" width="4.85546875" style="213" customWidth="1"/>
    <col min="11522" max="11522" width="30.5703125" style="213" customWidth="1"/>
    <col min="11523" max="11526" width="12" style="213" customWidth="1"/>
    <col min="11527" max="11776" width="9.140625" style="213"/>
    <col min="11777" max="11777" width="4.85546875" style="213" customWidth="1"/>
    <col min="11778" max="11778" width="30.5703125" style="213" customWidth="1"/>
    <col min="11779" max="11782" width="12" style="213" customWidth="1"/>
    <col min="11783" max="12032" width="9.140625" style="213"/>
    <col min="12033" max="12033" width="4.85546875" style="213" customWidth="1"/>
    <col min="12034" max="12034" width="30.5703125" style="213" customWidth="1"/>
    <col min="12035" max="12038" width="12" style="213" customWidth="1"/>
    <col min="12039" max="12288" width="9.140625" style="213"/>
    <col min="12289" max="12289" width="4.85546875" style="213" customWidth="1"/>
    <col min="12290" max="12290" width="30.5703125" style="213" customWidth="1"/>
    <col min="12291" max="12294" width="12" style="213" customWidth="1"/>
    <col min="12295" max="12544" width="9.140625" style="213"/>
    <col min="12545" max="12545" width="4.85546875" style="213" customWidth="1"/>
    <col min="12546" max="12546" width="30.5703125" style="213" customWidth="1"/>
    <col min="12547" max="12550" width="12" style="213" customWidth="1"/>
    <col min="12551" max="12800" width="9.140625" style="213"/>
    <col min="12801" max="12801" width="4.85546875" style="213" customWidth="1"/>
    <col min="12802" max="12802" width="30.5703125" style="213" customWidth="1"/>
    <col min="12803" max="12806" width="12" style="213" customWidth="1"/>
    <col min="12807" max="13056" width="9.140625" style="213"/>
    <col min="13057" max="13057" width="4.85546875" style="213" customWidth="1"/>
    <col min="13058" max="13058" width="30.5703125" style="213" customWidth="1"/>
    <col min="13059" max="13062" width="12" style="213" customWidth="1"/>
    <col min="13063" max="13312" width="9.140625" style="213"/>
    <col min="13313" max="13313" width="4.85546875" style="213" customWidth="1"/>
    <col min="13314" max="13314" width="30.5703125" style="213" customWidth="1"/>
    <col min="13315" max="13318" width="12" style="213" customWidth="1"/>
    <col min="13319" max="13568" width="9.140625" style="213"/>
    <col min="13569" max="13569" width="4.85546875" style="213" customWidth="1"/>
    <col min="13570" max="13570" width="30.5703125" style="213" customWidth="1"/>
    <col min="13571" max="13574" width="12" style="213" customWidth="1"/>
    <col min="13575" max="13824" width="9.140625" style="213"/>
    <col min="13825" max="13825" width="4.85546875" style="213" customWidth="1"/>
    <col min="13826" max="13826" width="30.5703125" style="213" customWidth="1"/>
    <col min="13827" max="13830" width="12" style="213" customWidth="1"/>
    <col min="13831" max="14080" width="9.140625" style="213"/>
    <col min="14081" max="14081" width="4.85546875" style="213" customWidth="1"/>
    <col min="14082" max="14082" width="30.5703125" style="213" customWidth="1"/>
    <col min="14083" max="14086" width="12" style="213" customWidth="1"/>
    <col min="14087" max="14336" width="9.140625" style="213"/>
    <col min="14337" max="14337" width="4.85546875" style="213" customWidth="1"/>
    <col min="14338" max="14338" width="30.5703125" style="213" customWidth="1"/>
    <col min="14339" max="14342" width="12" style="213" customWidth="1"/>
    <col min="14343" max="14592" width="9.140625" style="213"/>
    <col min="14593" max="14593" width="4.85546875" style="213" customWidth="1"/>
    <col min="14594" max="14594" width="30.5703125" style="213" customWidth="1"/>
    <col min="14595" max="14598" width="12" style="213" customWidth="1"/>
    <col min="14599" max="14848" width="9.140625" style="213"/>
    <col min="14849" max="14849" width="4.85546875" style="213" customWidth="1"/>
    <col min="14850" max="14850" width="30.5703125" style="213" customWidth="1"/>
    <col min="14851" max="14854" width="12" style="213" customWidth="1"/>
    <col min="14855" max="15104" width="9.140625" style="213"/>
    <col min="15105" max="15105" width="4.85546875" style="213" customWidth="1"/>
    <col min="15106" max="15106" width="30.5703125" style="213" customWidth="1"/>
    <col min="15107" max="15110" width="12" style="213" customWidth="1"/>
    <col min="15111" max="15360" width="9.140625" style="213"/>
    <col min="15361" max="15361" width="4.85546875" style="213" customWidth="1"/>
    <col min="15362" max="15362" width="30.5703125" style="213" customWidth="1"/>
    <col min="15363" max="15366" width="12" style="213" customWidth="1"/>
    <col min="15367" max="15616" width="9.140625" style="213"/>
    <col min="15617" max="15617" width="4.85546875" style="213" customWidth="1"/>
    <col min="15618" max="15618" width="30.5703125" style="213" customWidth="1"/>
    <col min="15619" max="15622" width="12" style="213" customWidth="1"/>
    <col min="15623" max="15872" width="9.140625" style="213"/>
    <col min="15873" max="15873" width="4.85546875" style="213" customWidth="1"/>
    <col min="15874" max="15874" width="30.5703125" style="213" customWidth="1"/>
    <col min="15875" max="15878" width="12" style="213" customWidth="1"/>
    <col min="15879" max="16128" width="9.140625" style="213"/>
    <col min="16129" max="16129" width="4.85546875" style="213" customWidth="1"/>
    <col min="16130" max="16130" width="30.5703125" style="213" customWidth="1"/>
    <col min="16131" max="16134" width="12" style="213" customWidth="1"/>
    <col min="16135" max="16384" width="9.140625" style="213"/>
  </cols>
  <sheetData>
    <row r="1" spans="1:7" x14ac:dyDescent="0.25">
      <c r="A1" s="212"/>
      <c r="B1" s="212"/>
      <c r="C1" s="212"/>
      <c r="D1" s="212"/>
      <c r="E1" s="212"/>
      <c r="F1" s="212"/>
    </row>
    <row r="2" spans="1:7" x14ac:dyDescent="0.25">
      <c r="A2" s="212"/>
      <c r="B2" s="262"/>
      <c r="C2" s="921" t="s">
        <v>376</v>
      </c>
      <c r="D2" s="921"/>
      <c r="E2" s="921"/>
      <c r="F2" s="921"/>
    </row>
    <row r="3" spans="1:7" x14ac:dyDescent="0.25">
      <c r="A3" s="212"/>
      <c r="B3" s="212"/>
      <c r="C3" s="212"/>
      <c r="D3" s="212"/>
      <c r="E3" s="212"/>
      <c r="F3" s="212"/>
    </row>
    <row r="4" spans="1:7" ht="33.200000000000003" customHeight="1" x14ac:dyDescent="0.25">
      <c r="A4" s="934" t="str">
        <f>CONCATENATE(PROPER([2]ALAPADATOK!A3)," adósságot keletkeztető ügyletekből és kezességvállalásokból fennálló kötelezettségei")</f>
        <v>Szirmabesenyő Nagyközség Önkormányzata adósságot keletkeztető ügyletekből és kezességvállalásokból fennálló kötelezettségei</v>
      </c>
      <c r="B4" s="934"/>
      <c r="C4" s="934"/>
      <c r="D4" s="934"/>
      <c r="E4" s="934"/>
      <c r="F4" s="934"/>
    </row>
    <row r="5" spans="1:7" ht="15.75" thickBot="1" x14ac:dyDescent="0.3">
      <c r="A5" s="214"/>
      <c r="B5" s="214"/>
      <c r="C5" s="935"/>
      <c r="D5" s="935"/>
      <c r="E5" s="936" t="str">
        <f>'[2]KV_2.2.sz.mell.'!E2</f>
        <v>Forintban!</v>
      </c>
      <c r="F5" s="936"/>
      <c r="G5" s="215"/>
    </row>
    <row r="6" spans="1:7" ht="63.2" customHeight="1" x14ac:dyDescent="0.25">
      <c r="A6" s="937" t="s">
        <v>357</v>
      </c>
      <c r="B6" s="939" t="s">
        <v>358</v>
      </c>
      <c r="C6" s="939" t="s">
        <v>359</v>
      </c>
      <c r="D6" s="939"/>
      <c r="E6" s="939"/>
      <c r="F6" s="941" t="s">
        <v>360</v>
      </c>
    </row>
    <row r="7" spans="1:7" ht="15.75" thickBot="1" x14ac:dyDescent="0.3">
      <c r="A7" s="938"/>
      <c r="B7" s="940"/>
      <c r="C7" s="216">
        <f>+LEFT([2]KV_ÖSSZEFÜGGÉSEK!A5,4)+1</f>
        <v>2021</v>
      </c>
      <c r="D7" s="216">
        <f>+C7+1</f>
        <v>2022</v>
      </c>
      <c r="E7" s="216">
        <f>+D7+1</f>
        <v>2023</v>
      </c>
      <c r="F7" s="942"/>
    </row>
    <row r="8" spans="1:7" ht="15.75" thickBot="1" x14ac:dyDescent="0.3">
      <c r="A8" s="217"/>
      <c r="B8" s="218" t="s">
        <v>8</v>
      </c>
      <c r="C8" s="218" t="s">
        <v>9</v>
      </c>
      <c r="D8" s="218" t="s">
        <v>10</v>
      </c>
      <c r="E8" s="218" t="s">
        <v>11</v>
      </c>
      <c r="F8" s="219" t="s">
        <v>361</v>
      </c>
    </row>
    <row r="9" spans="1:7" x14ac:dyDescent="0.25">
      <c r="A9" s="220" t="s">
        <v>12</v>
      </c>
      <c r="B9" s="221"/>
      <c r="C9" s="222"/>
      <c r="D9" s="222"/>
      <c r="E9" s="222"/>
      <c r="F9" s="223">
        <f>SUM(C9:E9)</f>
        <v>0</v>
      </c>
    </row>
    <row r="10" spans="1:7" x14ac:dyDescent="0.25">
      <c r="A10" s="224" t="s">
        <v>26</v>
      </c>
      <c r="B10" s="225"/>
      <c r="C10" s="226"/>
      <c r="D10" s="226"/>
      <c r="E10" s="226"/>
      <c r="F10" s="227">
        <f>SUM(C10:E10)</f>
        <v>0</v>
      </c>
    </row>
    <row r="11" spans="1:7" x14ac:dyDescent="0.25">
      <c r="A11" s="224" t="s">
        <v>40</v>
      </c>
      <c r="B11" s="225"/>
      <c r="C11" s="226"/>
      <c r="D11" s="226"/>
      <c r="E11" s="226"/>
      <c r="F11" s="227">
        <f>SUM(C11:E11)</f>
        <v>0</v>
      </c>
    </row>
    <row r="12" spans="1:7" x14ac:dyDescent="0.25">
      <c r="A12" s="224" t="s">
        <v>237</v>
      </c>
      <c r="B12" s="225"/>
      <c r="C12" s="226"/>
      <c r="D12" s="226"/>
      <c r="E12" s="226"/>
      <c r="F12" s="227">
        <f>SUM(C12:E12)</f>
        <v>0</v>
      </c>
    </row>
    <row r="13" spans="1:7" ht="15.75" thickBot="1" x14ac:dyDescent="0.3">
      <c r="A13" s="228" t="s">
        <v>70</v>
      </c>
      <c r="B13" s="229"/>
      <c r="C13" s="230"/>
      <c r="D13" s="230"/>
      <c r="E13" s="230"/>
      <c r="F13" s="227">
        <f>SUM(C13:E13)</f>
        <v>0</v>
      </c>
    </row>
    <row r="14" spans="1:7" s="235" customFormat="1" thickBot="1" x14ac:dyDescent="0.25">
      <c r="A14" s="231" t="s">
        <v>94</v>
      </c>
      <c r="B14" s="232" t="s">
        <v>362</v>
      </c>
      <c r="C14" s="233">
        <f>SUM(C9:C13)</f>
        <v>0</v>
      </c>
      <c r="D14" s="233">
        <f>SUM(D9:D13)</f>
        <v>0</v>
      </c>
      <c r="E14" s="233">
        <f>SUM(E9:E13)</f>
        <v>0</v>
      </c>
      <c r="F14" s="234">
        <f>SUM(F9:F13)</f>
        <v>0</v>
      </c>
    </row>
    <row r="16" spans="1:7" x14ac:dyDescent="0.25">
      <c r="B16" s="108"/>
    </row>
    <row r="17" spans="2:2" x14ac:dyDescent="0.25">
      <c r="B17" s="108"/>
    </row>
  </sheetData>
  <mergeCells count="8">
    <mergeCell ref="C2:F2"/>
    <mergeCell ref="A4:F4"/>
    <mergeCell ref="C5:D5"/>
    <mergeCell ref="E5:F5"/>
    <mergeCell ref="A6:A7"/>
    <mergeCell ref="B6:B7"/>
    <mergeCell ref="C6:E6"/>
    <mergeCell ref="F6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8C01-FF29-48E6-A969-1B8961AA3A42}">
  <dimension ref="A1:E18"/>
  <sheetViews>
    <sheetView workbookViewId="0">
      <selection activeCell="F23" sqref="F23"/>
    </sheetView>
  </sheetViews>
  <sheetFormatPr defaultRowHeight="15" x14ac:dyDescent="0.25"/>
  <cols>
    <col min="1" max="1" width="4.85546875" style="213" customWidth="1"/>
    <col min="2" max="2" width="58.85546875" style="213" customWidth="1"/>
    <col min="3" max="3" width="16.7109375" style="213" customWidth="1"/>
    <col min="4" max="256" width="9.140625" style="213"/>
    <col min="257" max="257" width="4.85546875" style="213" customWidth="1"/>
    <col min="258" max="258" width="58.85546875" style="213" customWidth="1"/>
    <col min="259" max="259" width="16.7109375" style="213" customWidth="1"/>
    <col min="260" max="512" width="9.140625" style="213"/>
    <col min="513" max="513" width="4.85546875" style="213" customWidth="1"/>
    <col min="514" max="514" width="58.85546875" style="213" customWidth="1"/>
    <col min="515" max="515" width="16.7109375" style="213" customWidth="1"/>
    <col min="516" max="768" width="9.140625" style="213"/>
    <col min="769" max="769" width="4.85546875" style="213" customWidth="1"/>
    <col min="770" max="770" width="58.85546875" style="213" customWidth="1"/>
    <col min="771" max="771" width="16.7109375" style="213" customWidth="1"/>
    <col min="772" max="1024" width="9.140625" style="213"/>
    <col min="1025" max="1025" width="4.85546875" style="213" customWidth="1"/>
    <col min="1026" max="1026" width="58.85546875" style="213" customWidth="1"/>
    <col min="1027" max="1027" width="16.7109375" style="213" customWidth="1"/>
    <col min="1028" max="1280" width="9.140625" style="213"/>
    <col min="1281" max="1281" width="4.85546875" style="213" customWidth="1"/>
    <col min="1282" max="1282" width="58.85546875" style="213" customWidth="1"/>
    <col min="1283" max="1283" width="16.7109375" style="213" customWidth="1"/>
    <col min="1284" max="1536" width="9.140625" style="213"/>
    <col min="1537" max="1537" width="4.85546875" style="213" customWidth="1"/>
    <col min="1538" max="1538" width="58.85546875" style="213" customWidth="1"/>
    <col min="1539" max="1539" width="16.7109375" style="213" customWidth="1"/>
    <col min="1540" max="1792" width="9.140625" style="213"/>
    <col min="1793" max="1793" width="4.85546875" style="213" customWidth="1"/>
    <col min="1794" max="1794" width="58.85546875" style="213" customWidth="1"/>
    <col min="1795" max="1795" width="16.7109375" style="213" customWidth="1"/>
    <col min="1796" max="2048" width="9.140625" style="213"/>
    <col min="2049" max="2049" width="4.85546875" style="213" customWidth="1"/>
    <col min="2050" max="2050" width="58.85546875" style="213" customWidth="1"/>
    <col min="2051" max="2051" width="16.7109375" style="213" customWidth="1"/>
    <col min="2052" max="2304" width="9.140625" style="213"/>
    <col min="2305" max="2305" width="4.85546875" style="213" customWidth="1"/>
    <col min="2306" max="2306" width="58.85546875" style="213" customWidth="1"/>
    <col min="2307" max="2307" width="16.7109375" style="213" customWidth="1"/>
    <col min="2308" max="2560" width="9.140625" style="213"/>
    <col min="2561" max="2561" width="4.85546875" style="213" customWidth="1"/>
    <col min="2562" max="2562" width="58.85546875" style="213" customWidth="1"/>
    <col min="2563" max="2563" width="16.7109375" style="213" customWidth="1"/>
    <col min="2564" max="2816" width="9.140625" style="213"/>
    <col min="2817" max="2817" width="4.85546875" style="213" customWidth="1"/>
    <col min="2818" max="2818" width="58.85546875" style="213" customWidth="1"/>
    <col min="2819" max="2819" width="16.7109375" style="213" customWidth="1"/>
    <col min="2820" max="3072" width="9.140625" style="213"/>
    <col min="3073" max="3073" width="4.85546875" style="213" customWidth="1"/>
    <col min="3074" max="3074" width="58.85546875" style="213" customWidth="1"/>
    <col min="3075" max="3075" width="16.7109375" style="213" customWidth="1"/>
    <col min="3076" max="3328" width="9.140625" style="213"/>
    <col min="3329" max="3329" width="4.85546875" style="213" customWidth="1"/>
    <col min="3330" max="3330" width="58.85546875" style="213" customWidth="1"/>
    <col min="3331" max="3331" width="16.7109375" style="213" customWidth="1"/>
    <col min="3332" max="3584" width="9.140625" style="213"/>
    <col min="3585" max="3585" width="4.85546875" style="213" customWidth="1"/>
    <col min="3586" max="3586" width="58.85546875" style="213" customWidth="1"/>
    <col min="3587" max="3587" width="16.7109375" style="213" customWidth="1"/>
    <col min="3588" max="3840" width="9.140625" style="213"/>
    <col min="3841" max="3841" width="4.85546875" style="213" customWidth="1"/>
    <col min="3842" max="3842" width="58.85546875" style="213" customWidth="1"/>
    <col min="3843" max="3843" width="16.7109375" style="213" customWidth="1"/>
    <col min="3844" max="4096" width="9.140625" style="213"/>
    <col min="4097" max="4097" width="4.85546875" style="213" customWidth="1"/>
    <col min="4098" max="4098" width="58.85546875" style="213" customWidth="1"/>
    <col min="4099" max="4099" width="16.7109375" style="213" customWidth="1"/>
    <col min="4100" max="4352" width="9.140625" style="213"/>
    <col min="4353" max="4353" width="4.85546875" style="213" customWidth="1"/>
    <col min="4354" max="4354" width="58.85546875" style="213" customWidth="1"/>
    <col min="4355" max="4355" width="16.7109375" style="213" customWidth="1"/>
    <col min="4356" max="4608" width="9.140625" style="213"/>
    <col min="4609" max="4609" width="4.85546875" style="213" customWidth="1"/>
    <col min="4610" max="4610" width="58.85546875" style="213" customWidth="1"/>
    <col min="4611" max="4611" width="16.7109375" style="213" customWidth="1"/>
    <col min="4612" max="4864" width="9.140625" style="213"/>
    <col min="4865" max="4865" width="4.85546875" style="213" customWidth="1"/>
    <col min="4866" max="4866" width="58.85546875" style="213" customWidth="1"/>
    <col min="4867" max="4867" width="16.7109375" style="213" customWidth="1"/>
    <col min="4868" max="5120" width="9.140625" style="213"/>
    <col min="5121" max="5121" width="4.85546875" style="213" customWidth="1"/>
    <col min="5122" max="5122" width="58.85546875" style="213" customWidth="1"/>
    <col min="5123" max="5123" width="16.7109375" style="213" customWidth="1"/>
    <col min="5124" max="5376" width="9.140625" style="213"/>
    <col min="5377" max="5377" width="4.85546875" style="213" customWidth="1"/>
    <col min="5378" max="5378" width="58.85546875" style="213" customWidth="1"/>
    <col min="5379" max="5379" width="16.7109375" style="213" customWidth="1"/>
    <col min="5380" max="5632" width="9.140625" style="213"/>
    <col min="5633" max="5633" width="4.85546875" style="213" customWidth="1"/>
    <col min="5634" max="5634" width="58.85546875" style="213" customWidth="1"/>
    <col min="5635" max="5635" width="16.7109375" style="213" customWidth="1"/>
    <col min="5636" max="5888" width="9.140625" style="213"/>
    <col min="5889" max="5889" width="4.85546875" style="213" customWidth="1"/>
    <col min="5890" max="5890" width="58.85546875" style="213" customWidth="1"/>
    <col min="5891" max="5891" width="16.7109375" style="213" customWidth="1"/>
    <col min="5892" max="6144" width="9.140625" style="213"/>
    <col min="6145" max="6145" width="4.85546875" style="213" customWidth="1"/>
    <col min="6146" max="6146" width="58.85546875" style="213" customWidth="1"/>
    <col min="6147" max="6147" width="16.7109375" style="213" customWidth="1"/>
    <col min="6148" max="6400" width="9.140625" style="213"/>
    <col min="6401" max="6401" width="4.85546875" style="213" customWidth="1"/>
    <col min="6402" max="6402" width="58.85546875" style="213" customWidth="1"/>
    <col min="6403" max="6403" width="16.7109375" style="213" customWidth="1"/>
    <col min="6404" max="6656" width="9.140625" style="213"/>
    <col min="6657" max="6657" width="4.85546875" style="213" customWidth="1"/>
    <col min="6658" max="6658" width="58.85546875" style="213" customWidth="1"/>
    <col min="6659" max="6659" width="16.7109375" style="213" customWidth="1"/>
    <col min="6660" max="6912" width="9.140625" style="213"/>
    <col min="6913" max="6913" width="4.85546875" style="213" customWidth="1"/>
    <col min="6914" max="6914" width="58.85546875" style="213" customWidth="1"/>
    <col min="6915" max="6915" width="16.7109375" style="213" customWidth="1"/>
    <col min="6916" max="7168" width="9.140625" style="213"/>
    <col min="7169" max="7169" width="4.85546875" style="213" customWidth="1"/>
    <col min="7170" max="7170" width="58.85546875" style="213" customWidth="1"/>
    <col min="7171" max="7171" width="16.7109375" style="213" customWidth="1"/>
    <col min="7172" max="7424" width="9.140625" style="213"/>
    <col min="7425" max="7425" width="4.85546875" style="213" customWidth="1"/>
    <col min="7426" max="7426" width="58.85546875" style="213" customWidth="1"/>
    <col min="7427" max="7427" width="16.7109375" style="213" customWidth="1"/>
    <col min="7428" max="7680" width="9.140625" style="213"/>
    <col min="7681" max="7681" width="4.85546875" style="213" customWidth="1"/>
    <col min="7682" max="7682" width="58.85546875" style="213" customWidth="1"/>
    <col min="7683" max="7683" width="16.7109375" style="213" customWidth="1"/>
    <col min="7684" max="7936" width="9.140625" style="213"/>
    <col min="7937" max="7937" width="4.85546875" style="213" customWidth="1"/>
    <col min="7938" max="7938" width="58.85546875" style="213" customWidth="1"/>
    <col min="7939" max="7939" width="16.7109375" style="213" customWidth="1"/>
    <col min="7940" max="8192" width="9.140625" style="213"/>
    <col min="8193" max="8193" width="4.85546875" style="213" customWidth="1"/>
    <col min="8194" max="8194" width="58.85546875" style="213" customWidth="1"/>
    <col min="8195" max="8195" width="16.7109375" style="213" customWidth="1"/>
    <col min="8196" max="8448" width="9.140625" style="213"/>
    <col min="8449" max="8449" width="4.85546875" style="213" customWidth="1"/>
    <col min="8450" max="8450" width="58.85546875" style="213" customWidth="1"/>
    <col min="8451" max="8451" width="16.7109375" style="213" customWidth="1"/>
    <col min="8452" max="8704" width="9.140625" style="213"/>
    <col min="8705" max="8705" width="4.85546875" style="213" customWidth="1"/>
    <col min="8706" max="8706" width="58.85546875" style="213" customWidth="1"/>
    <col min="8707" max="8707" width="16.7109375" style="213" customWidth="1"/>
    <col min="8708" max="8960" width="9.140625" style="213"/>
    <col min="8961" max="8961" width="4.85546875" style="213" customWidth="1"/>
    <col min="8962" max="8962" width="58.85546875" style="213" customWidth="1"/>
    <col min="8963" max="8963" width="16.7109375" style="213" customWidth="1"/>
    <col min="8964" max="9216" width="9.140625" style="213"/>
    <col min="9217" max="9217" width="4.85546875" style="213" customWidth="1"/>
    <col min="9218" max="9218" width="58.85546875" style="213" customWidth="1"/>
    <col min="9219" max="9219" width="16.7109375" style="213" customWidth="1"/>
    <col min="9220" max="9472" width="9.140625" style="213"/>
    <col min="9473" max="9473" width="4.85546875" style="213" customWidth="1"/>
    <col min="9474" max="9474" width="58.85546875" style="213" customWidth="1"/>
    <col min="9475" max="9475" width="16.7109375" style="213" customWidth="1"/>
    <col min="9476" max="9728" width="9.140625" style="213"/>
    <col min="9729" max="9729" width="4.85546875" style="213" customWidth="1"/>
    <col min="9730" max="9730" width="58.85546875" style="213" customWidth="1"/>
    <col min="9731" max="9731" width="16.7109375" style="213" customWidth="1"/>
    <col min="9732" max="9984" width="9.140625" style="213"/>
    <col min="9985" max="9985" width="4.85546875" style="213" customWidth="1"/>
    <col min="9986" max="9986" width="58.85546875" style="213" customWidth="1"/>
    <col min="9987" max="9987" width="16.7109375" style="213" customWidth="1"/>
    <col min="9988" max="10240" width="9.140625" style="213"/>
    <col min="10241" max="10241" width="4.85546875" style="213" customWidth="1"/>
    <col min="10242" max="10242" width="58.85546875" style="213" customWidth="1"/>
    <col min="10243" max="10243" width="16.7109375" style="213" customWidth="1"/>
    <col min="10244" max="10496" width="9.140625" style="213"/>
    <col min="10497" max="10497" width="4.85546875" style="213" customWidth="1"/>
    <col min="10498" max="10498" width="58.85546875" style="213" customWidth="1"/>
    <col min="10499" max="10499" width="16.7109375" style="213" customWidth="1"/>
    <col min="10500" max="10752" width="9.140625" style="213"/>
    <col min="10753" max="10753" width="4.85546875" style="213" customWidth="1"/>
    <col min="10754" max="10754" width="58.85546875" style="213" customWidth="1"/>
    <col min="10755" max="10755" width="16.7109375" style="213" customWidth="1"/>
    <col min="10756" max="11008" width="9.140625" style="213"/>
    <col min="11009" max="11009" width="4.85546875" style="213" customWidth="1"/>
    <col min="11010" max="11010" width="58.85546875" style="213" customWidth="1"/>
    <col min="11011" max="11011" width="16.7109375" style="213" customWidth="1"/>
    <col min="11012" max="11264" width="9.140625" style="213"/>
    <col min="11265" max="11265" width="4.85546875" style="213" customWidth="1"/>
    <col min="11266" max="11266" width="58.85546875" style="213" customWidth="1"/>
    <col min="11267" max="11267" width="16.7109375" style="213" customWidth="1"/>
    <col min="11268" max="11520" width="9.140625" style="213"/>
    <col min="11521" max="11521" width="4.85546875" style="213" customWidth="1"/>
    <col min="11522" max="11522" width="58.85546875" style="213" customWidth="1"/>
    <col min="11523" max="11523" width="16.7109375" style="213" customWidth="1"/>
    <col min="11524" max="11776" width="9.140625" style="213"/>
    <col min="11777" max="11777" width="4.85546875" style="213" customWidth="1"/>
    <col min="11778" max="11778" width="58.85546875" style="213" customWidth="1"/>
    <col min="11779" max="11779" width="16.7109375" style="213" customWidth="1"/>
    <col min="11780" max="12032" width="9.140625" style="213"/>
    <col min="12033" max="12033" width="4.85546875" style="213" customWidth="1"/>
    <col min="12034" max="12034" width="58.85546875" style="213" customWidth="1"/>
    <col min="12035" max="12035" width="16.7109375" style="213" customWidth="1"/>
    <col min="12036" max="12288" width="9.140625" style="213"/>
    <col min="12289" max="12289" width="4.85546875" style="213" customWidth="1"/>
    <col min="12290" max="12290" width="58.85546875" style="213" customWidth="1"/>
    <col min="12291" max="12291" width="16.7109375" style="213" customWidth="1"/>
    <col min="12292" max="12544" width="9.140625" style="213"/>
    <col min="12545" max="12545" width="4.85546875" style="213" customWidth="1"/>
    <col min="12546" max="12546" width="58.85546875" style="213" customWidth="1"/>
    <col min="12547" max="12547" width="16.7109375" style="213" customWidth="1"/>
    <col min="12548" max="12800" width="9.140625" style="213"/>
    <col min="12801" max="12801" width="4.85546875" style="213" customWidth="1"/>
    <col min="12802" max="12802" width="58.85546875" style="213" customWidth="1"/>
    <col min="12803" max="12803" width="16.7109375" style="213" customWidth="1"/>
    <col min="12804" max="13056" width="9.140625" style="213"/>
    <col min="13057" max="13057" width="4.85546875" style="213" customWidth="1"/>
    <col min="13058" max="13058" width="58.85546875" style="213" customWidth="1"/>
    <col min="13059" max="13059" width="16.7109375" style="213" customWidth="1"/>
    <col min="13060" max="13312" width="9.140625" style="213"/>
    <col min="13313" max="13313" width="4.85546875" style="213" customWidth="1"/>
    <col min="13314" max="13314" width="58.85546875" style="213" customWidth="1"/>
    <col min="13315" max="13315" width="16.7109375" style="213" customWidth="1"/>
    <col min="13316" max="13568" width="9.140625" style="213"/>
    <col min="13569" max="13569" width="4.85546875" style="213" customWidth="1"/>
    <col min="13570" max="13570" width="58.85546875" style="213" customWidth="1"/>
    <col min="13571" max="13571" width="16.7109375" style="213" customWidth="1"/>
    <col min="13572" max="13824" width="9.140625" style="213"/>
    <col min="13825" max="13825" width="4.85546875" style="213" customWidth="1"/>
    <col min="13826" max="13826" width="58.85546875" style="213" customWidth="1"/>
    <col min="13827" max="13827" width="16.7109375" style="213" customWidth="1"/>
    <col min="13828" max="14080" width="9.140625" style="213"/>
    <col min="14081" max="14081" width="4.85546875" style="213" customWidth="1"/>
    <col min="14082" max="14082" width="58.85546875" style="213" customWidth="1"/>
    <col min="14083" max="14083" width="16.7109375" style="213" customWidth="1"/>
    <col min="14084" max="14336" width="9.140625" style="213"/>
    <col min="14337" max="14337" width="4.85546875" style="213" customWidth="1"/>
    <col min="14338" max="14338" width="58.85546875" style="213" customWidth="1"/>
    <col min="14339" max="14339" width="16.7109375" style="213" customWidth="1"/>
    <col min="14340" max="14592" width="9.140625" style="213"/>
    <col min="14593" max="14593" width="4.85546875" style="213" customWidth="1"/>
    <col min="14594" max="14594" width="58.85546875" style="213" customWidth="1"/>
    <col min="14595" max="14595" width="16.7109375" style="213" customWidth="1"/>
    <col min="14596" max="14848" width="9.140625" style="213"/>
    <col min="14849" max="14849" width="4.85546875" style="213" customWidth="1"/>
    <col min="14850" max="14850" width="58.85546875" style="213" customWidth="1"/>
    <col min="14851" max="14851" width="16.7109375" style="213" customWidth="1"/>
    <col min="14852" max="15104" width="9.140625" style="213"/>
    <col min="15105" max="15105" width="4.85546875" style="213" customWidth="1"/>
    <col min="15106" max="15106" width="58.85546875" style="213" customWidth="1"/>
    <col min="15107" max="15107" width="16.7109375" style="213" customWidth="1"/>
    <col min="15108" max="15360" width="9.140625" style="213"/>
    <col min="15361" max="15361" width="4.85546875" style="213" customWidth="1"/>
    <col min="15362" max="15362" width="58.85546875" style="213" customWidth="1"/>
    <col min="15363" max="15363" width="16.7109375" style="213" customWidth="1"/>
    <col min="15364" max="15616" width="9.140625" style="213"/>
    <col min="15617" max="15617" width="4.85546875" style="213" customWidth="1"/>
    <col min="15618" max="15618" width="58.85546875" style="213" customWidth="1"/>
    <col min="15619" max="15619" width="16.7109375" style="213" customWidth="1"/>
    <col min="15620" max="15872" width="9.140625" style="213"/>
    <col min="15873" max="15873" width="4.85546875" style="213" customWidth="1"/>
    <col min="15874" max="15874" width="58.85546875" style="213" customWidth="1"/>
    <col min="15875" max="15875" width="16.7109375" style="213" customWidth="1"/>
    <col min="15876" max="16128" width="9.140625" style="213"/>
    <col min="16129" max="16129" width="4.85546875" style="213" customWidth="1"/>
    <col min="16130" max="16130" width="58.85546875" style="213" customWidth="1"/>
    <col min="16131" max="16131" width="16.7109375" style="213" customWidth="1"/>
    <col min="16132" max="16384" width="9.140625" style="213"/>
  </cols>
  <sheetData>
    <row r="1" spans="1:5" x14ac:dyDescent="0.25">
      <c r="A1" s="212"/>
      <c r="B1" s="212"/>
      <c r="C1" s="212"/>
    </row>
    <row r="2" spans="1:5" x14ac:dyDescent="0.25">
      <c r="A2" s="212"/>
      <c r="B2" s="921" t="s">
        <v>377</v>
      </c>
      <c r="C2" s="921"/>
      <c r="D2" s="262"/>
      <c r="E2" s="262"/>
    </row>
    <row r="3" spans="1:5" x14ac:dyDescent="0.25">
      <c r="A3" s="212"/>
      <c r="B3" s="212"/>
      <c r="C3" s="212"/>
    </row>
    <row r="4" spans="1:5" ht="15.75" x14ac:dyDescent="0.25">
      <c r="A4" s="943" t="str">
        <f>CONCATENATE(PROPER([2]ALAPADATOK!A3)," saját bevételeinek részletezése az adósságot keletkeztető ügyletből származó tárgyévi fizetési kötelezettség megállapításához")</f>
        <v>Szirmabesenyő Nagyközség Önkormányzata saját bevételeinek részletezése az adósságot keletkeztető ügyletből származó tárgyévi fizetési kötelezettség megállapításához</v>
      </c>
      <c r="B4" s="943"/>
      <c r="C4" s="943"/>
    </row>
    <row r="5" spans="1:5" ht="15.75" thickBot="1" x14ac:dyDescent="0.3">
      <c r="A5" s="214"/>
      <c r="B5" s="214"/>
      <c r="C5" s="236" t="str">
        <f>'[2]KV_2.2.sz.mell.'!E2</f>
        <v>Forintban!</v>
      </c>
      <c r="D5" s="215"/>
    </row>
    <row r="6" spans="1:5" ht="21.75" thickBot="1" x14ac:dyDescent="0.3">
      <c r="A6" s="237" t="s">
        <v>357</v>
      </c>
      <c r="B6" s="238" t="s">
        <v>363</v>
      </c>
      <c r="C6" s="239" t="str">
        <f>+'[2]KV_1.1.sz.mell.'!C8</f>
        <v>2020. évi előirányzat</v>
      </c>
    </row>
    <row r="7" spans="1:5" ht="15.75" thickBot="1" x14ac:dyDescent="0.3">
      <c r="A7" s="240"/>
      <c r="B7" s="241" t="s">
        <v>8</v>
      </c>
      <c r="C7" s="242" t="s">
        <v>9</v>
      </c>
    </row>
    <row r="8" spans="1:5" x14ac:dyDescent="0.25">
      <c r="A8" s="243" t="s">
        <v>12</v>
      </c>
      <c r="B8" s="244" t="s">
        <v>364</v>
      </c>
      <c r="C8" s="245"/>
    </row>
    <row r="9" spans="1:5" ht="24.75" x14ac:dyDescent="0.25">
      <c r="A9" s="246" t="s">
        <v>26</v>
      </c>
      <c r="B9" s="247" t="s">
        <v>365</v>
      </c>
      <c r="C9" s="248"/>
    </row>
    <row r="10" spans="1:5" x14ac:dyDescent="0.25">
      <c r="A10" s="246" t="s">
        <v>40</v>
      </c>
      <c r="B10" s="249" t="s">
        <v>366</v>
      </c>
      <c r="C10" s="248"/>
    </row>
    <row r="11" spans="1:5" ht="24.75" x14ac:dyDescent="0.25">
      <c r="A11" s="246" t="s">
        <v>237</v>
      </c>
      <c r="B11" s="249" t="s">
        <v>367</v>
      </c>
      <c r="C11" s="248"/>
    </row>
    <row r="12" spans="1:5" x14ac:dyDescent="0.25">
      <c r="A12" s="250" t="s">
        <v>70</v>
      </c>
      <c r="B12" s="249" t="s">
        <v>368</v>
      </c>
      <c r="C12" s="251"/>
    </row>
    <row r="13" spans="1:5" ht="15.75" thickBot="1" x14ac:dyDescent="0.3">
      <c r="A13" s="246" t="s">
        <v>94</v>
      </c>
      <c r="B13" s="252" t="s">
        <v>369</v>
      </c>
      <c r="C13" s="248"/>
    </row>
    <row r="14" spans="1:5" ht="15.75" thickBot="1" x14ac:dyDescent="0.3">
      <c r="A14" s="944" t="s">
        <v>370</v>
      </c>
      <c r="B14" s="945"/>
      <c r="C14" s="253">
        <f>SUM(C8:C13)</f>
        <v>0</v>
      </c>
    </row>
    <row r="15" spans="1:5" ht="23.25" customHeight="1" x14ac:dyDescent="0.25">
      <c r="A15" s="946" t="s">
        <v>371</v>
      </c>
      <c r="B15" s="946"/>
      <c r="C15" s="946"/>
    </row>
    <row r="17" spans="2:2" x14ac:dyDescent="0.25">
      <c r="B17" s="108"/>
    </row>
    <row r="18" spans="2:2" x14ac:dyDescent="0.25">
      <c r="B18" s="108"/>
    </row>
  </sheetData>
  <mergeCells count="4">
    <mergeCell ref="B2:C2"/>
    <mergeCell ref="A4:C4"/>
    <mergeCell ref="A14:B14"/>
    <mergeCell ref="A15:C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68E0-4F6E-4900-B87B-A5C3CF5FCC72}">
  <dimension ref="A1:D15"/>
  <sheetViews>
    <sheetView workbookViewId="0">
      <selection activeCell="F26" sqref="F26"/>
    </sheetView>
  </sheetViews>
  <sheetFormatPr defaultRowHeight="15" x14ac:dyDescent="0.25"/>
  <cols>
    <col min="1" max="1" width="4.85546875" style="213" customWidth="1"/>
    <col min="2" max="2" width="57.28515625" style="213" customWidth="1"/>
    <col min="3" max="3" width="25" style="213" customWidth="1"/>
    <col min="4" max="256" width="9.140625" style="213"/>
    <col min="257" max="257" width="4.85546875" style="213" customWidth="1"/>
    <col min="258" max="258" width="57.28515625" style="213" customWidth="1"/>
    <col min="259" max="259" width="23.140625" style="213" customWidth="1"/>
    <col min="260" max="512" width="9.140625" style="213"/>
    <col min="513" max="513" width="4.85546875" style="213" customWidth="1"/>
    <col min="514" max="514" width="57.28515625" style="213" customWidth="1"/>
    <col min="515" max="515" width="23.140625" style="213" customWidth="1"/>
    <col min="516" max="768" width="9.140625" style="213"/>
    <col min="769" max="769" width="4.85546875" style="213" customWidth="1"/>
    <col min="770" max="770" width="57.28515625" style="213" customWidth="1"/>
    <col min="771" max="771" width="23.140625" style="213" customWidth="1"/>
    <col min="772" max="1024" width="9.140625" style="213"/>
    <col min="1025" max="1025" width="4.85546875" style="213" customWidth="1"/>
    <col min="1026" max="1026" width="57.28515625" style="213" customWidth="1"/>
    <col min="1027" max="1027" width="23.140625" style="213" customWidth="1"/>
    <col min="1028" max="1280" width="9.140625" style="213"/>
    <col min="1281" max="1281" width="4.85546875" style="213" customWidth="1"/>
    <col min="1282" max="1282" width="57.28515625" style="213" customWidth="1"/>
    <col min="1283" max="1283" width="23.140625" style="213" customWidth="1"/>
    <col min="1284" max="1536" width="9.140625" style="213"/>
    <col min="1537" max="1537" width="4.85546875" style="213" customWidth="1"/>
    <col min="1538" max="1538" width="57.28515625" style="213" customWidth="1"/>
    <col min="1539" max="1539" width="23.140625" style="213" customWidth="1"/>
    <col min="1540" max="1792" width="9.140625" style="213"/>
    <col min="1793" max="1793" width="4.85546875" style="213" customWidth="1"/>
    <col min="1794" max="1794" width="57.28515625" style="213" customWidth="1"/>
    <col min="1795" max="1795" width="23.140625" style="213" customWidth="1"/>
    <col min="1796" max="2048" width="9.140625" style="213"/>
    <col min="2049" max="2049" width="4.85546875" style="213" customWidth="1"/>
    <col min="2050" max="2050" width="57.28515625" style="213" customWidth="1"/>
    <col min="2051" max="2051" width="23.140625" style="213" customWidth="1"/>
    <col min="2052" max="2304" width="9.140625" style="213"/>
    <col min="2305" max="2305" width="4.85546875" style="213" customWidth="1"/>
    <col min="2306" max="2306" width="57.28515625" style="213" customWidth="1"/>
    <col min="2307" max="2307" width="23.140625" style="213" customWidth="1"/>
    <col min="2308" max="2560" width="9.140625" style="213"/>
    <col min="2561" max="2561" width="4.85546875" style="213" customWidth="1"/>
    <col min="2562" max="2562" width="57.28515625" style="213" customWidth="1"/>
    <col min="2563" max="2563" width="23.140625" style="213" customWidth="1"/>
    <col min="2564" max="2816" width="9.140625" style="213"/>
    <col min="2817" max="2817" width="4.85546875" style="213" customWidth="1"/>
    <col min="2818" max="2818" width="57.28515625" style="213" customWidth="1"/>
    <col min="2819" max="2819" width="23.140625" style="213" customWidth="1"/>
    <col min="2820" max="3072" width="9.140625" style="213"/>
    <col min="3073" max="3073" width="4.85546875" style="213" customWidth="1"/>
    <col min="3074" max="3074" width="57.28515625" style="213" customWidth="1"/>
    <col min="3075" max="3075" width="23.140625" style="213" customWidth="1"/>
    <col min="3076" max="3328" width="9.140625" style="213"/>
    <col min="3329" max="3329" width="4.85546875" style="213" customWidth="1"/>
    <col min="3330" max="3330" width="57.28515625" style="213" customWidth="1"/>
    <col min="3331" max="3331" width="23.140625" style="213" customWidth="1"/>
    <col min="3332" max="3584" width="9.140625" style="213"/>
    <col min="3585" max="3585" width="4.85546875" style="213" customWidth="1"/>
    <col min="3586" max="3586" width="57.28515625" style="213" customWidth="1"/>
    <col min="3587" max="3587" width="23.140625" style="213" customWidth="1"/>
    <col min="3588" max="3840" width="9.140625" style="213"/>
    <col min="3841" max="3841" width="4.85546875" style="213" customWidth="1"/>
    <col min="3842" max="3842" width="57.28515625" style="213" customWidth="1"/>
    <col min="3843" max="3843" width="23.140625" style="213" customWidth="1"/>
    <col min="3844" max="4096" width="9.140625" style="213"/>
    <col min="4097" max="4097" width="4.85546875" style="213" customWidth="1"/>
    <col min="4098" max="4098" width="57.28515625" style="213" customWidth="1"/>
    <col min="4099" max="4099" width="23.140625" style="213" customWidth="1"/>
    <col min="4100" max="4352" width="9.140625" style="213"/>
    <col min="4353" max="4353" width="4.85546875" style="213" customWidth="1"/>
    <col min="4354" max="4354" width="57.28515625" style="213" customWidth="1"/>
    <col min="4355" max="4355" width="23.140625" style="213" customWidth="1"/>
    <col min="4356" max="4608" width="9.140625" style="213"/>
    <col min="4609" max="4609" width="4.85546875" style="213" customWidth="1"/>
    <col min="4610" max="4610" width="57.28515625" style="213" customWidth="1"/>
    <col min="4611" max="4611" width="23.140625" style="213" customWidth="1"/>
    <col min="4612" max="4864" width="9.140625" style="213"/>
    <col min="4865" max="4865" width="4.85546875" style="213" customWidth="1"/>
    <col min="4866" max="4866" width="57.28515625" style="213" customWidth="1"/>
    <col min="4867" max="4867" width="23.140625" style="213" customWidth="1"/>
    <col min="4868" max="5120" width="9.140625" style="213"/>
    <col min="5121" max="5121" width="4.85546875" style="213" customWidth="1"/>
    <col min="5122" max="5122" width="57.28515625" style="213" customWidth="1"/>
    <col min="5123" max="5123" width="23.140625" style="213" customWidth="1"/>
    <col min="5124" max="5376" width="9.140625" style="213"/>
    <col min="5377" max="5377" width="4.85546875" style="213" customWidth="1"/>
    <col min="5378" max="5378" width="57.28515625" style="213" customWidth="1"/>
    <col min="5379" max="5379" width="23.140625" style="213" customWidth="1"/>
    <col min="5380" max="5632" width="9.140625" style="213"/>
    <col min="5633" max="5633" width="4.85546875" style="213" customWidth="1"/>
    <col min="5634" max="5634" width="57.28515625" style="213" customWidth="1"/>
    <col min="5635" max="5635" width="23.140625" style="213" customWidth="1"/>
    <col min="5636" max="5888" width="9.140625" style="213"/>
    <col min="5889" max="5889" width="4.85546875" style="213" customWidth="1"/>
    <col min="5890" max="5890" width="57.28515625" style="213" customWidth="1"/>
    <col min="5891" max="5891" width="23.140625" style="213" customWidth="1"/>
    <col min="5892" max="6144" width="9.140625" style="213"/>
    <col min="6145" max="6145" width="4.85546875" style="213" customWidth="1"/>
    <col min="6146" max="6146" width="57.28515625" style="213" customWidth="1"/>
    <col min="6147" max="6147" width="23.140625" style="213" customWidth="1"/>
    <col min="6148" max="6400" width="9.140625" style="213"/>
    <col min="6401" max="6401" width="4.85546875" style="213" customWidth="1"/>
    <col min="6402" max="6402" width="57.28515625" style="213" customWidth="1"/>
    <col min="6403" max="6403" width="23.140625" style="213" customWidth="1"/>
    <col min="6404" max="6656" width="9.140625" style="213"/>
    <col min="6657" max="6657" width="4.85546875" style="213" customWidth="1"/>
    <col min="6658" max="6658" width="57.28515625" style="213" customWidth="1"/>
    <col min="6659" max="6659" width="23.140625" style="213" customWidth="1"/>
    <col min="6660" max="6912" width="9.140625" style="213"/>
    <col min="6913" max="6913" width="4.85546875" style="213" customWidth="1"/>
    <col min="6914" max="6914" width="57.28515625" style="213" customWidth="1"/>
    <col min="6915" max="6915" width="23.140625" style="213" customWidth="1"/>
    <col min="6916" max="7168" width="9.140625" style="213"/>
    <col min="7169" max="7169" width="4.85546875" style="213" customWidth="1"/>
    <col min="7170" max="7170" width="57.28515625" style="213" customWidth="1"/>
    <col min="7171" max="7171" width="23.140625" style="213" customWidth="1"/>
    <col min="7172" max="7424" width="9.140625" style="213"/>
    <col min="7425" max="7425" width="4.85546875" style="213" customWidth="1"/>
    <col min="7426" max="7426" width="57.28515625" style="213" customWidth="1"/>
    <col min="7427" max="7427" width="23.140625" style="213" customWidth="1"/>
    <col min="7428" max="7680" width="9.140625" style="213"/>
    <col min="7681" max="7681" width="4.85546875" style="213" customWidth="1"/>
    <col min="7682" max="7682" width="57.28515625" style="213" customWidth="1"/>
    <col min="7683" max="7683" width="23.140625" style="213" customWidth="1"/>
    <col min="7684" max="7936" width="9.140625" style="213"/>
    <col min="7937" max="7937" width="4.85546875" style="213" customWidth="1"/>
    <col min="7938" max="7938" width="57.28515625" style="213" customWidth="1"/>
    <col min="7939" max="7939" width="23.140625" style="213" customWidth="1"/>
    <col min="7940" max="8192" width="9.140625" style="213"/>
    <col min="8193" max="8193" width="4.85546875" style="213" customWidth="1"/>
    <col min="8194" max="8194" width="57.28515625" style="213" customWidth="1"/>
    <col min="8195" max="8195" width="23.140625" style="213" customWidth="1"/>
    <col min="8196" max="8448" width="9.140625" style="213"/>
    <col min="8449" max="8449" width="4.85546875" style="213" customWidth="1"/>
    <col min="8450" max="8450" width="57.28515625" style="213" customWidth="1"/>
    <col min="8451" max="8451" width="23.140625" style="213" customWidth="1"/>
    <col min="8452" max="8704" width="9.140625" style="213"/>
    <col min="8705" max="8705" width="4.85546875" style="213" customWidth="1"/>
    <col min="8706" max="8706" width="57.28515625" style="213" customWidth="1"/>
    <col min="8707" max="8707" width="23.140625" style="213" customWidth="1"/>
    <col min="8708" max="8960" width="9.140625" style="213"/>
    <col min="8961" max="8961" width="4.85546875" style="213" customWidth="1"/>
    <col min="8962" max="8962" width="57.28515625" style="213" customWidth="1"/>
    <col min="8963" max="8963" width="23.140625" style="213" customWidth="1"/>
    <col min="8964" max="9216" width="9.140625" style="213"/>
    <col min="9217" max="9217" width="4.85546875" style="213" customWidth="1"/>
    <col min="9218" max="9218" width="57.28515625" style="213" customWidth="1"/>
    <col min="9219" max="9219" width="23.140625" style="213" customWidth="1"/>
    <col min="9220" max="9472" width="9.140625" style="213"/>
    <col min="9473" max="9473" width="4.85546875" style="213" customWidth="1"/>
    <col min="9474" max="9474" width="57.28515625" style="213" customWidth="1"/>
    <col min="9475" max="9475" width="23.140625" style="213" customWidth="1"/>
    <col min="9476" max="9728" width="9.140625" style="213"/>
    <col min="9729" max="9729" width="4.85546875" style="213" customWidth="1"/>
    <col min="9730" max="9730" width="57.28515625" style="213" customWidth="1"/>
    <col min="9731" max="9731" width="23.140625" style="213" customWidth="1"/>
    <col min="9732" max="9984" width="9.140625" style="213"/>
    <col min="9985" max="9985" width="4.85546875" style="213" customWidth="1"/>
    <col min="9986" max="9986" width="57.28515625" style="213" customWidth="1"/>
    <col min="9987" max="9987" width="23.140625" style="213" customWidth="1"/>
    <col min="9988" max="10240" width="9.140625" style="213"/>
    <col min="10241" max="10241" width="4.85546875" style="213" customWidth="1"/>
    <col min="10242" max="10242" width="57.28515625" style="213" customWidth="1"/>
    <col min="10243" max="10243" width="23.140625" style="213" customWidth="1"/>
    <col min="10244" max="10496" width="9.140625" style="213"/>
    <col min="10497" max="10497" width="4.85546875" style="213" customWidth="1"/>
    <col min="10498" max="10498" width="57.28515625" style="213" customWidth="1"/>
    <col min="10499" max="10499" width="23.140625" style="213" customWidth="1"/>
    <col min="10500" max="10752" width="9.140625" style="213"/>
    <col min="10753" max="10753" width="4.85546875" style="213" customWidth="1"/>
    <col min="10754" max="10754" width="57.28515625" style="213" customWidth="1"/>
    <col min="10755" max="10755" width="23.140625" style="213" customWidth="1"/>
    <col min="10756" max="11008" width="9.140625" style="213"/>
    <col min="11009" max="11009" width="4.85546875" style="213" customWidth="1"/>
    <col min="11010" max="11010" width="57.28515625" style="213" customWidth="1"/>
    <col min="11011" max="11011" width="23.140625" style="213" customWidth="1"/>
    <col min="11012" max="11264" width="9.140625" style="213"/>
    <col min="11265" max="11265" width="4.85546875" style="213" customWidth="1"/>
    <col min="11266" max="11266" width="57.28515625" style="213" customWidth="1"/>
    <col min="11267" max="11267" width="23.140625" style="213" customWidth="1"/>
    <col min="11268" max="11520" width="9.140625" style="213"/>
    <col min="11521" max="11521" width="4.85546875" style="213" customWidth="1"/>
    <col min="11522" max="11522" width="57.28515625" style="213" customWidth="1"/>
    <col min="11523" max="11523" width="23.140625" style="213" customWidth="1"/>
    <col min="11524" max="11776" width="9.140625" style="213"/>
    <col min="11777" max="11777" width="4.85546875" style="213" customWidth="1"/>
    <col min="11778" max="11778" width="57.28515625" style="213" customWidth="1"/>
    <col min="11779" max="11779" width="23.140625" style="213" customWidth="1"/>
    <col min="11780" max="12032" width="9.140625" style="213"/>
    <col min="12033" max="12033" width="4.85546875" style="213" customWidth="1"/>
    <col min="12034" max="12034" width="57.28515625" style="213" customWidth="1"/>
    <col min="12035" max="12035" width="23.140625" style="213" customWidth="1"/>
    <col min="12036" max="12288" width="9.140625" style="213"/>
    <col min="12289" max="12289" width="4.85546875" style="213" customWidth="1"/>
    <col min="12290" max="12290" width="57.28515625" style="213" customWidth="1"/>
    <col min="12291" max="12291" width="23.140625" style="213" customWidth="1"/>
    <col min="12292" max="12544" width="9.140625" style="213"/>
    <col min="12545" max="12545" width="4.85546875" style="213" customWidth="1"/>
    <col min="12546" max="12546" width="57.28515625" style="213" customWidth="1"/>
    <col min="12547" max="12547" width="23.140625" style="213" customWidth="1"/>
    <col min="12548" max="12800" width="9.140625" style="213"/>
    <col min="12801" max="12801" width="4.85546875" style="213" customWidth="1"/>
    <col min="12802" max="12802" width="57.28515625" style="213" customWidth="1"/>
    <col min="12803" max="12803" width="23.140625" style="213" customWidth="1"/>
    <col min="12804" max="13056" width="9.140625" style="213"/>
    <col min="13057" max="13057" width="4.85546875" style="213" customWidth="1"/>
    <col min="13058" max="13058" width="57.28515625" style="213" customWidth="1"/>
    <col min="13059" max="13059" width="23.140625" style="213" customWidth="1"/>
    <col min="13060" max="13312" width="9.140625" style="213"/>
    <col min="13313" max="13313" width="4.85546875" style="213" customWidth="1"/>
    <col min="13314" max="13314" width="57.28515625" style="213" customWidth="1"/>
    <col min="13315" max="13315" width="23.140625" style="213" customWidth="1"/>
    <col min="13316" max="13568" width="9.140625" style="213"/>
    <col min="13569" max="13569" width="4.85546875" style="213" customWidth="1"/>
    <col min="13570" max="13570" width="57.28515625" style="213" customWidth="1"/>
    <col min="13571" max="13571" width="23.140625" style="213" customWidth="1"/>
    <col min="13572" max="13824" width="9.140625" style="213"/>
    <col min="13825" max="13825" width="4.85546875" style="213" customWidth="1"/>
    <col min="13826" max="13826" width="57.28515625" style="213" customWidth="1"/>
    <col min="13827" max="13827" width="23.140625" style="213" customWidth="1"/>
    <col min="13828" max="14080" width="9.140625" style="213"/>
    <col min="14081" max="14081" width="4.85546875" style="213" customWidth="1"/>
    <col min="14082" max="14082" width="57.28515625" style="213" customWidth="1"/>
    <col min="14083" max="14083" width="23.140625" style="213" customWidth="1"/>
    <col min="14084" max="14336" width="9.140625" style="213"/>
    <col min="14337" max="14337" width="4.85546875" style="213" customWidth="1"/>
    <col min="14338" max="14338" width="57.28515625" style="213" customWidth="1"/>
    <col min="14339" max="14339" width="23.140625" style="213" customWidth="1"/>
    <col min="14340" max="14592" width="9.140625" style="213"/>
    <col min="14593" max="14593" width="4.85546875" style="213" customWidth="1"/>
    <col min="14594" max="14594" width="57.28515625" style="213" customWidth="1"/>
    <col min="14595" max="14595" width="23.140625" style="213" customWidth="1"/>
    <col min="14596" max="14848" width="9.140625" style="213"/>
    <col min="14849" max="14849" width="4.85546875" style="213" customWidth="1"/>
    <col min="14850" max="14850" width="57.28515625" style="213" customWidth="1"/>
    <col min="14851" max="14851" width="23.140625" style="213" customWidth="1"/>
    <col min="14852" max="15104" width="9.140625" style="213"/>
    <col min="15105" max="15105" width="4.85546875" style="213" customWidth="1"/>
    <col min="15106" max="15106" width="57.28515625" style="213" customWidth="1"/>
    <col min="15107" max="15107" width="23.140625" style="213" customWidth="1"/>
    <col min="15108" max="15360" width="9.140625" style="213"/>
    <col min="15361" max="15361" width="4.85546875" style="213" customWidth="1"/>
    <col min="15362" max="15362" width="57.28515625" style="213" customWidth="1"/>
    <col min="15363" max="15363" width="23.140625" style="213" customWidth="1"/>
    <col min="15364" max="15616" width="9.140625" style="213"/>
    <col min="15617" max="15617" width="4.85546875" style="213" customWidth="1"/>
    <col min="15618" max="15618" width="57.28515625" style="213" customWidth="1"/>
    <col min="15619" max="15619" width="23.140625" style="213" customWidth="1"/>
    <col min="15620" max="15872" width="9.140625" style="213"/>
    <col min="15873" max="15873" width="4.85546875" style="213" customWidth="1"/>
    <col min="15874" max="15874" width="57.28515625" style="213" customWidth="1"/>
    <col min="15875" max="15875" width="23.140625" style="213" customWidth="1"/>
    <col min="15876" max="16128" width="9.140625" style="213"/>
    <col min="16129" max="16129" width="4.85546875" style="213" customWidth="1"/>
    <col min="16130" max="16130" width="57.28515625" style="213" customWidth="1"/>
    <col min="16131" max="16131" width="23.140625" style="213" customWidth="1"/>
    <col min="16132" max="16384" width="9.140625" style="213"/>
  </cols>
  <sheetData>
    <row r="1" spans="1:4" x14ac:dyDescent="0.25">
      <c r="A1" s="212"/>
      <c r="B1" s="212"/>
      <c r="C1" s="212"/>
    </row>
    <row r="2" spans="1:4" x14ac:dyDescent="0.25">
      <c r="A2" s="212"/>
      <c r="B2" s="921" t="s">
        <v>378</v>
      </c>
      <c r="C2" s="921"/>
    </row>
    <row r="3" spans="1:4" x14ac:dyDescent="0.25">
      <c r="A3" s="212"/>
      <c r="B3" s="212"/>
      <c r="C3" s="212"/>
    </row>
    <row r="4" spans="1:4" ht="15.75" x14ac:dyDescent="0.25">
      <c r="A4" s="943" t="str">
        <f>CONCATENATE(PROPER([2]ALAPADATOK!A3)," ",[2]ALAPADATOK!D7,". évi adósságot keletkeztető fejlesztési céljai")</f>
        <v>Szirmabesenyő Nagyközség Önkormányzata 2020. évi adósságot keletkeztető fejlesztési céljai</v>
      </c>
      <c r="B4" s="943"/>
      <c r="C4" s="943"/>
    </row>
    <row r="5" spans="1:4" ht="15.75" thickBot="1" x14ac:dyDescent="0.3">
      <c r="A5" s="214"/>
      <c r="B5" s="214"/>
      <c r="C5" s="236" t="str">
        <f>'[2]KV_4.sz.mell.'!C5</f>
        <v>Forintban!</v>
      </c>
      <c r="D5" s="215"/>
    </row>
    <row r="6" spans="1:4" ht="21.75" thickBot="1" x14ac:dyDescent="0.3">
      <c r="A6" s="237" t="s">
        <v>357</v>
      </c>
      <c r="B6" s="238" t="s">
        <v>372</v>
      </c>
      <c r="C6" s="239" t="s">
        <v>373</v>
      </c>
    </row>
    <row r="7" spans="1:4" ht="15.75" thickBot="1" x14ac:dyDescent="0.3">
      <c r="A7" s="240"/>
      <c r="B7" s="241" t="s">
        <v>8</v>
      </c>
      <c r="C7" s="242" t="s">
        <v>9</v>
      </c>
    </row>
    <row r="8" spans="1:4" x14ac:dyDescent="0.25">
      <c r="A8" s="243" t="s">
        <v>12</v>
      </c>
      <c r="B8" s="254"/>
      <c r="C8" s="255"/>
    </row>
    <row r="9" spans="1:4" x14ac:dyDescent="0.25">
      <c r="A9" s="246" t="s">
        <v>26</v>
      </c>
      <c r="B9" s="256"/>
      <c r="C9" s="257"/>
    </row>
    <row r="10" spans="1:4" ht="15.75" thickBot="1" x14ac:dyDescent="0.3">
      <c r="A10" s="250" t="s">
        <v>40</v>
      </c>
      <c r="B10" s="258"/>
      <c r="C10" s="259"/>
    </row>
    <row r="11" spans="1:4" s="235" customFormat="1" ht="21.75" thickBot="1" x14ac:dyDescent="0.25">
      <c r="A11" s="260" t="s">
        <v>237</v>
      </c>
      <c r="B11" s="261" t="s">
        <v>374</v>
      </c>
      <c r="C11" s="253">
        <f>SUM(C8:C10)</f>
        <v>0</v>
      </c>
    </row>
    <row r="12" spans="1:4" ht="24.75" customHeight="1" x14ac:dyDescent="0.25">
      <c r="A12" s="947" t="s">
        <v>375</v>
      </c>
      <c r="B12" s="947"/>
      <c r="C12" s="947"/>
    </row>
    <row r="14" spans="1:4" x14ac:dyDescent="0.25">
      <c r="B14" s="108"/>
    </row>
    <row r="15" spans="1:4" x14ac:dyDescent="0.25">
      <c r="B15" s="108"/>
    </row>
  </sheetData>
  <mergeCells count="3">
    <mergeCell ref="B2:C2"/>
    <mergeCell ref="A4:C4"/>
    <mergeCell ref="A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25</vt:i4>
      </vt:variant>
    </vt:vector>
  </HeadingPairs>
  <TitlesOfParts>
    <vt:vector size="25" baseType="lpstr">
      <vt:lpstr>KV 1.1. mell.</vt:lpstr>
      <vt:lpstr>KV 1.2. mell.</vt:lpstr>
      <vt:lpstr>KV 1.3. mell.</vt:lpstr>
      <vt:lpstr>KV 1.4. mell.</vt:lpstr>
      <vt:lpstr>KV 2.1. mell.</vt:lpstr>
      <vt:lpstr>KV 2.2. mell.</vt:lpstr>
      <vt:lpstr>KV 3.sz.mell.</vt:lpstr>
      <vt:lpstr>KV 4.sz.mell.</vt:lpstr>
      <vt:lpstr>KV 5.sz.mell.</vt:lpstr>
      <vt:lpstr>KV 6.sz. mell.</vt:lpstr>
      <vt:lpstr>KV 7.sz.mell.</vt:lpstr>
      <vt:lpstr>KV 8.sz.mell.</vt:lpstr>
      <vt:lpstr>KV 9.1. sz.mell.</vt:lpstr>
      <vt:lpstr>KV 9.2. sz.mell.</vt:lpstr>
      <vt:lpstr>KV 9.3.sz.mell.</vt:lpstr>
      <vt:lpstr>KV 9.4.sz.mell.</vt:lpstr>
      <vt:lpstr>KV 10.sz.mell.</vt:lpstr>
      <vt:lpstr>KV 11.sz.mell.</vt:lpstr>
      <vt:lpstr>KV 1. tájékoztató</vt:lpstr>
      <vt:lpstr>KV 2.sz.tájékoztató</vt:lpstr>
      <vt:lpstr>KV 3.sz. tájékoztató </vt:lpstr>
      <vt:lpstr>KV 4.sz. tájékoztató</vt:lpstr>
      <vt:lpstr>KV 5.sz. tájékoztató</vt:lpstr>
      <vt:lpstr>KV 6.sz. tájékoztató</vt:lpstr>
      <vt:lpstr>KV 7.sz.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2020-11-25T15:20:09Z</cp:lastPrinted>
  <dcterms:created xsi:type="dcterms:W3CDTF">2020-06-25T11:13:49Z</dcterms:created>
  <dcterms:modified xsi:type="dcterms:W3CDTF">2020-11-25T15:26:29Z</dcterms:modified>
</cp:coreProperties>
</file>