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rkasa\Desktop\Költségveté\"/>
    </mc:Choice>
  </mc:AlternateContent>
  <xr:revisionPtr revIDLastSave="0" documentId="8_{674A5776-5DD1-4A7B-80DB-5DA1EFFE4456}" xr6:coauthVersionLast="45" xr6:coauthVersionMax="45" xr10:uidLastSave="{00000000-0000-0000-0000-000000000000}"/>
  <bookViews>
    <workbookView xWindow="810" yWindow="-120" windowWidth="28110" windowHeight="18240" xr2:uid="{CCF1BBF2-E8C3-42C3-9779-26A9CF1A7440}"/>
  </bookViews>
  <sheets>
    <sheet name="1d.mell.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css">#REF!</definedName>
    <definedName name="css_k">[3]Családsegítés!$C$27:$C$86</definedName>
    <definedName name="css_k_">#REF!</definedName>
    <definedName name="Excel_BuiltIn_Print_Area_1">#REF!</definedName>
    <definedName name="Excel_BuiltIn_Print_Titles_26">#REF!,#REF!</definedName>
    <definedName name="fejlesztés">[4]Háttéradatok!$C$29:$AG$32</definedName>
    <definedName name="GDP">[4]Háttéradatok!$B$22:$AG$28</definedName>
    <definedName name="gdpp">[5]Háttéradatok!$B$22:$AG$28</definedName>
    <definedName name="gyj">#REF!</definedName>
    <definedName name="gyj_k">[3]Gyermekjóléti!$C$27:$C$86</definedName>
    <definedName name="gyj_k_">#REF!</definedName>
    <definedName name="hitel">#REF!,#REF!</definedName>
    <definedName name="intézmény">[4]Háttéradatok!$C$29:$AG$32</definedName>
    <definedName name="kjz">#REF!</definedName>
    <definedName name="kjz_k">[3]körjegyzőség!$C$9:$C$28</definedName>
    <definedName name="kjz_k_">#REF!</definedName>
    <definedName name="l">#REF!,#REF!</definedName>
    <definedName name="lolllllll">#REF!</definedName>
    <definedName name="más">#REF!,#REF!</definedName>
    <definedName name="nep">[4]Háttéradatok!$C$29:$AG$32</definedName>
    <definedName name="nép">[4]Háttéradatok!$C$29:$AG$32</definedName>
    <definedName name="nev_c">#REF!</definedName>
    <definedName name="nev_g">#REF!</definedName>
    <definedName name="nev_k">#REF!</definedName>
    <definedName name="_xlnm.Print_Titles" localSheetId="0">'1d.mell.'!$5:$8</definedName>
    <definedName name="_xlnm.Print_Area" localSheetId="0">'1d.mell.'!$C$1:$M$280</definedName>
    <definedName name="Tűzoltóság">[7]Háttéradatok!$C$29:$AG$32</definedName>
    <definedName name="xxx">[4]Háttéradatok!$C$29:$AG$32</definedName>
    <definedName name="xxxxxx">[4]Háttéradatok!$C$29:$AG$32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82" i="1" l="1"/>
  <c r="S280" i="1"/>
  <c r="R280" i="1"/>
  <c r="Q280" i="1"/>
  <c r="P280" i="1"/>
  <c r="O279" i="1"/>
  <c r="K279" i="1"/>
  <c r="G279" i="1"/>
  <c r="E279" i="1"/>
  <c r="K278" i="1"/>
  <c r="E278" i="1"/>
  <c r="K277" i="1"/>
  <c r="E277" i="1"/>
  <c r="E276" i="1"/>
  <c r="O275" i="1"/>
  <c r="K275" i="1"/>
  <c r="E275" i="1"/>
  <c r="O274" i="1"/>
  <c r="K274" i="1"/>
  <c r="E274" i="1"/>
  <c r="O273" i="1"/>
  <c r="K273" i="1"/>
  <c r="E273" i="1"/>
  <c r="E272" i="1"/>
  <c r="E271" i="1"/>
  <c r="O270" i="1"/>
  <c r="K270" i="1"/>
  <c r="E270" i="1"/>
  <c r="O269" i="1"/>
  <c r="K269" i="1"/>
  <c r="G269" i="1"/>
  <c r="E269" i="1"/>
  <c r="E268" i="1"/>
  <c r="E267" i="1"/>
  <c r="O266" i="1"/>
  <c r="K266" i="1"/>
  <c r="G266" i="1"/>
  <c r="E266" i="1"/>
  <c r="O265" i="1"/>
  <c r="K265" i="1"/>
  <c r="G265" i="1"/>
  <c r="E265" i="1"/>
  <c r="M264" i="1"/>
  <c r="L264" i="1"/>
  <c r="N263" i="1"/>
  <c r="K263" i="1"/>
  <c r="E263" i="1"/>
  <c r="E280" i="1" s="1"/>
  <c r="D263" i="1"/>
  <c r="H262" i="1"/>
  <c r="O261" i="1"/>
  <c r="J261" i="1"/>
  <c r="J263" i="1" s="1"/>
  <c r="I261" i="1"/>
  <c r="H261" i="1" s="1"/>
  <c r="J260" i="1"/>
  <c r="I260" i="1"/>
  <c r="H260" i="1"/>
  <c r="M260" i="1" s="1"/>
  <c r="G260" i="1"/>
  <c r="I259" i="1"/>
  <c r="H259" i="1" s="1"/>
  <c r="M258" i="1"/>
  <c r="L258" i="1"/>
  <c r="H258" i="1"/>
  <c r="M257" i="1"/>
  <c r="L257" i="1"/>
  <c r="H257" i="1"/>
  <c r="M256" i="1"/>
  <c r="L256" i="1"/>
  <c r="H256" i="1"/>
  <c r="M255" i="1"/>
  <c r="L255" i="1"/>
  <c r="H255" i="1"/>
  <c r="I254" i="1"/>
  <c r="H254" i="1" s="1"/>
  <c r="G254" i="1"/>
  <c r="G263" i="1" s="1"/>
  <c r="M253" i="1"/>
  <c r="L253" i="1"/>
  <c r="H253" i="1"/>
  <c r="M252" i="1"/>
  <c r="L252" i="1"/>
  <c r="H252" i="1"/>
  <c r="H251" i="1"/>
  <c r="L251" i="1" s="1"/>
  <c r="F251" i="1"/>
  <c r="M250" i="1"/>
  <c r="L250" i="1"/>
  <c r="H250" i="1"/>
  <c r="M249" i="1"/>
  <c r="H249" i="1"/>
  <c r="L249" i="1" s="1"/>
  <c r="M248" i="1"/>
  <c r="L248" i="1"/>
  <c r="H248" i="1"/>
  <c r="M247" i="1"/>
  <c r="L247" i="1"/>
  <c r="O245" i="1"/>
  <c r="N245" i="1"/>
  <c r="N279" i="1" s="1"/>
  <c r="L245" i="1"/>
  <c r="K245" i="1"/>
  <c r="J245" i="1"/>
  <c r="J279" i="1" s="1"/>
  <c r="I245" i="1"/>
  <c r="I279" i="1" s="1"/>
  <c r="G245" i="1"/>
  <c r="F245" i="1"/>
  <c r="D245" i="1"/>
  <c r="D279" i="1" s="1"/>
  <c r="N244" i="1"/>
  <c r="N278" i="1" s="1"/>
  <c r="K244" i="1"/>
  <c r="J244" i="1"/>
  <c r="J278" i="1" s="1"/>
  <c r="I244" i="1"/>
  <c r="I278" i="1" s="1"/>
  <c r="F244" i="1"/>
  <c r="F278" i="1" s="1"/>
  <c r="D244" i="1"/>
  <c r="N243" i="1"/>
  <c r="N277" i="1" s="1"/>
  <c r="K243" i="1"/>
  <c r="J243" i="1"/>
  <c r="J277" i="1" s="1"/>
  <c r="O242" i="1"/>
  <c r="O276" i="1" s="1"/>
  <c r="N242" i="1"/>
  <c r="N276" i="1" s="1"/>
  <c r="K242" i="1"/>
  <c r="K276" i="1" s="1"/>
  <c r="J242" i="1"/>
  <c r="J276" i="1" s="1"/>
  <c r="I242" i="1"/>
  <c r="I276" i="1" s="1"/>
  <c r="G242" i="1"/>
  <c r="G276" i="1" s="1"/>
  <c r="F242" i="1"/>
  <c r="F276" i="1" s="1"/>
  <c r="D242" i="1"/>
  <c r="D276" i="1" s="1"/>
  <c r="O241" i="1"/>
  <c r="N241" i="1"/>
  <c r="N275" i="1" s="1"/>
  <c r="L241" i="1"/>
  <c r="K241" i="1"/>
  <c r="J241" i="1"/>
  <c r="J275" i="1" s="1"/>
  <c r="I241" i="1"/>
  <c r="I275" i="1" s="1"/>
  <c r="F241" i="1"/>
  <c r="D241" i="1"/>
  <c r="D275" i="1" s="1"/>
  <c r="L275" i="1" s="1"/>
  <c r="O240" i="1"/>
  <c r="N240" i="1"/>
  <c r="N274" i="1" s="1"/>
  <c r="M240" i="1"/>
  <c r="K240" i="1"/>
  <c r="J240" i="1"/>
  <c r="J274" i="1" s="1"/>
  <c r="I240" i="1"/>
  <c r="I274" i="1" s="1"/>
  <c r="F240" i="1"/>
  <c r="F274" i="1" s="1"/>
  <c r="M274" i="1" s="1"/>
  <c r="D240" i="1"/>
  <c r="O239" i="1"/>
  <c r="N239" i="1"/>
  <c r="N273" i="1" s="1"/>
  <c r="M239" i="1"/>
  <c r="L239" i="1"/>
  <c r="K239" i="1"/>
  <c r="J239" i="1"/>
  <c r="J273" i="1" s="1"/>
  <c r="I239" i="1"/>
  <c r="I273" i="1" s="1"/>
  <c r="F239" i="1"/>
  <c r="F273" i="1" s="1"/>
  <c r="M273" i="1" s="1"/>
  <c r="D239" i="1"/>
  <c r="D273" i="1" s="1"/>
  <c r="L273" i="1" s="1"/>
  <c r="O238" i="1"/>
  <c r="O272" i="1" s="1"/>
  <c r="N238" i="1"/>
  <c r="N272" i="1" s="1"/>
  <c r="M238" i="1"/>
  <c r="L238" i="1"/>
  <c r="K238" i="1"/>
  <c r="K272" i="1" s="1"/>
  <c r="J238" i="1"/>
  <c r="J272" i="1" s="1"/>
  <c r="I238" i="1"/>
  <c r="I272" i="1" s="1"/>
  <c r="F238" i="1"/>
  <c r="F272" i="1" s="1"/>
  <c r="M272" i="1" s="1"/>
  <c r="D238" i="1"/>
  <c r="D272" i="1" s="1"/>
  <c r="L272" i="1" s="1"/>
  <c r="O237" i="1"/>
  <c r="O271" i="1" s="1"/>
  <c r="N237" i="1"/>
  <c r="N271" i="1" s="1"/>
  <c r="K237" i="1"/>
  <c r="K271" i="1" s="1"/>
  <c r="J237" i="1"/>
  <c r="J271" i="1" s="1"/>
  <c r="O236" i="1"/>
  <c r="N236" i="1"/>
  <c r="N270" i="1" s="1"/>
  <c r="K236" i="1"/>
  <c r="J236" i="1"/>
  <c r="J270" i="1" s="1"/>
  <c r="I236" i="1"/>
  <c r="I270" i="1" s="1"/>
  <c r="F236" i="1"/>
  <c r="F270" i="1" s="1"/>
  <c r="D236" i="1"/>
  <c r="O235" i="1"/>
  <c r="N235" i="1"/>
  <c r="N269" i="1" s="1"/>
  <c r="K235" i="1"/>
  <c r="J235" i="1"/>
  <c r="J269" i="1" s="1"/>
  <c r="I235" i="1"/>
  <c r="I269" i="1" s="1"/>
  <c r="G235" i="1"/>
  <c r="F235" i="1"/>
  <c r="F269" i="1" s="1"/>
  <c r="D235" i="1"/>
  <c r="D269" i="1" s="1"/>
  <c r="O234" i="1"/>
  <c r="O268" i="1" s="1"/>
  <c r="N234" i="1"/>
  <c r="N268" i="1" s="1"/>
  <c r="K234" i="1"/>
  <c r="K268" i="1" s="1"/>
  <c r="J234" i="1"/>
  <c r="J268" i="1" s="1"/>
  <c r="I234" i="1"/>
  <c r="I268" i="1" s="1"/>
  <c r="G234" i="1"/>
  <c r="G268" i="1" s="1"/>
  <c r="F234" i="1"/>
  <c r="F268" i="1" s="1"/>
  <c r="D234" i="1"/>
  <c r="D268" i="1" s="1"/>
  <c r="O233" i="1"/>
  <c r="O267" i="1" s="1"/>
  <c r="N233" i="1"/>
  <c r="N267" i="1" s="1"/>
  <c r="L233" i="1"/>
  <c r="K233" i="1"/>
  <c r="K267" i="1" s="1"/>
  <c r="J233" i="1"/>
  <c r="J267" i="1" s="1"/>
  <c r="I233" i="1"/>
  <c r="I267" i="1" s="1"/>
  <c r="F233" i="1"/>
  <c r="D233" i="1"/>
  <c r="D267" i="1" s="1"/>
  <c r="L267" i="1" s="1"/>
  <c r="O232" i="1"/>
  <c r="N232" i="1"/>
  <c r="N266" i="1" s="1"/>
  <c r="K232" i="1"/>
  <c r="J232" i="1"/>
  <c r="J266" i="1" s="1"/>
  <c r="I232" i="1"/>
  <c r="I266" i="1" s="1"/>
  <c r="G232" i="1"/>
  <c r="F232" i="1"/>
  <c r="F266" i="1" s="1"/>
  <c r="D232" i="1"/>
  <c r="O231" i="1"/>
  <c r="N231" i="1"/>
  <c r="N265" i="1" s="1"/>
  <c r="K231" i="1"/>
  <c r="J231" i="1"/>
  <c r="J265" i="1" s="1"/>
  <c r="I231" i="1"/>
  <c r="G231" i="1"/>
  <c r="F231" i="1"/>
  <c r="F265" i="1" s="1"/>
  <c r="D231" i="1"/>
  <c r="M230" i="1"/>
  <c r="L230" i="1"/>
  <c r="N229" i="1"/>
  <c r="K229" i="1"/>
  <c r="J229" i="1"/>
  <c r="H228" i="1"/>
  <c r="O227" i="1"/>
  <c r="M227" i="1"/>
  <c r="L227" i="1"/>
  <c r="H227" i="1"/>
  <c r="I226" i="1"/>
  <c r="H226" i="1" s="1"/>
  <c r="G226" i="1"/>
  <c r="G243" i="1" s="1"/>
  <c r="G277" i="1" s="1"/>
  <c r="F226" i="1"/>
  <c r="D226" i="1"/>
  <c r="M225" i="1"/>
  <c r="L225" i="1"/>
  <c r="H225" i="1"/>
  <c r="M224" i="1"/>
  <c r="L224" i="1"/>
  <c r="H224" i="1"/>
  <c r="M223" i="1"/>
  <c r="L223" i="1"/>
  <c r="H223" i="1"/>
  <c r="M222" i="1"/>
  <c r="L222" i="1"/>
  <c r="H222" i="1"/>
  <c r="M221" i="1"/>
  <c r="L221" i="1"/>
  <c r="H221" i="1"/>
  <c r="M220" i="1"/>
  <c r="L220" i="1"/>
  <c r="I220" i="1"/>
  <c r="I237" i="1" s="1"/>
  <c r="I271" i="1" s="1"/>
  <c r="H220" i="1"/>
  <c r="G220" i="1"/>
  <c r="F220" i="1"/>
  <c r="F237" i="1" s="1"/>
  <c r="D220" i="1"/>
  <c r="D237" i="1" s="1"/>
  <c r="M219" i="1"/>
  <c r="L219" i="1"/>
  <c r="H219" i="1"/>
  <c r="M218" i="1"/>
  <c r="L218" i="1"/>
  <c r="H218" i="1"/>
  <c r="M217" i="1"/>
  <c r="H217" i="1"/>
  <c r="L217" i="1" s="1"/>
  <c r="M216" i="1"/>
  <c r="L216" i="1"/>
  <c r="H216" i="1"/>
  <c r="H215" i="1"/>
  <c r="M215" i="1" s="1"/>
  <c r="D215" i="1"/>
  <c r="M214" i="1"/>
  <c r="L214" i="1"/>
  <c r="H214" i="1"/>
  <c r="M213" i="1"/>
  <c r="L213" i="1"/>
  <c r="K212" i="1"/>
  <c r="J212" i="1"/>
  <c r="I212" i="1"/>
  <c r="G212" i="1"/>
  <c r="F212" i="1"/>
  <c r="D212" i="1"/>
  <c r="H211" i="1"/>
  <c r="M210" i="1"/>
  <c r="L210" i="1"/>
  <c r="H210" i="1"/>
  <c r="M209" i="1"/>
  <c r="L209" i="1"/>
  <c r="H209" i="1"/>
  <c r="F209" i="1"/>
  <c r="M208" i="1"/>
  <c r="L208" i="1"/>
  <c r="H208" i="1"/>
  <c r="M207" i="1"/>
  <c r="L207" i="1"/>
  <c r="H207" i="1"/>
  <c r="M206" i="1"/>
  <c r="L206" i="1"/>
  <c r="H206" i="1"/>
  <c r="M205" i="1"/>
  <c r="L205" i="1"/>
  <c r="H205" i="1"/>
  <c r="M204" i="1"/>
  <c r="L204" i="1"/>
  <c r="H204" i="1"/>
  <c r="H203" i="1"/>
  <c r="M203" i="1" s="1"/>
  <c r="M202" i="1"/>
  <c r="L202" i="1"/>
  <c r="H202" i="1"/>
  <c r="M201" i="1"/>
  <c r="L201" i="1"/>
  <c r="H201" i="1"/>
  <c r="L200" i="1"/>
  <c r="H200" i="1"/>
  <c r="M200" i="1" s="1"/>
  <c r="M199" i="1"/>
  <c r="L199" i="1"/>
  <c r="H199" i="1"/>
  <c r="H212" i="1" s="1"/>
  <c r="L212" i="1" s="1"/>
  <c r="M198" i="1"/>
  <c r="L198" i="1"/>
  <c r="H198" i="1"/>
  <c r="M197" i="1"/>
  <c r="L197" i="1"/>
  <c r="H197" i="1"/>
  <c r="M196" i="1"/>
  <c r="L196" i="1"/>
  <c r="N195" i="1"/>
  <c r="K195" i="1"/>
  <c r="J195" i="1"/>
  <c r="G195" i="1"/>
  <c r="D195" i="1"/>
  <c r="H194" i="1"/>
  <c r="M193" i="1"/>
  <c r="L193" i="1"/>
  <c r="H193" i="1"/>
  <c r="I192" i="1"/>
  <c r="I195" i="1" s="1"/>
  <c r="F192" i="1"/>
  <c r="F195" i="1" s="1"/>
  <c r="M191" i="1"/>
  <c r="L191" i="1"/>
  <c r="H191" i="1"/>
  <c r="M190" i="1"/>
  <c r="L190" i="1"/>
  <c r="H190" i="1"/>
  <c r="M189" i="1"/>
  <c r="L189" i="1"/>
  <c r="H189" i="1"/>
  <c r="M188" i="1"/>
  <c r="L188" i="1"/>
  <c r="H188" i="1"/>
  <c r="M187" i="1"/>
  <c r="L187" i="1"/>
  <c r="H187" i="1"/>
  <c r="M186" i="1"/>
  <c r="L186" i="1"/>
  <c r="H186" i="1"/>
  <c r="M185" i="1"/>
  <c r="L185" i="1"/>
  <c r="H185" i="1"/>
  <c r="H184" i="1"/>
  <c r="M184" i="1" s="1"/>
  <c r="M183" i="1"/>
  <c r="L183" i="1"/>
  <c r="H183" i="1"/>
  <c r="M182" i="1"/>
  <c r="L182" i="1"/>
  <c r="H182" i="1"/>
  <c r="L181" i="1"/>
  <c r="H181" i="1"/>
  <c r="M181" i="1" s="1"/>
  <c r="M180" i="1"/>
  <c r="L180" i="1"/>
  <c r="H180" i="1"/>
  <c r="M179" i="1"/>
  <c r="L179" i="1"/>
  <c r="N178" i="1"/>
  <c r="K178" i="1"/>
  <c r="J178" i="1"/>
  <c r="I178" i="1"/>
  <c r="G178" i="1"/>
  <c r="F178" i="1"/>
  <c r="H177" i="1"/>
  <c r="O176" i="1"/>
  <c r="M176" i="1"/>
  <c r="L176" i="1"/>
  <c r="H176" i="1"/>
  <c r="H175" i="1"/>
  <c r="O175" i="1" s="1"/>
  <c r="O178" i="1" s="1"/>
  <c r="D175" i="1"/>
  <c r="D178" i="1" s="1"/>
  <c r="M174" i="1"/>
  <c r="L174" i="1"/>
  <c r="H174" i="1"/>
  <c r="M173" i="1"/>
  <c r="L173" i="1"/>
  <c r="H173" i="1"/>
  <c r="M172" i="1"/>
  <c r="L172" i="1"/>
  <c r="H172" i="1"/>
  <c r="M171" i="1"/>
  <c r="L171" i="1"/>
  <c r="H171" i="1"/>
  <c r="M170" i="1"/>
  <c r="L170" i="1"/>
  <c r="H170" i="1"/>
  <c r="M169" i="1"/>
  <c r="L169" i="1"/>
  <c r="H169" i="1"/>
  <c r="M168" i="1"/>
  <c r="L168" i="1"/>
  <c r="H168" i="1"/>
  <c r="L167" i="1"/>
  <c r="H167" i="1"/>
  <c r="M167" i="1" s="1"/>
  <c r="H166" i="1"/>
  <c r="M166" i="1" s="1"/>
  <c r="M165" i="1"/>
  <c r="L165" i="1"/>
  <c r="H165" i="1"/>
  <c r="M164" i="1"/>
  <c r="L164" i="1"/>
  <c r="H164" i="1"/>
  <c r="M163" i="1"/>
  <c r="L163" i="1"/>
  <c r="H163" i="1"/>
  <c r="H178" i="1" s="1"/>
  <c r="M162" i="1"/>
  <c r="L162" i="1"/>
  <c r="N161" i="1"/>
  <c r="K161" i="1"/>
  <c r="J161" i="1"/>
  <c r="I161" i="1"/>
  <c r="G161" i="1"/>
  <c r="F161" i="1"/>
  <c r="M161" i="1" s="1"/>
  <c r="D161" i="1"/>
  <c r="H160" i="1"/>
  <c r="M159" i="1"/>
  <c r="L159" i="1"/>
  <c r="H159" i="1"/>
  <c r="O159" i="1" s="1"/>
  <c r="L158" i="1"/>
  <c r="H158" i="1"/>
  <c r="H157" i="1"/>
  <c r="M157" i="1" s="1"/>
  <c r="M156" i="1"/>
  <c r="L156" i="1"/>
  <c r="H156" i="1"/>
  <c r="M155" i="1"/>
  <c r="L155" i="1"/>
  <c r="H155" i="1"/>
  <c r="M154" i="1"/>
  <c r="L154" i="1"/>
  <c r="H154" i="1"/>
  <c r="M153" i="1"/>
  <c r="L153" i="1"/>
  <c r="H153" i="1"/>
  <c r="M152" i="1"/>
  <c r="L152" i="1"/>
  <c r="H152" i="1"/>
  <c r="M151" i="1"/>
  <c r="L151" i="1"/>
  <c r="H151" i="1"/>
  <c r="L150" i="1"/>
  <c r="H150" i="1"/>
  <c r="M150" i="1" s="1"/>
  <c r="H149" i="1"/>
  <c r="M149" i="1" s="1"/>
  <c r="M148" i="1"/>
  <c r="L148" i="1"/>
  <c r="H148" i="1"/>
  <c r="M147" i="1"/>
  <c r="L147" i="1"/>
  <c r="H147" i="1"/>
  <c r="L146" i="1"/>
  <c r="H146" i="1"/>
  <c r="H161" i="1" s="1"/>
  <c r="M145" i="1"/>
  <c r="L145" i="1"/>
  <c r="N144" i="1"/>
  <c r="K144" i="1"/>
  <c r="J144" i="1"/>
  <c r="I144" i="1"/>
  <c r="G144" i="1"/>
  <c r="F144" i="1"/>
  <c r="D144" i="1"/>
  <c r="H143" i="1"/>
  <c r="M142" i="1"/>
  <c r="L142" i="1"/>
  <c r="H142" i="1"/>
  <c r="O142" i="1" s="1"/>
  <c r="L141" i="1"/>
  <c r="H141" i="1"/>
  <c r="F141" i="1"/>
  <c r="M141" i="1" s="1"/>
  <c r="M140" i="1"/>
  <c r="L140" i="1"/>
  <c r="H140" i="1"/>
  <c r="M139" i="1"/>
  <c r="L139" i="1"/>
  <c r="H139" i="1"/>
  <c r="M138" i="1"/>
  <c r="L138" i="1"/>
  <c r="H138" i="1"/>
  <c r="M137" i="1"/>
  <c r="L137" i="1"/>
  <c r="H137" i="1"/>
  <c r="M136" i="1"/>
  <c r="L136" i="1"/>
  <c r="H136" i="1"/>
  <c r="H135" i="1"/>
  <c r="M135" i="1" s="1"/>
  <c r="M134" i="1"/>
  <c r="L134" i="1"/>
  <c r="H134" i="1"/>
  <c r="M133" i="1"/>
  <c r="L133" i="1"/>
  <c r="H133" i="1"/>
  <c r="L132" i="1"/>
  <c r="H132" i="1"/>
  <c r="M132" i="1" s="1"/>
  <c r="M131" i="1"/>
  <c r="L131" i="1"/>
  <c r="H131" i="1"/>
  <c r="M130" i="1"/>
  <c r="L130" i="1"/>
  <c r="H130" i="1"/>
  <c r="M129" i="1"/>
  <c r="L129" i="1"/>
  <c r="H129" i="1"/>
  <c r="H144" i="1" s="1"/>
  <c r="M128" i="1"/>
  <c r="L128" i="1"/>
  <c r="N127" i="1"/>
  <c r="K127" i="1"/>
  <c r="J127" i="1"/>
  <c r="I127" i="1"/>
  <c r="G127" i="1"/>
  <c r="F127" i="1"/>
  <c r="D127" i="1"/>
  <c r="H126" i="1"/>
  <c r="M125" i="1"/>
  <c r="L125" i="1"/>
  <c r="H125" i="1"/>
  <c r="M124" i="1"/>
  <c r="L124" i="1"/>
  <c r="H124" i="1"/>
  <c r="F124" i="1"/>
  <c r="M123" i="1"/>
  <c r="L123" i="1"/>
  <c r="H123" i="1"/>
  <c r="M122" i="1"/>
  <c r="L122" i="1"/>
  <c r="H122" i="1"/>
  <c r="M121" i="1"/>
  <c r="L121" i="1"/>
  <c r="H121" i="1"/>
  <c r="M120" i="1"/>
  <c r="L120" i="1"/>
  <c r="H120" i="1"/>
  <c r="M119" i="1"/>
  <c r="L119" i="1"/>
  <c r="H119" i="1"/>
  <c r="L118" i="1"/>
  <c r="H118" i="1"/>
  <c r="M118" i="1" s="1"/>
  <c r="M117" i="1"/>
  <c r="L117" i="1"/>
  <c r="H117" i="1"/>
  <c r="M116" i="1"/>
  <c r="L116" i="1"/>
  <c r="H116" i="1"/>
  <c r="M115" i="1"/>
  <c r="L115" i="1"/>
  <c r="H115" i="1"/>
  <c r="M114" i="1"/>
  <c r="L114" i="1"/>
  <c r="H114" i="1"/>
  <c r="H113" i="1"/>
  <c r="M113" i="1" s="1"/>
  <c r="M112" i="1"/>
  <c r="L112" i="1"/>
  <c r="H112" i="1"/>
  <c r="M111" i="1"/>
  <c r="L111" i="1"/>
  <c r="N110" i="1"/>
  <c r="K110" i="1"/>
  <c r="J110" i="1"/>
  <c r="I110" i="1"/>
  <c r="G110" i="1"/>
  <c r="D110" i="1"/>
  <c r="L110" i="1" s="1"/>
  <c r="H109" i="1"/>
  <c r="M108" i="1"/>
  <c r="L108" i="1"/>
  <c r="H108" i="1"/>
  <c r="O107" i="1"/>
  <c r="L107" i="1"/>
  <c r="H107" i="1"/>
  <c r="F107" i="1"/>
  <c r="M107" i="1" s="1"/>
  <c r="M106" i="1"/>
  <c r="L106" i="1"/>
  <c r="H106" i="1"/>
  <c r="M105" i="1"/>
  <c r="L105" i="1"/>
  <c r="H105" i="1"/>
  <c r="M104" i="1"/>
  <c r="L104" i="1"/>
  <c r="H104" i="1"/>
  <c r="M103" i="1"/>
  <c r="L103" i="1"/>
  <c r="H103" i="1"/>
  <c r="M102" i="1"/>
  <c r="L102" i="1"/>
  <c r="H102" i="1"/>
  <c r="M101" i="1"/>
  <c r="L101" i="1"/>
  <c r="H101" i="1"/>
  <c r="M100" i="1"/>
  <c r="L100" i="1"/>
  <c r="H100" i="1"/>
  <c r="M99" i="1"/>
  <c r="L99" i="1"/>
  <c r="H99" i="1"/>
  <c r="M98" i="1"/>
  <c r="L98" i="1"/>
  <c r="H98" i="1"/>
  <c r="M97" i="1"/>
  <c r="L97" i="1"/>
  <c r="H97" i="1"/>
  <c r="L96" i="1"/>
  <c r="H96" i="1"/>
  <c r="M96" i="1" s="1"/>
  <c r="M95" i="1"/>
  <c r="L95" i="1"/>
  <c r="H95" i="1"/>
  <c r="H110" i="1" s="1"/>
  <c r="M94" i="1"/>
  <c r="L94" i="1"/>
  <c r="N93" i="1"/>
  <c r="K93" i="1"/>
  <c r="J93" i="1"/>
  <c r="I93" i="1"/>
  <c r="G93" i="1"/>
  <c r="F93" i="1"/>
  <c r="D93" i="1"/>
  <c r="L93" i="1" s="1"/>
  <c r="H92" i="1"/>
  <c r="O91" i="1"/>
  <c r="M91" i="1"/>
  <c r="L91" i="1"/>
  <c r="H91" i="1"/>
  <c r="H90" i="1"/>
  <c r="O90" i="1" s="1"/>
  <c r="O93" i="1" s="1"/>
  <c r="F90" i="1"/>
  <c r="M90" i="1" s="1"/>
  <c r="H89" i="1"/>
  <c r="M89" i="1" s="1"/>
  <c r="M88" i="1"/>
  <c r="L88" i="1"/>
  <c r="H88" i="1"/>
  <c r="M87" i="1"/>
  <c r="L87" i="1"/>
  <c r="H87" i="1"/>
  <c r="M86" i="1"/>
  <c r="L86" i="1"/>
  <c r="H86" i="1"/>
  <c r="M85" i="1"/>
  <c r="L85" i="1"/>
  <c r="H85" i="1"/>
  <c r="M84" i="1"/>
  <c r="L84" i="1"/>
  <c r="H84" i="1"/>
  <c r="M83" i="1"/>
  <c r="L83" i="1"/>
  <c r="H83" i="1"/>
  <c r="L82" i="1"/>
  <c r="H82" i="1"/>
  <c r="M82" i="1" s="1"/>
  <c r="H81" i="1"/>
  <c r="M81" i="1" s="1"/>
  <c r="M80" i="1"/>
  <c r="L80" i="1"/>
  <c r="H80" i="1"/>
  <c r="M79" i="1"/>
  <c r="L79" i="1"/>
  <c r="H79" i="1"/>
  <c r="M78" i="1"/>
  <c r="L78" i="1"/>
  <c r="H78" i="1"/>
  <c r="H93" i="1" s="1"/>
  <c r="M77" i="1"/>
  <c r="L77" i="1"/>
  <c r="N76" i="1"/>
  <c r="K76" i="1"/>
  <c r="J76" i="1"/>
  <c r="I76" i="1"/>
  <c r="G76" i="1"/>
  <c r="F76" i="1"/>
  <c r="M76" i="1" s="1"/>
  <c r="D76" i="1"/>
  <c r="H75" i="1"/>
  <c r="H74" i="1"/>
  <c r="O74" i="1" s="1"/>
  <c r="L73" i="1"/>
  <c r="H73" i="1"/>
  <c r="F73" i="1"/>
  <c r="M73" i="1" s="1"/>
  <c r="M72" i="1"/>
  <c r="L72" i="1"/>
  <c r="H72" i="1"/>
  <c r="M71" i="1"/>
  <c r="L71" i="1"/>
  <c r="H71" i="1"/>
  <c r="M70" i="1"/>
  <c r="L70" i="1"/>
  <c r="H70" i="1"/>
  <c r="M69" i="1"/>
  <c r="L69" i="1"/>
  <c r="H69" i="1"/>
  <c r="M68" i="1"/>
  <c r="L68" i="1"/>
  <c r="H68" i="1"/>
  <c r="H67" i="1"/>
  <c r="M67" i="1" s="1"/>
  <c r="M66" i="1"/>
  <c r="L66" i="1"/>
  <c r="H66" i="1"/>
  <c r="M65" i="1"/>
  <c r="L65" i="1"/>
  <c r="H65" i="1"/>
  <c r="L64" i="1"/>
  <c r="H64" i="1"/>
  <c r="M64" i="1" s="1"/>
  <c r="M63" i="1"/>
  <c r="L63" i="1"/>
  <c r="H63" i="1"/>
  <c r="M62" i="1"/>
  <c r="L62" i="1"/>
  <c r="H62" i="1"/>
  <c r="M61" i="1"/>
  <c r="L61" i="1"/>
  <c r="H61" i="1"/>
  <c r="H76" i="1" s="1"/>
  <c r="M60" i="1"/>
  <c r="L60" i="1"/>
  <c r="N59" i="1"/>
  <c r="K59" i="1"/>
  <c r="J59" i="1"/>
  <c r="I59" i="1"/>
  <c r="G59" i="1"/>
  <c r="F59" i="1"/>
  <c r="D59" i="1"/>
  <c r="H58" i="1"/>
  <c r="L57" i="1"/>
  <c r="H57" i="1"/>
  <c r="M56" i="1"/>
  <c r="L56" i="1"/>
  <c r="H56" i="1"/>
  <c r="F56" i="1"/>
  <c r="M55" i="1"/>
  <c r="L55" i="1"/>
  <c r="H55" i="1"/>
  <c r="M54" i="1"/>
  <c r="L54" i="1"/>
  <c r="H54" i="1"/>
  <c r="M53" i="1"/>
  <c r="L53" i="1"/>
  <c r="H53" i="1"/>
  <c r="M52" i="1"/>
  <c r="L52" i="1"/>
  <c r="H52" i="1"/>
  <c r="M51" i="1"/>
  <c r="L51" i="1"/>
  <c r="H51" i="1"/>
  <c r="L50" i="1"/>
  <c r="H50" i="1"/>
  <c r="M50" i="1" s="1"/>
  <c r="M49" i="1"/>
  <c r="L49" i="1"/>
  <c r="H49" i="1"/>
  <c r="M48" i="1"/>
  <c r="L48" i="1"/>
  <c r="H48" i="1"/>
  <c r="M47" i="1"/>
  <c r="L47" i="1"/>
  <c r="H47" i="1"/>
  <c r="M46" i="1"/>
  <c r="L46" i="1"/>
  <c r="H46" i="1"/>
  <c r="H45" i="1"/>
  <c r="M45" i="1" s="1"/>
  <c r="M44" i="1"/>
  <c r="L44" i="1"/>
  <c r="H44" i="1"/>
  <c r="M43" i="1"/>
  <c r="L43" i="1"/>
  <c r="N42" i="1"/>
  <c r="K42" i="1"/>
  <c r="J42" i="1"/>
  <c r="I42" i="1"/>
  <c r="D42" i="1"/>
  <c r="L42" i="1" s="1"/>
  <c r="H41" i="1"/>
  <c r="M40" i="1"/>
  <c r="L40" i="1"/>
  <c r="H40" i="1"/>
  <c r="O40" i="1" s="1"/>
  <c r="O39" i="1"/>
  <c r="O42" i="1" s="1"/>
  <c r="H39" i="1"/>
  <c r="F39" i="1"/>
  <c r="M39" i="1" s="1"/>
  <c r="D39" i="1"/>
  <c r="D243" i="1" s="1"/>
  <c r="D277" i="1" s="1"/>
  <c r="M38" i="1"/>
  <c r="L38" i="1"/>
  <c r="H38" i="1"/>
  <c r="M37" i="1"/>
  <c r="L37" i="1"/>
  <c r="H37" i="1"/>
  <c r="G37" i="1"/>
  <c r="G241" i="1" s="1"/>
  <c r="G275" i="1" s="1"/>
  <c r="M36" i="1"/>
  <c r="L36" i="1"/>
  <c r="H36" i="1"/>
  <c r="G36" i="1"/>
  <c r="G240" i="1" s="1"/>
  <c r="G274" i="1" s="1"/>
  <c r="M35" i="1"/>
  <c r="L35" i="1"/>
  <c r="H35" i="1"/>
  <c r="G35" i="1"/>
  <c r="G239" i="1" s="1"/>
  <c r="G273" i="1" s="1"/>
  <c r="M34" i="1"/>
  <c r="L34" i="1"/>
  <c r="H34" i="1"/>
  <c r="G34" i="1"/>
  <c r="G238" i="1" s="1"/>
  <c r="G272" i="1" s="1"/>
  <c r="M33" i="1"/>
  <c r="L33" i="1"/>
  <c r="H33" i="1"/>
  <c r="M32" i="1"/>
  <c r="L32" i="1"/>
  <c r="H32" i="1"/>
  <c r="G32" i="1" s="1"/>
  <c r="G236" i="1" s="1"/>
  <c r="G270" i="1" s="1"/>
  <c r="M31" i="1"/>
  <c r="L31" i="1"/>
  <c r="H31" i="1"/>
  <c r="L30" i="1"/>
  <c r="H30" i="1"/>
  <c r="M30" i="1" s="1"/>
  <c r="M29" i="1"/>
  <c r="L29" i="1"/>
  <c r="H29" i="1"/>
  <c r="G29" i="1" s="1"/>
  <c r="H28" i="1"/>
  <c r="H42" i="1" s="1"/>
  <c r="M27" i="1"/>
  <c r="L27" i="1"/>
  <c r="H27" i="1"/>
  <c r="M26" i="1"/>
  <c r="L26" i="1"/>
  <c r="N25" i="1"/>
  <c r="K25" i="1"/>
  <c r="J25" i="1"/>
  <c r="I25" i="1"/>
  <c r="G25" i="1"/>
  <c r="D25" i="1"/>
  <c r="L25" i="1" s="1"/>
  <c r="H24" i="1"/>
  <c r="M23" i="1"/>
  <c r="L23" i="1"/>
  <c r="H23" i="1"/>
  <c r="O23" i="1" s="1"/>
  <c r="O22" i="1"/>
  <c r="L22" i="1"/>
  <c r="H22" i="1"/>
  <c r="F22" i="1"/>
  <c r="F243" i="1" s="1"/>
  <c r="M21" i="1"/>
  <c r="L21" i="1"/>
  <c r="H21" i="1"/>
  <c r="M20" i="1"/>
  <c r="L20" i="1"/>
  <c r="H20" i="1"/>
  <c r="M19" i="1"/>
  <c r="L19" i="1"/>
  <c r="H19" i="1"/>
  <c r="M18" i="1"/>
  <c r="L18" i="1"/>
  <c r="H18" i="1"/>
  <c r="H239" i="1" s="1"/>
  <c r="H273" i="1" s="1"/>
  <c r="M17" i="1"/>
  <c r="L17" i="1"/>
  <c r="H17" i="1"/>
  <c r="M16" i="1"/>
  <c r="L16" i="1"/>
  <c r="H16" i="1"/>
  <c r="M15" i="1"/>
  <c r="L15" i="1"/>
  <c r="H15" i="1"/>
  <c r="H14" i="1"/>
  <c r="H235" i="1" s="1"/>
  <c r="M13" i="1"/>
  <c r="L13" i="1"/>
  <c r="H13" i="1"/>
  <c r="H234" i="1" s="1"/>
  <c r="M12" i="1"/>
  <c r="L12" i="1"/>
  <c r="H12" i="1"/>
  <c r="L11" i="1"/>
  <c r="H11" i="1"/>
  <c r="M11" i="1" s="1"/>
  <c r="M10" i="1"/>
  <c r="L10" i="1"/>
  <c r="H10" i="1"/>
  <c r="H25" i="1" s="1"/>
  <c r="T1" i="1"/>
  <c r="M144" i="1" l="1"/>
  <c r="L161" i="1"/>
  <c r="H269" i="1"/>
  <c r="M235" i="1"/>
  <c r="M178" i="1"/>
  <c r="M212" i="1"/>
  <c r="F271" i="1"/>
  <c r="O226" i="1"/>
  <c r="O229" i="1" s="1"/>
  <c r="M234" i="1"/>
  <c r="H268" i="1"/>
  <c r="L234" i="1"/>
  <c r="L76" i="1"/>
  <c r="M93" i="1"/>
  <c r="L178" i="1"/>
  <c r="G233" i="1"/>
  <c r="L144" i="1"/>
  <c r="F277" i="1"/>
  <c r="H59" i="1"/>
  <c r="L59" i="1" s="1"/>
  <c r="H127" i="1"/>
  <c r="L127" i="1" s="1"/>
  <c r="H229" i="1"/>
  <c r="G229" i="1"/>
  <c r="G237" i="1"/>
  <c r="G271" i="1" s="1"/>
  <c r="L226" i="1"/>
  <c r="D229" i="1"/>
  <c r="L229" i="1" s="1"/>
  <c r="H231" i="1"/>
  <c r="D266" i="1"/>
  <c r="L269" i="1"/>
  <c r="D274" i="1"/>
  <c r="L274" i="1" s="1"/>
  <c r="L240" i="1"/>
  <c r="M259" i="1"/>
  <c r="L259" i="1"/>
  <c r="I263" i="1"/>
  <c r="L14" i="1"/>
  <c r="H238" i="1"/>
  <c r="H272" i="1" s="1"/>
  <c r="H242" i="1"/>
  <c r="F25" i="1"/>
  <c r="M25" i="1" s="1"/>
  <c r="L28" i="1"/>
  <c r="F42" i="1"/>
  <c r="M42" i="1" s="1"/>
  <c r="L45" i="1"/>
  <c r="O56" i="1"/>
  <c r="M57" i="1"/>
  <c r="L67" i="1"/>
  <c r="L74" i="1"/>
  <c r="L81" i="1"/>
  <c r="L89" i="1"/>
  <c r="L90" i="1"/>
  <c r="O108" i="1"/>
  <c r="O110" i="1" s="1"/>
  <c r="F110" i="1"/>
  <c r="M110" i="1" s="1"/>
  <c r="L113" i="1"/>
  <c r="O124" i="1"/>
  <c r="L135" i="1"/>
  <c r="M146" i="1"/>
  <c r="L149" i="1"/>
  <c r="L157" i="1"/>
  <c r="M158" i="1"/>
  <c r="L166" i="1"/>
  <c r="L175" i="1"/>
  <c r="L184" i="1"/>
  <c r="H192" i="1"/>
  <c r="H195" i="1" s="1"/>
  <c r="L203" i="1"/>
  <c r="L215" i="1"/>
  <c r="M226" i="1"/>
  <c r="F229" i="1"/>
  <c r="M229" i="1" s="1"/>
  <c r="D246" i="1"/>
  <c r="D265" i="1"/>
  <c r="I265" i="1"/>
  <c r="M269" i="1"/>
  <c r="F275" i="1"/>
  <c r="M275" i="1" s="1"/>
  <c r="M241" i="1"/>
  <c r="D278" i="1"/>
  <c r="L244" i="1"/>
  <c r="F279" i="1"/>
  <c r="M245" i="1"/>
  <c r="H233" i="1"/>
  <c r="H267" i="1" s="1"/>
  <c r="M14" i="1"/>
  <c r="H237" i="1"/>
  <c r="H271" i="1" s="1"/>
  <c r="H241" i="1"/>
  <c r="H275" i="1" s="1"/>
  <c r="H244" i="1"/>
  <c r="O25" i="1"/>
  <c r="M28" i="1"/>
  <c r="L39" i="1"/>
  <c r="G40" i="1"/>
  <c r="G244" i="1" s="1"/>
  <c r="G278" i="1" s="1"/>
  <c r="O57" i="1"/>
  <c r="O244" i="1" s="1"/>
  <c r="O278" i="1" s="1"/>
  <c r="O73" i="1"/>
  <c r="O76" i="1" s="1"/>
  <c r="M74" i="1"/>
  <c r="O125" i="1"/>
  <c r="O141" i="1"/>
  <c r="O144" i="1" s="1"/>
  <c r="O158" i="1"/>
  <c r="O161" i="1" s="1"/>
  <c r="M175" i="1"/>
  <c r="I243" i="1"/>
  <c r="I277" i="1" s="1"/>
  <c r="O193" i="1"/>
  <c r="L237" i="1"/>
  <c r="D271" i="1"/>
  <c r="L271" i="1" s="1"/>
  <c r="I229" i="1"/>
  <c r="F267" i="1"/>
  <c r="M267" i="1" s="1"/>
  <c r="M233" i="1"/>
  <c r="L268" i="1"/>
  <c r="K246" i="1"/>
  <c r="K280" i="1" s="1"/>
  <c r="H263" i="1"/>
  <c r="F263" i="1"/>
  <c r="M263" i="1" s="1"/>
  <c r="M251" i="1"/>
  <c r="O260" i="1"/>
  <c r="O263" i="1" s="1"/>
  <c r="L260" i="1"/>
  <c r="L261" i="1"/>
  <c r="M261" i="1"/>
  <c r="L263" i="1"/>
  <c r="H232" i="1"/>
  <c r="H266" i="1" s="1"/>
  <c r="M266" i="1" s="1"/>
  <c r="H236" i="1"/>
  <c r="H270" i="1" s="1"/>
  <c r="M270" i="1" s="1"/>
  <c r="H240" i="1"/>
  <c r="H274" i="1" s="1"/>
  <c r="M22" i="1"/>
  <c r="H245" i="1"/>
  <c r="H279" i="1" s="1"/>
  <c r="L279" i="1" s="1"/>
  <c r="M268" i="1"/>
  <c r="L235" i="1"/>
  <c r="D270" i="1"/>
  <c r="M254" i="1"/>
  <c r="L254" i="1"/>
  <c r="F246" i="1"/>
  <c r="J246" i="1"/>
  <c r="J280" i="1" s="1"/>
  <c r="N246" i="1"/>
  <c r="N280" i="1" s="1"/>
  <c r="L195" i="1" l="1"/>
  <c r="M195" i="1"/>
  <c r="H265" i="1"/>
  <c r="M265" i="1" s="1"/>
  <c r="M231" i="1"/>
  <c r="L231" i="1"/>
  <c r="L270" i="1"/>
  <c r="M232" i="1"/>
  <c r="H278" i="1"/>
  <c r="M278" i="1" s="1"/>
  <c r="M244" i="1"/>
  <c r="L265" i="1"/>
  <c r="O127" i="1"/>
  <c r="G267" i="1"/>
  <c r="G246" i="1"/>
  <c r="G280" i="1" s="1"/>
  <c r="M237" i="1"/>
  <c r="M59" i="1"/>
  <c r="L192" i="1"/>
  <c r="O192" i="1"/>
  <c r="O195" i="1" s="1"/>
  <c r="G42" i="1"/>
  <c r="F280" i="1"/>
  <c r="D280" i="1"/>
  <c r="L232" i="1"/>
  <c r="M192" i="1"/>
  <c r="M127" i="1"/>
  <c r="M271" i="1"/>
  <c r="M242" i="1"/>
  <c r="H276" i="1"/>
  <c r="L242" i="1"/>
  <c r="L236" i="1"/>
  <c r="M279" i="1"/>
  <c r="I246" i="1"/>
  <c r="I280" i="1" s="1"/>
  <c r="O59" i="1"/>
  <c r="H243" i="1"/>
  <c r="M236" i="1"/>
  <c r="L266" i="1"/>
  <c r="H277" i="1" l="1"/>
  <c r="L243" i="1"/>
  <c r="M243" i="1"/>
  <c r="L276" i="1"/>
  <c r="M276" i="1"/>
  <c r="L278" i="1"/>
  <c r="H246" i="1"/>
  <c r="O243" i="1"/>
  <c r="O277" i="1" l="1"/>
  <c r="O246" i="1"/>
  <c r="O280" i="1" s="1"/>
  <c r="O283" i="1" s="1"/>
  <c r="H280" i="1"/>
  <c r="L246" i="1"/>
  <c r="M246" i="1"/>
  <c r="H283" i="1"/>
  <c r="T2" i="1"/>
  <c r="T3" i="1" s="1"/>
  <c r="L277" i="1"/>
  <c r="M277" i="1"/>
  <c r="M280" i="1" l="1"/>
  <c r="L280" i="1"/>
  <c r="T22" i="1"/>
  <c r="T193" i="1"/>
  <c r="T108" i="1"/>
  <c r="T39" i="1"/>
  <c r="T107" i="1"/>
  <c r="T124" i="1"/>
  <c r="T90" i="1"/>
  <c r="T175" i="1"/>
  <c r="T227" i="1"/>
  <c r="T260" i="1"/>
  <c r="T57" i="1"/>
  <c r="T141" i="1"/>
  <c r="T73" i="1"/>
  <c r="T125" i="1"/>
  <c r="T210" i="1"/>
  <c r="T209" i="1"/>
  <c r="T261" i="1"/>
  <c r="T158" i="1"/>
  <c r="T142" i="1"/>
  <c r="T23" i="1"/>
  <c r="T91" i="1"/>
  <c r="T176" i="1"/>
  <c r="T56" i="1"/>
  <c r="T226" i="1"/>
  <c r="T74" i="1"/>
  <c r="T159" i="1"/>
  <c r="T192" i="1"/>
  <c r="J284" i="1"/>
  <c r="H284" i="1"/>
  <c r="T280" i="1" l="1"/>
</calcChain>
</file>

<file path=xl/sharedStrings.xml><?xml version="1.0" encoding="utf-8"?>
<sst xmlns="http://schemas.openxmlformats.org/spreadsheetml/2006/main" count="307" uniqueCount="79">
  <si>
    <t>1/d. sz. melléklet</t>
  </si>
  <si>
    <t xml:space="preserve">Szentes Város Önkormányzata 2020. évi összes bevétele kiemelt előirányzatonként és intézményenként </t>
  </si>
  <si>
    <t>eFt-ban</t>
  </si>
  <si>
    <t>Intézmény</t>
  </si>
  <si>
    <t>2018. évi</t>
  </si>
  <si>
    <t>2019. évi</t>
  </si>
  <si>
    <t>2020. évi terv</t>
  </si>
  <si>
    <t>ebből</t>
  </si>
  <si>
    <t>Változás %-a</t>
  </si>
  <si>
    <t>kötelező</t>
  </si>
  <si>
    <t xml:space="preserve">önként vállalt </t>
  </si>
  <si>
    <t>állami</t>
  </si>
  <si>
    <t>normatíva</t>
  </si>
  <si>
    <t>önkorm. saját</t>
  </si>
  <si>
    <t>ellátási díj</t>
  </si>
  <si>
    <t>önként</t>
  </si>
  <si>
    <t>eredeti</t>
  </si>
  <si>
    <t>teljesítés</t>
  </si>
  <si>
    <t>várható</t>
  </si>
  <si>
    <t>feladatok</t>
  </si>
  <si>
    <t>(6./2.)</t>
  </si>
  <si>
    <t>(6./4.)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</si>
  <si>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</si>
  <si>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</si>
  <si>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</si>
  <si>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</si>
  <si>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</si>
  <si>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</si>
  <si>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</si>
  <si>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</si>
  <si>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</si>
  <si>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</si>
  <si>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</si>
  <si>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Gondozási Központ</t>
  </si>
  <si>
    <t>- működési célú támogatások NEAK-tól</t>
  </si>
  <si>
    <t>- egyéb működési célú támogatások</t>
  </si>
  <si>
    <t>- felhalmozási célú támogatások</t>
  </si>
  <si>
    <t>- ÁFA bevételek</t>
  </si>
  <si>
    <t>- ÁFA visszatérülések</t>
  </si>
  <si>
    <t>- kamatbevételek</t>
  </si>
  <si>
    <t>- egyéb működési bevételek</t>
  </si>
  <si>
    <t>- felhalmozási bevételek</t>
  </si>
  <si>
    <t>- műk. c. átvett pénzeszk. ÁHT-on kívülről</t>
  </si>
  <si>
    <t>- támogatási kölcsönök visszatérülése</t>
  </si>
  <si>
    <t>- felhalm.c.átvett pénzeszk. ÁHT-on kívülről</t>
  </si>
  <si>
    <t>- előző évi maradvány</t>
  </si>
  <si>
    <t>- önkormányzati támogatás általános</t>
  </si>
  <si>
    <t>- önkormányzati támogatás szociális, egyéb kedvezményhez</t>
  </si>
  <si>
    <t>- finanszírozási bevételek</t>
  </si>
  <si>
    <t>Gondozási Központ összesen</t>
  </si>
  <si>
    <t>Dr. Sipos Ferenc Parkerdő Otthon</t>
  </si>
  <si>
    <t>Dr. Sipos Ferenc Parkerdő Otthon összesen</t>
  </si>
  <si>
    <t>Központi Óvoda</t>
  </si>
  <si>
    <t>Központi Óvoda összesen</t>
  </si>
  <si>
    <t>Felsőpárti Óvoda</t>
  </si>
  <si>
    <t>Felsőpárti  Óvoda összesen</t>
  </si>
  <si>
    <t>Családsegítő Központ</t>
  </si>
  <si>
    <t>Családsegítő Központ összesen</t>
  </si>
  <si>
    <t>Bölcsőde</t>
  </si>
  <si>
    <t>Bölcsőde összesen</t>
  </si>
  <si>
    <t>Hajléktalan Segítő Központ</t>
  </si>
  <si>
    <t>Hajléktalan Segítő Központ összesen</t>
  </si>
  <si>
    <t>Sportközpont</t>
  </si>
  <si>
    <t>Sportközpont összesen</t>
  </si>
  <si>
    <t>Szentesi Intézmények Gazdasági Szervezete</t>
  </si>
  <si>
    <t>Szentesi Intézmények Gazdasági Szervezete összesen</t>
  </si>
  <si>
    <t>Művelődési Központ</t>
  </si>
  <si>
    <t>Művelődési Közp. összesen</t>
  </si>
  <si>
    <t>Koszta J. Múzeum</t>
  </si>
  <si>
    <t>Koszta J. Múzeum összesen</t>
  </si>
  <si>
    <t>Szentes Városi Könyvtár</t>
  </si>
  <si>
    <t>Szentes Városi Könyvtár összesen</t>
  </si>
  <si>
    <t>Közös Önkormányzati Hivatal</t>
  </si>
  <si>
    <t>Közös Önkormányzati Hivatal összesen</t>
  </si>
  <si>
    <t>Intézmények összesen</t>
  </si>
  <si>
    <t>Összesen</t>
  </si>
  <si>
    <t xml:space="preserve">Önkormányzati feladatok </t>
  </si>
  <si>
    <t>Önkormányzati feladatok összesen</t>
  </si>
  <si>
    <t>Mindösszesen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</si>
</sst>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name val="Times New Roman"/>
      <charset val="238"/>
    </font>
    <font>
      <sz val="12"/>
      <name val="Times New Roman"/>
      <charset val="238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 CE"/>
      <charset val="238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5" fillId="0" borderId="0"/>
    <xf numFmtId="0" fontId="1" fillId="0" borderId="0"/>
    <xf numFmtId="0" fontId="5" fillId="0" borderId="0"/>
  </cellStyleXfs>
  <cellXfs count="73">
    <xf numFmtId="0" fontId="0" fillId="0" borderId="0" xfId="0"/>
    <xf numFmtId="0" fontId="2" fillId="0" borderId="0" xfId="0" applyFont="1"/>
    <xf numFmtId="2" fontId="2" fillId="0" borderId="0" xfId="0" applyNumberFormat="1" applyFont="1"/>
    <xf numFmtId="2" fontId="2" fillId="0" borderId="0" xfId="0" applyNumberFormat="1" applyFont="1" applyAlignment="1">
      <alignment horizontal="right"/>
    </xf>
    <xf numFmtId="3" fontId="0" fillId="0" borderId="0" xfId="0" applyNumberFormat="1"/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vertical="center" wrapText="1"/>
    </xf>
    <xf numFmtId="0" fontId="2" fillId="0" borderId="0" xfId="1" applyFont="1" applyAlignment="1">
      <alignment horizontal="right" vertical="center" wrapText="1"/>
    </xf>
    <xf numFmtId="0" fontId="2" fillId="0" borderId="2" xfId="2" applyFont="1" applyBorder="1" applyAlignment="1">
      <alignment horizontal="center" vertical="center" wrapText="1"/>
    </xf>
    <xf numFmtId="0" fontId="2" fillId="0" borderId="3" xfId="3" applyFont="1" applyBorder="1" applyAlignment="1">
      <alignment horizontal="center" vertical="center" wrapText="1"/>
    </xf>
    <xf numFmtId="0" fontId="2" fillId="0" borderId="4" xfId="3" applyFont="1" applyBorder="1" applyAlignment="1">
      <alignment horizontal="center" vertical="center" wrapText="1"/>
    </xf>
    <xf numFmtId="2" fontId="2" fillId="0" borderId="2" xfId="3" applyNumberFormat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2" fontId="2" fillId="0" borderId="3" xfId="3" applyNumberFormat="1" applyFont="1" applyBorder="1" applyAlignment="1">
      <alignment horizontal="center" vertical="center" wrapText="1"/>
    </xf>
    <xf numFmtId="2" fontId="2" fillId="0" borderId="4" xfId="3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2" fillId="0" borderId="8" xfId="2" applyFont="1" applyBorder="1" applyAlignment="1">
      <alignment horizontal="center" vertical="center" wrapText="1"/>
    </xf>
    <xf numFmtId="0" fontId="2" fillId="0" borderId="9" xfId="3" applyFont="1" applyBorder="1" applyAlignment="1">
      <alignment horizontal="center" vertical="center" wrapText="1"/>
    </xf>
    <xf numFmtId="0" fontId="2" fillId="0" borderId="10" xfId="3" applyFont="1" applyBorder="1" applyAlignment="1">
      <alignment horizontal="center" vertical="center" wrapText="1"/>
    </xf>
    <xf numFmtId="2" fontId="2" fillId="0" borderId="8" xfId="3" applyNumberFormat="1" applyFont="1" applyBorder="1" applyAlignment="1">
      <alignment horizontal="center" vertical="center" wrapText="1"/>
    </xf>
    <xf numFmtId="2" fontId="2" fillId="0" borderId="11" xfId="3" applyNumberFormat="1" applyFont="1" applyBorder="1" applyAlignment="1">
      <alignment horizontal="center" vertical="center" wrapText="1"/>
    </xf>
    <xf numFmtId="2" fontId="2" fillId="0" borderId="9" xfId="3" applyNumberFormat="1" applyFont="1" applyBorder="1" applyAlignment="1">
      <alignment horizontal="center" vertical="center" wrapText="1"/>
    </xf>
    <xf numFmtId="2" fontId="2" fillId="0" borderId="10" xfId="3" applyNumberFormat="1" applyFont="1" applyBorder="1" applyAlignment="1">
      <alignment horizontal="center" vertical="center" wrapText="1"/>
    </xf>
    <xf numFmtId="2" fontId="2" fillId="0" borderId="12" xfId="3" applyNumberFormat="1" applyFont="1" applyBorder="1" applyAlignment="1">
      <alignment horizontal="center" vertical="center" wrapText="1"/>
    </xf>
    <xf numFmtId="2" fontId="2" fillId="0" borderId="0" xfId="3" applyNumberFormat="1" applyFont="1" applyAlignment="1">
      <alignment horizontal="center" vertical="center" wrapText="1"/>
    </xf>
    <xf numFmtId="0" fontId="2" fillId="0" borderId="13" xfId="2" applyFont="1" applyBorder="1" applyAlignment="1">
      <alignment horizontal="center" vertical="center" wrapText="1"/>
    </xf>
    <xf numFmtId="0" fontId="2" fillId="0" borderId="9" xfId="3" applyFont="1" applyBorder="1" applyAlignment="1">
      <alignment horizontal="center" vertical="center" wrapText="1"/>
    </xf>
    <xf numFmtId="2" fontId="2" fillId="0" borderId="13" xfId="3" applyNumberFormat="1" applyFont="1" applyBorder="1" applyAlignment="1">
      <alignment horizontal="center" vertical="center" wrapText="1"/>
    </xf>
    <xf numFmtId="0" fontId="2" fillId="0" borderId="13" xfId="3" applyFont="1" applyBorder="1" applyAlignment="1">
      <alignment horizontal="center" vertical="center" wrapText="1"/>
    </xf>
    <xf numFmtId="2" fontId="2" fillId="0" borderId="13" xfId="3" applyNumberFormat="1" applyFont="1" applyBorder="1" applyAlignment="1">
      <alignment horizontal="center" vertical="center" wrapText="1"/>
    </xf>
    <xf numFmtId="2" fontId="2" fillId="0" borderId="1" xfId="3" applyNumberFormat="1" applyFont="1" applyBorder="1" applyAlignment="1">
      <alignment horizontal="center" vertical="center" wrapText="1"/>
    </xf>
    <xf numFmtId="2" fontId="2" fillId="0" borderId="1" xfId="3" applyNumberFormat="1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0" fontId="6" fillId="0" borderId="11" xfId="2" applyFont="1" applyBorder="1" applyAlignment="1">
      <alignment horizontal="center" vertical="center" wrapText="1"/>
    </xf>
    <xf numFmtId="2" fontId="6" fillId="0" borderId="6" xfId="3" applyNumberFormat="1" applyFont="1" applyBorder="1" applyAlignment="1">
      <alignment horizontal="center" vertical="center" wrapText="1"/>
    </xf>
    <xf numFmtId="2" fontId="6" fillId="0" borderId="11" xfId="3" applyNumberFormat="1" applyFont="1" applyBorder="1" applyAlignment="1">
      <alignment horizontal="center" vertical="center" wrapText="1"/>
    </xf>
    <xf numFmtId="0" fontId="3" fillId="0" borderId="14" xfId="0" applyFont="1" applyBorder="1"/>
    <xf numFmtId="2" fontId="2" fillId="0" borderId="8" xfId="0" applyNumberFormat="1" applyFont="1" applyBorder="1"/>
    <xf numFmtId="2" fontId="2" fillId="0" borderId="2" xfId="0" applyNumberFormat="1" applyFont="1" applyBorder="1"/>
    <xf numFmtId="3" fontId="2" fillId="0" borderId="0" xfId="0" applyNumberFormat="1" applyFont="1"/>
    <xf numFmtId="0" fontId="4" fillId="0" borderId="14" xfId="0" quotePrefix="1" applyFont="1" applyBorder="1" applyAlignment="1">
      <alignment horizontal="left" indent="1"/>
    </xf>
    <xf numFmtId="3" fontId="2" fillId="0" borderId="8" xfId="3" applyNumberFormat="1" applyFont="1" applyBorder="1"/>
    <xf numFmtId="2" fontId="2" fillId="0" borderId="8" xfId="3" applyNumberFormat="1" applyFont="1" applyBorder="1"/>
    <xf numFmtId="3" fontId="2" fillId="0" borderId="0" xfId="3" applyNumberFormat="1" applyFont="1"/>
    <xf numFmtId="2" fontId="2" fillId="0" borderId="0" xfId="3" applyNumberFormat="1" applyFont="1"/>
    <xf numFmtId="0" fontId="3" fillId="2" borderId="14" xfId="0" applyFont="1" applyFill="1" applyBorder="1"/>
    <xf numFmtId="3" fontId="7" fillId="2" borderId="8" xfId="0" applyNumberFormat="1" applyFont="1" applyFill="1" applyBorder="1"/>
    <xf numFmtId="2" fontId="7" fillId="2" borderId="8" xfId="0" applyNumberFormat="1" applyFont="1" applyFill="1" applyBorder="1"/>
    <xf numFmtId="0" fontId="0" fillId="0" borderId="8" xfId="0" applyBorder="1"/>
    <xf numFmtId="0" fontId="3" fillId="2" borderId="14" xfId="0" quotePrefix="1" applyFont="1" applyFill="1" applyBorder="1"/>
    <xf numFmtId="3" fontId="7" fillId="2" borderId="0" xfId="0" applyNumberFormat="1" applyFont="1" applyFill="1"/>
    <xf numFmtId="3" fontId="8" fillId="2" borderId="8" xfId="0" applyNumberFormat="1" applyFont="1" applyFill="1" applyBorder="1"/>
    <xf numFmtId="2" fontId="8" fillId="2" borderId="8" xfId="0" applyNumberFormat="1" applyFont="1" applyFill="1" applyBorder="1"/>
    <xf numFmtId="3" fontId="8" fillId="2" borderId="0" xfId="0" applyNumberFormat="1" applyFont="1" applyFill="1"/>
    <xf numFmtId="2" fontId="8" fillId="2" borderId="0" xfId="0" applyNumberFormat="1" applyFont="1" applyFill="1"/>
    <xf numFmtId="3" fontId="5" fillId="0" borderId="8" xfId="1" applyNumberFormat="1" applyBorder="1"/>
    <xf numFmtId="3" fontId="7" fillId="2" borderId="12" xfId="0" applyNumberFormat="1" applyFont="1" applyFill="1" applyBorder="1"/>
    <xf numFmtId="3" fontId="9" fillId="0" borderId="0" xfId="3" applyNumberFormat="1" applyFont="1"/>
    <xf numFmtId="2" fontId="9" fillId="0" borderId="0" xfId="3" applyNumberFormat="1" applyFont="1"/>
    <xf numFmtId="2" fontId="9" fillId="0" borderId="12" xfId="3" applyNumberFormat="1" applyFont="1" applyBorder="1"/>
    <xf numFmtId="0" fontId="10" fillId="2" borderId="14" xfId="0" quotePrefix="1" applyFont="1" applyFill="1" applyBorder="1" applyAlignment="1">
      <alignment horizontal="left" indent="1"/>
    </xf>
    <xf numFmtId="2" fontId="7" fillId="2" borderId="0" xfId="0" applyNumberFormat="1" applyFont="1" applyFill="1"/>
    <xf numFmtId="2" fontId="7" fillId="2" borderId="12" xfId="0" applyNumberFormat="1" applyFont="1" applyFill="1" applyBorder="1"/>
    <xf numFmtId="0" fontId="3" fillId="2" borderId="9" xfId="0" quotePrefix="1" applyFont="1" applyFill="1" applyBorder="1"/>
    <xf numFmtId="3" fontId="7" fillId="2" borderId="1" xfId="0" applyNumberFormat="1" applyFont="1" applyFill="1" applyBorder="1"/>
    <xf numFmtId="2" fontId="7" fillId="2" borderId="1" xfId="0" applyNumberFormat="1" applyFont="1" applyFill="1" applyBorder="1"/>
    <xf numFmtId="2" fontId="7" fillId="2" borderId="10" xfId="0" applyNumberFormat="1" applyFont="1" applyFill="1" applyBorder="1"/>
    <xf numFmtId="4" fontId="0" fillId="0" borderId="0" xfId="0" applyNumberFormat="1"/>
  </cellXfs>
  <cellStyles count="4">
    <cellStyle name="Normál" xfId="0" builtinId="0"/>
    <cellStyle name="Normál_01K1" xfId="3" xr:uid="{444BFD35-1BAA-46AA-81E0-B0CB6D5AF3AD}"/>
    <cellStyle name="Normál_01k2" xfId="1" xr:uid="{B50121AC-0904-4E9B-9967-791B417FE169}"/>
    <cellStyle name="Normál_2002KM" xfId="2" xr:uid="{70F4E76F-9277-4BFF-8E77-7FCD05FCB21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rkasa/Desktop/2020/2017koncI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rkasa/Desktop/2020kmeredet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ESZ~1/AppData/Local/Temp/DOCUME~1/MOLNAR~1.ZSU/LOCALS~1/Temp/norma_2008/0_eredeti/igeny_kieg_tablak/5_Kieg%20t&#225;bla%20k&#246;zs&#233;geknek%20a%203.%20sz&#225;m&#250;%20mell&#233;klethez_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umok/Excel/Menyus/P&#233;nz&#252;gyielemz&#233;s/P&#252;modell/M_V01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kumentumok\Excel\Menyus\P&#233;nz&#252;gyielemz&#233;s\P&#252;modell\M_V01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adarr.KADARRPC/Local%20Settings/Temporary%20Internet%20Files/Content.IE5/WJBJMWTX/M&#369;szaki%20Igazgat&#243;s&#225;g%20adatlapja%202010.%20&#233;vre%20pr&#243;b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kumentumok\Excel\Menyus\P&#233;nz&#252;gyielemz&#233;s\P&#252;modell\M_V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mell. "/>
      <sheetName val="1a.mell."/>
      <sheetName val="1b.mell."/>
      <sheetName val="1c.mell."/>
      <sheetName val="1d.mell."/>
      <sheetName val="2.mell."/>
      <sheetName val="2a.mell."/>
      <sheetName val="2b.mell."/>
      <sheetName val="2c.mell."/>
      <sheetName val="3.mell."/>
      <sheetName val="3a.mell."/>
      <sheetName val="4.mell."/>
      <sheetName val="4.mell. (vált)"/>
      <sheetName val="4.mell. (mód)"/>
      <sheetName val="5.mell."/>
      <sheetName val="5a.mell."/>
      <sheetName val="6.mell. "/>
      <sheetName val="7.mell."/>
      <sheetName val="8.mell."/>
      <sheetName val="8.a.mell."/>
      <sheetName val="8b.mell."/>
      <sheetName val="9.mell."/>
      <sheetName val="I."/>
      <sheetName val="II"/>
      <sheetName val="III"/>
      <sheetName val="IV"/>
      <sheetName val="V"/>
      <sheetName val="VIa"/>
      <sheetName val="VIb"/>
      <sheetName val="VIc"/>
      <sheetName val="VId"/>
      <sheetName val="VIe"/>
      <sheetName val="VIf"/>
      <sheetName val="VIg"/>
      <sheetName val="VIh"/>
      <sheetName val="VIi"/>
      <sheetName val="bevételek"/>
      <sheetName val="kiadások"/>
      <sheetName val="PHkiad"/>
      <sheetName val="4.mell.részl"/>
      <sheetName val="önfin."/>
      <sheetName val="1d.mell. (2)"/>
      <sheetName val="2.mell. (2)"/>
    </sheetNames>
    <sheetDataSet>
      <sheetData sheetId="0" refreshError="1"/>
      <sheetData sheetId="1" refreshError="1"/>
      <sheetData sheetId="2">
        <row r="67">
          <cell r="F67">
            <v>137432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őszámok"/>
      <sheetName val="1a.mell."/>
      <sheetName val="1.mell. "/>
      <sheetName val="1b.mell."/>
      <sheetName val="1c.mell."/>
      <sheetName val="1d.mell."/>
      <sheetName val="2.mell."/>
      <sheetName val="2a.mell."/>
      <sheetName val="2b.mell."/>
      <sheetName val="2c.mell."/>
      <sheetName val="3.mell."/>
      <sheetName val="3a.mell."/>
      <sheetName val="4.mell."/>
      <sheetName val="5.mell."/>
      <sheetName val="5a.mell."/>
      <sheetName val="6.mell. "/>
      <sheetName val="7.mell."/>
      <sheetName val="8.mell."/>
      <sheetName val="8.a.mell."/>
      <sheetName val="8b.mell."/>
      <sheetName val="9.mell."/>
      <sheetName val="I."/>
      <sheetName val="II"/>
      <sheetName val="III"/>
      <sheetName val="V"/>
      <sheetName val="IV"/>
      <sheetName val="VI"/>
      <sheetName val="VIIa"/>
      <sheetName val="VIIb"/>
      <sheetName val="demográfia"/>
      <sheetName val="graf"/>
      <sheetName val="2019.12.31"/>
    </sheetNames>
    <sheetDataSet>
      <sheetData sheetId="0"/>
      <sheetData sheetId="1"/>
      <sheetData sheetId="2"/>
      <sheetData sheetId="3">
        <row r="68">
          <cell r="H6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 refreshError="1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 refreshError="1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3" refreshError="1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 refreshError="1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1.2889999999999999</v>
          </cell>
          <cell r="D24">
            <v>1.7401500000000001</v>
          </cell>
          <cell r="E24">
            <v>2.1369042</v>
          </cell>
          <cell r="F24">
            <v>2.6177076450000003</v>
          </cell>
          <cell r="G24">
            <v>3.1098366822600001</v>
          </cell>
          <cell r="H24">
            <v>4.0054696467508801</v>
          </cell>
          <cell r="I24">
            <v>4.9587714226775894</v>
          </cell>
          <cell r="J24">
            <v>5.8662265930275881</v>
          </cell>
          <cell r="K24">
            <v>6.7461605819817256</v>
          </cell>
          <cell r="L24">
            <v>7.6906230634591681</v>
          </cell>
          <cell r="M24">
            <v>8.6904040617088594</v>
          </cell>
          <cell r="N24">
            <v>9.7332525491139226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16.033373908273362</v>
          </cell>
          <cell r="T24">
            <v>17.476377560017966</v>
          </cell>
          <cell r="U24">
            <v>18.961869652619491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30.782981153926912</v>
          </cell>
          <cell r="AD24">
            <v>32.014300400083989</v>
          </cell>
          <cell r="AE24">
            <v>33.294872416087351</v>
          </cell>
          <cell r="AF24">
            <v>34.626667312730845</v>
          </cell>
          <cell r="AG24">
            <v>36.011734005240079</v>
          </cell>
        </row>
        <row r="25">
          <cell r="B25">
            <v>1998</v>
          </cell>
          <cell r="C25">
            <v>5.2336389309400513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1.1499999999999999</v>
          </cell>
          <cell r="K25">
            <v>1</v>
          </cell>
          <cell r="L25">
            <v>0.8771929824561403</v>
          </cell>
          <cell r="M25">
            <v>0.77627697562490294</v>
          </cell>
          <cell r="N25">
            <v>0.6931044425222348</v>
          </cell>
          <cell r="O25">
            <v>0.62161833410065903</v>
          </cell>
          <cell r="P25">
            <v>0.56001651720780077</v>
          </cell>
          <cell r="Q25">
            <v>0.50680227801610933</v>
          </cell>
          <cell r="R25">
            <v>0.46072934365100843</v>
          </cell>
          <cell r="S25">
            <v>0.42075739146210817</v>
          </cell>
          <cell r="T25">
            <v>0.38601595546982398</v>
          </cell>
          <cell r="U25">
            <v>0.35577507416573639</v>
          </cell>
          <cell r="V25">
            <v>0.3294213649682744</v>
          </cell>
          <cell r="W25">
            <v>0.30643847904025523</v>
          </cell>
          <cell r="X25">
            <v>0.28639110190678058</v>
          </cell>
          <cell r="Y25">
            <v>0.2689118327763198</v>
          </cell>
          <cell r="Z25">
            <v>0.25369040827954698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0.18733228955317979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0.96499999999999997</v>
          </cell>
          <cell r="D27">
            <v>0.85016499999999984</v>
          </cell>
          <cell r="E27">
            <v>0.82380988499999996</v>
          </cell>
          <cell r="F27">
            <v>0.81886702569000003</v>
          </cell>
          <cell r="G27">
            <v>0.84261416943501011</v>
          </cell>
          <cell r="H27">
            <v>0.85525338197653522</v>
          </cell>
          <cell r="I27">
            <v>0.86637167594223008</v>
          </cell>
          <cell r="J27">
            <v>0.90449202968368825</v>
          </cell>
          <cell r="K27">
            <v>0.94971663116787275</v>
          </cell>
          <cell r="L27">
            <v>1.0066996290379451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2.7124937870280341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3.9855432794258512</v>
          </cell>
          <cell r="AE27">
            <v>4.3043867417799193</v>
          </cell>
          <cell r="AF27">
            <v>4.6487376811223129</v>
          </cell>
          <cell r="AG27">
            <v>5.0206366956120982</v>
          </cell>
        </row>
        <row r="28">
          <cell r="B28">
            <v>1998</v>
          </cell>
          <cell r="C28">
            <v>0.98416231209105987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1.1104506000000001</v>
          </cell>
          <cell r="I28">
            <v>1.0962000000000001</v>
          </cell>
          <cell r="J28">
            <v>1.05</v>
          </cell>
          <cell r="K28">
            <v>1</v>
          </cell>
          <cell r="L28">
            <v>0.94339622641509435</v>
          </cell>
          <cell r="M28">
            <v>0.88167871627578898</v>
          </cell>
          <cell r="N28">
            <v>0.81636918173684159</v>
          </cell>
          <cell r="O28">
            <v>0.75589739049707561</v>
          </cell>
          <cell r="P28">
            <v>0.69990499120099581</v>
          </cell>
          <cell r="Q28">
            <v>0.64806017703795904</v>
          </cell>
          <cell r="R28">
            <v>0.60005571947959169</v>
          </cell>
          <cell r="S28">
            <v>0.5556071476662886</v>
          </cell>
          <cell r="T28">
            <v>0.51445106265397089</v>
          </cell>
          <cell r="U28">
            <v>0.47634357653145448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0.35012674893845103</v>
          </cell>
          <cell r="Z28">
            <v>0.32419143420226942</v>
          </cell>
          <cell r="AA28">
            <v>0.3001772538909902</v>
          </cell>
          <cell r="AB28">
            <v>0.27794190175091682</v>
          </cell>
          <cell r="AC28">
            <v>0.25735361273233043</v>
          </cell>
          <cell r="AD28">
            <v>0.23829038215956519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25.167857144207119</v>
          </cell>
          <cell r="L30">
            <v>26.167857144207119</v>
          </cell>
          <cell r="M30">
            <v>27.167857144207119</v>
          </cell>
          <cell r="N30">
            <v>28.167857144207119</v>
          </cell>
          <cell r="O30">
            <v>28.667857144207119</v>
          </cell>
          <cell r="P30">
            <v>29.167857144207119</v>
          </cell>
          <cell r="Q30">
            <v>29.667857144207119</v>
          </cell>
          <cell r="R30">
            <v>30.167857144207119</v>
          </cell>
          <cell r="S30">
            <v>30.667857144207119</v>
          </cell>
          <cell r="T30">
            <v>31.167857144207119</v>
          </cell>
          <cell r="U30">
            <v>31.667857144207119</v>
          </cell>
          <cell r="V30">
            <v>32.167857144207119</v>
          </cell>
          <cell r="W30">
            <v>32.667857144207119</v>
          </cell>
          <cell r="X30">
            <v>33.167857144207119</v>
          </cell>
          <cell r="Y30">
            <v>33.667857144207119</v>
          </cell>
          <cell r="Z30">
            <v>34.167857144207119</v>
          </cell>
          <cell r="AA30">
            <v>34.667857144207119</v>
          </cell>
          <cell r="AB30">
            <v>35.167857144207119</v>
          </cell>
          <cell r="AC30">
            <v>35.667857144207119</v>
          </cell>
          <cell r="AD30">
            <v>36.167857144207119</v>
          </cell>
          <cell r="AE30">
            <v>36.667857144207119</v>
          </cell>
          <cell r="AF30">
            <v>37.167857144207119</v>
          </cell>
          <cell r="AG30">
            <v>37.667857144207119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857.91600000000005</v>
          </cell>
          <cell r="G31">
            <v>857.13400000000001</v>
          </cell>
          <cell r="H31">
            <v>959.54899999999998</v>
          </cell>
          <cell r="I31">
            <v>1134.93</v>
          </cell>
          <cell r="J31">
            <v>1148.002</v>
          </cell>
          <cell r="K31">
            <v>2095.5848940000001</v>
          </cell>
          <cell r="L31">
            <v>3113.1045824711</v>
          </cell>
          <cell r="M31">
            <v>4309.0085317780322</v>
          </cell>
          <cell r="N31">
            <v>5706.2852899784029</v>
          </cell>
          <cell r="O31">
            <v>7321.1921767319736</v>
          </cell>
          <cell r="P31">
            <v>9169.0612829964266</v>
          </cell>
          <cell r="Q31">
            <v>11263.898680691364</v>
          </cell>
          <cell r="R31">
            <v>13617.965692160569</v>
          </cell>
          <cell r="S31">
            <v>16241.351482463746</v>
          </cell>
          <cell r="T31">
            <v>19141.547572618572</v>
          </cell>
          <cell r="U31">
            <v>22323.035978166321</v>
          </cell>
          <cell r="V31">
            <v>21139.915071323507</v>
          </cell>
          <cell r="W31">
            <v>20019.499572543358</v>
          </cell>
          <cell r="X31">
            <v>18958.466095198561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15247.656943774031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16396.999999997031</v>
          </cell>
          <cell r="X32">
            <v>16396.999999997119</v>
          </cell>
          <cell r="Y32">
            <v>16396.999999995682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16396.999999993812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16396.999999992659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1.2889999999999999</v>
          </cell>
          <cell r="D24">
            <v>1.7401500000000001</v>
          </cell>
          <cell r="E24">
            <v>2.1369042</v>
          </cell>
          <cell r="F24">
            <v>2.6177076450000003</v>
          </cell>
          <cell r="G24">
            <v>3.1098366822600001</v>
          </cell>
          <cell r="H24">
            <v>4.0054696467508801</v>
          </cell>
          <cell r="I24">
            <v>4.9587714226775894</v>
          </cell>
          <cell r="J24">
            <v>5.8662265930275881</v>
          </cell>
          <cell r="K24">
            <v>6.7461605819817256</v>
          </cell>
          <cell r="L24">
            <v>7.6906230634591681</v>
          </cell>
          <cell r="M24">
            <v>8.6904040617088594</v>
          </cell>
          <cell r="N24">
            <v>9.7332525491139226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16.033373908273362</v>
          </cell>
          <cell r="T24">
            <v>17.476377560017966</v>
          </cell>
          <cell r="U24">
            <v>18.961869652619491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30.782981153926912</v>
          </cell>
          <cell r="AD24">
            <v>32.014300400083989</v>
          </cell>
          <cell r="AE24">
            <v>33.294872416087351</v>
          </cell>
          <cell r="AF24">
            <v>34.626667312730845</v>
          </cell>
          <cell r="AG24">
            <v>36.011734005240079</v>
          </cell>
        </row>
        <row r="25">
          <cell r="B25">
            <v>1998</v>
          </cell>
          <cell r="C25">
            <v>5.2336389309400513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1.1499999999999999</v>
          </cell>
          <cell r="K25">
            <v>1</v>
          </cell>
          <cell r="L25">
            <v>0.8771929824561403</v>
          </cell>
          <cell r="M25">
            <v>0.77627697562490294</v>
          </cell>
          <cell r="N25">
            <v>0.6931044425222348</v>
          </cell>
          <cell r="O25">
            <v>0.62161833410065903</v>
          </cell>
          <cell r="P25">
            <v>0.56001651720780077</v>
          </cell>
          <cell r="Q25">
            <v>0.50680227801610933</v>
          </cell>
          <cell r="R25">
            <v>0.46072934365100843</v>
          </cell>
          <cell r="S25">
            <v>0.42075739146210817</v>
          </cell>
          <cell r="T25">
            <v>0.38601595546982398</v>
          </cell>
          <cell r="U25">
            <v>0.35577507416573639</v>
          </cell>
          <cell r="V25">
            <v>0.3294213649682744</v>
          </cell>
          <cell r="W25">
            <v>0.30643847904025523</v>
          </cell>
          <cell r="X25">
            <v>0.28639110190678058</v>
          </cell>
          <cell r="Y25">
            <v>0.2689118327763198</v>
          </cell>
          <cell r="Z25">
            <v>0.25369040827954698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0.18733228955317979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0.96499999999999997</v>
          </cell>
          <cell r="D27">
            <v>0.85016499999999984</v>
          </cell>
          <cell r="E27">
            <v>0.82380988499999996</v>
          </cell>
          <cell r="F27">
            <v>0.81886702569000003</v>
          </cell>
          <cell r="G27">
            <v>0.84261416943501011</v>
          </cell>
          <cell r="H27">
            <v>0.85525338197653522</v>
          </cell>
          <cell r="I27">
            <v>0.86637167594223008</v>
          </cell>
          <cell r="J27">
            <v>0.90449202968368825</v>
          </cell>
          <cell r="K27">
            <v>0.94971663116787275</v>
          </cell>
          <cell r="L27">
            <v>1.0066996290379451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2.7124937870280341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3.9855432794258512</v>
          </cell>
          <cell r="AE27">
            <v>4.3043867417799193</v>
          </cell>
          <cell r="AF27">
            <v>4.6487376811223129</v>
          </cell>
          <cell r="AG27">
            <v>5.0206366956120982</v>
          </cell>
        </row>
        <row r="28">
          <cell r="B28">
            <v>1998</v>
          </cell>
          <cell r="C28">
            <v>0.98416231209105987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1.1104506000000001</v>
          </cell>
          <cell r="I28">
            <v>1.0962000000000001</v>
          </cell>
          <cell r="J28">
            <v>1.05</v>
          </cell>
          <cell r="K28">
            <v>1</v>
          </cell>
          <cell r="L28">
            <v>0.94339622641509435</v>
          </cell>
          <cell r="M28">
            <v>0.88167871627578898</v>
          </cell>
          <cell r="N28">
            <v>0.81636918173684159</v>
          </cell>
          <cell r="O28">
            <v>0.75589739049707561</v>
          </cell>
          <cell r="P28">
            <v>0.69990499120099581</v>
          </cell>
          <cell r="Q28">
            <v>0.64806017703795904</v>
          </cell>
          <cell r="R28">
            <v>0.60005571947959169</v>
          </cell>
          <cell r="S28">
            <v>0.5556071476662886</v>
          </cell>
          <cell r="T28">
            <v>0.51445106265397089</v>
          </cell>
          <cell r="U28">
            <v>0.47634357653145448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0.35012674893845103</v>
          </cell>
          <cell r="Z28">
            <v>0.32419143420226942</v>
          </cell>
          <cell r="AA28">
            <v>0.3001772538909902</v>
          </cell>
          <cell r="AB28">
            <v>0.27794190175091682</v>
          </cell>
          <cell r="AC28">
            <v>0.25735361273233043</v>
          </cell>
          <cell r="AD28">
            <v>0.23829038215956519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2. Kiadási tábla"/>
      <sheetName val="Út Híd összesen"/>
      <sheetName val="útfenntartás"/>
      <sheetName val="járdafenntartás"/>
      <sheetName val="kerékpárút fenntartás"/>
      <sheetName val="forgalomszabályozás"/>
      <sheetName val="jelzőlámpás forgszab"/>
      <sheetName val="burkolatjel festés"/>
      <sheetName val="forg.rend.megh.fel"/>
      <sheetName val="autóbuszöböl fel"/>
      <sheetName val="Út híd üres"/>
      <sheetName val="Parkfenntartás össz."/>
      <sheetName val="Pázsitgondozás"/>
      <sheetName val="Gallyazás"/>
      <sheetName val="Cserje és sövény"/>
      <sheetName val="Fasorok öntözése"/>
      <sheetName val="Virágosítás"/>
      <sheetName val="Növényvédelem"/>
      <sheetName val="Öntözőrendszerek"/>
      <sheetName val="Erdőápolás"/>
      <sheetName val="Játszóterek üzemelt."/>
      <sheetName val="Utcabútorok javítása"/>
      <sheetName val="Parlagfűmentesítés"/>
      <sheetName val="Burkolatok fenntartása"/>
      <sheetName val="Zöldhulladék elszállítás"/>
      <sheetName val="Szökőkutak üzemeltetése"/>
      <sheetName val="Kossuth tér ápolás"/>
      <sheetName val="Park üres"/>
      <sheetName val="Vízkárelh. össz. "/>
      <sheetName val="Csapadékvíz elvezető"/>
      <sheetName val="Árvízvédelmi létesítmények"/>
      <sheetName val="Belvízvédekezés"/>
      <sheetName val="Belvízvéd lét. üzemeltetése"/>
      <sheetName val="Érdekeltségi díj"/>
      <sheetName val="Eseti megrendelések"/>
      <sheetName val="Vízkár üres "/>
      <sheetName val="Köztisztaság össz.  "/>
      <sheetName val="Téli hómunka"/>
      <sheetName val="Kézi-gépi úttisztitás"/>
      <sheetName val="Buszvárók tisztitása"/>
      <sheetName val="Kossuth tér takarítása"/>
      <sheetName val="Illegális hulladékszállítás"/>
      <sheetName val="Köztiszta üres  "/>
      <sheetName val="Temető fennt. össz."/>
      <sheetName val="Sírok fenntartása"/>
      <sheetName val="Világháborús temetők"/>
      <sheetName val="Emlékművek állagmegóvása"/>
      <sheetName val="Temető fennt. üres"/>
      <sheetName val="Közvillágítás össz. "/>
      <sheetName val="Közvilágítási üzemeltetés"/>
      <sheetName val="Közmvilágítási villamos energia"/>
      <sheetName val="Közvilágítás egyéb fenntartás"/>
      <sheetName val="Díszvilágítás"/>
      <sheetName val="Közvill üres"/>
      <sheetName val="Állat eü. össz.  "/>
      <sheetName val="Kullancsírtás"/>
      <sheetName val="Állatotthon alapítvány"/>
      <sheetName val="Állati tetemek"/>
      <sheetName val="Patkánymentesítés közterületen"/>
      <sheetName val="Eboltás, ebnyyilvántartás ktsge"/>
      <sheetName val="Megbízási díjak és közterhei"/>
      <sheetName val="Állateü. üres "/>
      <sheetName val="Mezőgazdaság össz.  "/>
      <sheetName val="Szúnyoggyérítés"/>
      <sheetName val="Hirdetések és pályázatok kiírás"/>
      <sheetName val="Mezőgazd. üres"/>
      <sheetName val="Környezetvédelem össz.  "/>
      <sheetName val="Zajmérések"/>
      <sheetName val="EGT- Norvég Alap"/>
      <sheetName val="Környezetvéd. üres"/>
      <sheetName val="Egyéb városüz. össz.  "/>
      <sheetName val="Egyéb városü. Szervezetek tám"/>
      <sheetName val="Munkalehetőség a Jövőért"/>
      <sheetName val="Polgári védelem"/>
      <sheetName val="Energiakincstár "/>
      <sheetName val="Térfigyelő rendszer"/>
      <sheetName val="Önkorm&amp;Rendőrség Gyeremekeinké "/>
      <sheetName val="Közterületek ellenőrzése"/>
      <sheetName val="Városüz. szerz. felüvizsg"/>
      <sheetName val="JászkunVolán Önk.i tám"/>
      <sheetName val="Egyéb városüz. üres"/>
      <sheetName val="Városfejlesztési  össz.  "/>
      <sheetName val="Településrendszer terv karbanta"/>
      <sheetName val="Hatósági bontás, szakért díj"/>
      <sheetName val="Közműnyilvántartás"/>
      <sheetName val="Önk.i Tervtanács műk kiad"/>
      <sheetName val="Épített körny. helyivédelme"/>
      <sheetName val="Városszépítés"/>
      <sheetName val="Városfejlesztés üres"/>
      <sheetName val="Környezetvéd.Alap össz"/>
      <sheetName val="Körny Véd alap"/>
      <sheetName val="Alap Üres"/>
      <sheetName val="Várospol Össz"/>
      <sheetName val="Várospol fel"/>
      <sheetName val="Nemz-i kapcs"/>
      <sheetName val="Városmarketing fel"/>
      <sheetName val="Idegenforg-i fel tám"/>
      <sheetName val="Bűnmeg&amp;Közbiztonság"/>
      <sheetName val="Várospol Üres"/>
      <sheetName val="Lakásgazd kiad Össz"/>
      <sheetName val="Lakásüzemeltetés"/>
      <sheetName val="Közösköltség"/>
      <sheetName val="Zöld Ház közös ktsg"/>
      <sheetName val="Karbantartás"/>
      <sheetName val="Lakásértékesítés bony díj"/>
      <sheetName val="Kezelési díj"/>
      <sheetName val="lakásmobilitás"/>
      <sheetName val="Közszolgálati Szálló üzem"/>
      <sheetName val="Dolgozók lakásép tám"/>
      <sheetName val="Lakásgazd kiad Üres"/>
      <sheetName val="Vagyonműk kiad Össz"/>
      <sheetName val="Ingatlanvagyon bizt"/>
      <sheetName val="Ingatlanok üzemelt"/>
      <sheetName val="Helyiségek karbantartása"/>
      <sheetName val="Vagyonhaszn előkész"/>
      <sheetName val="Alfa Nova konc. beru, felúj"/>
      <sheetName val="VCSM"/>
      <sheetName val="Szolnoki Ipari Park kft"/>
      <sheetName val="Tulajviszon rendezés"/>
      <sheetName val="Takarnet használat"/>
      <sheetName val="Ingatlanok tulajdonjog megszerz"/>
      <sheetName val="Alfa-Nova távhő hátralék"/>
      <sheetName val="VAgyonműk kiad Üres"/>
      <sheetName val="2009. évi költségvetés szöveg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25.167857144207119</v>
          </cell>
          <cell r="L30">
            <v>26.167857144207119</v>
          </cell>
          <cell r="M30">
            <v>27.167857144207119</v>
          </cell>
          <cell r="N30">
            <v>28.167857144207119</v>
          </cell>
          <cell r="O30">
            <v>28.667857144207119</v>
          </cell>
          <cell r="P30">
            <v>29.167857144207119</v>
          </cell>
          <cell r="Q30">
            <v>29.667857144207119</v>
          </cell>
          <cell r="R30">
            <v>30.167857144207119</v>
          </cell>
          <cell r="S30">
            <v>30.667857144207119</v>
          </cell>
          <cell r="T30">
            <v>31.167857144207119</v>
          </cell>
          <cell r="U30">
            <v>31.667857144207119</v>
          </cell>
          <cell r="V30">
            <v>32.167857144207119</v>
          </cell>
          <cell r="W30">
            <v>32.667857144207119</v>
          </cell>
          <cell r="X30">
            <v>33.167857144207119</v>
          </cell>
          <cell r="Y30">
            <v>33.667857144207119</v>
          </cell>
          <cell r="Z30">
            <v>34.167857144207119</v>
          </cell>
          <cell r="AA30">
            <v>34.667857144207119</v>
          </cell>
          <cell r="AB30">
            <v>35.167857144207119</v>
          </cell>
          <cell r="AC30">
            <v>35.667857144207119</v>
          </cell>
          <cell r="AD30">
            <v>36.167857144207119</v>
          </cell>
          <cell r="AE30">
            <v>36.667857144207119</v>
          </cell>
          <cell r="AF30">
            <v>37.167857144207119</v>
          </cell>
          <cell r="AG30">
            <v>37.667857144207119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857.91600000000005</v>
          </cell>
          <cell r="G31">
            <v>857.13400000000001</v>
          </cell>
          <cell r="H31">
            <v>959.54899999999998</v>
          </cell>
          <cell r="I31">
            <v>1134.93</v>
          </cell>
          <cell r="J31">
            <v>1148.002</v>
          </cell>
          <cell r="K31">
            <v>2095.5848940000001</v>
          </cell>
          <cell r="L31">
            <v>3113.1045824711</v>
          </cell>
          <cell r="M31">
            <v>4309.0085317780322</v>
          </cell>
          <cell r="N31">
            <v>5706.2852899784029</v>
          </cell>
          <cell r="O31">
            <v>7321.1921767319736</v>
          </cell>
          <cell r="P31">
            <v>9169.0612829964266</v>
          </cell>
          <cell r="Q31">
            <v>11263.898680691364</v>
          </cell>
          <cell r="R31">
            <v>13617.965692160569</v>
          </cell>
          <cell r="S31">
            <v>16241.351482463746</v>
          </cell>
          <cell r="T31">
            <v>19141.547572618572</v>
          </cell>
          <cell r="U31">
            <v>22323.035978166321</v>
          </cell>
          <cell r="V31">
            <v>21139.915071323507</v>
          </cell>
          <cell r="W31">
            <v>20019.499572543358</v>
          </cell>
          <cell r="X31">
            <v>18958.466095198561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15247.656943774031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16396.999999997031</v>
          </cell>
          <cell r="X32">
            <v>16396.999999997119</v>
          </cell>
          <cell r="Y32">
            <v>16396.999999995682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16396.999999993812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16396.999999992659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9D39E-E408-4889-A19C-F12B6AD4F8AE}">
  <dimension ref="A1:U299"/>
  <sheetViews>
    <sheetView tabSelected="1" zoomScale="80" zoomScaleNormal="100" workbookViewId="0">
      <pane xSplit="3" ySplit="8" topLeftCell="H236" activePane="bottomRight" state="frozen"/>
      <selection activeCell="B4" sqref="B4:C5"/>
      <selection pane="topRight" activeCell="B4" sqref="B4:C5"/>
      <selection pane="bottomLeft" activeCell="B4" sqref="B4:C5"/>
      <selection pane="bottomRight" activeCell="H286" sqref="H286"/>
    </sheetView>
  </sheetViews>
  <sheetFormatPr defaultRowHeight="15.75" x14ac:dyDescent="0.25"/>
  <cols>
    <col min="1" max="2" width="3" bestFit="1" customWidth="1"/>
    <col min="3" max="3" width="50.125" style="1" customWidth="1"/>
    <col min="4" max="4" width="9.625" style="1" bestFit="1" customWidth="1"/>
    <col min="5" max="5" width="9.625" style="1" customWidth="1"/>
    <col min="6" max="6" width="9.625" style="1" bestFit="1" customWidth="1"/>
    <col min="7" max="7" width="9.625" style="1" customWidth="1"/>
    <col min="8" max="8" width="10.5" customWidth="1"/>
    <col min="9" max="9" width="9.625" bestFit="1" customWidth="1"/>
    <col min="10" max="10" width="9.5" customWidth="1"/>
    <col min="14" max="14" width="9.625" bestFit="1" customWidth="1"/>
    <col min="15" max="15" width="12.125" bestFit="1" customWidth="1"/>
    <col min="16" max="17" width="9.375" bestFit="1" customWidth="1"/>
    <col min="18" max="18" width="9.375" customWidth="1"/>
    <col min="257" max="258" width="3" bestFit="1" customWidth="1"/>
    <col min="259" max="259" width="50.125" customWidth="1"/>
    <col min="260" max="260" width="9.625" bestFit="1" customWidth="1"/>
    <col min="261" max="261" width="9.625" customWidth="1"/>
    <col min="262" max="262" width="9.625" bestFit="1" customWidth="1"/>
    <col min="263" max="263" width="9.625" customWidth="1"/>
    <col min="264" max="264" width="10.5" customWidth="1"/>
    <col min="265" max="265" width="9.625" bestFit="1" customWidth="1"/>
    <col min="266" max="266" width="9.5" customWidth="1"/>
    <col min="270" max="270" width="9.625" bestFit="1" customWidth="1"/>
    <col min="271" max="271" width="12.125" bestFit="1" customWidth="1"/>
    <col min="272" max="273" width="9.375" bestFit="1" customWidth="1"/>
    <col min="274" max="274" width="9.375" customWidth="1"/>
    <col min="513" max="514" width="3" bestFit="1" customWidth="1"/>
    <col min="515" max="515" width="50.125" customWidth="1"/>
    <col min="516" max="516" width="9.625" bestFit="1" customWidth="1"/>
    <col min="517" max="517" width="9.625" customWidth="1"/>
    <col min="518" max="518" width="9.625" bestFit="1" customWidth="1"/>
    <col min="519" max="519" width="9.625" customWidth="1"/>
    <col min="520" max="520" width="10.5" customWidth="1"/>
    <col min="521" max="521" width="9.625" bestFit="1" customWidth="1"/>
    <col min="522" max="522" width="9.5" customWidth="1"/>
    <col min="526" max="526" width="9.625" bestFit="1" customWidth="1"/>
    <col min="527" max="527" width="12.125" bestFit="1" customWidth="1"/>
    <col min="528" max="529" width="9.375" bestFit="1" customWidth="1"/>
    <col min="530" max="530" width="9.375" customWidth="1"/>
    <col min="769" max="770" width="3" bestFit="1" customWidth="1"/>
    <col min="771" max="771" width="50.125" customWidth="1"/>
    <col min="772" max="772" width="9.625" bestFit="1" customWidth="1"/>
    <col min="773" max="773" width="9.625" customWidth="1"/>
    <col min="774" max="774" width="9.625" bestFit="1" customWidth="1"/>
    <col min="775" max="775" width="9.625" customWidth="1"/>
    <col min="776" max="776" width="10.5" customWidth="1"/>
    <col min="777" max="777" width="9.625" bestFit="1" customWidth="1"/>
    <col min="778" max="778" width="9.5" customWidth="1"/>
    <col min="782" max="782" width="9.625" bestFit="1" customWidth="1"/>
    <col min="783" max="783" width="12.125" bestFit="1" customWidth="1"/>
    <col min="784" max="785" width="9.375" bestFit="1" customWidth="1"/>
    <col min="786" max="786" width="9.375" customWidth="1"/>
    <col min="1025" max="1026" width="3" bestFit="1" customWidth="1"/>
    <col min="1027" max="1027" width="50.125" customWidth="1"/>
    <col min="1028" max="1028" width="9.625" bestFit="1" customWidth="1"/>
    <col min="1029" max="1029" width="9.625" customWidth="1"/>
    <col min="1030" max="1030" width="9.625" bestFit="1" customWidth="1"/>
    <col min="1031" max="1031" width="9.625" customWidth="1"/>
    <col min="1032" max="1032" width="10.5" customWidth="1"/>
    <col min="1033" max="1033" width="9.625" bestFit="1" customWidth="1"/>
    <col min="1034" max="1034" width="9.5" customWidth="1"/>
    <col min="1038" max="1038" width="9.625" bestFit="1" customWidth="1"/>
    <col min="1039" max="1039" width="12.125" bestFit="1" customWidth="1"/>
    <col min="1040" max="1041" width="9.375" bestFit="1" customWidth="1"/>
    <col min="1042" max="1042" width="9.375" customWidth="1"/>
    <col min="1281" max="1282" width="3" bestFit="1" customWidth="1"/>
    <col min="1283" max="1283" width="50.125" customWidth="1"/>
    <col min="1284" max="1284" width="9.625" bestFit="1" customWidth="1"/>
    <col min="1285" max="1285" width="9.625" customWidth="1"/>
    <col min="1286" max="1286" width="9.625" bestFit="1" customWidth="1"/>
    <col min="1287" max="1287" width="9.625" customWidth="1"/>
    <col min="1288" max="1288" width="10.5" customWidth="1"/>
    <col min="1289" max="1289" width="9.625" bestFit="1" customWidth="1"/>
    <col min="1290" max="1290" width="9.5" customWidth="1"/>
    <col min="1294" max="1294" width="9.625" bestFit="1" customWidth="1"/>
    <col min="1295" max="1295" width="12.125" bestFit="1" customWidth="1"/>
    <col min="1296" max="1297" width="9.375" bestFit="1" customWidth="1"/>
    <col min="1298" max="1298" width="9.375" customWidth="1"/>
    <col min="1537" max="1538" width="3" bestFit="1" customWidth="1"/>
    <col min="1539" max="1539" width="50.125" customWidth="1"/>
    <col min="1540" max="1540" width="9.625" bestFit="1" customWidth="1"/>
    <col min="1541" max="1541" width="9.625" customWidth="1"/>
    <col min="1542" max="1542" width="9.625" bestFit="1" customWidth="1"/>
    <col min="1543" max="1543" width="9.625" customWidth="1"/>
    <col min="1544" max="1544" width="10.5" customWidth="1"/>
    <col min="1545" max="1545" width="9.625" bestFit="1" customWidth="1"/>
    <col min="1546" max="1546" width="9.5" customWidth="1"/>
    <col min="1550" max="1550" width="9.625" bestFit="1" customWidth="1"/>
    <col min="1551" max="1551" width="12.125" bestFit="1" customWidth="1"/>
    <col min="1552" max="1553" width="9.375" bestFit="1" customWidth="1"/>
    <col min="1554" max="1554" width="9.375" customWidth="1"/>
    <col min="1793" max="1794" width="3" bestFit="1" customWidth="1"/>
    <col min="1795" max="1795" width="50.125" customWidth="1"/>
    <col min="1796" max="1796" width="9.625" bestFit="1" customWidth="1"/>
    <col min="1797" max="1797" width="9.625" customWidth="1"/>
    <col min="1798" max="1798" width="9.625" bestFit="1" customWidth="1"/>
    <col min="1799" max="1799" width="9.625" customWidth="1"/>
    <col min="1800" max="1800" width="10.5" customWidth="1"/>
    <col min="1801" max="1801" width="9.625" bestFit="1" customWidth="1"/>
    <col min="1802" max="1802" width="9.5" customWidth="1"/>
    <col min="1806" max="1806" width="9.625" bestFit="1" customWidth="1"/>
    <col min="1807" max="1807" width="12.125" bestFit="1" customWidth="1"/>
    <col min="1808" max="1809" width="9.375" bestFit="1" customWidth="1"/>
    <col min="1810" max="1810" width="9.375" customWidth="1"/>
    <col min="2049" max="2050" width="3" bestFit="1" customWidth="1"/>
    <col min="2051" max="2051" width="50.125" customWidth="1"/>
    <col min="2052" max="2052" width="9.625" bestFit="1" customWidth="1"/>
    <col min="2053" max="2053" width="9.625" customWidth="1"/>
    <col min="2054" max="2054" width="9.625" bestFit="1" customWidth="1"/>
    <col min="2055" max="2055" width="9.625" customWidth="1"/>
    <col min="2056" max="2056" width="10.5" customWidth="1"/>
    <col min="2057" max="2057" width="9.625" bestFit="1" customWidth="1"/>
    <col min="2058" max="2058" width="9.5" customWidth="1"/>
    <col min="2062" max="2062" width="9.625" bestFit="1" customWidth="1"/>
    <col min="2063" max="2063" width="12.125" bestFit="1" customWidth="1"/>
    <col min="2064" max="2065" width="9.375" bestFit="1" customWidth="1"/>
    <col min="2066" max="2066" width="9.375" customWidth="1"/>
    <col min="2305" max="2306" width="3" bestFit="1" customWidth="1"/>
    <col min="2307" max="2307" width="50.125" customWidth="1"/>
    <col min="2308" max="2308" width="9.625" bestFit="1" customWidth="1"/>
    <col min="2309" max="2309" width="9.625" customWidth="1"/>
    <col min="2310" max="2310" width="9.625" bestFit="1" customWidth="1"/>
    <col min="2311" max="2311" width="9.625" customWidth="1"/>
    <col min="2312" max="2312" width="10.5" customWidth="1"/>
    <col min="2313" max="2313" width="9.625" bestFit="1" customWidth="1"/>
    <col min="2314" max="2314" width="9.5" customWidth="1"/>
    <col min="2318" max="2318" width="9.625" bestFit="1" customWidth="1"/>
    <col min="2319" max="2319" width="12.125" bestFit="1" customWidth="1"/>
    <col min="2320" max="2321" width="9.375" bestFit="1" customWidth="1"/>
    <col min="2322" max="2322" width="9.375" customWidth="1"/>
    <col min="2561" max="2562" width="3" bestFit="1" customWidth="1"/>
    <col min="2563" max="2563" width="50.125" customWidth="1"/>
    <col min="2564" max="2564" width="9.625" bestFit="1" customWidth="1"/>
    <col min="2565" max="2565" width="9.625" customWidth="1"/>
    <col min="2566" max="2566" width="9.625" bestFit="1" customWidth="1"/>
    <col min="2567" max="2567" width="9.625" customWidth="1"/>
    <col min="2568" max="2568" width="10.5" customWidth="1"/>
    <col min="2569" max="2569" width="9.625" bestFit="1" customWidth="1"/>
    <col min="2570" max="2570" width="9.5" customWidth="1"/>
    <col min="2574" max="2574" width="9.625" bestFit="1" customWidth="1"/>
    <col min="2575" max="2575" width="12.125" bestFit="1" customWidth="1"/>
    <col min="2576" max="2577" width="9.375" bestFit="1" customWidth="1"/>
    <col min="2578" max="2578" width="9.375" customWidth="1"/>
    <col min="2817" max="2818" width="3" bestFit="1" customWidth="1"/>
    <col min="2819" max="2819" width="50.125" customWidth="1"/>
    <col min="2820" max="2820" width="9.625" bestFit="1" customWidth="1"/>
    <col min="2821" max="2821" width="9.625" customWidth="1"/>
    <col min="2822" max="2822" width="9.625" bestFit="1" customWidth="1"/>
    <col min="2823" max="2823" width="9.625" customWidth="1"/>
    <col min="2824" max="2824" width="10.5" customWidth="1"/>
    <col min="2825" max="2825" width="9.625" bestFit="1" customWidth="1"/>
    <col min="2826" max="2826" width="9.5" customWidth="1"/>
    <col min="2830" max="2830" width="9.625" bestFit="1" customWidth="1"/>
    <col min="2831" max="2831" width="12.125" bestFit="1" customWidth="1"/>
    <col min="2832" max="2833" width="9.375" bestFit="1" customWidth="1"/>
    <col min="2834" max="2834" width="9.375" customWidth="1"/>
    <col min="3073" max="3074" width="3" bestFit="1" customWidth="1"/>
    <col min="3075" max="3075" width="50.125" customWidth="1"/>
    <col min="3076" max="3076" width="9.625" bestFit="1" customWidth="1"/>
    <col min="3077" max="3077" width="9.625" customWidth="1"/>
    <col min="3078" max="3078" width="9.625" bestFit="1" customWidth="1"/>
    <col min="3079" max="3079" width="9.625" customWidth="1"/>
    <col min="3080" max="3080" width="10.5" customWidth="1"/>
    <col min="3081" max="3081" width="9.625" bestFit="1" customWidth="1"/>
    <col min="3082" max="3082" width="9.5" customWidth="1"/>
    <col min="3086" max="3086" width="9.625" bestFit="1" customWidth="1"/>
    <col min="3087" max="3087" width="12.125" bestFit="1" customWidth="1"/>
    <col min="3088" max="3089" width="9.375" bestFit="1" customWidth="1"/>
    <col min="3090" max="3090" width="9.375" customWidth="1"/>
    <col min="3329" max="3330" width="3" bestFit="1" customWidth="1"/>
    <col min="3331" max="3331" width="50.125" customWidth="1"/>
    <col min="3332" max="3332" width="9.625" bestFit="1" customWidth="1"/>
    <col min="3333" max="3333" width="9.625" customWidth="1"/>
    <col min="3334" max="3334" width="9.625" bestFit="1" customWidth="1"/>
    <col min="3335" max="3335" width="9.625" customWidth="1"/>
    <col min="3336" max="3336" width="10.5" customWidth="1"/>
    <col min="3337" max="3337" width="9.625" bestFit="1" customWidth="1"/>
    <col min="3338" max="3338" width="9.5" customWidth="1"/>
    <col min="3342" max="3342" width="9.625" bestFit="1" customWidth="1"/>
    <col min="3343" max="3343" width="12.125" bestFit="1" customWidth="1"/>
    <col min="3344" max="3345" width="9.375" bestFit="1" customWidth="1"/>
    <col min="3346" max="3346" width="9.375" customWidth="1"/>
    <col min="3585" max="3586" width="3" bestFit="1" customWidth="1"/>
    <col min="3587" max="3587" width="50.125" customWidth="1"/>
    <col min="3588" max="3588" width="9.625" bestFit="1" customWidth="1"/>
    <col min="3589" max="3589" width="9.625" customWidth="1"/>
    <col min="3590" max="3590" width="9.625" bestFit="1" customWidth="1"/>
    <col min="3591" max="3591" width="9.625" customWidth="1"/>
    <col min="3592" max="3592" width="10.5" customWidth="1"/>
    <col min="3593" max="3593" width="9.625" bestFit="1" customWidth="1"/>
    <col min="3594" max="3594" width="9.5" customWidth="1"/>
    <col min="3598" max="3598" width="9.625" bestFit="1" customWidth="1"/>
    <col min="3599" max="3599" width="12.125" bestFit="1" customWidth="1"/>
    <col min="3600" max="3601" width="9.375" bestFit="1" customWidth="1"/>
    <col min="3602" max="3602" width="9.375" customWidth="1"/>
    <col min="3841" max="3842" width="3" bestFit="1" customWidth="1"/>
    <col min="3843" max="3843" width="50.125" customWidth="1"/>
    <col min="3844" max="3844" width="9.625" bestFit="1" customWidth="1"/>
    <col min="3845" max="3845" width="9.625" customWidth="1"/>
    <col min="3846" max="3846" width="9.625" bestFit="1" customWidth="1"/>
    <col min="3847" max="3847" width="9.625" customWidth="1"/>
    <col min="3848" max="3848" width="10.5" customWidth="1"/>
    <col min="3849" max="3849" width="9.625" bestFit="1" customWidth="1"/>
    <col min="3850" max="3850" width="9.5" customWidth="1"/>
    <col min="3854" max="3854" width="9.625" bestFit="1" customWidth="1"/>
    <col min="3855" max="3855" width="12.125" bestFit="1" customWidth="1"/>
    <col min="3856" max="3857" width="9.375" bestFit="1" customWidth="1"/>
    <col min="3858" max="3858" width="9.375" customWidth="1"/>
    <col min="4097" max="4098" width="3" bestFit="1" customWidth="1"/>
    <col min="4099" max="4099" width="50.125" customWidth="1"/>
    <col min="4100" max="4100" width="9.625" bestFit="1" customWidth="1"/>
    <col min="4101" max="4101" width="9.625" customWidth="1"/>
    <col min="4102" max="4102" width="9.625" bestFit="1" customWidth="1"/>
    <col min="4103" max="4103" width="9.625" customWidth="1"/>
    <col min="4104" max="4104" width="10.5" customWidth="1"/>
    <col min="4105" max="4105" width="9.625" bestFit="1" customWidth="1"/>
    <col min="4106" max="4106" width="9.5" customWidth="1"/>
    <col min="4110" max="4110" width="9.625" bestFit="1" customWidth="1"/>
    <col min="4111" max="4111" width="12.125" bestFit="1" customWidth="1"/>
    <col min="4112" max="4113" width="9.375" bestFit="1" customWidth="1"/>
    <col min="4114" max="4114" width="9.375" customWidth="1"/>
    <col min="4353" max="4354" width="3" bestFit="1" customWidth="1"/>
    <col min="4355" max="4355" width="50.125" customWidth="1"/>
    <col min="4356" max="4356" width="9.625" bestFit="1" customWidth="1"/>
    <col min="4357" max="4357" width="9.625" customWidth="1"/>
    <col min="4358" max="4358" width="9.625" bestFit="1" customWidth="1"/>
    <col min="4359" max="4359" width="9.625" customWidth="1"/>
    <col min="4360" max="4360" width="10.5" customWidth="1"/>
    <col min="4361" max="4361" width="9.625" bestFit="1" customWidth="1"/>
    <col min="4362" max="4362" width="9.5" customWidth="1"/>
    <col min="4366" max="4366" width="9.625" bestFit="1" customWidth="1"/>
    <col min="4367" max="4367" width="12.125" bestFit="1" customWidth="1"/>
    <col min="4368" max="4369" width="9.375" bestFit="1" customWidth="1"/>
    <col min="4370" max="4370" width="9.375" customWidth="1"/>
    <col min="4609" max="4610" width="3" bestFit="1" customWidth="1"/>
    <col min="4611" max="4611" width="50.125" customWidth="1"/>
    <col min="4612" max="4612" width="9.625" bestFit="1" customWidth="1"/>
    <col min="4613" max="4613" width="9.625" customWidth="1"/>
    <col min="4614" max="4614" width="9.625" bestFit="1" customWidth="1"/>
    <col min="4615" max="4615" width="9.625" customWidth="1"/>
    <col min="4616" max="4616" width="10.5" customWidth="1"/>
    <col min="4617" max="4617" width="9.625" bestFit="1" customWidth="1"/>
    <col min="4618" max="4618" width="9.5" customWidth="1"/>
    <col min="4622" max="4622" width="9.625" bestFit="1" customWidth="1"/>
    <col min="4623" max="4623" width="12.125" bestFit="1" customWidth="1"/>
    <col min="4624" max="4625" width="9.375" bestFit="1" customWidth="1"/>
    <col min="4626" max="4626" width="9.375" customWidth="1"/>
    <col min="4865" max="4866" width="3" bestFit="1" customWidth="1"/>
    <col min="4867" max="4867" width="50.125" customWidth="1"/>
    <col min="4868" max="4868" width="9.625" bestFit="1" customWidth="1"/>
    <col min="4869" max="4869" width="9.625" customWidth="1"/>
    <col min="4870" max="4870" width="9.625" bestFit="1" customWidth="1"/>
    <col min="4871" max="4871" width="9.625" customWidth="1"/>
    <col min="4872" max="4872" width="10.5" customWidth="1"/>
    <col min="4873" max="4873" width="9.625" bestFit="1" customWidth="1"/>
    <col min="4874" max="4874" width="9.5" customWidth="1"/>
    <col min="4878" max="4878" width="9.625" bestFit="1" customWidth="1"/>
    <col min="4879" max="4879" width="12.125" bestFit="1" customWidth="1"/>
    <col min="4880" max="4881" width="9.375" bestFit="1" customWidth="1"/>
    <col min="4882" max="4882" width="9.375" customWidth="1"/>
    <col min="5121" max="5122" width="3" bestFit="1" customWidth="1"/>
    <col min="5123" max="5123" width="50.125" customWidth="1"/>
    <col min="5124" max="5124" width="9.625" bestFit="1" customWidth="1"/>
    <col min="5125" max="5125" width="9.625" customWidth="1"/>
    <col min="5126" max="5126" width="9.625" bestFit="1" customWidth="1"/>
    <col min="5127" max="5127" width="9.625" customWidth="1"/>
    <col min="5128" max="5128" width="10.5" customWidth="1"/>
    <col min="5129" max="5129" width="9.625" bestFit="1" customWidth="1"/>
    <col min="5130" max="5130" width="9.5" customWidth="1"/>
    <col min="5134" max="5134" width="9.625" bestFit="1" customWidth="1"/>
    <col min="5135" max="5135" width="12.125" bestFit="1" customWidth="1"/>
    <col min="5136" max="5137" width="9.375" bestFit="1" customWidth="1"/>
    <col min="5138" max="5138" width="9.375" customWidth="1"/>
    <col min="5377" max="5378" width="3" bestFit="1" customWidth="1"/>
    <col min="5379" max="5379" width="50.125" customWidth="1"/>
    <col min="5380" max="5380" width="9.625" bestFit="1" customWidth="1"/>
    <col min="5381" max="5381" width="9.625" customWidth="1"/>
    <col min="5382" max="5382" width="9.625" bestFit="1" customWidth="1"/>
    <col min="5383" max="5383" width="9.625" customWidth="1"/>
    <col min="5384" max="5384" width="10.5" customWidth="1"/>
    <col min="5385" max="5385" width="9.625" bestFit="1" customWidth="1"/>
    <col min="5386" max="5386" width="9.5" customWidth="1"/>
    <col min="5390" max="5390" width="9.625" bestFit="1" customWidth="1"/>
    <col min="5391" max="5391" width="12.125" bestFit="1" customWidth="1"/>
    <col min="5392" max="5393" width="9.375" bestFit="1" customWidth="1"/>
    <col min="5394" max="5394" width="9.375" customWidth="1"/>
    <col min="5633" max="5634" width="3" bestFit="1" customWidth="1"/>
    <col min="5635" max="5635" width="50.125" customWidth="1"/>
    <col min="5636" max="5636" width="9.625" bestFit="1" customWidth="1"/>
    <col min="5637" max="5637" width="9.625" customWidth="1"/>
    <col min="5638" max="5638" width="9.625" bestFit="1" customWidth="1"/>
    <col min="5639" max="5639" width="9.625" customWidth="1"/>
    <col min="5640" max="5640" width="10.5" customWidth="1"/>
    <col min="5641" max="5641" width="9.625" bestFit="1" customWidth="1"/>
    <col min="5642" max="5642" width="9.5" customWidth="1"/>
    <col min="5646" max="5646" width="9.625" bestFit="1" customWidth="1"/>
    <col min="5647" max="5647" width="12.125" bestFit="1" customWidth="1"/>
    <col min="5648" max="5649" width="9.375" bestFit="1" customWidth="1"/>
    <col min="5650" max="5650" width="9.375" customWidth="1"/>
    <col min="5889" max="5890" width="3" bestFit="1" customWidth="1"/>
    <col min="5891" max="5891" width="50.125" customWidth="1"/>
    <col min="5892" max="5892" width="9.625" bestFit="1" customWidth="1"/>
    <col min="5893" max="5893" width="9.625" customWidth="1"/>
    <col min="5894" max="5894" width="9.625" bestFit="1" customWidth="1"/>
    <col min="5895" max="5895" width="9.625" customWidth="1"/>
    <col min="5896" max="5896" width="10.5" customWidth="1"/>
    <col min="5897" max="5897" width="9.625" bestFit="1" customWidth="1"/>
    <col min="5898" max="5898" width="9.5" customWidth="1"/>
    <col min="5902" max="5902" width="9.625" bestFit="1" customWidth="1"/>
    <col min="5903" max="5903" width="12.125" bestFit="1" customWidth="1"/>
    <col min="5904" max="5905" width="9.375" bestFit="1" customWidth="1"/>
    <col min="5906" max="5906" width="9.375" customWidth="1"/>
    <col min="6145" max="6146" width="3" bestFit="1" customWidth="1"/>
    <col min="6147" max="6147" width="50.125" customWidth="1"/>
    <col min="6148" max="6148" width="9.625" bestFit="1" customWidth="1"/>
    <col min="6149" max="6149" width="9.625" customWidth="1"/>
    <col min="6150" max="6150" width="9.625" bestFit="1" customWidth="1"/>
    <col min="6151" max="6151" width="9.625" customWidth="1"/>
    <col min="6152" max="6152" width="10.5" customWidth="1"/>
    <col min="6153" max="6153" width="9.625" bestFit="1" customWidth="1"/>
    <col min="6154" max="6154" width="9.5" customWidth="1"/>
    <col min="6158" max="6158" width="9.625" bestFit="1" customWidth="1"/>
    <col min="6159" max="6159" width="12.125" bestFit="1" customWidth="1"/>
    <col min="6160" max="6161" width="9.375" bestFit="1" customWidth="1"/>
    <col min="6162" max="6162" width="9.375" customWidth="1"/>
    <col min="6401" max="6402" width="3" bestFit="1" customWidth="1"/>
    <col min="6403" max="6403" width="50.125" customWidth="1"/>
    <col min="6404" max="6404" width="9.625" bestFit="1" customWidth="1"/>
    <col min="6405" max="6405" width="9.625" customWidth="1"/>
    <col min="6406" max="6406" width="9.625" bestFit="1" customWidth="1"/>
    <col min="6407" max="6407" width="9.625" customWidth="1"/>
    <col min="6408" max="6408" width="10.5" customWidth="1"/>
    <col min="6409" max="6409" width="9.625" bestFit="1" customWidth="1"/>
    <col min="6410" max="6410" width="9.5" customWidth="1"/>
    <col min="6414" max="6414" width="9.625" bestFit="1" customWidth="1"/>
    <col min="6415" max="6415" width="12.125" bestFit="1" customWidth="1"/>
    <col min="6416" max="6417" width="9.375" bestFit="1" customWidth="1"/>
    <col min="6418" max="6418" width="9.375" customWidth="1"/>
    <col min="6657" max="6658" width="3" bestFit="1" customWidth="1"/>
    <col min="6659" max="6659" width="50.125" customWidth="1"/>
    <col min="6660" max="6660" width="9.625" bestFit="1" customWidth="1"/>
    <col min="6661" max="6661" width="9.625" customWidth="1"/>
    <col min="6662" max="6662" width="9.625" bestFit="1" customWidth="1"/>
    <col min="6663" max="6663" width="9.625" customWidth="1"/>
    <col min="6664" max="6664" width="10.5" customWidth="1"/>
    <col min="6665" max="6665" width="9.625" bestFit="1" customWidth="1"/>
    <col min="6666" max="6666" width="9.5" customWidth="1"/>
    <col min="6670" max="6670" width="9.625" bestFit="1" customWidth="1"/>
    <col min="6671" max="6671" width="12.125" bestFit="1" customWidth="1"/>
    <col min="6672" max="6673" width="9.375" bestFit="1" customWidth="1"/>
    <col min="6674" max="6674" width="9.375" customWidth="1"/>
    <col min="6913" max="6914" width="3" bestFit="1" customWidth="1"/>
    <col min="6915" max="6915" width="50.125" customWidth="1"/>
    <col min="6916" max="6916" width="9.625" bestFit="1" customWidth="1"/>
    <col min="6917" max="6917" width="9.625" customWidth="1"/>
    <col min="6918" max="6918" width="9.625" bestFit="1" customWidth="1"/>
    <col min="6919" max="6919" width="9.625" customWidth="1"/>
    <col min="6920" max="6920" width="10.5" customWidth="1"/>
    <col min="6921" max="6921" width="9.625" bestFit="1" customWidth="1"/>
    <col min="6922" max="6922" width="9.5" customWidth="1"/>
    <col min="6926" max="6926" width="9.625" bestFit="1" customWidth="1"/>
    <col min="6927" max="6927" width="12.125" bestFit="1" customWidth="1"/>
    <col min="6928" max="6929" width="9.375" bestFit="1" customWidth="1"/>
    <col min="6930" max="6930" width="9.375" customWidth="1"/>
    <col min="7169" max="7170" width="3" bestFit="1" customWidth="1"/>
    <col min="7171" max="7171" width="50.125" customWidth="1"/>
    <col min="7172" max="7172" width="9.625" bestFit="1" customWidth="1"/>
    <col min="7173" max="7173" width="9.625" customWidth="1"/>
    <col min="7174" max="7174" width="9.625" bestFit="1" customWidth="1"/>
    <col min="7175" max="7175" width="9.625" customWidth="1"/>
    <col min="7176" max="7176" width="10.5" customWidth="1"/>
    <col min="7177" max="7177" width="9.625" bestFit="1" customWidth="1"/>
    <col min="7178" max="7178" width="9.5" customWidth="1"/>
    <col min="7182" max="7182" width="9.625" bestFit="1" customWidth="1"/>
    <col min="7183" max="7183" width="12.125" bestFit="1" customWidth="1"/>
    <col min="7184" max="7185" width="9.375" bestFit="1" customWidth="1"/>
    <col min="7186" max="7186" width="9.375" customWidth="1"/>
    <col min="7425" max="7426" width="3" bestFit="1" customWidth="1"/>
    <col min="7427" max="7427" width="50.125" customWidth="1"/>
    <col min="7428" max="7428" width="9.625" bestFit="1" customWidth="1"/>
    <col min="7429" max="7429" width="9.625" customWidth="1"/>
    <col min="7430" max="7430" width="9.625" bestFit="1" customWidth="1"/>
    <col min="7431" max="7431" width="9.625" customWidth="1"/>
    <col min="7432" max="7432" width="10.5" customWidth="1"/>
    <col min="7433" max="7433" width="9.625" bestFit="1" customWidth="1"/>
    <col min="7434" max="7434" width="9.5" customWidth="1"/>
    <col min="7438" max="7438" width="9.625" bestFit="1" customWidth="1"/>
    <col min="7439" max="7439" width="12.125" bestFit="1" customWidth="1"/>
    <col min="7440" max="7441" width="9.375" bestFit="1" customWidth="1"/>
    <col min="7442" max="7442" width="9.375" customWidth="1"/>
    <col min="7681" max="7682" width="3" bestFit="1" customWidth="1"/>
    <col min="7683" max="7683" width="50.125" customWidth="1"/>
    <col min="7684" max="7684" width="9.625" bestFit="1" customWidth="1"/>
    <col min="7685" max="7685" width="9.625" customWidth="1"/>
    <col min="7686" max="7686" width="9.625" bestFit="1" customWidth="1"/>
    <col min="7687" max="7687" width="9.625" customWidth="1"/>
    <col min="7688" max="7688" width="10.5" customWidth="1"/>
    <col min="7689" max="7689" width="9.625" bestFit="1" customWidth="1"/>
    <col min="7690" max="7690" width="9.5" customWidth="1"/>
    <col min="7694" max="7694" width="9.625" bestFit="1" customWidth="1"/>
    <col min="7695" max="7695" width="12.125" bestFit="1" customWidth="1"/>
    <col min="7696" max="7697" width="9.375" bestFit="1" customWidth="1"/>
    <col min="7698" max="7698" width="9.375" customWidth="1"/>
    <col min="7937" max="7938" width="3" bestFit="1" customWidth="1"/>
    <col min="7939" max="7939" width="50.125" customWidth="1"/>
    <col min="7940" max="7940" width="9.625" bestFit="1" customWidth="1"/>
    <col min="7941" max="7941" width="9.625" customWidth="1"/>
    <col min="7942" max="7942" width="9.625" bestFit="1" customWidth="1"/>
    <col min="7943" max="7943" width="9.625" customWidth="1"/>
    <col min="7944" max="7944" width="10.5" customWidth="1"/>
    <col min="7945" max="7945" width="9.625" bestFit="1" customWidth="1"/>
    <col min="7946" max="7946" width="9.5" customWidth="1"/>
    <col min="7950" max="7950" width="9.625" bestFit="1" customWidth="1"/>
    <col min="7951" max="7951" width="12.125" bestFit="1" customWidth="1"/>
    <col min="7952" max="7953" width="9.375" bestFit="1" customWidth="1"/>
    <col min="7954" max="7954" width="9.375" customWidth="1"/>
    <col min="8193" max="8194" width="3" bestFit="1" customWidth="1"/>
    <col min="8195" max="8195" width="50.125" customWidth="1"/>
    <col min="8196" max="8196" width="9.625" bestFit="1" customWidth="1"/>
    <col min="8197" max="8197" width="9.625" customWidth="1"/>
    <col min="8198" max="8198" width="9.625" bestFit="1" customWidth="1"/>
    <col min="8199" max="8199" width="9.625" customWidth="1"/>
    <col min="8200" max="8200" width="10.5" customWidth="1"/>
    <col min="8201" max="8201" width="9.625" bestFit="1" customWidth="1"/>
    <col min="8202" max="8202" width="9.5" customWidth="1"/>
    <col min="8206" max="8206" width="9.625" bestFit="1" customWidth="1"/>
    <col min="8207" max="8207" width="12.125" bestFit="1" customWidth="1"/>
    <col min="8208" max="8209" width="9.375" bestFit="1" customWidth="1"/>
    <col min="8210" max="8210" width="9.375" customWidth="1"/>
    <col min="8449" max="8450" width="3" bestFit="1" customWidth="1"/>
    <col min="8451" max="8451" width="50.125" customWidth="1"/>
    <col min="8452" max="8452" width="9.625" bestFit="1" customWidth="1"/>
    <col min="8453" max="8453" width="9.625" customWidth="1"/>
    <col min="8454" max="8454" width="9.625" bestFit="1" customWidth="1"/>
    <col min="8455" max="8455" width="9.625" customWidth="1"/>
    <col min="8456" max="8456" width="10.5" customWidth="1"/>
    <col min="8457" max="8457" width="9.625" bestFit="1" customWidth="1"/>
    <col min="8458" max="8458" width="9.5" customWidth="1"/>
    <col min="8462" max="8462" width="9.625" bestFit="1" customWidth="1"/>
    <col min="8463" max="8463" width="12.125" bestFit="1" customWidth="1"/>
    <col min="8464" max="8465" width="9.375" bestFit="1" customWidth="1"/>
    <col min="8466" max="8466" width="9.375" customWidth="1"/>
    <col min="8705" max="8706" width="3" bestFit="1" customWidth="1"/>
    <col min="8707" max="8707" width="50.125" customWidth="1"/>
    <col min="8708" max="8708" width="9.625" bestFit="1" customWidth="1"/>
    <col min="8709" max="8709" width="9.625" customWidth="1"/>
    <col min="8710" max="8710" width="9.625" bestFit="1" customWidth="1"/>
    <col min="8711" max="8711" width="9.625" customWidth="1"/>
    <col min="8712" max="8712" width="10.5" customWidth="1"/>
    <col min="8713" max="8713" width="9.625" bestFit="1" customWidth="1"/>
    <col min="8714" max="8714" width="9.5" customWidth="1"/>
    <col min="8718" max="8718" width="9.625" bestFit="1" customWidth="1"/>
    <col min="8719" max="8719" width="12.125" bestFit="1" customWidth="1"/>
    <col min="8720" max="8721" width="9.375" bestFit="1" customWidth="1"/>
    <col min="8722" max="8722" width="9.375" customWidth="1"/>
    <col min="8961" max="8962" width="3" bestFit="1" customWidth="1"/>
    <col min="8963" max="8963" width="50.125" customWidth="1"/>
    <col min="8964" max="8964" width="9.625" bestFit="1" customWidth="1"/>
    <col min="8965" max="8965" width="9.625" customWidth="1"/>
    <col min="8966" max="8966" width="9.625" bestFit="1" customWidth="1"/>
    <col min="8967" max="8967" width="9.625" customWidth="1"/>
    <col min="8968" max="8968" width="10.5" customWidth="1"/>
    <col min="8969" max="8969" width="9.625" bestFit="1" customWidth="1"/>
    <col min="8970" max="8970" width="9.5" customWidth="1"/>
    <col min="8974" max="8974" width="9.625" bestFit="1" customWidth="1"/>
    <col min="8975" max="8975" width="12.125" bestFit="1" customWidth="1"/>
    <col min="8976" max="8977" width="9.375" bestFit="1" customWidth="1"/>
    <col min="8978" max="8978" width="9.375" customWidth="1"/>
    <col min="9217" max="9218" width="3" bestFit="1" customWidth="1"/>
    <col min="9219" max="9219" width="50.125" customWidth="1"/>
    <col min="9220" max="9220" width="9.625" bestFit="1" customWidth="1"/>
    <col min="9221" max="9221" width="9.625" customWidth="1"/>
    <col min="9222" max="9222" width="9.625" bestFit="1" customWidth="1"/>
    <col min="9223" max="9223" width="9.625" customWidth="1"/>
    <col min="9224" max="9224" width="10.5" customWidth="1"/>
    <col min="9225" max="9225" width="9.625" bestFit="1" customWidth="1"/>
    <col min="9226" max="9226" width="9.5" customWidth="1"/>
    <col min="9230" max="9230" width="9.625" bestFit="1" customWidth="1"/>
    <col min="9231" max="9231" width="12.125" bestFit="1" customWidth="1"/>
    <col min="9232" max="9233" width="9.375" bestFit="1" customWidth="1"/>
    <col min="9234" max="9234" width="9.375" customWidth="1"/>
    <col min="9473" max="9474" width="3" bestFit="1" customWidth="1"/>
    <col min="9475" max="9475" width="50.125" customWidth="1"/>
    <col min="9476" max="9476" width="9.625" bestFit="1" customWidth="1"/>
    <col min="9477" max="9477" width="9.625" customWidth="1"/>
    <col min="9478" max="9478" width="9.625" bestFit="1" customWidth="1"/>
    <col min="9479" max="9479" width="9.625" customWidth="1"/>
    <col min="9480" max="9480" width="10.5" customWidth="1"/>
    <col min="9481" max="9481" width="9.625" bestFit="1" customWidth="1"/>
    <col min="9482" max="9482" width="9.5" customWidth="1"/>
    <col min="9486" max="9486" width="9.625" bestFit="1" customWidth="1"/>
    <col min="9487" max="9487" width="12.125" bestFit="1" customWidth="1"/>
    <col min="9488" max="9489" width="9.375" bestFit="1" customWidth="1"/>
    <col min="9490" max="9490" width="9.375" customWidth="1"/>
    <col min="9729" max="9730" width="3" bestFit="1" customWidth="1"/>
    <col min="9731" max="9731" width="50.125" customWidth="1"/>
    <col min="9732" max="9732" width="9.625" bestFit="1" customWidth="1"/>
    <col min="9733" max="9733" width="9.625" customWidth="1"/>
    <col min="9734" max="9734" width="9.625" bestFit="1" customWidth="1"/>
    <col min="9735" max="9735" width="9.625" customWidth="1"/>
    <col min="9736" max="9736" width="10.5" customWidth="1"/>
    <col min="9737" max="9737" width="9.625" bestFit="1" customWidth="1"/>
    <col min="9738" max="9738" width="9.5" customWidth="1"/>
    <col min="9742" max="9742" width="9.625" bestFit="1" customWidth="1"/>
    <col min="9743" max="9743" width="12.125" bestFit="1" customWidth="1"/>
    <col min="9744" max="9745" width="9.375" bestFit="1" customWidth="1"/>
    <col min="9746" max="9746" width="9.375" customWidth="1"/>
    <col min="9985" max="9986" width="3" bestFit="1" customWidth="1"/>
    <col min="9987" max="9987" width="50.125" customWidth="1"/>
    <col min="9988" max="9988" width="9.625" bestFit="1" customWidth="1"/>
    <col min="9989" max="9989" width="9.625" customWidth="1"/>
    <col min="9990" max="9990" width="9.625" bestFit="1" customWidth="1"/>
    <col min="9991" max="9991" width="9.625" customWidth="1"/>
    <col min="9992" max="9992" width="10.5" customWidth="1"/>
    <col min="9993" max="9993" width="9.625" bestFit="1" customWidth="1"/>
    <col min="9994" max="9994" width="9.5" customWidth="1"/>
    <col min="9998" max="9998" width="9.625" bestFit="1" customWidth="1"/>
    <col min="9999" max="9999" width="12.125" bestFit="1" customWidth="1"/>
    <col min="10000" max="10001" width="9.375" bestFit="1" customWidth="1"/>
    <col min="10002" max="10002" width="9.375" customWidth="1"/>
    <col min="10241" max="10242" width="3" bestFit="1" customWidth="1"/>
    <col min="10243" max="10243" width="50.125" customWidth="1"/>
    <col min="10244" max="10244" width="9.625" bestFit="1" customWidth="1"/>
    <col min="10245" max="10245" width="9.625" customWidth="1"/>
    <col min="10246" max="10246" width="9.625" bestFit="1" customWidth="1"/>
    <col min="10247" max="10247" width="9.625" customWidth="1"/>
    <col min="10248" max="10248" width="10.5" customWidth="1"/>
    <col min="10249" max="10249" width="9.625" bestFit="1" customWidth="1"/>
    <col min="10250" max="10250" width="9.5" customWidth="1"/>
    <col min="10254" max="10254" width="9.625" bestFit="1" customWidth="1"/>
    <col min="10255" max="10255" width="12.125" bestFit="1" customWidth="1"/>
    <col min="10256" max="10257" width="9.375" bestFit="1" customWidth="1"/>
    <col min="10258" max="10258" width="9.375" customWidth="1"/>
    <col min="10497" max="10498" width="3" bestFit="1" customWidth="1"/>
    <col min="10499" max="10499" width="50.125" customWidth="1"/>
    <col min="10500" max="10500" width="9.625" bestFit="1" customWidth="1"/>
    <col min="10501" max="10501" width="9.625" customWidth="1"/>
    <col min="10502" max="10502" width="9.625" bestFit="1" customWidth="1"/>
    <col min="10503" max="10503" width="9.625" customWidth="1"/>
    <col min="10504" max="10504" width="10.5" customWidth="1"/>
    <col min="10505" max="10505" width="9.625" bestFit="1" customWidth="1"/>
    <col min="10506" max="10506" width="9.5" customWidth="1"/>
    <col min="10510" max="10510" width="9.625" bestFit="1" customWidth="1"/>
    <col min="10511" max="10511" width="12.125" bestFit="1" customWidth="1"/>
    <col min="10512" max="10513" width="9.375" bestFit="1" customWidth="1"/>
    <col min="10514" max="10514" width="9.375" customWidth="1"/>
    <col min="10753" max="10754" width="3" bestFit="1" customWidth="1"/>
    <col min="10755" max="10755" width="50.125" customWidth="1"/>
    <col min="10756" max="10756" width="9.625" bestFit="1" customWidth="1"/>
    <col min="10757" max="10757" width="9.625" customWidth="1"/>
    <col min="10758" max="10758" width="9.625" bestFit="1" customWidth="1"/>
    <col min="10759" max="10759" width="9.625" customWidth="1"/>
    <col min="10760" max="10760" width="10.5" customWidth="1"/>
    <col min="10761" max="10761" width="9.625" bestFit="1" customWidth="1"/>
    <col min="10762" max="10762" width="9.5" customWidth="1"/>
    <col min="10766" max="10766" width="9.625" bestFit="1" customWidth="1"/>
    <col min="10767" max="10767" width="12.125" bestFit="1" customWidth="1"/>
    <col min="10768" max="10769" width="9.375" bestFit="1" customWidth="1"/>
    <col min="10770" max="10770" width="9.375" customWidth="1"/>
    <col min="11009" max="11010" width="3" bestFit="1" customWidth="1"/>
    <col min="11011" max="11011" width="50.125" customWidth="1"/>
    <col min="11012" max="11012" width="9.625" bestFit="1" customWidth="1"/>
    <col min="11013" max="11013" width="9.625" customWidth="1"/>
    <col min="11014" max="11014" width="9.625" bestFit="1" customWidth="1"/>
    <col min="11015" max="11015" width="9.625" customWidth="1"/>
    <col min="11016" max="11016" width="10.5" customWidth="1"/>
    <col min="11017" max="11017" width="9.625" bestFit="1" customWidth="1"/>
    <col min="11018" max="11018" width="9.5" customWidth="1"/>
    <col min="11022" max="11022" width="9.625" bestFit="1" customWidth="1"/>
    <col min="11023" max="11023" width="12.125" bestFit="1" customWidth="1"/>
    <col min="11024" max="11025" width="9.375" bestFit="1" customWidth="1"/>
    <col min="11026" max="11026" width="9.375" customWidth="1"/>
    <col min="11265" max="11266" width="3" bestFit="1" customWidth="1"/>
    <col min="11267" max="11267" width="50.125" customWidth="1"/>
    <col min="11268" max="11268" width="9.625" bestFit="1" customWidth="1"/>
    <col min="11269" max="11269" width="9.625" customWidth="1"/>
    <col min="11270" max="11270" width="9.625" bestFit="1" customWidth="1"/>
    <col min="11271" max="11271" width="9.625" customWidth="1"/>
    <col min="11272" max="11272" width="10.5" customWidth="1"/>
    <col min="11273" max="11273" width="9.625" bestFit="1" customWidth="1"/>
    <col min="11274" max="11274" width="9.5" customWidth="1"/>
    <col min="11278" max="11278" width="9.625" bestFit="1" customWidth="1"/>
    <col min="11279" max="11279" width="12.125" bestFit="1" customWidth="1"/>
    <col min="11280" max="11281" width="9.375" bestFit="1" customWidth="1"/>
    <col min="11282" max="11282" width="9.375" customWidth="1"/>
    <col min="11521" max="11522" width="3" bestFit="1" customWidth="1"/>
    <col min="11523" max="11523" width="50.125" customWidth="1"/>
    <col min="11524" max="11524" width="9.625" bestFit="1" customWidth="1"/>
    <col min="11525" max="11525" width="9.625" customWidth="1"/>
    <col min="11526" max="11526" width="9.625" bestFit="1" customWidth="1"/>
    <col min="11527" max="11527" width="9.625" customWidth="1"/>
    <col min="11528" max="11528" width="10.5" customWidth="1"/>
    <col min="11529" max="11529" width="9.625" bestFit="1" customWidth="1"/>
    <col min="11530" max="11530" width="9.5" customWidth="1"/>
    <col min="11534" max="11534" width="9.625" bestFit="1" customWidth="1"/>
    <col min="11535" max="11535" width="12.125" bestFit="1" customWidth="1"/>
    <col min="11536" max="11537" width="9.375" bestFit="1" customWidth="1"/>
    <col min="11538" max="11538" width="9.375" customWidth="1"/>
    <col min="11777" max="11778" width="3" bestFit="1" customWidth="1"/>
    <col min="11779" max="11779" width="50.125" customWidth="1"/>
    <col min="11780" max="11780" width="9.625" bestFit="1" customWidth="1"/>
    <col min="11781" max="11781" width="9.625" customWidth="1"/>
    <col min="11782" max="11782" width="9.625" bestFit="1" customWidth="1"/>
    <col min="11783" max="11783" width="9.625" customWidth="1"/>
    <col min="11784" max="11784" width="10.5" customWidth="1"/>
    <col min="11785" max="11785" width="9.625" bestFit="1" customWidth="1"/>
    <col min="11786" max="11786" width="9.5" customWidth="1"/>
    <col min="11790" max="11790" width="9.625" bestFit="1" customWidth="1"/>
    <col min="11791" max="11791" width="12.125" bestFit="1" customWidth="1"/>
    <col min="11792" max="11793" width="9.375" bestFit="1" customWidth="1"/>
    <col min="11794" max="11794" width="9.375" customWidth="1"/>
    <col min="12033" max="12034" width="3" bestFit="1" customWidth="1"/>
    <col min="12035" max="12035" width="50.125" customWidth="1"/>
    <col min="12036" max="12036" width="9.625" bestFit="1" customWidth="1"/>
    <col min="12037" max="12037" width="9.625" customWidth="1"/>
    <col min="12038" max="12038" width="9.625" bestFit="1" customWidth="1"/>
    <col min="12039" max="12039" width="9.625" customWidth="1"/>
    <col min="12040" max="12040" width="10.5" customWidth="1"/>
    <col min="12041" max="12041" width="9.625" bestFit="1" customWidth="1"/>
    <col min="12042" max="12042" width="9.5" customWidth="1"/>
    <col min="12046" max="12046" width="9.625" bestFit="1" customWidth="1"/>
    <col min="12047" max="12047" width="12.125" bestFit="1" customWidth="1"/>
    <col min="12048" max="12049" width="9.375" bestFit="1" customWidth="1"/>
    <col min="12050" max="12050" width="9.375" customWidth="1"/>
    <col min="12289" max="12290" width="3" bestFit="1" customWidth="1"/>
    <col min="12291" max="12291" width="50.125" customWidth="1"/>
    <col min="12292" max="12292" width="9.625" bestFit="1" customWidth="1"/>
    <col min="12293" max="12293" width="9.625" customWidth="1"/>
    <col min="12294" max="12294" width="9.625" bestFit="1" customWidth="1"/>
    <col min="12295" max="12295" width="9.625" customWidth="1"/>
    <col min="12296" max="12296" width="10.5" customWidth="1"/>
    <col min="12297" max="12297" width="9.625" bestFit="1" customWidth="1"/>
    <col min="12298" max="12298" width="9.5" customWidth="1"/>
    <col min="12302" max="12302" width="9.625" bestFit="1" customWidth="1"/>
    <col min="12303" max="12303" width="12.125" bestFit="1" customWidth="1"/>
    <col min="12304" max="12305" width="9.375" bestFit="1" customWidth="1"/>
    <col min="12306" max="12306" width="9.375" customWidth="1"/>
    <col min="12545" max="12546" width="3" bestFit="1" customWidth="1"/>
    <col min="12547" max="12547" width="50.125" customWidth="1"/>
    <col min="12548" max="12548" width="9.625" bestFit="1" customWidth="1"/>
    <col min="12549" max="12549" width="9.625" customWidth="1"/>
    <col min="12550" max="12550" width="9.625" bestFit="1" customWidth="1"/>
    <col min="12551" max="12551" width="9.625" customWidth="1"/>
    <col min="12552" max="12552" width="10.5" customWidth="1"/>
    <col min="12553" max="12553" width="9.625" bestFit="1" customWidth="1"/>
    <col min="12554" max="12554" width="9.5" customWidth="1"/>
    <col min="12558" max="12558" width="9.625" bestFit="1" customWidth="1"/>
    <col min="12559" max="12559" width="12.125" bestFit="1" customWidth="1"/>
    <col min="12560" max="12561" width="9.375" bestFit="1" customWidth="1"/>
    <col min="12562" max="12562" width="9.375" customWidth="1"/>
    <col min="12801" max="12802" width="3" bestFit="1" customWidth="1"/>
    <col min="12803" max="12803" width="50.125" customWidth="1"/>
    <col min="12804" max="12804" width="9.625" bestFit="1" customWidth="1"/>
    <col min="12805" max="12805" width="9.625" customWidth="1"/>
    <col min="12806" max="12806" width="9.625" bestFit="1" customWidth="1"/>
    <col min="12807" max="12807" width="9.625" customWidth="1"/>
    <col min="12808" max="12808" width="10.5" customWidth="1"/>
    <col min="12809" max="12809" width="9.625" bestFit="1" customWidth="1"/>
    <col min="12810" max="12810" width="9.5" customWidth="1"/>
    <col min="12814" max="12814" width="9.625" bestFit="1" customWidth="1"/>
    <col min="12815" max="12815" width="12.125" bestFit="1" customWidth="1"/>
    <col min="12816" max="12817" width="9.375" bestFit="1" customWidth="1"/>
    <col min="12818" max="12818" width="9.375" customWidth="1"/>
    <col min="13057" max="13058" width="3" bestFit="1" customWidth="1"/>
    <col min="13059" max="13059" width="50.125" customWidth="1"/>
    <col min="13060" max="13060" width="9.625" bestFit="1" customWidth="1"/>
    <col min="13061" max="13061" width="9.625" customWidth="1"/>
    <col min="13062" max="13062" width="9.625" bestFit="1" customWidth="1"/>
    <col min="13063" max="13063" width="9.625" customWidth="1"/>
    <col min="13064" max="13064" width="10.5" customWidth="1"/>
    <col min="13065" max="13065" width="9.625" bestFit="1" customWidth="1"/>
    <col min="13066" max="13066" width="9.5" customWidth="1"/>
    <col min="13070" max="13070" width="9.625" bestFit="1" customWidth="1"/>
    <col min="13071" max="13071" width="12.125" bestFit="1" customWidth="1"/>
    <col min="13072" max="13073" width="9.375" bestFit="1" customWidth="1"/>
    <col min="13074" max="13074" width="9.375" customWidth="1"/>
    <col min="13313" max="13314" width="3" bestFit="1" customWidth="1"/>
    <col min="13315" max="13315" width="50.125" customWidth="1"/>
    <col min="13316" max="13316" width="9.625" bestFit="1" customWidth="1"/>
    <col min="13317" max="13317" width="9.625" customWidth="1"/>
    <col min="13318" max="13318" width="9.625" bestFit="1" customWidth="1"/>
    <col min="13319" max="13319" width="9.625" customWidth="1"/>
    <col min="13320" max="13320" width="10.5" customWidth="1"/>
    <col min="13321" max="13321" width="9.625" bestFit="1" customWidth="1"/>
    <col min="13322" max="13322" width="9.5" customWidth="1"/>
    <col min="13326" max="13326" width="9.625" bestFit="1" customWidth="1"/>
    <col min="13327" max="13327" width="12.125" bestFit="1" customWidth="1"/>
    <col min="13328" max="13329" width="9.375" bestFit="1" customWidth="1"/>
    <col min="13330" max="13330" width="9.375" customWidth="1"/>
    <col min="13569" max="13570" width="3" bestFit="1" customWidth="1"/>
    <col min="13571" max="13571" width="50.125" customWidth="1"/>
    <col min="13572" max="13572" width="9.625" bestFit="1" customWidth="1"/>
    <col min="13573" max="13573" width="9.625" customWidth="1"/>
    <col min="13574" max="13574" width="9.625" bestFit="1" customWidth="1"/>
    <col min="13575" max="13575" width="9.625" customWidth="1"/>
    <col min="13576" max="13576" width="10.5" customWidth="1"/>
    <col min="13577" max="13577" width="9.625" bestFit="1" customWidth="1"/>
    <col min="13578" max="13578" width="9.5" customWidth="1"/>
    <col min="13582" max="13582" width="9.625" bestFit="1" customWidth="1"/>
    <col min="13583" max="13583" width="12.125" bestFit="1" customWidth="1"/>
    <col min="13584" max="13585" width="9.375" bestFit="1" customWidth="1"/>
    <col min="13586" max="13586" width="9.375" customWidth="1"/>
    <col min="13825" max="13826" width="3" bestFit="1" customWidth="1"/>
    <col min="13827" max="13827" width="50.125" customWidth="1"/>
    <col min="13828" max="13828" width="9.625" bestFit="1" customWidth="1"/>
    <col min="13829" max="13829" width="9.625" customWidth="1"/>
    <col min="13830" max="13830" width="9.625" bestFit="1" customWidth="1"/>
    <col min="13831" max="13831" width="9.625" customWidth="1"/>
    <col min="13832" max="13832" width="10.5" customWidth="1"/>
    <col min="13833" max="13833" width="9.625" bestFit="1" customWidth="1"/>
    <col min="13834" max="13834" width="9.5" customWidth="1"/>
    <col min="13838" max="13838" width="9.625" bestFit="1" customWidth="1"/>
    <col min="13839" max="13839" width="12.125" bestFit="1" customWidth="1"/>
    <col min="13840" max="13841" width="9.375" bestFit="1" customWidth="1"/>
    <col min="13842" max="13842" width="9.375" customWidth="1"/>
    <col min="14081" max="14082" width="3" bestFit="1" customWidth="1"/>
    <col min="14083" max="14083" width="50.125" customWidth="1"/>
    <col min="14084" max="14084" width="9.625" bestFit="1" customWidth="1"/>
    <col min="14085" max="14085" width="9.625" customWidth="1"/>
    <col min="14086" max="14086" width="9.625" bestFit="1" customWidth="1"/>
    <col min="14087" max="14087" width="9.625" customWidth="1"/>
    <col min="14088" max="14088" width="10.5" customWidth="1"/>
    <col min="14089" max="14089" width="9.625" bestFit="1" customWidth="1"/>
    <col min="14090" max="14090" width="9.5" customWidth="1"/>
    <col min="14094" max="14094" width="9.625" bestFit="1" customWidth="1"/>
    <col min="14095" max="14095" width="12.125" bestFit="1" customWidth="1"/>
    <col min="14096" max="14097" width="9.375" bestFit="1" customWidth="1"/>
    <col min="14098" max="14098" width="9.375" customWidth="1"/>
    <col min="14337" max="14338" width="3" bestFit="1" customWidth="1"/>
    <col min="14339" max="14339" width="50.125" customWidth="1"/>
    <col min="14340" max="14340" width="9.625" bestFit="1" customWidth="1"/>
    <col min="14341" max="14341" width="9.625" customWidth="1"/>
    <col min="14342" max="14342" width="9.625" bestFit="1" customWidth="1"/>
    <col min="14343" max="14343" width="9.625" customWidth="1"/>
    <col min="14344" max="14344" width="10.5" customWidth="1"/>
    <col min="14345" max="14345" width="9.625" bestFit="1" customWidth="1"/>
    <col min="14346" max="14346" width="9.5" customWidth="1"/>
    <col min="14350" max="14350" width="9.625" bestFit="1" customWidth="1"/>
    <col min="14351" max="14351" width="12.125" bestFit="1" customWidth="1"/>
    <col min="14352" max="14353" width="9.375" bestFit="1" customWidth="1"/>
    <col min="14354" max="14354" width="9.375" customWidth="1"/>
    <col min="14593" max="14594" width="3" bestFit="1" customWidth="1"/>
    <col min="14595" max="14595" width="50.125" customWidth="1"/>
    <col min="14596" max="14596" width="9.625" bestFit="1" customWidth="1"/>
    <col min="14597" max="14597" width="9.625" customWidth="1"/>
    <col min="14598" max="14598" width="9.625" bestFit="1" customWidth="1"/>
    <col min="14599" max="14599" width="9.625" customWidth="1"/>
    <col min="14600" max="14600" width="10.5" customWidth="1"/>
    <col min="14601" max="14601" width="9.625" bestFit="1" customWidth="1"/>
    <col min="14602" max="14602" width="9.5" customWidth="1"/>
    <col min="14606" max="14606" width="9.625" bestFit="1" customWidth="1"/>
    <col min="14607" max="14607" width="12.125" bestFit="1" customWidth="1"/>
    <col min="14608" max="14609" width="9.375" bestFit="1" customWidth="1"/>
    <col min="14610" max="14610" width="9.375" customWidth="1"/>
    <col min="14849" max="14850" width="3" bestFit="1" customWidth="1"/>
    <col min="14851" max="14851" width="50.125" customWidth="1"/>
    <col min="14852" max="14852" width="9.625" bestFit="1" customWidth="1"/>
    <col min="14853" max="14853" width="9.625" customWidth="1"/>
    <col min="14854" max="14854" width="9.625" bestFit="1" customWidth="1"/>
    <col min="14855" max="14855" width="9.625" customWidth="1"/>
    <col min="14856" max="14856" width="10.5" customWidth="1"/>
    <col min="14857" max="14857" width="9.625" bestFit="1" customWidth="1"/>
    <col min="14858" max="14858" width="9.5" customWidth="1"/>
    <col min="14862" max="14862" width="9.625" bestFit="1" customWidth="1"/>
    <col min="14863" max="14863" width="12.125" bestFit="1" customWidth="1"/>
    <col min="14864" max="14865" width="9.375" bestFit="1" customWidth="1"/>
    <col min="14866" max="14866" width="9.375" customWidth="1"/>
    <col min="15105" max="15106" width="3" bestFit="1" customWidth="1"/>
    <col min="15107" max="15107" width="50.125" customWidth="1"/>
    <col min="15108" max="15108" width="9.625" bestFit="1" customWidth="1"/>
    <col min="15109" max="15109" width="9.625" customWidth="1"/>
    <col min="15110" max="15110" width="9.625" bestFit="1" customWidth="1"/>
    <col min="15111" max="15111" width="9.625" customWidth="1"/>
    <col min="15112" max="15112" width="10.5" customWidth="1"/>
    <col min="15113" max="15113" width="9.625" bestFit="1" customWidth="1"/>
    <col min="15114" max="15114" width="9.5" customWidth="1"/>
    <col min="15118" max="15118" width="9.625" bestFit="1" customWidth="1"/>
    <col min="15119" max="15119" width="12.125" bestFit="1" customWidth="1"/>
    <col min="15120" max="15121" width="9.375" bestFit="1" customWidth="1"/>
    <col min="15122" max="15122" width="9.375" customWidth="1"/>
    <col min="15361" max="15362" width="3" bestFit="1" customWidth="1"/>
    <col min="15363" max="15363" width="50.125" customWidth="1"/>
    <col min="15364" max="15364" width="9.625" bestFit="1" customWidth="1"/>
    <col min="15365" max="15365" width="9.625" customWidth="1"/>
    <col min="15366" max="15366" width="9.625" bestFit="1" customWidth="1"/>
    <col min="15367" max="15367" width="9.625" customWidth="1"/>
    <col min="15368" max="15368" width="10.5" customWidth="1"/>
    <col min="15369" max="15369" width="9.625" bestFit="1" customWidth="1"/>
    <col min="15370" max="15370" width="9.5" customWidth="1"/>
    <col min="15374" max="15374" width="9.625" bestFit="1" customWidth="1"/>
    <col min="15375" max="15375" width="12.125" bestFit="1" customWidth="1"/>
    <col min="15376" max="15377" width="9.375" bestFit="1" customWidth="1"/>
    <col min="15378" max="15378" width="9.375" customWidth="1"/>
    <col min="15617" max="15618" width="3" bestFit="1" customWidth="1"/>
    <col min="15619" max="15619" width="50.125" customWidth="1"/>
    <col min="15620" max="15620" width="9.625" bestFit="1" customWidth="1"/>
    <col min="15621" max="15621" width="9.625" customWidth="1"/>
    <col min="15622" max="15622" width="9.625" bestFit="1" customWidth="1"/>
    <col min="15623" max="15623" width="9.625" customWidth="1"/>
    <col min="15624" max="15624" width="10.5" customWidth="1"/>
    <col min="15625" max="15625" width="9.625" bestFit="1" customWidth="1"/>
    <col min="15626" max="15626" width="9.5" customWidth="1"/>
    <col min="15630" max="15630" width="9.625" bestFit="1" customWidth="1"/>
    <col min="15631" max="15631" width="12.125" bestFit="1" customWidth="1"/>
    <col min="15632" max="15633" width="9.375" bestFit="1" customWidth="1"/>
    <col min="15634" max="15634" width="9.375" customWidth="1"/>
    <col min="15873" max="15874" width="3" bestFit="1" customWidth="1"/>
    <col min="15875" max="15875" width="50.125" customWidth="1"/>
    <col min="15876" max="15876" width="9.625" bestFit="1" customWidth="1"/>
    <col min="15877" max="15877" width="9.625" customWidth="1"/>
    <col min="15878" max="15878" width="9.625" bestFit="1" customWidth="1"/>
    <col min="15879" max="15879" width="9.625" customWidth="1"/>
    <col min="15880" max="15880" width="10.5" customWidth="1"/>
    <col min="15881" max="15881" width="9.625" bestFit="1" customWidth="1"/>
    <col min="15882" max="15882" width="9.5" customWidth="1"/>
    <col min="15886" max="15886" width="9.625" bestFit="1" customWidth="1"/>
    <col min="15887" max="15887" width="12.125" bestFit="1" customWidth="1"/>
    <col min="15888" max="15889" width="9.375" bestFit="1" customWidth="1"/>
    <col min="15890" max="15890" width="9.375" customWidth="1"/>
    <col min="16129" max="16130" width="3" bestFit="1" customWidth="1"/>
    <col min="16131" max="16131" width="50.125" customWidth="1"/>
    <col min="16132" max="16132" width="9.625" bestFit="1" customWidth="1"/>
    <col min="16133" max="16133" width="9.625" customWidth="1"/>
    <col min="16134" max="16134" width="9.625" bestFit="1" customWidth="1"/>
    <col min="16135" max="16135" width="9.625" customWidth="1"/>
    <col min="16136" max="16136" width="10.5" customWidth="1"/>
    <col min="16137" max="16137" width="9.625" bestFit="1" customWidth="1"/>
    <col min="16138" max="16138" width="9.5" customWidth="1"/>
    <col min="16142" max="16142" width="9.625" bestFit="1" customWidth="1"/>
    <col min="16143" max="16143" width="12.125" bestFit="1" customWidth="1"/>
    <col min="16144" max="16145" width="9.375" bestFit="1" customWidth="1"/>
    <col min="16146" max="16146" width="9.375" customWidth="1"/>
  </cols>
  <sheetData>
    <row r="1" spans="1:20" x14ac:dyDescent="0.25">
      <c r="H1" s="1"/>
      <c r="I1" s="2"/>
      <c r="J1" s="2"/>
      <c r="L1" s="3"/>
      <c r="M1" s="3" t="s">
        <v>0</v>
      </c>
      <c r="N1" s="3"/>
      <c r="O1" s="3"/>
      <c r="T1" s="4">
        <f>SUM(J283)</f>
        <v>100000</v>
      </c>
    </row>
    <row r="2" spans="1:20" x14ac:dyDescent="0.25">
      <c r="C2" s="5"/>
      <c r="D2" s="5"/>
      <c r="E2" s="5"/>
      <c r="F2" s="5"/>
      <c r="G2" s="5"/>
      <c r="H2" s="5"/>
      <c r="I2" s="2"/>
      <c r="J2" s="2"/>
      <c r="K2" s="2"/>
      <c r="L2" s="2"/>
      <c r="M2" s="2"/>
      <c r="N2" s="2"/>
      <c r="O2" s="2"/>
      <c r="T2" s="4">
        <f>SUM(H277+H278)</f>
        <v>3771733</v>
      </c>
    </row>
    <row r="3" spans="1:20" ht="15.75" customHeight="1" x14ac:dyDescent="0.25">
      <c r="C3" s="6" t="s">
        <v>1</v>
      </c>
      <c r="D3" s="6"/>
      <c r="E3" s="6"/>
      <c r="F3" s="6"/>
      <c r="G3" s="6"/>
      <c r="H3" s="6"/>
      <c r="I3" s="6"/>
      <c r="J3" s="6"/>
      <c r="K3" s="6"/>
      <c r="L3" s="6"/>
      <c r="M3" s="6"/>
      <c r="N3" s="7"/>
      <c r="O3" s="7"/>
      <c r="T3">
        <f>SUM(T1/T2)</f>
        <v>2.6513011392906127E-2</v>
      </c>
    </row>
    <row r="4" spans="1:20" ht="15.75" customHeight="1" x14ac:dyDescent="0.25">
      <c r="C4" s="8"/>
      <c r="D4" s="8"/>
      <c r="E4" s="8"/>
      <c r="F4" s="8"/>
      <c r="G4" s="8"/>
      <c r="H4" s="9"/>
      <c r="I4" s="9"/>
      <c r="L4" s="10"/>
      <c r="M4" s="10" t="s">
        <v>2</v>
      </c>
      <c r="N4" s="10"/>
      <c r="O4" s="10"/>
    </row>
    <row r="5" spans="1:20" ht="15.75" customHeight="1" x14ac:dyDescent="0.25">
      <c r="C5" s="11" t="s">
        <v>3</v>
      </c>
      <c r="D5" s="12" t="s">
        <v>4</v>
      </c>
      <c r="E5" s="13"/>
      <c r="F5" s="12" t="s">
        <v>5</v>
      </c>
      <c r="G5" s="13"/>
      <c r="H5" s="14" t="s">
        <v>6</v>
      </c>
      <c r="I5" s="15" t="s">
        <v>7</v>
      </c>
      <c r="J5" s="16"/>
      <c r="K5" s="17"/>
      <c r="L5" s="18" t="s">
        <v>8</v>
      </c>
      <c r="M5" s="19"/>
      <c r="N5" s="20"/>
      <c r="O5" s="20"/>
    </row>
    <row r="6" spans="1:20" ht="31.5" x14ac:dyDescent="0.25">
      <c r="C6" s="21"/>
      <c r="D6" s="22"/>
      <c r="E6" s="23"/>
      <c r="F6" s="22"/>
      <c r="G6" s="23"/>
      <c r="H6" s="24"/>
      <c r="I6" s="25" t="s">
        <v>9</v>
      </c>
      <c r="J6" s="25" t="s">
        <v>10</v>
      </c>
      <c r="K6" s="25" t="s">
        <v>11</v>
      </c>
      <c r="L6" s="26"/>
      <c r="M6" s="27"/>
      <c r="N6" s="28" t="s">
        <v>12</v>
      </c>
      <c r="O6" s="28" t="s">
        <v>13</v>
      </c>
      <c r="P6" s="28" t="s">
        <v>14</v>
      </c>
      <c r="Q6" s="28" t="s">
        <v>14</v>
      </c>
      <c r="R6" s="29" t="s">
        <v>9</v>
      </c>
      <c r="S6" s="29" t="s">
        <v>15</v>
      </c>
    </row>
    <row r="7" spans="1:20" ht="15.75" customHeight="1" x14ac:dyDescent="0.25">
      <c r="C7" s="30"/>
      <c r="D7" s="31" t="s">
        <v>16</v>
      </c>
      <c r="E7" s="32" t="s">
        <v>17</v>
      </c>
      <c r="F7" s="33" t="s">
        <v>16</v>
      </c>
      <c r="G7" s="29" t="s">
        <v>18</v>
      </c>
      <c r="H7" s="34"/>
      <c r="I7" s="26" t="s">
        <v>19</v>
      </c>
      <c r="J7" s="35"/>
      <c r="K7" s="27"/>
      <c r="L7" s="36" t="s">
        <v>20</v>
      </c>
      <c r="M7" s="25" t="s">
        <v>21</v>
      </c>
      <c r="N7" s="29"/>
      <c r="O7" s="29"/>
      <c r="P7">
        <v>2018</v>
      </c>
      <c r="Q7">
        <v>2019</v>
      </c>
      <c r="R7">
        <v>2020</v>
      </c>
    </row>
    <row r="8" spans="1:20" ht="9" customHeight="1" x14ac:dyDescent="0.25">
      <c r="C8" s="37" t="s">
        <v>22</v>
      </c>
      <c r="D8" s="38" t="s">
        <v>23</v>
      </c>
      <c r="E8" s="39" t="s">
        <v>24</v>
      </c>
      <c r="F8" s="40" t="s">
        <v>25</v>
      </c>
      <c r="G8" s="40" t="s">
        <v>26</v>
      </c>
      <c r="H8" s="40" t="s">
        <v>27</v>
      </c>
      <c r="I8" s="40" t="s">
        <v>28</v>
      </c>
      <c r="J8" s="40" t="s">
        <v>29</v>
      </c>
      <c r="K8" s="40" t="s">
        <v>30</v>
      </c>
      <c r="L8" s="40" t="s">
        <v>31</v>
      </c>
      <c r="M8" s="40" t="s">
        <v>32</v>
      </c>
      <c r="N8" s="29"/>
      <c r="O8" s="29"/>
    </row>
    <row r="9" spans="1:20" x14ac:dyDescent="0.25">
      <c r="A9">
        <v>1</v>
      </c>
      <c r="B9">
        <v>1</v>
      </c>
      <c r="C9" s="41" t="s">
        <v>33</v>
      </c>
      <c r="D9" s="42"/>
      <c r="E9" s="42"/>
      <c r="F9" s="42"/>
      <c r="G9" s="42"/>
      <c r="H9" s="42"/>
      <c r="I9" s="42"/>
      <c r="J9" s="42"/>
      <c r="K9" s="42"/>
      <c r="L9" s="43"/>
      <c r="M9" s="43"/>
      <c r="N9" s="44"/>
      <c r="O9" s="2"/>
    </row>
    <row r="10" spans="1:20" x14ac:dyDescent="0.25">
      <c r="A10">
        <v>1</v>
      </c>
      <c r="B10">
        <v>2</v>
      </c>
      <c r="C10" s="45" t="s">
        <v>34</v>
      </c>
      <c r="D10" s="46"/>
      <c r="E10" s="46"/>
      <c r="F10" s="46"/>
      <c r="G10" s="46"/>
      <c r="H10" s="46">
        <f t="shared" ref="H10:H24" si="0">SUM(I10:K10)</f>
        <v>0</v>
      </c>
      <c r="I10" s="46"/>
      <c r="J10" s="46"/>
      <c r="K10" s="46"/>
      <c r="L10" s="47" t="str">
        <f t="shared" ref="L10:L77" si="1">IF(D10&gt;0,SUM((H10/D10)*100)," ")</f>
        <v xml:space="preserve"> </v>
      </c>
      <c r="M10" s="47" t="str">
        <f t="shared" ref="M10:M77" si="2">IF(F10&gt;0,SUM((H10/F10)*100)," ")</f>
        <v xml:space="preserve"> </v>
      </c>
      <c r="N10" s="48"/>
      <c r="O10" s="49"/>
    </row>
    <row r="11" spans="1:20" x14ac:dyDescent="0.25">
      <c r="A11">
        <v>1</v>
      </c>
      <c r="B11">
        <v>3</v>
      </c>
      <c r="C11" s="45" t="s">
        <v>35</v>
      </c>
      <c r="D11" s="46">
        <v>6779</v>
      </c>
      <c r="E11" s="46">
        <v>8823</v>
      </c>
      <c r="F11" s="46">
        <v>7499</v>
      </c>
      <c r="G11" s="46">
        <v>6510</v>
      </c>
      <c r="H11" s="46">
        <f t="shared" si="0"/>
        <v>4256</v>
      </c>
      <c r="I11" s="46">
        <v>4256</v>
      </c>
      <c r="J11" s="46"/>
      <c r="K11" s="46"/>
      <c r="L11" s="47">
        <f t="shared" si="1"/>
        <v>62.782121256822542</v>
      </c>
      <c r="M11" s="47">
        <f t="shared" si="2"/>
        <v>56.754233897853048</v>
      </c>
      <c r="N11" s="48"/>
      <c r="O11" s="49"/>
    </row>
    <row r="12" spans="1:20" x14ac:dyDescent="0.25">
      <c r="A12">
        <v>1</v>
      </c>
      <c r="B12">
        <v>4</v>
      </c>
      <c r="C12" s="45" t="s">
        <v>36</v>
      </c>
      <c r="D12" s="46"/>
      <c r="E12" s="46"/>
      <c r="F12" s="46"/>
      <c r="G12" s="46"/>
      <c r="H12" s="46">
        <f t="shared" si="0"/>
        <v>0</v>
      </c>
      <c r="I12" s="46"/>
      <c r="J12" s="46"/>
      <c r="K12" s="46"/>
      <c r="L12" s="47" t="str">
        <f t="shared" si="1"/>
        <v xml:space="preserve"> </v>
      </c>
      <c r="M12" s="47" t="str">
        <f t="shared" si="2"/>
        <v xml:space="preserve"> </v>
      </c>
      <c r="N12" s="48"/>
      <c r="O12" s="49"/>
    </row>
    <row r="13" spans="1:20" x14ac:dyDescent="0.25">
      <c r="A13">
        <v>1</v>
      </c>
      <c r="B13">
        <v>5</v>
      </c>
      <c r="C13" s="45" t="s">
        <v>37</v>
      </c>
      <c r="D13" s="46">
        <v>8346</v>
      </c>
      <c r="E13" s="46">
        <v>8345</v>
      </c>
      <c r="F13" s="46">
        <v>8424</v>
      </c>
      <c r="G13" s="46">
        <v>8335</v>
      </c>
      <c r="H13" s="46">
        <f t="shared" si="0"/>
        <v>8836</v>
      </c>
      <c r="I13" s="46">
        <v>8836</v>
      </c>
      <c r="J13" s="46"/>
      <c r="K13" s="46"/>
      <c r="L13" s="47">
        <f t="shared" si="1"/>
        <v>105.87107596453392</v>
      </c>
      <c r="M13" s="47">
        <f t="shared" si="2"/>
        <v>104.89078822412156</v>
      </c>
      <c r="N13" s="48"/>
      <c r="O13" s="49"/>
    </row>
    <row r="14" spans="1:20" x14ac:dyDescent="0.25">
      <c r="A14">
        <v>1</v>
      </c>
      <c r="B14">
        <v>6</v>
      </c>
      <c r="C14" s="45" t="s">
        <v>38</v>
      </c>
      <c r="D14" s="46">
        <v>7208</v>
      </c>
      <c r="E14" s="46">
        <v>6366</v>
      </c>
      <c r="F14" s="46">
        <v>6370</v>
      </c>
      <c r="G14" s="46">
        <v>6192</v>
      </c>
      <c r="H14" s="46">
        <f t="shared" si="0"/>
        <v>5748</v>
      </c>
      <c r="I14" s="46">
        <v>5748</v>
      </c>
      <c r="J14" s="46"/>
      <c r="K14" s="46"/>
      <c r="L14" s="47">
        <f t="shared" si="1"/>
        <v>79.744728079911212</v>
      </c>
      <c r="M14" s="47">
        <f t="shared" si="2"/>
        <v>90.235478806907381</v>
      </c>
      <c r="N14" s="48"/>
      <c r="O14" s="49"/>
    </row>
    <row r="15" spans="1:20" x14ac:dyDescent="0.25">
      <c r="A15">
        <v>1</v>
      </c>
      <c r="B15">
        <v>7</v>
      </c>
      <c r="C15" s="45" t="s">
        <v>39</v>
      </c>
      <c r="D15" s="46"/>
      <c r="E15" s="46"/>
      <c r="F15" s="46"/>
      <c r="G15" s="46"/>
      <c r="H15" s="46">
        <f t="shared" si="0"/>
        <v>0</v>
      </c>
      <c r="I15" s="46"/>
      <c r="J15" s="46"/>
      <c r="K15" s="46"/>
      <c r="L15" s="47" t="str">
        <f t="shared" si="1"/>
        <v xml:space="preserve"> </v>
      </c>
      <c r="M15" s="47" t="str">
        <f t="shared" si="2"/>
        <v xml:space="preserve"> </v>
      </c>
      <c r="N15" s="48"/>
      <c r="O15" s="49"/>
    </row>
    <row r="16" spans="1:20" x14ac:dyDescent="0.25">
      <c r="A16">
        <v>1</v>
      </c>
      <c r="B16">
        <v>8</v>
      </c>
      <c r="C16" s="45" t="s">
        <v>40</v>
      </c>
      <c r="D16" s="46">
        <v>39038</v>
      </c>
      <c r="E16" s="46">
        <v>40216</v>
      </c>
      <c r="F16" s="46">
        <v>38536</v>
      </c>
      <c r="G16" s="46">
        <v>40332</v>
      </c>
      <c r="H16" s="46">
        <f t="shared" si="0"/>
        <v>40946</v>
      </c>
      <c r="I16" s="46">
        <v>40946</v>
      </c>
      <c r="J16" s="46"/>
      <c r="K16" s="46"/>
      <c r="L16" s="47">
        <f t="shared" si="1"/>
        <v>104.88754546851786</v>
      </c>
      <c r="M16" s="47">
        <f t="shared" si="2"/>
        <v>106.25389246418932</v>
      </c>
      <c r="N16" s="48"/>
      <c r="O16" s="49"/>
      <c r="P16">
        <v>39028</v>
      </c>
      <c r="Q16">
        <v>38536</v>
      </c>
      <c r="R16">
        <v>40706</v>
      </c>
    </row>
    <row r="17" spans="1:20" x14ac:dyDescent="0.25">
      <c r="A17">
        <v>1</v>
      </c>
      <c r="B17">
        <v>9</v>
      </c>
      <c r="C17" s="45" t="s">
        <v>41</v>
      </c>
      <c r="D17" s="46"/>
      <c r="E17" s="46"/>
      <c r="F17" s="46"/>
      <c r="G17" s="46"/>
      <c r="H17" s="46">
        <f t="shared" si="0"/>
        <v>0</v>
      </c>
      <c r="I17" s="46"/>
      <c r="J17" s="46"/>
      <c r="K17" s="46"/>
      <c r="L17" s="47" t="str">
        <f t="shared" si="1"/>
        <v xml:space="preserve"> </v>
      </c>
      <c r="M17" s="47" t="str">
        <f t="shared" si="2"/>
        <v xml:space="preserve"> </v>
      </c>
      <c r="N17" s="48"/>
      <c r="O17" s="49"/>
    </row>
    <row r="18" spans="1:20" x14ac:dyDescent="0.25">
      <c r="A18">
        <v>1</v>
      </c>
      <c r="B18">
        <v>10</v>
      </c>
      <c r="C18" s="45" t="s">
        <v>42</v>
      </c>
      <c r="D18" s="46"/>
      <c r="E18" s="46">
        <v>153</v>
      </c>
      <c r="F18" s="46"/>
      <c r="G18" s="46"/>
      <c r="H18" s="46">
        <f t="shared" si="0"/>
        <v>0</v>
      </c>
      <c r="I18" s="46"/>
      <c r="J18" s="46"/>
      <c r="K18" s="46"/>
      <c r="L18" s="47" t="str">
        <f t="shared" si="1"/>
        <v xml:space="preserve"> </v>
      </c>
      <c r="M18" s="47" t="str">
        <f t="shared" si="2"/>
        <v xml:space="preserve"> </v>
      </c>
      <c r="N18" s="48"/>
      <c r="O18" s="49"/>
    </row>
    <row r="19" spans="1:20" x14ac:dyDescent="0.25">
      <c r="A19">
        <v>1</v>
      </c>
      <c r="B19">
        <v>11</v>
      </c>
      <c r="C19" s="45" t="s">
        <v>43</v>
      </c>
      <c r="D19" s="46"/>
      <c r="E19" s="46"/>
      <c r="F19" s="46"/>
      <c r="G19" s="46"/>
      <c r="H19" s="46">
        <f t="shared" si="0"/>
        <v>0</v>
      </c>
      <c r="I19" s="46"/>
      <c r="J19" s="46"/>
      <c r="K19" s="46"/>
      <c r="L19" s="47" t="str">
        <f t="shared" si="1"/>
        <v xml:space="preserve"> </v>
      </c>
      <c r="M19" s="47" t="str">
        <f t="shared" si="2"/>
        <v xml:space="preserve"> </v>
      </c>
      <c r="N19" s="48"/>
      <c r="O19" s="49"/>
    </row>
    <row r="20" spans="1:20" x14ac:dyDescent="0.25">
      <c r="A20">
        <v>1</v>
      </c>
      <c r="B20">
        <v>12</v>
      </c>
      <c r="C20" s="45" t="s">
        <v>44</v>
      </c>
      <c r="D20" s="46"/>
      <c r="E20" s="46"/>
      <c r="F20" s="46"/>
      <c r="G20" s="46"/>
      <c r="H20" s="46">
        <f t="shared" si="0"/>
        <v>0</v>
      </c>
      <c r="I20" s="46"/>
      <c r="J20" s="46"/>
      <c r="K20" s="46"/>
      <c r="L20" s="47" t="str">
        <f t="shared" si="1"/>
        <v xml:space="preserve"> </v>
      </c>
      <c r="M20" s="47" t="str">
        <f t="shared" si="2"/>
        <v xml:space="preserve"> </v>
      </c>
      <c r="N20" s="48"/>
      <c r="O20" s="49"/>
    </row>
    <row r="21" spans="1:20" x14ac:dyDescent="0.25">
      <c r="A21">
        <v>1</v>
      </c>
      <c r="B21">
        <v>13</v>
      </c>
      <c r="C21" s="45" t="s">
        <v>45</v>
      </c>
      <c r="D21" s="46"/>
      <c r="E21" s="46">
        <v>9321</v>
      </c>
      <c r="F21" s="46"/>
      <c r="G21" s="46">
        <v>7089</v>
      </c>
      <c r="H21" s="46">
        <f t="shared" si="0"/>
        <v>0</v>
      </c>
      <c r="I21" s="46"/>
      <c r="J21" s="46"/>
      <c r="K21" s="46"/>
      <c r="L21" s="47" t="str">
        <f t="shared" si="1"/>
        <v xml:space="preserve"> </v>
      </c>
      <c r="M21" s="47" t="str">
        <f t="shared" si="2"/>
        <v xml:space="preserve"> </v>
      </c>
      <c r="N21" s="48"/>
      <c r="O21" s="49"/>
    </row>
    <row r="22" spans="1:20" x14ac:dyDescent="0.25">
      <c r="A22">
        <v>1</v>
      </c>
      <c r="B22">
        <v>14</v>
      </c>
      <c r="C22" s="45" t="s">
        <v>46</v>
      </c>
      <c r="D22" s="46">
        <v>137689</v>
      </c>
      <c r="E22" s="46">
        <v>166309</v>
      </c>
      <c r="F22" s="46">
        <f>146233+1505</f>
        <v>147738</v>
      </c>
      <c r="G22" s="46">
        <v>176451</v>
      </c>
      <c r="H22" s="46">
        <f t="shared" si="0"/>
        <v>154965</v>
      </c>
      <c r="I22" s="46">
        <v>154965</v>
      </c>
      <c r="J22" s="46"/>
      <c r="K22" s="46"/>
      <c r="L22" s="47">
        <f t="shared" si="1"/>
        <v>112.54711705364988</v>
      </c>
      <c r="M22" s="47">
        <f t="shared" si="2"/>
        <v>104.89176785931853</v>
      </c>
      <c r="N22" s="48"/>
      <c r="O22" s="48">
        <f>SUM(H22-N22)</f>
        <v>154965</v>
      </c>
      <c r="T22">
        <f>SUM(H22*T$3)</f>
        <v>4108.5888105016984</v>
      </c>
    </row>
    <row r="23" spans="1:20" x14ac:dyDescent="0.25">
      <c r="A23">
        <v>1</v>
      </c>
      <c r="B23">
        <v>15</v>
      </c>
      <c r="C23" s="45" t="s">
        <v>47</v>
      </c>
      <c r="D23" s="46">
        <v>5000</v>
      </c>
      <c r="E23" s="46">
        <v>3890</v>
      </c>
      <c r="F23" s="46">
        <v>4000</v>
      </c>
      <c r="G23" s="46">
        <v>4000</v>
      </c>
      <c r="H23" s="46">
        <f t="shared" si="0"/>
        <v>3100</v>
      </c>
      <c r="I23" s="46">
        <v>3100</v>
      </c>
      <c r="J23" s="46"/>
      <c r="K23" s="46"/>
      <c r="L23" s="47">
        <f t="shared" si="1"/>
        <v>62</v>
      </c>
      <c r="M23" s="47">
        <f t="shared" si="2"/>
        <v>77.5</v>
      </c>
      <c r="N23" s="48"/>
      <c r="O23" s="48">
        <f>SUM(H23-N23)</f>
        <v>3100</v>
      </c>
      <c r="T23">
        <f>SUM(H23*T$3)</f>
        <v>82.190335318008991</v>
      </c>
    </row>
    <row r="24" spans="1:20" x14ac:dyDescent="0.25">
      <c r="C24" s="45" t="s">
        <v>48</v>
      </c>
      <c r="D24" s="46"/>
      <c r="E24" s="46"/>
      <c r="F24" s="46"/>
      <c r="G24" s="46"/>
      <c r="H24" s="46">
        <f t="shared" si="0"/>
        <v>0</v>
      </c>
      <c r="I24" s="46"/>
      <c r="J24" s="46"/>
      <c r="K24" s="46"/>
      <c r="L24" s="47"/>
      <c r="M24" s="47"/>
      <c r="N24" s="48"/>
      <c r="O24" s="48"/>
    </row>
    <row r="25" spans="1:20" x14ac:dyDescent="0.25">
      <c r="A25">
        <v>1</v>
      </c>
      <c r="B25">
        <v>19</v>
      </c>
      <c r="C25" s="50" t="s">
        <v>49</v>
      </c>
      <c r="D25" s="51">
        <f t="shared" ref="D25:K25" si="3">SUM(D10:D24)</f>
        <v>204060</v>
      </c>
      <c r="E25" s="51">
        <v>243423</v>
      </c>
      <c r="F25" s="51">
        <f t="shared" si="3"/>
        <v>212567</v>
      </c>
      <c r="G25" s="51">
        <f t="shared" si="3"/>
        <v>248909</v>
      </c>
      <c r="H25" s="51">
        <f t="shared" si="3"/>
        <v>217851</v>
      </c>
      <c r="I25" s="51">
        <f t="shared" si="3"/>
        <v>217851</v>
      </c>
      <c r="J25" s="51">
        <f t="shared" si="3"/>
        <v>0</v>
      </c>
      <c r="K25" s="51">
        <f t="shared" si="3"/>
        <v>0</v>
      </c>
      <c r="L25" s="52">
        <f t="shared" si="1"/>
        <v>106.75830638047631</v>
      </c>
      <c r="M25" s="52">
        <f t="shared" si="2"/>
        <v>102.48580447576529</v>
      </c>
      <c r="N25" s="51">
        <f>SUM(N10:N23)</f>
        <v>0</v>
      </c>
      <c r="O25" s="51">
        <f>SUM(O10:O23)</f>
        <v>158065</v>
      </c>
    </row>
    <row r="26" spans="1:20" x14ac:dyDescent="0.25">
      <c r="A26">
        <v>2</v>
      </c>
      <c r="B26">
        <v>1</v>
      </c>
      <c r="C26" s="41" t="s">
        <v>50</v>
      </c>
      <c r="D26" s="42"/>
      <c r="E26" s="42"/>
      <c r="F26" s="42"/>
      <c r="G26" s="42"/>
      <c r="H26" s="42"/>
      <c r="I26" s="42"/>
      <c r="J26" s="42"/>
      <c r="K26" s="42"/>
      <c r="L26" s="42" t="str">
        <f t="shared" si="1"/>
        <v xml:space="preserve"> </v>
      </c>
      <c r="M26" s="42" t="str">
        <f t="shared" si="2"/>
        <v xml:space="preserve"> </v>
      </c>
      <c r="N26" s="44"/>
      <c r="O26" s="2"/>
    </row>
    <row r="27" spans="1:20" x14ac:dyDescent="0.25">
      <c r="A27">
        <v>2</v>
      </c>
      <c r="B27">
        <v>2</v>
      </c>
      <c r="C27" s="45" t="s">
        <v>34</v>
      </c>
      <c r="D27" s="46"/>
      <c r="E27" s="46"/>
      <c r="F27" s="46"/>
      <c r="G27" s="46"/>
      <c r="H27" s="46">
        <f t="shared" ref="H27:H41" si="4">SUM(I27:K27)</f>
        <v>0</v>
      </c>
      <c r="I27" s="46"/>
      <c r="J27" s="46"/>
      <c r="K27" s="46"/>
      <c r="L27" s="47" t="str">
        <f t="shared" si="1"/>
        <v xml:space="preserve"> </v>
      </c>
      <c r="M27" s="47" t="str">
        <f t="shared" si="2"/>
        <v xml:space="preserve"> </v>
      </c>
      <c r="N27" s="48"/>
      <c r="O27" s="49"/>
    </row>
    <row r="28" spans="1:20" x14ac:dyDescent="0.25">
      <c r="A28">
        <v>2</v>
      </c>
      <c r="B28">
        <v>3</v>
      </c>
      <c r="C28" s="45" t="s">
        <v>35</v>
      </c>
      <c r="D28" s="46">
        <v>16122</v>
      </c>
      <c r="E28" s="46">
        <v>8782</v>
      </c>
      <c r="F28" s="46">
        <v>7516</v>
      </c>
      <c r="G28" s="46">
        <v>8598</v>
      </c>
      <c r="H28" s="46">
        <f t="shared" si="4"/>
        <v>5320</v>
      </c>
      <c r="I28" s="46"/>
      <c r="J28" s="46">
        <v>5320</v>
      </c>
      <c r="K28" s="46"/>
      <c r="L28" s="47">
        <f t="shared" si="1"/>
        <v>32.998387296861431</v>
      </c>
      <c r="M28" s="47">
        <f t="shared" si="2"/>
        <v>70.782331027142092</v>
      </c>
      <c r="N28" s="48"/>
      <c r="O28" s="49"/>
    </row>
    <row r="29" spans="1:20" x14ac:dyDescent="0.25">
      <c r="A29">
        <v>2</v>
      </c>
      <c r="B29">
        <v>4</v>
      </c>
      <c r="C29" s="45" t="s">
        <v>36</v>
      </c>
      <c r="D29" s="53"/>
      <c r="E29" s="46"/>
      <c r="F29" s="53"/>
      <c r="G29" s="53">
        <f>SUM(H29:J29)</f>
        <v>0</v>
      </c>
      <c r="H29" s="46">
        <f t="shared" si="4"/>
        <v>0</v>
      </c>
      <c r="I29" s="53"/>
      <c r="J29" s="53"/>
      <c r="K29" s="53"/>
      <c r="L29" s="47" t="str">
        <f t="shared" si="1"/>
        <v xml:space="preserve"> </v>
      </c>
      <c r="M29" s="47" t="str">
        <f t="shared" si="2"/>
        <v xml:space="preserve"> </v>
      </c>
      <c r="N29" s="48"/>
      <c r="O29" s="49"/>
    </row>
    <row r="30" spans="1:20" x14ac:dyDescent="0.25">
      <c r="A30">
        <v>2</v>
      </c>
      <c r="B30">
        <v>5</v>
      </c>
      <c r="C30" s="45" t="s">
        <v>37</v>
      </c>
      <c r="D30" s="46">
        <v>10739</v>
      </c>
      <c r="E30" s="46">
        <v>10285</v>
      </c>
      <c r="F30" s="46">
        <v>10816</v>
      </c>
      <c r="G30" s="46">
        <v>10606</v>
      </c>
      <c r="H30" s="46">
        <f t="shared" si="4"/>
        <v>11071</v>
      </c>
      <c r="I30" s="46"/>
      <c r="J30" s="46">
        <v>11071</v>
      </c>
      <c r="K30" s="46"/>
      <c r="L30" s="47">
        <f t="shared" si="1"/>
        <v>103.09153552472297</v>
      </c>
      <c r="M30" s="47">
        <f t="shared" si="2"/>
        <v>102.35761834319526</v>
      </c>
      <c r="N30" s="48"/>
      <c r="O30" s="49"/>
    </row>
    <row r="31" spans="1:20" x14ac:dyDescent="0.25">
      <c r="A31">
        <v>2</v>
      </c>
      <c r="B31">
        <v>6</v>
      </c>
      <c r="C31" s="45" t="s">
        <v>38</v>
      </c>
      <c r="D31" s="46">
        <v>6680</v>
      </c>
      <c r="E31" s="46">
        <v>7137</v>
      </c>
      <c r="F31" s="46">
        <v>7072</v>
      </c>
      <c r="G31" s="46">
        <v>7870</v>
      </c>
      <c r="H31" s="46">
        <f t="shared" si="4"/>
        <v>7618</v>
      </c>
      <c r="I31" s="46"/>
      <c r="J31" s="46">
        <v>7618</v>
      </c>
      <c r="K31" s="46"/>
      <c r="L31" s="47">
        <f t="shared" si="1"/>
        <v>114.04191616766468</v>
      </c>
      <c r="M31" s="47">
        <f t="shared" si="2"/>
        <v>107.72058823529412</v>
      </c>
      <c r="N31" s="48"/>
      <c r="O31" s="49"/>
    </row>
    <row r="32" spans="1:20" x14ac:dyDescent="0.25">
      <c r="A32">
        <v>2</v>
      </c>
      <c r="B32">
        <v>7</v>
      </c>
      <c r="C32" s="45" t="s">
        <v>39</v>
      </c>
      <c r="D32" s="46"/>
      <c r="E32" s="46"/>
      <c r="F32" s="46"/>
      <c r="G32" s="46">
        <f>SUM(H32:J32)</f>
        <v>0</v>
      </c>
      <c r="H32" s="46">
        <f t="shared" si="4"/>
        <v>0</v>
      </c>
      <c r="I32" s="46"/>
      <c r="J32" s="46"/>
      <c r="K32" s="46"/>
      <c r="L32" s="47" t="str">
        <f t="shared" si="1"/>
        <v xml:space="preserve"> </v>
      </c>
      <c r="M32" s="47" t="str">
        <f t="shared" si="2"/>
        <v xml:space="preserve"> </v>
      </c>
      <c r="N32" s="48"/>
      <c r="O32" s="49"/>
    </row>
    <row r="33" spans="1:20" x14ac:dyDescent="0.25">
      <c r="A33">
        <v>2</v>
      </c>
      <c r="B33">
        <v>8</v>
      </c>
      <c r="C33" s="45" t="s">
        <v>40</v>
      </c>
      <c r="D33" s="46">
        <v>149324</v>
      </c>
      <c r="E33" s="46">
        <v>149852</v>
      </c>
      <c r="F33" s="46">
        <v>154325</v>
      </c>
      <c r="G33" s="46">
        <v>152476</v>
      </c>
      <c r="H33" s="46">
        <f t="shared" si="4"/>
        <v>156714</v>
      </c>
      <c r="I33" s="46"/>
      <c r="J33" s="46">
        <v>156714</v>
      </c>
      <c r="K33" s="46"/>
      <c r="L33" s="47">
        <f t="shared" si="1"/>
        <v>104.94897002491228</v>
      </c>
      <c r="M33" s="47">
        <f t="shared" si="2"/>
        <v>101.54803175117446</v>
      </c>
      <c r="N33" s="48"/>
      <c r="O33" s="49"/>
      <c r="P33">
        <v>137744</v>
      </c>
      <c r="Q33">
        <v>142149</v>
      </c>
      <c r="S33">
        <v>144802</v>
      </c>
    </row>
    <row r="34" spans="1:20" x14ac:dyDescent="0.25">
      <c r="A34">
        <v>2</v>
      </c>
      <c r="B34">
        <v>9</v>
      </c>
      <c r="C34" s="45" t="s">
        <v>41</v>
      </c>
      <c r="D34" s="46"/>
      <c r="E34" s="46"/>
      <c r="F34" s="46"/>
      <c r="G34" s="46">
        <f>SUM(H34:J34)</f>
        <v>0</v>
      </c>
      <c r="H34" s="46">
        <f t="shared" si="4"/>
        <v>0</v>
      </c>
      <c r="I34" s="46"/>
      <c r="J34" s="46"/>
      <c r="K34" s="46"/>
      <c r="L34" s="47" t="str">
        <f t="shared" si="1"/>
        <v xml:space="preserve"> </v>
      </c>
      <c r="M34" s="47" t="str">
        <f t="shared" si="2"/>
        <v xml:space="preserve"> </v>
      </c>
      <c r="N34" s="48"/>
      <c r="O34" s="49"/>
    </row>
    <row r="35" spans="1:20" x14ac:dyDescent="0.25">
      <c r="A35">
        <v>2</v>
      </c>
      <c r="B35">
        <v>10</v>
      </c>
      <c r="C35" s="45" t="s">
        <v>42</v>
      </c>
      <c r="D35" s="53"/>
      <c r="E35" s="46"/>
      <c r="F35" s="53"/>
      <c r="G35" s="53">
        <f>SUM(H35:J35)</f>
        <v>0</v>
      </c>
      <c r="H35" s="46">
        <f t="shared" si="4"/>
        <v>0</v>
      </c>
      <c r="I35" s="53"/>
      <c r="J35" s="53"/>
      <c r="K35" s="53"/>
      <c r="L35" s="47" t="str">
        <f t="shared" si="1"/>
        <v xml:space="preserve"> </v>
      </c>
      <c r="M35" s="47" t="str">
        <f t="shared" si="2"/>
        <v xml:space="preserve"> </v>
      </c>
      <c r="N35" s="48"/>
      <c r="O35" s="49"/>
    </row>
    <row r="36" spans="1:20" x14ac:dyDescent="0.25">
      <c r="A36">
        <v>2</v>
      </c>
      <c r="B36">
        <v>11</v>
      </c>
      <c r="C36" s="45" t="s">
        <v>43</v>
      </c>
      <c r="D36" s="53"/>
      <c r="E36" s="46"/>
      <c r="F36" s="53"/>
      <c r="G36" s="53">
        <f>SUM(H36:J36)</f>
        <v>0</v>
      </c>
      <c r="H36" s="46">
        <f t="shared" si="4"/>
        <v>0</v>
      </c>
      <c r="I36" s="53"/>
      <c r="J36" s="53"/>
      <c r="K36" s="53"/>
      <c r="L36" s="47" t="str">
        <f t="shared" si="1"/>
        <v xml:space="preserve"> </v>
      </c>
      <c r="M36" s="47" t="str">
        <f t="shared" si="2"/>
        <v xml:space="preserve"> </v>
      </c>
      <c r="N36" s="48"/>
      <c r="O36" s="49"/>
    </row>
    <row r="37" spans="1:20" x14ac:dyDescent="0.25">
      <c r="A37">
        <v>2</v>
      </c>
      <c r="B37">
        <v>12</v>
      </c>
      <c r="C37" s="45" t="s">
        <v>44</v>
      </c>
      <c r="D37" s="53"/>
      <c r="E37" s="46"/>
      <c r="F37" s="53"/>
      <c r="G37" s="53">
        <f>SUM(H37:J37)</f>
        <v>0</v>
      </c>
      <c r="H37" s="46">
        <f t="shared" si="4"/>
        <v>0</v>
      </c>
      <c r="I37" s="53"/>
      <c r="J37" s="53"/>
      <c r="K37" s="53"/>
      <c r="L37" s="47" t="str">
        <f t="shared" si="1"/>
        <v xml:space="preserve"> </v>
      </c>
      <c r="M37" s="47" t="str">
        <f t="shared" si="2"/>
        <v xml:space="preserve"> </v>
      </c>
      <c r="N37" s="48"/>
      <c r="O37" s="49"/>
    </row>
    <row r="38" spans="1:20" x14ac:dyDescent="0.25">
      <c r="A38">
        <v>2</v>
      </c>
      <c r="B38">
        <v>13</v>
      </c>
      <c r="C38" s="45" t="s">
        <v>45</v>
      </c>
      <c r="D38" s="53"/>
      <c r="E38" s="46">
        <v>6218</v>
      </c>
      <c r="F38" s="53"/>
      <c r="G38" s="53">
        <v>3016</v>
      </c>
      <c r="H38" s="46">
        <f t="shared" si="4"/>
        <v>0</v>
      </c>
      <c r="I38" s="53"/>
      <c r="J38" s="53"/>
      <c r="K38" s="53"/>
      <c r="L38" s="47" t="str">
        <f t="shared" si="1"/>
        <v xml:space="preserve"> </v>
      </c>
      <c r="M38" s="47" t="str">
        <f t="shared" si="2"/>
        <v xml:space="preserve"> </v>
      </c>
      <c r="N38" s="48"/>
      <c r="O38" s="49"/>
    </row>
    <row r="39" spans="1:20" x14ac:dyDescent="0.25">
      <c r="A39">
        <v>2</v>
      </c>
      <c r="B39">
        <v>14</v>
      </c>
      <c r="C39" s="45" t="s">
        <v>46</v>
      </c>
      <c r="D39" s="46">
        <f>157953+9507</f>
        <v>167460</v>
      </c>
      <c r="E39" s="46">
        <v>198257</v>
      </c>
      <c r="F39" s="46">
        <f>186658+953</f>
        <v>187611</v>
      </c>
      <c r="G39" s="46">
        <v>243817</v>
      </c>
      <c r="H39" s="46">
        <f t="shared" si="4"/>
        <v>206854</v>
      </c>
      <c r="I39" s="46"/>
      <c r="J39" s="46">
        <v>206854</v>
      </c>
      <c r="K39" s="46"/>
      <c r="L39" s="47">
        <f t="shared" si="1"/>
        <v>123.5244237429834</v>
      </c>
      <c r="M39" s="47">
        <f t="shared" si="2"/>
        <v>110.25686127146064</v>
      </c>
      <c r="N39" s="48"/>
      <c r="O39" s="48">
        <f>SUM(H39-N39)</f>
        <v>206854</v>
      </c>
      <c r="T39">
        <f>SUM(H39*T3)</f>
        <v>5484.3224586682045</v>
      </c>
    </row>
    <row r="40" spans="1:20" x14ac:dyDescent="0.25">
      <c r="A40">
        <v>2</v>
      </c>
      <c r="B40">
        <v>15</v>
      </c>
      <c r="C40" s="45" t="s">
        <v>47</v>
      </c>
      <c r="D40" s="46"/>
      <c r="E40" s="46"/>
      <c r="F40" s="53"/>
      <c r="G40" s="53">
        <f>SUM(H40:J40)</f>
        <v>0</v>
      </c>
      <c r="H40" s="46">
        <f t="shared" si="4"/>
        <v>0</v>
      </c>
      <c r="I40" s="53"/>
      <c r="J40" s="53"/>
      <c r="K40" s="53"/>
      <c r="L40" s="47" t="str">
        <f t="shared" si="1"/>
        <v xml:space="preserve"> </v>
      </c>
      <c r="M40" s="47" t="str">
        <f t="shared" si="2"/>
        <v xml:space="preserve"> </v>
      </c>
      <c r="N40" s="48"/>
      <c r="O40" s="48">
        <f>SUM(H40-N40)</f>
        <v>0</v>
      </c>
    </row>
    <row r="41" spans="1:20" x14ac:dyDescent="0.25">
      <c r="C41" s="45" t="s">
        <v>48</v>
      </c>
      <c r="D41" s="46"/>
      <c r="E41" s="46"/>
      <c r="F41" s="53"/>
      <c r="G41" s="46"/>
      <c r="H41" s="46">
        <f t="shared" si="4"/>
        <v>0</v>
      </c>
      <c r="I41" s="53"/>
      <c r="J41" s="53"/>
      <c r="K41" s="53"/>
      <c r="L41" s="47"/>
      <c r="M41" s="47"/>
      <c r="N41" s="48"/>
      <c r="O41" s="48"/>
    </row>
    <row r="42" spans="1:20" x14ac:dyDescent="0.25">
      <c r="A42">
        <v>2</v>
      </c>
      <c r="B42">
        <v>19</v>
      </c>
      <c r="C42" s="50" t="s">
        <v>51</v>
      </c>
      <c r="D42" s="51">
        <f t="shared" ref="D42:K42" si="5">SUM(D27:D41)</f>
        <v>350325</v>
      </c>
      <c r="E42" s="51">
        <v>380531</v>
      </c>
      <c r="F42" s="51">
        <f t="shared" si="5"/>
        <v>367340</v>
      </c>
      <c r="G42" s="51">
        <f t="shared" si="5"/>
        <v>426383</v>
      </c>
      <c r="H42" s="51">
        <f t="shared" si="5"/>
        <v>387577</v>
      </c>
      <c r="I42" s="51">
        <f t="shared" si="5"/>
        <v>0</v>
      </c>
      <c r="J42" s="51">
        <f t="shared" si="5"/>
        <v>387577</v>
      </c>
      <c r="K42" s="51">
        <f t="shared" si="5"/>
        <v>0</v>
      </c>
      <c r="L42" s="52">
        <f t="shared" si="1"/>
        <v>110.63355455648328</v>
      </c>
      <c r="M42" s="52">
        <f t="shared" si="2"/>
        <v>105.50906517123101</v>
      </c>
      <c r="N42" s="51">
        <f>SUM(N27:N40)</f>
        <v>0</v>
      </c>
      <c r="O42" s="51">
        <f>SUM(O27:O40)</f>
        <v>206854</v>
      </c>
    </row>
    <row r="43" spans="1:20" x14ac:dyDescent="0.25">
      <c r="A43">
        <v>4</v>
      </c>
      <c r="B43">
        <v>1</v>
      </c>
      <c r="C43" s="41" t="s">
        <v>52</v>
      </c>
      <c r="D43" s="41"/>
      <c r="E43" s="42"/>
      <c r="F43" s="42"/>
      <c r="G43" s="42"/>
      <c r="H43" s="42"/>
      <c r="I43" s="42"/>
      <c r="J43" s="42"/>
      <c r="K43" s="42"/>
      <c r="L43" s="42" t="str">
        <f t="shared" si="1"/>
        <v xml:space="preserve"> </v>
      </c>
      <c r="M43" s="42" t="str">
        <f t="shared" si="2"/>
        <v xml:space="preserve"> </v>
      </c>
      <c r="N43" s="44"/>
      <c r="O43" s="2"/>
    </row>
    <row r="44" spans="1:20" x14ac:dyDescent="0.25">
      <c r="A44">
        <v>4</v>
      </c>
      <c r="B44">
        <v>2</v>
      </c>
      <c r="C44" s="45" t="s">
        <v>34</v>
      </c>
      <c r="D44" s="46"/>
      <c r="E44" s="46"/>
      <c r="F44" s="46"/>
      <c r="G44" s="46"/>
      <c r="H44" s="46">
        <f t="shared" ref="H44:H58" si="6">SUM(I44:K44)</f>
        <v>0</v>
      </c>
      <c r="I44" s="46"/>
      <c r="J44" s="46"/>
      <c r="K44" s="46"/>
      <c r="L44" s="47" t="str">
        <f t="shared" si="1"/>
        <v xml:space="preserve"> </v>
      </c>
      <c r="M44" s="47" t="str">
        <f t="shared" si="2"/>
        <v xml:space="preserve"> </v>
      </c>
      <c r="N44" s="48"/>
      <c r="O44" s="49"/>
    </row>
    <row r="45" spans="1:20" x14ac:dyDescent="0.25">
      <c r="A45">
        <v>4</v>
      </c>
      <c r="B45">
        <v>3</v>
      </c>
      <c r="C45" s="45" t="s">
        <v>35</v>
      </c>
      <c r="D45" s="46">
        <v>7853</v>
      </c>
      <c r="E45" s="46">
        <v>3829</v>
      </c>
      <c r="F45" s="46">
        <v>2148</v>
      </c>
      <c r="G45" s="46">
        <v>1436</v>
      </c>
      <c r="H45" s="46">
        <f t="shared" si="6"/>
        <v>2128</v>
      </c>
      <c r="I45" s="46">
        <v>2128</v>
      </c>
      <c r="J45" s="46"/>
      <c r="K45" s="46"/>
      <c r="L45" s="47">
        <f t="shared" si="1"/>
        <v>27.097924360117155</v>
      </c>
      <c r="M45" s="47">
        <f t="shared" si="2"/>
        <v>99.068901303538169</v>
      </c>
      <c r="N45" s="48"/>
      <c r="O45" s="49"/>
    </row>
    <row r="46" spans="1:20" x14ac:dyDescent="0.25">
      <c r="A46">
        <v>4</v>
      </c>
      <c r="B46">
        <v>4</v>
      </c>
      <c r="C46" s="45" t="s">
        <v>36</v>
      </c>
      <c r="D46" s="46"/>
      <c r="E46" s="46"/>
      <c r="F46" s="46"/>
      <c r="G46" s="46"/>
      <c r="H46" s="46">
        <f t="shared" si="6"/>
        <v>0</v>
      </c>
      <c r="I46" s="46"/>
      <c r="J46" s="46"/>
      <c r="K46" s="46"/>
      <c r="L46" s="47" t="str">
        <f t="shared" si="1"/>
        <v xml:space="preserve"> </v>
      </c>
      <c r="M46" s="47" t="str">
        <f t="shared" si="2"/>
        <v xml:space="preserve"> </v>
      </c>
      <c r="N46" s="48"/>
      <c r="O46" s="49"/>
    </row>
    <row r="47" spans="1:20" x14ac:dyDescent="0.25">
      <c r="A47">
        <v>4</v>
      </c>
      <c r="B47">
        <v>5</v>
      </c>
      <c r="C47" s="45" t="s">
        <v>37</v>
      </c>
      <c r="D47" s="46">
        <v>891</v>
      </c>
      <c r="E47" s="46">
        <v>1214</v>
      </c>
      <c r="F47" s="46">
        <v>1077</v>
      </c>
      <c r="G47" s="46">
        <v>1201</v>
      </c>
      <c r="H47" s="46">
        <f t="shared" si="6"/>
        <v>1228</v>
      </c>
      <c r="I47" s="46">
        <v>1228</v>
      </c>
      <c r="J47" s="46"/>
      <c r="K47" s="46"/>
      <c r="L47" s="47">
        <f t="shared" si="1"/>
        <v>137.82267115600447</v>
      </c>
      <c r="M47" s="47">
        <f t="shared" si="2"/>
        <v>114.02042711234913</v>
      </c>
      <c r="N47" s="48"/>
      <c r="O47" s="49"/>
    </row>
    <row r="48" spans="1:20" x14ac:dyDescent="0.25">
      <c r="A48">
        <v>4</v>
      </c>
      <c r="B48">
        <v>6</v>
      </c>
      <c r="C48" s="45" t="s">
        <v>38</v>
      </c>
      <c r="D48" s="46">
        <v>6022</v>
      </c>
      <c r="E48" s="46">
        <v>6066</v>
      </c>
      <c r="F48" s="46">
        <v>5686</v>
      </c>
      <c r="G48" s="46">
        <v>7037</v>
      </c>
      <c r="H48" s="46">
        <f t="shared" si="6"/>
        <v>7315</v>
      </c>
      <c r="I48" s="46">
        <v>7315</v>
      </c>
      <c r="J48" s="46"/>
      <c r="K48" s="46"/>
      <c r="L48" s="47">
        <f t="shared" si="1"/>
        <v>121.47127200265693</v>
      </c>
      <c r="M48" s="47">
        <f t="shared" si="2"/>
        <v>128.64931410481887</v>
      </c>
      <c r="N48" s="48"/>
      <c r="O48" s="49"/>
    </row>
    <row r="49" spans="1:20" x14ac:dyDescent="0.25">
      <c r="A49">
        <v>4</v>
      </c>
      <c r="B49">
        <v>7</v>
      </c>
      <c r="C49" s="45" t="s">
        <v>39</v>
      </c>
      <c r="D49" s="46"/>
      <c r="E49" s="46"/>
      <c r="F49" s="46"/>
      <c r="G49" s="46"/>
      <c r="H49" s="46">
        <f t="shared" si="6"/>
        <v>0</v>
      </c>
      <c r="I49" s="46"/>
      <c r="J49" s="46"/>
      <c r="K49" s="46"/>
      <c r="L49" s="47" t="str">
        <f t="shared" si="1"/>
        <v xml:space="preserve"> </v>
      </c>
      <c r="M49" s="47" t="str">
        <f t="shared" si="2"/>
        <v xml:space="preserve"> </v>
      </c>
      <c r="N49" s="48"/>
      <c r="O49" s="49"/>
    </row>
    <row r="50" spans="1:20" x14ac:dyDescent="0.25">
      <c r="A50">
        <v>4</v>
      </c>
      <c r="B50">
        <v>8</v>
      </c>
      <c r="C50" s="45" t="s">
        <v>40</v>
      </c>
      <c r="D50" s="46">
        <v>3299</v>
      </c>
      <c r="E50" s="46">
        <v>5032</v>
      </c>
      <c r="F50" s="46">
        <v>3989</v>
      </c>
      <c r="G50" s="46">
        <v>4866</v>
      </c>
      <c r="H50" s="46">
        <f t="shared" si="6"/>
        <v>4550</v>
      </c>
      <c r="I50" s="46">
        <v>4550</v>
      </c>
      <c r="J50" s="46"/>
      <c r="K50" s="46"/>
      <c r="L50" s="47">
        <f t="shared" si="1"/>
        <v>137.9205819945438</v>
      </c>
      <c r="M50" s="47">
        <f t="shared" si="2"/>
        <v>114.06367510654299</v>
      </c>
      <c r="N50" s="48"/>
      <c r="O50" s="49"/>
      <c r="P50">
        <v>3565</v>
      </c>
      <c r="Q50">
        <v>3989</v>
      </c>
      <c r="R50">
        <v>4550</v>
      </c>
    </row>
    <row r="51" spans="1:20" x14ac:dyDescent="0.25">
      <c r="A51">
        <v>4</v>
      </c>
      <c r="B51">
        <v>9</v>
      </c>
      <c r="C51" s="45" t="s">
        <v>41</v>
      </c>
      <c r="D51" s="46"/>
      <c r="E51" s="46"/>
      <c r="F51" s="46"/>
      <c r="G51" s="46"/>
      <c r="H51" s="46">
        <f t="shared" si="6"/>
        <v>0</v>
      </c>
      <c r="I51" s="46"/>
      <c r="J51" s="46"/>
      <c r="K51" s="46"/>
      <c r="L51" s="47" t="str">
        <f t="shared" si="1"/>
        <v xml:space="preserve"> </v>
      </c>
      <c r="M51" s="47" t="str">
        <f t="shared" si="2"/>
        <v xml:space="preserve"> </v>
      </c>
      <c r="N51" s="48"/>
      <c r="O51" s="49"/>
    </row>
    <row r="52" spans="1:20" x14ac:dyDescent="0.25">
      <c r="A52">
        <v>4</v>
      </c>
      <c r="B52">
        <v>10</v>
      </c>
      <c r="C52" s="45" t="s">
        <v>42</v>
      </c>
      <c r="D52" s="46"/>
      <c r="E52" s="46">
        <v>320</v>
      </c>
      <c r="F52" s="46"/>
      <c r="G52" s="46"/>
      <c r="H52" s="46">
        <f t="shared" si="6"/>
        <v>0</v>
      </c>
      <c r="I52" s="46"/>
      <c r="J52" s="46"/>
      <c r="K52" s="46"/>
      <c r="L52" s="47" t="str">
        <f t="shared" si="1"/>
        <v xml:space="preserve"> </v>
      </c>
      <c r="M52" s="47" t="str">
        <f t="shared" si="2"/>
        <v xml:space="preserve"> </v>
      </c>
      <c r="N52" s="48"/>
      <c r="O52" s="49"/>
    </row>
    <row r="53" spans="1:20" x14ac:dyDescent="0.25">
      <c r="A53">
        <v>4</v>
      </c>
      <c r="B53">
        <v>11</v>
      </c>
      <c r="C53" s="45" t="s">
        <v>43</v>
      </c>
      <c r="D53" s="46"/>
      <c r="E53" s="46"/>
      <c r="F53" s="46"/>
      <c r="G53" s="46"/>
      <c r="H53" s="46">
        <f t="shared" si="6"/>
        <v>0</v>
      </c>
      <c r="I53" s="46"/>
      <c r="J53" s="46"/>
      <c r="K53" s="46"/>
      <c r="L53" s="47" t="str">
        <f t="shared" si="1"/>
        <v xml:space="preserve"> </v>
      </c>
      <c r="M53" s="47" t="str">
        <f t="shared" si="2"/>
        <v xml:space="preserve"> </v>
      </c>
      <c r="N53" s="48"/>
      <c r="O53" s="49"/>
    </row>
    <row r="54" spans="1:20" x14ac:dyDescent="0.25">
      <c r="A54">
        <v>4</v>
      </c>
      <c r="B54">
        <v>12</v>
      </c>
      <c r="C54" s="45" t="s">
        <v>44</v>
      </c>
      <c r="D54" s="46"/>
      <c r="E54" s="46"/>
      <c r="F54" s="46"/>
      <c r="G54" s="46"/>
      <c r="H54" s="46">
        <f t="shared" si="6"/>
        <v>0</v>
      </c>
      <c r="I54" s="46"/>
      <c r="J54" s="46"/>
      <c r="K54" s="46"/>
      <c r="L54" s="47" t="str">
        <f t="shared" si="1"/>
        <v xml:space="preserve"> </v>
      </c>
      <c r="M54" s="47" t="str">
        <f t="shared" si="2"/>
        <v xml:space="preserve"> </v>
      </c>
      <c r="N54" s="48"/>
      <c r="O54" s="49"/>
    </row>
    <row r="55" spans="1:20" x14ac:dyDescent="0.25">
      <c r="A55">
        <v>4</v>
      </c>
      <c r="B55">
        <v>13</v>
      </c>
      <c r="C55" s="45" t="s">
        <v>45</v>
      </c>
      <c r="D55" s="46"/>
      <c r="E55" s="46">
        <v>7023</v>
      </c>
      <c r="F55" s="46"/>
      <c r="G55" s="46">
        <v>279</v>
      </c>
      <c r="H55" s="46">
        <f t="shared" si="6"/>
        <v>0</v>
      </c>
      <c r="I55" s="46"/>
      <c r="J55" s="46"/>
      <c r="K55" s="46"/>
      <c r="L55" s="47" t="str">
        <f t="shared" si="1"/>
        <v xml:space="preserve"> </v>
      </c>
      <c r="M55" s="47" t="str">
        <f t="shared" si="2"/>
        <v xml:space="preserve"> </v>
      </c>
      <c r="N55" s="48"/>
      <c r="O55" s="49"/>
    </row>
    <row r="56" spans="1:20" x14ac:dyDescent="0.25">
      <c r="A56">
        <v>4</v>
      </c>
      <c r="B56">
        <v>14</v>
      </c>
      <c r="C56" s="45" t="s">
        <v>46</v>
      </c>
      <c r="D56" s="46">
        <v>301922</v>
      </c>
      <c r="E56" s="46">
        <v>301796</v>
      </c>
      <c r="F56" s="46">
        <f>314518+180</f>
        <v>314698</v>
      </c>
      <c r="G56" s="46">
        <v>346926</v>
      </c>
      <c r="H56" s="46">
        <f t="shared" si="6"/>
        <v>301483</v>
      </c>
      <c r="I56" s="46">
        <v>301483</v>
      </c>
      <c r="J56" s="46"/>
      <c r="K56" s="46"/>
      <c r="L56" s="47">
        <f t="shared" si="1"/>
        <v>99.854598207484059</v>
      </c>
      <c r="M56" s="47">
        <f t="shared" si="2"/>
        <v>95.800735943666623</v>
      </c>
      <c r="N56" s="48"/>
      <c r="O56" s="48">
        <f>SUM(H56-N56)</f>
        <v>301483</v>
      </c>
      <c r="T56">
        <f>SUM(H56*T$3)</f>
        <v>7993.222213767518</v>
      </c>
    </row>
    <row r="57" spans="1:20" x14ac:dyDescent="0.25">
      <c r="A57">
        <v>4</v>
      </c>
      <c r="B57">
        <v>15</v>
      </c>
      <c r="C57" s="45" t="s">
        <v>47</v>
      </c>
      <c r="D57" s="46">
        <v>66813</v>
      </c>
      <c r="E57" s="46">
        <v>66813</v>
      </c>
      <c r="F57" s="46">
        <v>71659</v>
      </c>
      <c r="G57" s="46">
        <v>71659</v>
      </c>
      <c r="H57" s="46">
        <f t="shared" si="6"/>
        <v>91828</v>
      </c>
      <c r="I57" s="46">
        <v>91828</v>
      </c>
      <c r="J57" s="46"/>
      <c r="K57" s="46"/>
      <c r="L57" s="47">
        <f t="shared" si="1"/>
        <v>137.44031850089053</v>
      </c>
      <c r="M57" s="47">
        <f t="shared" si="2"/>
        <v>128.14580164389679</v>
      </c>
      <c r="N57" s="48"/>
      <c r="O57" s="48">
        <f>SUM(H57-N57)</f>
        <v>91828</v>
      </c>
      <c r="T57">
        <f>SUM(H57*T$3)</f>
        <v>2434.6368101877838</v>
      </c>
    </row>
    <row r="58" spans="1:20" x14ac:dyDescent="0.25">
      <c r="C58" s="45" t="s">
        <v>48</v>
      </c>
      <c r="D58" s="46"/>
      <c r="E58" s="46"/>
      <c r="F58" s="46"/>
      <c r="G58" s="46"/>
      <c r="H58" s="46">
        <f t="shared" si="6"/>
        <v>0</v>
      </c>
      <c r="I58" s="46"/>
      <c r="J58" s="46"/>
      <c r="K58" s="46"/>
      <c r="L58" s="47"/>
      <c r="M58" s="47"/>
      <c r="N58" s="48"/>
      <c r="O58" s="48"/>
    </row>
    <row r="59" spans="1:20" x14ac:dyDescent="0.25">
      <c r="A59">
        <v>4</v>
      </c>
      <c r="B59">
        <v>19</v>
      </c>
      <c r="C59" s="50" t="s">
        <v>53</v>
      </c>
      <c r="D59" s="51">
        <f t="shared" ref="D59:K59" si="7">SUM(D44:D58)</f>
        <v>386800</v>
      </c>
      <c r="E59" s="51">
        <v>392093</v>
      </c>
      <c r="F59" s="51">
        <f t="shared" si="7"/>
        <v>399257</v>
      </c>
      <c r="G59" s="51">
        <f t="shared" si="7"/>
        <v>433404</v>
      </c>
      <c r="H59" s="51">
        <f t="shared" si="7"/>
        <v>408532</v>
      </c>
      <c r="I59" s="51">
        <f t="shared" si="7"/>
        <v>408532</v>
      </c>
      <c r="J59" s="51">
        <f t="shared" si="7"/>
        <v>0</v>
      </c>
      <c r="K59" s="51">
        <f t="shared" si="7"/>
        <v>0</v>
      </c>
      <c r="L59" s="52">
        <f t="shared" si="1"/>
        <v>105.61840744570839</v>
      </c>
      <c r="M59" s="52">
        <f t="shared" si="2"/>
        <v>102.323065093411</v>
      </c>
      <c r="N59" s="51">
        <f>SUM(N44:N57)</f>
        <v>0</v>
      </c>
      <c r="O59" s="51">
        <f>SUM(O44:O57)</f>
        <v>393311</v>
      </c>
    </row>
    <row r="60" spans="1:20" x14ac:dyDescent="0.25">
      <c r="A60">
        <v>5</v>
      </c>
      <c r="B60">
        <v>1</v>
      </c>
      <c r="C60" s="41" t="s">
        <v>54</v>
      </c>
      <c r="D60" s="42"/>
      <c r="E60" s="42"/>
      <c r="F60" s="42"/>
      <c r="G60" s="42"/>
      <c r="H60" s="42"/>
      <c r="I60" s="42"/>
      <c r="J60" s="42"/>
      <c r="K60" s="42"/>
      <c r="L60" s="42" t="str">
        <f t="shared" si="1"/>
        <v xml:space="preserve"> </v>
      </c>
      <c r="M60" s="42" t="str">
        <f t="shared" si="2"/>
        <v xml:space="preserve"> </v>
      </c>
      <c r="N60" s="44"/>
      <c r="O60" s="2"/>
    </row>
    <row r="61" spans="1:20" x14ac:dyDescent="0.25">
      <c r="A61">
        <v>5</v>
      </c>
      <c r="B61">
        <v>2</v>
      </c>
      <c r="C61" s="45" t="s">
        <v>34</v>
      </c>
      <c r="D61" s="46"/>
      <c r="E61" s="46"/>
      <c r="F61" s="46"/>
      <c r="G61" s="46"/>
      <c r="H61" s="46">
        <f t="shared" ref="H61:H75" si="8">SUM(I61:K61)</f>
        <v>0</v>
      </c>
      <c r="I61" s="46"/>
      <c r="J61" s="46"/>
      <c r="K61" s="46"/>
      <c r="L61" s="47" t="str">
        <f t="shared" si="1"/>
        <v xml:space="preserve"> </v>
      </c>
      <c r="M61" s="47" t="str">
        <f t="shared" si="2"/>
        <v xml:space="preserve"> </v>
      </c>
      <c r="N61" s="48"/>
      <c r="O61" s="49"/>
    </row>
    <row r="62" spans="1:20" x14ac:dyDescent="0.25">
      <c r="A62">
        <v>5</v>
      </c>
      <c r="B62">
        <v>3</v>
      </c>
      <c r="C62" s="45" t="s">
        <v>35</v>
      </c>
      <c r="D62" s="46">
        <v>6449</v>
      </c>
      <c r="E62" s="46">
        <v>7028</v>
      </c>
      <c r="F62" s="46">
        <v>7517</v>
      </c>
      <c r="G62" s="46">
        <v>6592</v>
      </c>
      <c r="H62" s="46">
        <f t="shared" si="8"/>
        <v>6295</v>
      </c>
      <c r="I62" s="46">
        <v>6295</v>
      </c>
      <c r="J62" s="46"/>
      <c r="K62" s="46"/>
      <c r="L62" s="47">
        <f t="shared" si="1"/>
        <v>97.612032873313694</v>
      </c>
      <c r="M62" s="47">
        <f t="shared" si="2"/>
        <v>83.743514700013293</v>
      </c>
      <c r="N62" s="48"/>
      <c r="O62" s="49"/>
    </row>
    <row r="63" spans="1:20" x14ac:dyDescent="0.25">
      <c r="A63">
        <v>5</v>
      </c>
      <c r="B63">
        <v>4</v>
      </c>
      <c r="C63" s="45" t="s">
        <v>36</v>
      </c>
      <c r="D63" s="46"/>
      <c r="E63" s="46"/>
      <c r="F63" s="46"/>
      <c r="G63" s="46"/>
      <c r="H63" s="46">
        <f t="shared" si="8"/>
        <v>0</v>
      </c>
      <c r="I63" s="46"/>
      <c r="J63" s="46"/>
      <c r="K63" s="46"/>
      <c r="L63" s="47" t="str">
        <f t="shared" si="1"/>
        <v xml:space="preserve"> </v>
      </c>
      <c r="M63" s="47" t="str">
        <f t="shared" si="2"/>
        <v xml:space="preserve"> </v>
      </c>
      <c r="N63" s="48"/>
      <c r="O63" s="49"/>
    </row>
    <row r="64" spans="1:20" x14ac:dyDescent="0.25">
      <c r="A64">
        <v>5</v>
      </c>
      <c r="B64">
        <v>5</v>
      </c>
      <c r="C64" s="45" t="s">
        <v>37</v>
      </c>
      <c r="D64" s="46">
        <v>896</v>
      </c>
      <c r="E64" s="46">
        <v>710</v>
      </c>
      <c r="F64" s="46">
        <v>914</v>
      </c>
      <c r="G64" s="46">
        <v>848</v>
      </c>
      <c r="H64" s="46">
        <f t="shared" si="8"/>
        <v>922</v>
      </c>
      <c r="I64" s="46">
        <v>922</v>
      </c>
      <c r="J64" s="46"/>
      <c r="K64" s="46"/>
      <c r="L64" s="47">
        <f t="shared" si="1"/>
        <v>102.90178571428572</v>
      </c>
      <c r="M64" s="47">
        <f t="shared" si="2"/>
        <v>100.87527352297595</v>
      </c>
      <c r="N64" s="48"/>
      <c r="O64" s="49"/>
    </row>
    <row r="65" spans="1:20" x14ac:dyDescent="0.25">
      <c r="A65">
        <v>5</v>
      </c>
      <c r="B65">
        <v>6</v>
      </c>
      <c r="C65" s="45" t="s">
        <v>38</v>
      </c>
      <c r="D65" s="46">
        <v>5864</v>
      </c>
      <c r="E65" s="46">
        <v>6222</v>
      </c>
      <c r="F65" s="46">
        <v>6735</v>
      </c>
      <c r="G65" s="46">
        <v>8359</v>
      </c>
      <c r="H65" s="46">
        <f t="shared" si="8"/>
        <v>7389</v>
      </c>
      <c r="I65" s="46">
        <v>7389</v>
      </c>
      <c r="J65" s="46"/>
      <c r="K65" s="46"/>
      <c r="L65" s="47">
        <f t="shared" si="1"/>
        <v>126.00613915416099</v>
      </c>
      <c r="M65" s="47">
        <f t="shared" si="2"/>
        <v>109.71046770601336</v>
      </c>
      <c r="N65" s="48"/>
      <c r="O65" s="49"/>
    </row>
    <row r="66" spans="1:20" x14ac:dyDescent="0.25">
      <c r="A66">
        <v>5</v>
      </c>
      <c r="B66">
        <v>7</v>
      </c>
      <c r="C66" s="45" t="s">
        <v>39</v>
      </c>
      <c r="D66" s="46"/>
      <c r="E66" s="46"/>
      <c r="F66" s="46"/>
      <c r="G66" s="46"/>
      <c r="H66" s="46">
        <f t="shared" si="8"/>
        <v>0</v>
      </c>
      <c r="I66" s="46"/>
      <c r="J66" s="46"/>
      <c r="K66" s="46"/>
      <c r="L66" s="47" t="str">
        <f t="shared" si="1"/>
        <v xml:space="preserve"> </v>
      </c>
      <c r="M66" s="47" t="str">
        <f t="shared" si="2"/>
        <v xml:space="preserve"> </v>
      </c>
      <c r="N66" s="48"/>
      <c r="O66" s="49"/>
    </row>
    <row r="67" spans="1:20" x14ac:dyDescent="0.25">
      <c r="A67">
        <v>5</v>
      </c>
      <c r="B67">
        <v>8</v>
      </c>
      <c r="C67" s="45" t="s">
        <v>40</v>
      </c>
      <c r="D67" s="46">
        <v>3317</v>
      </c>
      <c r="E67" s="46">
        <v>3737</v>
      </c>
      <c r="F67" s="46">
        <v>3387</v>
      </c>
      <c r="G67" s="46">
        <v>3152</v>
      </c>
      <c r="H67" s="46">
        <f t="shared" si="8"/>
        <v>3414</v>
      </c>
      <c r="I67" s="46">
        <v>3414</v>
      </c>
      <c r="J67" s="46"/>
      <c r="K67" s="46"/>
      <c r="L67" s="47">
        <f t="shared" si="1"/>
        <v>102.9243292131444</v>
      </c>
      <c r="M67" s="47">
        <f t="shared" si="2"/>
        <v>100.79716563330381</v>
      </c>
      <c r="N67" s="48"/>
      <c r="O67" s="49"/>
      <c r="P67">
        <v>2658</v>
      </c>
      <c r="Q67">
        <v>3387</v>
      </c>
      <c r="R67">
        <v>3414</v>
      </c>
    </row>
    <row r="68" spans="1:20" x14ac:dyDescent="0.25">
      <c r="A68">
        <v>5</v>
      </c>
      <c r="B68">
        <v>9</v>
      </c>
      <c r="C68" s="45" t="s">
        <v>41</v>
      </c>
      <c r="D68" s="46"/>
      <c r="E68" s="46">
        <v>73</v>
      </c>
      <c r="F68" s="46"/>
      <c r="G68" s="46"/>
      <c r="H68" s="46">
        <f t="shared" si="8"/>
        <v>0</v>
      </c>
      <c r="I68" s="46"/>
      <c r="J68" s="46"/>
      <c r="K68" s="46"/>
      <c r="L68" s="47" t="str">
        <f t="shared" si="1"/>
        <v xml:space="preserve"> </v>
      </c>
      <c r="M68" s="47" t="str">
        <f t="shared" si="2"/>
        <v xml:space="preserve"> </v>
      </c>
      <c r="N68" s="48"/>
      <c r="O68" s="49"/>
    </row>
    <row r="69" spans="1:20" x14ac:dyDescent="0.25">
      <c r="A69">
        <v>5</v>
      </c>
      <c r="B69">
        <v>10</v>
      </c>
      <c r="C69" s="45" t="s">
        <v>42</v>
      </c>
      <c r="D69" s="46"/>
      <c r="E69" s="46">
        <v>36</v>
      </c>
      <c r="F69" s="46"/>
      <c r="G69" s="46"/>
      <c r="H69" s="46">
        <f t="shared" si="8"/>
        <v>0</v>
      </c>
      <c r="I69" s="46"/>
      <c r="J69" s="46"/>
      <c r="K69" s="46"/>
      <c r="L69" s="47" t="str">
        <f t="shared" si="1"/>
        <v xml:space="preserve"> </v>
      </c>
      <c r="M69" s="47" t="str">
        <f t="shared" si="2"/>
        <v xml:space="preserve"> </v>
      </c>
      <c r="N69" s="48"/>
      <c r="O69" s="49"/>
    </row>
    <row r="70" spans="1:20" x14ac:dyDescent="0.25">
      <c r="A70">
        <v>5</v>
      </c>
      <c r="B70">
        <v>11</v>
      </c>
      <c r="C70" s="45" t="s">
        <v>43</v>
      </c>
      <c r="D70" s="46"/>
      <c r="E70" s="46"/>
      <c r="F70" s="46"/>
      <c r="G70" s="46"/>
      <c r="H70" s="46">
        <f t="shared" si="8"/>
        <v>0</v>
      </c>
      <c r="I70" s="46"/>
      <c r="J70" s="46"/>
      <c r="K70" s="46"/>
      <c r="L70" s="47" t="str">
        <f t="shared" si="1"/>
        <v xml:space="preserve"> </v>
      </c>
      <c r="M70" s="47" t="str">
        <f t="shared" si="2"/>
        <v xml:space="preserve"> </v>
      </c>
      <c r="N70" s="48"/>
      <c r="O70" s="49"/>
    </row>
    <row r="71" spans="1:20" x14ac:dyDescent="0.25">
      <c r="A71">
        <v>5</v>
      </c>
      <c r="B71">
        <v>12</v>
      </c>
      <c r="C71" s="45" t="s">
        <v>44</v>
      </c>
      <c r="D71" s="46"/>
      <c r="E71" s="46"/>
      <c r="F71" s="46"/>
      <c r="G71" s="46"/>
      <c r="H71" s="46">
        <f t="shared" si="8"/>
        <v>0</v>
      </c>
      <c r="I71" s="46"/>
      <c r="J71" s="46"/>
      <c r="K71" s="46"/>
      <c r="L71" s="47" t="str">
        <f t="shared" si="1"/>
        <v xml:space="preserve"> </v>
      </c>
      <c r="M71" s="47" t="str">
        <f t="shared" si="2"/>
        <v xml:space="preserve"> </v>
      </c>
      <c r="N71" s="48"/>
      <c r="O71" s="49"/>
    </row>
    <row r="72" spans="1:20" x14ac:dyDescent="0.25">
      <c r="A72">
        <v>5</v>
      </c>
      <c r="B72">
        <v>13</v>
      </c>
      <c r="C72" s="45" t="s">
        <v>45</v>
      </c>
      <c r="D72" s="46"/>
      <c r="E72" s="46">
        <v>6409</v>
      </c>
      <c r="F72" s="46"/>
      <c r="G72" s="46">
        <v>3132</v>
      </c>
      <c r="H72" s="46">
        <f t="shared" si="8"/>
        <v>0</v>
      </c>
      <c r="I72" s="46"/>
      <c r="J72" s="46"/>
      <c r="K72" s="46"/>
      <c r="L72" s="47" t="str">
        <f t="shared" si="1"/>
        <v xml:space="preserve"> </v>
      </c>
      <c r="M72" s="47" t="str">
        <f t="shared" si="2"/>
        <v xml:space="preserve"> </v>
      </c>
      <c r="N72" s="48"/>
      <c r="O72" s="49"/>
    </row>
    <row r="73" spans="1:20" x14ac:dyDescent="0.25">
      <c r="A73">
        <v>5</v>
      </c>
      <c r="B73">
        <v>14</v>
      </c>
      <c r="C73" s="45" t="s">
        <v>46</v>
      </c>
      <c r="D73" s="46">
        <v>283277</v>
      </c>
      <c r="E73" s="46">
        <v>296256</v>
      </c>
      <c r="F73" s="46">
        <f>298612+180</f>
        <v>298792</v>
      </c>
      <c r="G73" s="46">
        <v>317947</v>
      </c>
      <c r="H73" s="46">
        <f t="shared" si="8"/>
        <v>314242</v>
      </c>
      <c r="I73" s="46">
        <v>314242</v>
      </c>
      <c r="J73" s="46"/>
      <c r="K73" s="46"/>
      <c r="L73" s="47">
        <f t="shared" si="1"/>
        <v>110.93099686878919</v>
      </c>
      <c r="M73" s="47">
        <f t="shared" si="2"/>
        <v>105.17082117325765</v>
      </c>
      <c r="N73" s="48"/>
      <c r="O73" s="48">
        <f>SUM(H73-N73)</f>
        <v>314242</v>
      </c>
      <c r="T73">
        <f>SUM(H73*T$3)</f>
        <v>8331.5017261296071</v>
      </c>
    </row>
    <row r="74" spans="1:20" x14ac:dyDescent="0.25">
      <c r="A74">
        <v>5</v>
      </c>
      <c r="B74">
        <v>15</v>
      </c>
      <c r="C74" s="45" t="s">
        <v>47</v>
      </c>
      <c r="D74" s="46">
        <v>66561</v>
      </c>
      <c r="E74" s="46">
        <v>66561</v>
      </c>
      <c r="F74" s="46">
        <v>73894</v>
      </c>
      <c r="G74" s="46">
        <v>74612</v>
      </c>
      <c r="H74" s="46">
        <f t="shared" si="8"/>
        <v>74079</v>
      </c>
      <c r="I74" s="46">
        <v>74079</v>
      </c>
      <c r="J74" s="46"/>
      <c r="K74" s="46"/>
      <c r="L74" s="47">
        <f t="shared" si="1"/>
        <v>111.29490242033624</v>
      </c>
      <c r="M74" s="47">
        <f t="shared" si="2"/>
        <v>100.25035862180962</v>
      </c>
      <c r="N74" s="48"/>
      <c r="O74" s="48">
        <f>SUM(H74-N74)</f>
        <v>74079</v>
      </c>
      <c r="T74">
        <f>SUM(H74*T$3)</f>
        <v>1964.0573709750929</v>
      </c>
    </row>
    <row r="75" spans="1:20" x14ac:dyDescent="0.25">
      <c r="C75" s="45" t="s">
        <v>48</v>
      </c>
      <c r="D75" s="46"/>
      <c r="E75" s="46">
        <v>0</v>
      </c>
      <c r="F75" s="46"/>
      <c r="G75" s="46"/>
      <c r="H75" s="46">
        <f t="shared" si="8"/>
        <v>0</v>
      </c>
      <c r="I75" s="46"/>
      <c r="J75" s="46"/>
      <c r="K75" s="46"/>
      <c r="L75" s="47"/>
      <c r="M75" s="47"/>
      <c r="N75" s="48"/>
      <c r="O75" s="48"/>
    </row>
    <row r="76" spans="1:20" x14ac:dyDescent="0.25">
      <c r="A76">
        <v>5</v>
      </c>
      <c r="B76">
        <v>19</v>
      </c>
      <c r="C76" s="50" t="s">
        <v>55</v>
      </c>
      <c r="D76" s="51">
        <f t="shared" ref="D76:K76" si="9">SUM(D61:D75)</f>
        <v>366364</v>
      </c>
      <c r="E76" s="51">
        <v>387032</v>
      </c>
      <c r="F76" s="51">
        <f t="shared" si="9"/>
        <v>391239</v>
      </c>
      <c r="G76" s="51">
        <f t="shared" si="9"/>
        <v>414642</v>
      </c>
      <c r="H76" s="51">
        <f t="shared" si="9"/>
        <v>406341</v>
      </c>
      <c r="I76" s="51">
        <f t="shared" si="9"/>
        <v>406341</v>
      </c>
      <c r="J76" s="51">
        <f t="shared" si="9"/>
        <v>0</v>
      </c>
      <c r="K76" s="51">
        <f t="shared" si="9"/>
        <v>0</v>
      </c>
      <c r="L76" s="52">
        <f t="shared" si="1"/>
        <v>110.91182539769191</v>
      </c>
      <c r="M76" s="52">
        <f t="shared" si="2"/>
        <v>103.86004462745278</v>
      </c>
      <c r="N76" s="51">
        <f>SUM(N61:N74)</f>
        <v>0</v>
      </c>
      <c r="O76" s="51">
        <f>SUM(O61:O74)</f>
        <v>388321</v>
      </c>
    </row>
    <row r="77" spans="1:20" x14ac:dyDescent="0.25">
      <c r="A77">
        <v>6</v>
      </c>
      <c r="B77">
        <v>1</v>
      </c>
      <c r="C77" s="41" t="s">
        <v>56</v>
      </c>
      <c r="D77" s="41"/>
      <c r="E77" s="42"/>
      <c r="F77" s="41"/>
      <c r="G77" s="42"/>
      <c r="H77" s="41"/>
      <c r="I77" s="41"/>
      <c r="J77" s="41"/>
      <c r="K77" s="41"/>
      <c r="L77" s="42" t="str">
        <f t="shared" si="1"/>
        <v xml:space="preserve"> </v>
      </c>
      <c r="M77" s="42" t="str">
        <f t="shared" si="2"/>
        <v xml:space="preserve"> </v>
      </c>
      <c r="N77" s="44"/>
      <c r="O77" s="2"/>
    </row>
    <row r="78" spans="1:20" x14ac:dyDescent="0.25">
      <c r="A78">
        <v>6</v>
      </c>
      <c r="B78">
        <v>2</v>
      </c>
      <c r="C78" s="45" t="s">
        <v>34</v>
      </c>
      <c r="D78" s="46"/>
      <c r="E78" s="46"/>
      <c r="F78" s="46"/>
      <c r="G78" s="46"/>
      <c r="H78" s="46">
        <f t="shared" ref="H78:H92" si="10">SUM(I78:K78)</f>
        <v>0</v>
      </c>
      <c r="I78" s="46"/>
      <c r="J78" s="46"/>
      <c r="K78" s="46"/>
      <c r="L78" s="47" t="str">
        <f t="shared" ref="L78:L145" si="11">IF(D78&gt;0,SUM((H78/D78)*100)," ")</f>
        <v xml:space="preserve"> </v>
      </c>
      <c r="M78" s="47" t="str">
        <f t="shared" ref="M78:M145" si="12">IF(F78&gt;0,SUM((H78/F78)*100)," ")</f>
        <v xml:space="preserve"> </v>
      </c>
      <c r="N78" s="48"/>
      <c r="O78" s="49"/>
    </row>
    <row r="79" spans="1:20" x14ac:dyDescent="0.25">
      <c r="A79">
        <v>6</v>
      </c>
      <c r="B79">
        <v>3</v>
      </c>
      <c r="C79" s="45" t="s">
        <v>35</v>
      </c>
      <c r="D79" s="46">
        <v>4169</v>
      </c>
      <c r="E79" s="46">
        <v>2655</v>
      </c>
      <c r="F79" s="46"/>
      <c r="G79" s="46">
        <v>525</v>
      </c>
      <c r="H79" s="46">
        <f t="shared" si="10"/>
        <v>0</v>
      </c>
      <c r="I79" s="46"/>
      <c r="J79" s="46"/>
      <c r="K79" s="46"/>
      <c r="L79" s="47">
        <f t="shared" si="11"/>
        <v>0</v>
      </c>
      <c r="M79" s="47" t="str">
        <f t="shared" si="12"/>
        <v xml:space="preserve"> </v>
      </c>
      <c r="N79" s="48"/>
      <c r="O79" s="49"/>
    </row>
    <row r="80" spans="1:20" x14ac:dyDescent="0.25">
      <c r="A80">
        <v>6</v>
      </c>
      <c r="B80">
        <v>4</v>
      </c>
      <c r="C80" s="45" t="s">
        <v>36</v>
      </c>
      <c r="D80" s="46"/>
      <c r="E80" s="46"/>
      <c r="F80" s="46"/>
      <c r="G80" s="46"/>
      <c r="H80" s="46">
        <f t="shared" si="10"/>
        <v>0</v>
      </c>
      <c r="I80" s="46"/>
      <c r="J80" s="46"/>
      <c r="K80" s="46"/>
      <c r="L80" s="47" t="str">
        <f t="shared" si="11"/>
        <v xml:space="preserve"> </v>
      </c>
      <c r="M80" s="47" t="str">
        <f t="shared" si="12"/>
        <v xml:space="preserve"> </v>
      </c>
      <c r="N80" s="48"/>
      <c r="O80" s="49"/>
    </row>
    <row r="81" spans="1:20" x14ac:dyDescent="0.25">
      <c r="A81">
        <v>6</v>
      </c>
      <c r="B81">
        <v>5</v>
      </c>
      <c r="C81" s="45" t="s">
        <v>37</v>
      </c>
      <c r="D81" s="46">
        <v>3027</v>
      </c>
      <c r="E81" s="46">
        <v>2540</v>
      </c>
      <c r="F81" s="46">
        <v>2966</v>
      </c>
      <c r="G81" s="46">
        <v>2158</v>
      </c>
      <c r="H81" s="46">
        <f t="shared" si="10"/>
        <v>919</v>
      </c>
      <c r="I81" s="46">
        <v>919</v>
      </c>
      <c r="J81" s="46"/>
      <c r="K81" s="46"/>
      <c r="L81" s="47">
        <f t="shared" si="11"/>
        <v>30.360092500825903</v>
      </c>
      <c r="M81" s="47">
        <f t="shared" si="12"/>
        <v>30.984490896830746</v>
      </c>
      <c r="N81" s="48"/>
      <c r="O81" s="49"/>
    </row>
    <row r="82" spans="1:20" x14ac:dyDescent="0.25">
      <c r="A82">
        <v>6</v>
      </c>
      <c r="B82">
        <v>6</v>
      </c>
      <c r="C82" s="45" t="s">
        <v>38</v>
      </c>
      <c r="D82" s="46"/>
      <c r="E82" s="46"/>
      <c r="F82" s="46">
        <v>1173</v>
      </c>
      <c r="G82" s="46"/>
      <c r="H82" s="46">
        <f t="shared" si="10"/>
        <v>1000</v>
      </c>
      <c r="I82" s="46">
        <v>1000</v>
      </c>
      <c r="J82" s="46"/>
      <c r="K82" s="46"/>
      <c r="L82" s="47" t="str">
        <f t="shared" si="11"/>
        <v xml:space="preserve"> </v>
      </c>
      <c r="M82" s="47">
        <f t="shared" si="12"/>
        <v>85.251491901108267</v>
      </c>
      <c r="N82" s="48"/>
      <c r="O82" s="49"/>
    </row>
    <row r="83" spans="1:20" x14ac:dyDescent="0.25">
      <c r="A83">
        <v>6</v>
      </c>
      <c r="B83">
        <v>7</v>
      </c>
      <c r="C83" s="45" t="s">
        <v>39</v>
      </c>
      <c r="D83" s="46"/>
      <c r="E83" s="46"/>
      <c r="F83" s="46"/>
      <c r="G83" s="46"/>
      <c r="H83" s="46">
        <f t="shared" si="10"/>
        <v>0</v>
      </c>
      <c r="I83" s="46"/>
      <c r="J83" s="46"/>
      <c r="K83" s="46"/>
      <c r="L83" s="47" t="str">
        <f t="shared" si="11"/>
        <v xml:space="preserve"> </v>
      </c>
      <c r="M83" s="47" t="str">
        <f t="shared" si="12"/>
        <v xml:space="preserve"> </v>
      </c>
      <c r="N83" s="48"/>
      <c r="O83" s="49"/>
    </row>
    <row r="84" spans="1:20" x14ac:dyDescent="0.25">
      <c r="A84">
        <v>6</v>
      </c>
      <c r="B84">
        <v>8</v>
      </c>
      <c r="C84" s="45" t="s">
        <v>40</v>
      </c>
      <c r="D84" s="46">
        <v>21339</v>
      </c>
      <c r="E84" s="46">
        <v>23444</v>
      </c>
      <c r="F84" s="46">
        <v>21427</v>
      </c>
      <c r="G84" s="46">
        <v>20194</v>
      </c>
      <c r="H84" s="46">
        <f t="shared" si="10"/>
        <v>24087</v>
      </c>
      <c r="I84" s="46">
        <v>24087</v>
      </c>
      <c r="J84" s="46"/>
      <c r="K84" s="46"/>
      <c r="L84" s="47">
        <f t="shared" si="11"/>
        <v>112.87782932658513</v>
      </c>
      <c r="M84" s="47">
        <f t="shared" si="12"/>
        <v>112.4142437112055</v>
      </c>
      <c r="N84" s="48"/>
      <c r="O84" s="49"/>
      <c r="P84">
        <v>2131</v>
      </c>
      <c r="Q84">
        <v>4200</v>
      </c>
      <c r="R84">
        <v>2119</v>
      </c>
    </row>
    <row r="85" spans="1:20" x14ac:dyDescent="0.25">
      <c r="A85">
        <v>6</v>
      </c>
      <c r="B85">
        <v>9</v>
      </c>
      <c r="C85" s="45" t="s">
        <v>41</v>
      </c>
      <c r="D85" s="46"/>
      <c r="E85" s="46"/>
      <c r="F85" s="46"/>
      <c r="G85" s="46">
        <v>4190</v>
      </c>
      <c r="H85" s="46">
        <f t="shared" si="10"/>
        <v>0</v>
      </c>
      <c r="I85" s="46"/>
      <c r="J85" s="46"/>
      <c r="K85" s="46"/>
      <c r="L85" s="47" t="str">
        <f t="shared" si="11"/>
        <v xml:space="preserve"> </v>
      </c>
      <c r="M85" s="47" t="str">
        <f t="shared" si="12"/>
        <v xml:space="preserve"> </v>
      </c>
      <c r="N85" s="48"/>
      <c r="O85" s="49"/>
    </row>
    <row r="86" spans="1:20" x14ac:dyDescent="0.25">
      <c r="A86">
        <v>6</v>
      </c>
      <c r="B86">
        <v>10</v>
      </c>
      <c r="C86" s="45" t="s">
        <v>42</v>
      </c>
      <c r="D86" s="46"/>
      <c r="E86" s="46"/>
      <c r="F86" s="46"/>
      <c r="G86" s="46"/>
      <c r="H86" s="46">
        <f t="shared" si="10"/>
        <v>0</v>
      </c>
      <c r="I86" s="46"/>
      <c r="J86" s="46"/>
      <c r="K86" s="46"/>
      <c r="L86" s="47" t="str">
        <f t="shared" si="11"/>
        <v xml:space="preserve"> </v>
      </c>
      <c r="M86" s="47" t="str">
        <f t="shared" si="12"/>
        <v xml:space="preserve"> </v>
      </c>
      <c r="N86" s="48"/>
      <c r="O86" s="49"/>
    </row>
    <row r="87" spans="1:20" x14ac:dyDescent="0.25">
      <c r="A87">
        <v>6</v>
      </c>
      <c r="B87">
        <v>11</v>
      </c>
      <c r="C87" s="45" t="s">
        <v>43</v>
      </c>
      <c r="D87" s="46"/>
      <c r="E87" s="46"/>
      <c r="F87" s="46"/>
      <c r="G87" s="46"/>
      <c r="H87" s="46">
        <f t="shared" si="10"/>
        <v>0</v>
      </c>
      <c r="I87" s="46"/>
      <c r="J87" s="46"/>
      <c r="K87" s="46"/>
      <c r="L87" s="47" t="str">
        <f t="shared" si="11"/>
        <v xml:space="preserve"> </v>
      </c>
      <c r="M87" s="47" t="str">
        <f t="shared" si="12"/>
        <v xml:space="preserve"> </v>
      </c>
      <c r="N87" s="48"/>
      <c r="O87" s="49"/>
    </row>
    <row r="88" spans="1:20" x14ac:dyDescent="0.25">
      <c r="A88">
        <v>6</v>
      </c>
      <c r="B88">
        <v>12</v>
      </c>
      <c r="C88" s="45" t="s">
        <v>44</v>
      </c>
      <c r="D88" s="46"/>
      <c r="E88" s="46"/>
      <c r="F88" s="46"/>
      <c r="G88" s="46"/>
      <c r="H88" s="46">
        <f t="shared" si="10"/>
        <v>0</v>
      </c>
      <c r="I88" s="46"/>
      <c r="J88" s="46"/>
      <c r="K88" s="46"/>
      <c r="L88" s="47" t="str">
        <f t="shared" si="11"/>
        <v xml:space="preserve"> </v>
      </c>
      <c r="M88" s="47" t="str">
        <f t="shared" si="12"/>
        <v xml:space="preserve"> </v>
      </c>
      <c r="N88" s="48"/>
      <c r="O88" s="49"/>
    </row>
    <row r="89" spans="1:20" x14ac:dyDescent="0.25">
      <c r="A89">
        <v>6</v>
      </c>
      <c r="B89">
        <v>13</v>
      </c>
      <c r="C89" s="45" t="s">
        <v>45</v>
      </c>
      <c r="D89" s="46">
        <v>31347</v>
      </c>
      <c r="E89" s="46">
        <v>38404</v>
      </c>
      <c r="F89" s="46">
        <v>8000</v>
      </c>
      <c r="G89" s="46">
        <v>8818</v>
      </c>
      <c r="H89" s="46">
        <f t="shared" si="10"/>
        <v>0</v>
      </c>
      <c r="I89" s="46"/>
      <c r="J89" s="46"/>
      <c r="K89" s="46"/>
      <c r="L89" s="47">
        <f t="shared" si="11"/>
        <v>0</v>
      </c>
      <c r="M89" s="47">
        <f t="shared" si="12"/>
        <v>0</v>
      </c>
      <c r="N89" s="48"/>
      <c r="O89" s="49"/>
    </row>
    <row r="90" spans="1:20" x14ac:dyDescent="0.25">
      <c r="A90">
        <v>6</v>
      </c>
      <c r="B90">
        <v>14</v>
      </c>
      <c r="C90" s="45" t="s">
        <v>46</v>
      </c>
      <c r="D90" s="46">
        <v>169357</v>
      </c>
      <c r="E90" s="46">
        <v>215109</v>
      </c>
      <c r="F90" s="46">
        <f>194915+1348</f>
        <v>196263</v>
      </c>
      <c r="G90" s="46">
        <v>246343</v>
      </c>
      <c r="H90" s="46">
        <f t="shared" si="10"/>
        <v>206693</v>
      </c>
      <c r="I90" s="46">
        <v>206693</v>
      </c>
      <c r="J90" s="46"/>
      <c r="K90" s="46"/>
      <c r="L90" s="47">
        <f t="shared" si="11"/>
        <v>122.04573770201408</v>
      </c>
      <c r="M90" s="47">
        <f t="shared" si="12"/>
        <v>105.31429765162052</v>
      </c>
      <c r="N90" s="48"/>
      <c r="O90" s="48">
        <f>SUM(H90-N90)</f>
        <v>206693</v>
      </c>
      <c r="T90">
        <f>SUM(H90*T$3)</f>
        <v>5480.0538638339458</v>
      </c>
    </row>
    <row r="91" spans="1:20" x14ac:dyDescent="0.25">
      <c r="A91">
        <v>6</v>
      </c>
      <c r="B91">
        <v>15</v>
      </c>
      <c r="C91" s="45" t="s">
        <v>47</v>
      </c>
      <c r="D91" s="46"/>
      <c r="E91" s="46"/>
      <c r="F91" s="46"/>
      <c r="G91" s="46"/>
      <c r="H91" s="46">
        <f t="shared" si="10"/>
        <v>0</v>
      </c>
      <c r="I91" s="46"/>
      <c r="J91" s="46"/>
      <c r="K91" s="46"/>
      <c r="L91" s="47" t="str">
        <f t="shared" si="11"/>
        <v xml:space="preserve"> </v>
      </c>
      <c r="M91" s="47" t="str">
        <f t="shared" si="12"/>
        <v xml:space="preserve"> </v>
      </c>
      <c r="N91" s="48"/>
      <c r="O91" s="48">
        <f>SUM(H91-N91)</f>
        <v>0</v>
      </c>
      <c r="T91">
        <f>SUM(H91*T$3)</f>
        <v>0</v>
      </c>
    </row>
    <row r="92" spans="1:20" x14ac:dyDescent="0.25">
      <c r="C92" s="45" t="s">
        <v>48</v>
      </c>
      <c r="D92" s="46"/>
      <c r="E92" s="46"/>
      <c r="F92" s="46"/>
      <c r="G92" s="46"/>
      <c r="H92" s="46">
        <f t="shared" si="10"/>
        <v>0</v>
      </c>
      <c r="I92" s="46"/>
      <c r="J92" s="46"/>
      <c r="K92" s="46"/>
      <c r="L92" s="47"/>
      <c r="M92" s="47"/>
      <c r="N92" s="48"/>
      <c r="O92" s="48"/>
    </row>
    <row r="93" spans="1:20" x14ac:dyDescent="0.25">
      <c r="A93">
        <v>6</v>
      </c>
      <c r="B93">
        <v>19</v>
      </c>
      <c r="C93" s="50" t="s">
        <v>57</v>
      </c>
      <c r="D93" s="51">
        <f t="shared" ref="D93:K93" si="13">SUM(D78:D92)</f>
        <v>229239</v>
      </c>
      <c r="E93" s="51">
        <v>282152</v>
      </c>
      <c r="F93" s="51">
        <f t="shared" si="13"/>
        <v>229829</v>
      </c>
      <c r="G93" s="51">
        <f t="shared" si="13"/>
        <v>282228</v>
      </c>
      <c r="H93" s="51">
        <f t="shared" si="13"/>
        <v>232699</v>
      </c>
      <c r="I93" s="51">
        <f t="shared" si="13"/>
        <v>232699</v>
      </c>
      <c r="J93" s="51">
        <f t="shared" si="13"/>
        <v>0</v>
      </c>
      <c r="K93" s="51">
        <f t="shared" si="13"/>
        <v>0</v>
      </c>
      <c r="L93" s="52">
        <f t="shared" si="11"/>
        <v>101.50934177866769</v>
      </c>
      <c r="M93" s="52">
        <f t="shared" si="12"/>
        <v>101.24875450878696</v>
      </c>
      <c r="N93" s="51">
        <f>SUM(N78:N91)</f>
        <v>0</v>
      </c>
      <c r="O93" s="51">
        <f>SUM(O78:O91)</f>
        <v>206693</v>
      </c>
    </row>
    <row r="94" spans="1:20" x14ac:dyDescent="0.25">
      <c r="A94">
        <v>7</v>
      </c>
      <c r="B94">
        <v>1</v>
      </c>
      <c r="C94" s="41" t="s">
        <v>58</v>
      </c>
      <c r="D94" s="42"/>
      <c r="E94" s="42"/>
      <c r="F94" s="42"/>
      <c r="G94" s="42"/>
      <c r="H94" s="42"/>
      <c r="I94" s="42"/>
      <c r="J94" s="42"/>
      <c r="K94" s="42"/>
      <c r="L94" s="42" t="str">
        <f t="shared" si="11"/>
        <v xml:space="preserve"> </v>
      </c>
      <c r="M94" s="42" t="str">
        <f t="shared" si="12"/>
        <v xml:space="preserve"> </v>
      </c>
      <c r="N94" s="44"/>
      <c r="O94" s="2"/>
    </row>
    <row r="95" spans="1:20" x14ac:dyDescent="0.25">
      <c r="A95">
        <v>7</v>
      </c>
      <c r="B95">
        <v>2</v>
      </c>
      <c r="C95" s="45" t="s">
        <v>34</v>
      </c>
      <c r="D95" s="46"/>
      <c r="E95" s="46"/>
      <c r="F95" s="46"/>
      <c r="G95" s="46"/>
      <c r="H95" s="46">
        <f t="shared" ref="H95:H109" si="14">SUM(I95:K95)</f>
        <v>0</v>
      </c>
      <c r="I95" s="46"/>
      <c r="J95" s="46"/>
      <c r="K95" s="46"/>
      <c r="L95" s="47" t="str">
        <f t="shared" si="11"/>
        <v xml:space="preserve"> </v>
      </c>
      <c r="M95" s="47" t="str">
        <f t="shared" si="12"/>
        <v xml:space="preserve"> </v>
      </c>
      <c r="N95" s="48"/>
      <c r="O95" s="49"/>
    </row>
    <row r="96" spans="1:20" x14ac:dyDescent="0.25">
      <c r="A96">
        <v>7</v>
      </c>
      <c r="B96">
        <v>3</v>
      </c>
      <c r="C96" s="45" t="s">
        <v>35</v>
      </c>
      <c r="D96" s="46">
        <v>4299</v>
      </c>
      <c r="E96" s="46">
        <v>3668</v>
      </c>
      <c r="F96" s="46">
        <v>3221</v>
      </c>
      <c r="G96" s="46">
        <v>3118</v>
      </c>
      <c r="H96" s="46">
        <f t="shared" si="14"/>
        <v>3191</v>
      </c>
      <c r="I96" s="46">
        <v>3191</v>
      </c>
      <c r="J96" s="46"/>
      <c r="K96" s="46"/>
      <c r="L96" s="47">
        <f t="shared" si="11"/>
        <v>74.226564317283078</v>
      </c>
      <c r="M96" s="47">
        <f t="shared" si="12"/>
        <v>99.068612232226016</v>
      </c>
      <c r="N96" s="48"/>
      <c r="O96" s="49"/>
    </row>
    <row r="97" spans="1:20" x14ac:dyDescent="0.25">
      <c r="A97">
        <v>7</v>
      </c>
      <c r="B97">
        <v>4</v>
      </c>
      <c r="C97" s="45" t="s">
        <v>36</v>
      </c>
      <c r="D97" s="46"/>
      <c r="E97" s="46"/>
      <c r="F97" s="46"/>
      <c r="G97" s="46"/>
      <c r="H97" s="46">
        <f t="shared" si="14"/>
        <v>0</v>
      </c>
      <c r="I97" s="46"/>
      <c r="J97" s="46"/>
      <c r="K97" s="46"/>
      <c r="L97" s="47" t="str">
        <f t="shared" si="11"/>
        <v xml:space="preserve"> </v>
      </c>
      <c r="M97" s="47" t="str">
        <f t="shared" si="12"/>
        <v xml:space="preserve"> </v>
      </c>
      <c r="N97" s="48"/>
      <c r="O97" s="49"/>
    </row>
    <row r="98" spans="1:20" x14ac:dyDescent="0.25">
      <c r="A98">
        <v>7</v>
      </c>
      <c r="B98">
        <v>5</v>
      </c>
      <c r="C98" s="45" t="s">
        <v>37</v>
      </c>
      <c r="D98" s="46">
        <v>305</v>
      </c>
      <c r="E98" s="46">
        <v>318</v>
      </c>
      <c r="F98" s="46">
        <v>266</v>
      </c>
      <c r="G98" s="46">
        <v>401</v>
      </c>
      <c r="H98" s="46">
        <f t="shared" si="14"/>
        <v>308</v>
      </c>
      <c r="I98" s="46">
        <v>308</v>
      </c>
      <c r="J98" s="46"/>
      <c r="K98" s="46"/>
      <c r="L98" s="47">
        <f t="shared" si="11"/>
        <v>100.98360655737706</v>
      </c>
      <c r="M98" s="47">
        <f t="shared" si="12"/>
        <v>115.78947368421053</v>
      </c>
      <c r="N98" s="48"/>
      <c r="O98" s="49"/>
    </row>
    <row r="99" spans="1:20" x14ac:dyDescent="0.25">
      <c r="A99">
        <v>7</v>
      </c>
      <c r="B99">
        <v>6</v>
      </c>
      <c r="C99" s="45" t="s">
        <v>38</v>
      </c>
      <c r="D99" s="46"/>
      <c r="E99" s="46"/>
      <c r="F99" s="46"/>
      <c r="G99" s="46"/>
      <c r="H99" s="46">
        <f t="shared" si="14"/>
        <v>0</v>
      </c>
      <c r="I99" s="46"/>
      <c r="J99" s="46"/>
      <c r="K99" s="46"/>
      <c r="L99" s="47" t="str">
        <f t="shared" si="11"/>
        <v xml:space="preserve"> </v>
      </c>
      <c r="M99" s="47" t="str">
        <f t="shared" si="12"/>
        <v xml:space="preserve"> </v>
      </c>
      <c r="N99" s="48"/>
      <c r="O99" s="49"/>
    </row>
    <row r="100" spans="1:20" x14ac:dyDescent="0.25">
      <c r="A100">
        <v>7</v>
      </c>
      <c r="B100">
        <v>7</v>
      </c>
      <c r="C100" s="45" t="s">
        <v>39</v>
      </c>
      <c r="D100" s="46"/>
      <c r="E100" s="46"/>
      <c r="F100" s="46"/>
      <c r="G100" s="46"/>
      <c r="H100" s="46">
        <f t="shared" si="14"/>
        <v>0</v>
      </c>
      <c r="I100" s="46"/>
      <c r="J100" s="46"/>
      <c r="K100" s="46"/>
      <c r="L100" s="47" t="str">
        <f t="shared" si="11"/>
        <v xml:space="preserve"> </v>
      </c>
      <c r="M100" s="47" t="str">
        <f t="shared" si="12"/>
        <v xml:space="preserve"> </v>
      </c>
      <c r="N100" s="48"/>
      <c r="O100" s="49"/>
    </row>
    <row r="101" spans="1:20" x14ac:dyDescent="0.25">
      <c r="A101">
        <v>7</v>
      </c>
      <c r="B101">
        <v>8</v>
      </c>
      <c r="C101" s="45" t="s">
        <v>40</v>
      </c>
      <c r="D101" s="46">
        <v>1250</v>
      </c>
      <c r="E101" s="46">
        <v>1400</v>
      </c>
      <c r="F101" s="46">
        <v>1251</v>
      </c>
      <c r="G101" s="46">
        <v>1548</v>
      </c>
      <c r="H101" s="46">
        <f t="shared" si="14"/>
        <v>1381</v>
      </c>
      <c r="I101" s="46">
        <v>1381</v>
      </c>
      <c r="J101" s="46"/>
      <c r="K101" s="46"/>
      <c r="L101" s="47">
        <f t="shared" si="11"/>
        <v>110.48</v>
      </c>
      <c r="M101" s="47">
        <f t="shared" si="12"/>
        <v>110.39168665067946</v>
      </c>
      <c r="N101" s="48"/>
      <c r="O101" s="49"/>
      <c r="P101">
        <v>1048</v>
      </c>
      <c r="Q101">
        <v>1251</v>
      </c>
      <c r="R101">
        <v>990</v>
      </c>
    </row>
    <row r="102" spans="1:20" x14ac:dyDescent="0.25">
      <c r="A102">
        <v>7</v>
      </c>
      <c r="B102">
        <v>9</v>
      </c>
      <c r="C102" s="45" t="s">
        <v>41</v>
      </c>
      <c r="D102" s="46"/>
      <c r="E102" s="46"/>
      <c r="F102" s="46"/>
      <c r="G102" s="46"/>
      <c r="H102" s="46">
        <f t="shared" si="14"/>
        <v>0</v>
      </c>
      <c r="I102" s="46"/>
      <c r="J102" s="46"/>
      <c r="K102" s="46"/>
      <c r="L102" s="47" t="str">
        <f t="shared" si="11"/>
        <v xml:space="preserve"> </v>
      </c>
      <c r="M102" s="47" t="str">
        <f t="shared" si="12"/>
        <v xml:space="preserve"> </v>
      </c>
      <c r="N102" s="48"/>
      <c r="O102" s="49"/>
    </row>
    <row r="103" spans="1:20" x14ac:dyDescent="0.25">
      <c r="A103">
        <v>7</v>
      </c>
      <c r="B103">
        <v>10</v>
      </c>
      <c r="C103" s="45" t="s">
        <v>42</v>
      </c>
      <c r="D103" s="46"/>
      <c r="E103" s="46"/>
      <c r="F103" s="46"/>
      <c r="G103" s="46"/>
      <c r="H103" s="46">
        <f t="shared" si="14"/>
        <v>0</v>
      </c>
      <c r="I103" s="46"/>
      <c r="J103" s="46"/>
      <c r="K103" s="46"/>
      <c r="L103" s="47" t="str">
        <f t="shared" si="11"/>
        <v xml:space="preserve"> </v>
      </c>
      <c r="M103" s="47" t="str">
        <f t="shared" si="12"/>
        <v xml:space="preserve"> </v>
      </c>
      <c r="N103" s="48"/>
      <c r="O103" s="49"/>
    </row>
    <row r="104" spans="1:20" x14ac:dyDescent="0.25">
      <c r="A104">
        <v>7</v>
      </c>
      <c r="B104">
        <v>11</v>
      </c>
      <c r="C104" s="45" t="s">
        <v>43</v>
      </c>
      <c r="D104" s="46"/>
      <c r="E104" s="46"/>
      <c r="F104" s="46"/>
      <c r="G104" s="46"/>
      <c r="H104" s="46">
        <f t="shared" si="14"/>
        <v>0</v>
      </c>
      <c r="I104" s="46"/>
      <c r="J104" s="46"/>
      <c r="K104" s="46"/>
      <c r="L104" s="47" t="str">
        <f t="shared" si="11"/>
        <v xml:space="preserve"> </v>
      </c>
      <c r="M104" s="47" t="str">
        <f t="shared" si="12"/>
        <v xml:space="preserve"> </v>
      </c>
      <c r="N104" s="48"/>
      <c r="O104" s="49"/>
    </row>
    <row r="105" spans="1:20" x14ac:dyDescent="0.25">
      <c r="A105">
        <v>7</v>
      </c>
      <c r="B105">
        <v>12</v>
      </c>
      <c r="C105" s="45" t="s">
        <v>44</v>
      </c>
      <c r="D105" s="46"/>
      <c r="E105" s="46"/>
      <c r="F105" s="46"/>
      <c r="G105" s="46"/>
      <c r="H105" s="46">
        <f t="shared" si="14"/>
        <v>0</v>
      </c>
      <c r="I105" s="46"/>
      <c r="J105" s="46"/>
      <c r="K105" s="46"/>
      <c r="L105" s="47" t="str">
        <f t="shared" si="11"/>
        <v xml:space="preserve"> </v>
      </c>
      <c r="M105" s="47" t="str">
        <f t="shared" si="12"/>
        <v xml:space="preserve"> </v>
      </c>
      <c r="N105" s="48"/>
      <c r="O105" s="49"/>
    </row>
    <row r="106" spans="1:20" x14ac:dyDescent="0.25">
      <c r="A106">
        <v>7</v>
      </c>
      <c r="B106">
        <v>13</v>
      </c>
      <c r="C106" s="45" t="s">
        <v>45</v>
      </c>
      <c r="D106" s="46"/>
      <c r="E106" s="46">
        <v>3473</v>
      </c>
      <c r="F106" s="46"/>
      <c r="G106" s="46">
        <v>107</v>
      </c>
      <c r="H106" s="46">
        <f t="shared" si="14"/>
        <v>0</v>
      </c>
      <c r="I106" s="46"/>
      <c r="J106" s="46"/>
      <c r="K106" s="46"/>
      <c r="L106" s="47" t="str">
        <f t="shared" si="11"/>
        <v xml:space="preserve"> </v>
      </c>
      <c r="M106" s="47" t="str">
        <f t="shared" si="12"/>
        <v xml:space="preserve"> </v>
      </c>
      <c r="N106" s="48"/>
      <c r="O106" s="49"/>
    </row>
    <row r="107" spans="1:20" x14ac:dyDescent="0.25">
      <c r="A107">
        <v>7</v>
      </c>
      <c r="B107">
        <v>14</v>
      </c>
      <c r="C107" s="45" t="s">
        <v>46</v>
      </c>
      <c r="D107" s="46">
        <v>123342</v>
      </c>
      <c r="E107" s="46">
        <v>134786</v>
      </c>
      <c r="F107" s="46">
        <f>132857+1889</f>
        <v>134746</v>
      </c>
      <c r="G107" s="46">
        <v>157011</v>
      </c>
      <c r="H107" s="46">
        <f t="shared" si="14"/>
        <v>163043</v>
      </c>
      <c r="I107" s="46">
        <v>163043</v>
      </c>
      <c r="J107" s="46"/>
      <c r="K107" s="46"/>
      <c r="L107" s="47">
        <f t="shared" si="11"/>
        <v>132.18773815894019</v>
      </c>
      <c r="M107" s="47">
        <f t="shared" si="12"/>
        <v>121.00025232659968</v>
      </c>
      <c r="N107" s="48"/>
      <c r="O107" s="48">
        <f>SUM(H107-N107)</f>
        <v>163043</v>
      </c>
      <c r="T107">
        <f>SUM(H107*T$3)</f>
        <v>4322.7609165335934</v>
      </c>
    </row>
    <row r="108" spans="1:20" x14ac:dyDescent="0.25">
      <c r="A108">
        <v>7</v>
      </c>
      <c r="B108">
        <v>15</v>
      </c>
      <c r="C108" s="45" t="s">
        <v>47</v>
      </c>
      <c r="D108" s="46">
        <v>11262</v>
      </c>
      <c r="E108" s="46">
        <v>11262</v>
      </c>
      <c r="F108" s="46">
        <v>10936</v>
      </c>
      <c r="G108" s="46">
        <v>10818</v>
      </c>
      <c r="H108" s="46">
        <f t="shared" si="14"/>
        <v>12645</v>
      </c>
      <c r="I108" s="46">
        <v>12645</v>
      </c>
      <c r="J108" s="46"/>
      <c r="K108" s="46"/>
      <c r="L108" s="47">
        <f t="shared" si="11"/>
        <v>112.28023441662228</v>
      </c>
      <c r="M108" s="47">
        <f t="shared" si="12"/>
        <v>115.62728602779811</v>
      </c>
      <c r="N108" s="48"/>
      <c r="O108" s="48">
        <f>SUM(H108-N108)</f>
        <v>12645</v>
      </c>
      <c r="T108">
        <f>SUM(H108*T$3)</f>
        <v>335.25702906329798</v>
      </c>
    </row>
    <row r="109" spans="1:20" x14ac:dyDescent="0.25">
      <c r="C109" s="45" t="s">
        <v>48</v>
      </c>
      <c r="D109" s="46"/>
      <c r="E109" s="46"/>
      <c r="F109" s="46"/>
      <c r="G109" s="46"/>
      <c r="H109" s="46">
        <f t="shared" si="14"/>
        <v>0</v>
      </c>
      <c r="I109" s="46"/>
      <c r="J109" s="46"/>
      <c r="K109" s="46"/>
      <c r="L109" s="47"/>
      <c r="M109" s="47"/>
      <c r="N109" s="48"/>
      <c r="O109" s="48"/>
    </row>
    <row r="110" spans="1:20" x14ac:dyDescent="0.25">
      <c r="A110">
        <v>7</v>
      </c>
      <c r="B110">
        <v>19</v>
      </c>
      <c r="C110" s="54" t="s">
        <v>59</v>
      </c>
      <c r="D110" s="51">
        <f t="shared" ref="D110:K110" si="15">SUM(D95:D109)</f>
        <v>140458</v>
      </c>
      <c r="E110" s="51">
        <v>154907</v>
      </c>
      <c r="F110" s="51">
        <f t="shared" si="15"/>
        <v>150420</v>
      </c>
      <c r="G110" s="51">
        <f t="shared" si="15"/>
        <v>173003</v>
      </c>
      <c r="H110" s="51">
        <f t="shared" si="15"/>
        <v>180568</v>
      </c>
      <c r="I110" s="51">
        <f t="shared" si="15"/>
        <v>180568</v>
      </c>
      <c r="J110" s="51">
        <f t="shared" si="15"/>
        <v>0</v>
      </c>
      <c r="K110" s="51">
        <f t="shared" si="15"/>
        <v>0</v>
      </c>
      <c r="L110" s="52">
        <f t="shared" si="11"/>
        <v>128.55657919093252</v>
      </c>
      <c r="M110" s="52">
        <f t="shared" si="12"/>
        <v>120.04254753357266</v>
      </c>
      <c r="N110" s="51">
        <f>SUM(N95:N108)</f>
        <v>0</v>
      </c>
      <c r="O110" s="51">
        <f>SUM(O95:O108)</f>
        <v>175688</v>
      </c>
    </row>
    <row r="111" spans="1:20" x14ac:dyDescent="0.25">
      <c r="A111">
        <v>8</v>
      </c>
      <c r="B111">
        <v>1</v>
      </c>
      <c r="C111" s="41" t="s">
        <v>60</v>
      </c>
      <c r="D111" s="42"/>
      <c r="E111" s="42"/>
      <c r="F111" s="42"/>
      <c r="G111" s="42"/>
      <c r="H111" s="42"/>
      <c r="I111" s="42"/>
      <c r="J111" s="42"/>
      <c r="K111" s="42"/>
      <c r="L111" s="42" t="str">
        <f t="shared" si="11"/>
        <v xml:space="preserve"> </v>
      </c>
      <c r="M111" s="42" t="str">
        <f t="shared" si="12"/>
        <v xml:space="preserve"> </v>
      </c>
      <c r="N111" s="44"/>
      <c r="O111" s="2"/>
    </row>
    <row r="112" spans="1:20" x14ac:dyDescent="0.25">
      <c r="A112">
        <v>8</v>
      </c>
      <c r="B112">
        <v>2</v>
      </c>
      <c r="C112" s="45" t="s">
        <v>34</v>
      </c>
      <c r="D112" s="46"/>
      <c r="E112" s="46"/>
      <c r="F112" s="46"/>
      <c r="G112" s="46"/>
      <c r="H112" s="46">
        <f t="shared" ref="H112:H126" si="16">SUM(I112:K112)</f>
        <v>0</v>
      </c>
      <c r="I112" s="46"/>
      <c r="J112" s="46"/>
      <c r="K112" s="46"/>
      <c r="L112" s="47" t="str">
        <f t="shared" si="11"/>
        <v xml:space="preserve"> </v>
      </c>
      <c r="M112" s="47" t="str">
        <f t="shared" si="12"/>
        <v xml:space="preserve"> </v>
      </c>
      <c r="N112" s="48"/>
      <c r="O112" s="49"/>
    </row>
    <row r="113" spans="1:20" x14ac:dyDescent="0.25">
      <c r="A113">
        <v>8</v>
      </c>
      <c r="B113">
        <v>3</v>
      </c>
      <c r="C113" s="45" t="s">
        <v>35</v>
      </c>
      <c r="D113" s="46">
        <v>2373</v>
      </c>
      <c r="E113" s="46">
        <v>26096</v>
      </c>
      <c r="F113" s="46">
        <v>2477</v>
      </c>
      <c r="G113" s="46">
        <v>21889</v>
      </c>
      <c r="H113" s="46">
        <f t="shared" si="16"/>
        <v>1064</v>
      </c>
      <c r="I113" s="46"/>
      <c r="J113" s="46">
        <v>1064</v>
      </c>
      <c r="K113" s="46"/>
      <c r="L113" s="47">
        <f t="shared" si="11"/>
        <v>44.837758112094392</v>
      </c>
      <c r="M113" s="47">
        <f t="shared" si="12"/>
        <v>42.955187727089225</v>
      </c>
      <c r="N113" s="48"/>
      <c r="O113" s="49"/>
    </row>
    <row r="114" spans="1:20" x14ac:dyDescent="0.25">
      <c r="A114">
        <v>8</v>
      </c>
      <c r="B114">
        <v>4</v>
      </c>
      <c r="C114" s="45" t="s">
        <v>36</v>
      </c>
      <c r="D114" s="46"/>
      <c r="E114" s="46"/>
      <c r="F114" s="46"/>
      <c r="G114" s="46"/>
      <c r="H114" s="46">
        <f t="shared" si="16"/>
        <v>0</v>
      </c>
      <c r="I114" s="46"/>
      <c r="J114" s="46"/>
      <c r="K114" s="46"/>
      <c r="L114" s="47" t="str">
        <f t="shared" si="11"/>
        <v xml:space="preserve"> </v>
      </c>
      <c r="M114" s="47" t="str">
        <f t="shared" si="12"/>
        <v xml:space="preserve"> </v>
      </c>
      <c r="N114" s="48"/>
      <c r="O114" s="49"/>
    </row>
    <row r="115" spans="1:20" x14ac:dyDescent="0.25">
      <c r="A115">
        <v>8</v>
      </c>
      <c r="B115">
        <v>5</v>
      </c>
      <c r="C115" s="45" t="s">
        <v>37</v>
      </c>
      <c r="D115" s="46"/>
      <c r="E115" s="46"/>
      <c r="F115" s="46"/>
      <c r="G115" s="46"/>
      <c r="H115" s="46">
        <f t="shared" si="16"/>
        <v>0</v>
      </c>
      <c r="I115" s="46"/>
      <c r="J115" s="46"/>
      <c r="K115" s="46"/>
      <c r="L115" s="47" t="str">
        <f t="shared" si="11"/>
        <v xml:space="preserve"> </v>
      </c>
      <c r="M115" s="47" t="str">
        <f t="shared" si="12"/>
        <v xml:space="preserve"> </v>
      </c>
      <c r="N115" s="48"/>
      <c r="O115" s="49"/>
    </row>
    <row r="116" spans="1:20" x14ac:dyDescent="0.25">
      <c r="A116">
        <v>8</v>
      </c>
      <c r="B116">
        <v>6</v>
      </c>
      <c r="C116" s="45" t="s">
        <v>38</v>
      </c>
      <c r="D116" s="46"/>
      <c r="E116" s="46"/>
      <c r="F116" s="46"/>
      <c r="G116" s="46"/>
      <c r="H116" s="46">
        <f t="shared" si="16"/>
        <v>0</v>
      </c>
      <c r="I116" s="46"/>
      <c r="J116" s="46"/>
      <c r="K116" s="46"/>
      <c r="L116" s="47" t="str">
        <f t="shared" si="11"/>
        <v xml:space="preserve"> </v>
      </c>
      <c r="M116" s="47" t="str">
        <f t="shared" si="12"/>
        <v xml:space="preserve"> </v>
      </c>
      <c r="N116" s="48"/>
      <c r="O116" s="49"/>
    </row>
    <row r="117" spans="1:20" x14ac:dyDescent="0.25">
      <c r="A117">
        <v>8</v>
      </c>
      <c r="B117">
        <v>7</v>
      </c>
      <c r="C117" s="45" t="s">
        <v>39</v>
      </c>
      <c r="D117" s="46"/>
      <c r="E117" s="46"/>
      <c r="F117" s="46"/>
      <c r="G117" s="46"/>
      <c r="H117" s="46">
        <f t="shared" si="16"/>
        <v>0</v>
      </c>
      <c r="I117" s="46"/>
      <c r="J117" s="46"/>
      <c r="K117" s="46"/>
      <c r="L117" s="47" t="str">
        <f t="shared" si="11"/>
        <v xml:space="preserve"> </v>
      </c>
      <c r="M117" s="47" t="str">
        <f t="shared" si="12"/>
        <v xml:space="preserve"> </v>
      </c>
      <c r="N117" s="48"/>
      <c r="O117" s="49"/>
    </row>
    <row r="118" spans="1:20" x14ac:dyDescent="0.25">
      <c r="A118">
        <v>8</v>
      </c>
      <c r="B118">
        <v>8</v>
      </c>
      <c r="C118" s="45" t="s">
        <v>40</v>
      </c>
      <c r="D118" s="46">
        <v>3448</v>
      </c>
      <c r="E118" s="46">
        <v>5193</v>
      </c>
      <c r="F118" s="46">
        <v>3348</v>
      </c>
      <c r="G118" s="46">
        <v>4871</v>
      </c>
      <c r="H118" s="46">
        <f t="shared" si="16"/>
        <v>3348</v>
      </c>
      <c r="I118" s="46"/>
      <c r="J118" s="46">
        <v>3348</v>
      </c>
      <c r="K118" s="46"/>
      <c r="L118" s="47">
        <f t="shared" si="11"/>
        <v>97.099767981438518</v>
      </c>
      <c r="M118" s="47">
        <f t="shared" si="12"/>
        <v>100</v>
      </c>
      <c r="N118" s="48"/>
      <c r="O118" s="49"/>
      <c r="P118">
        <v>3464</v>
      </c>
      <c r="Q118">
        <v>3312</v>
      </c>
      <c r="S118">
        <v>3348</v>
      </c>
    </row>
    <row r="119" spans="1:20" x14ac:dyDescent="0.25">
      <c r="A119">
        <v>8</v>
      </c>
      <c r="B119">
        <v>9</v>
      </c>
      <c r="C119" s="45" t="s">
        <v>41</v>
      </c>
      <c r="D119" s="46"/>
      <c r="E119" s="46">
        <v>495</v>
      </c>
      <c r="F119" s="46"/>
      <c r="G119" s="46"/>
      <c r="H119" s="46">
        <f t="shared" si="16"/>
        <v>0</v>
      </c>
      <c r="I119" s="46"/>
      <c r="J119" s="46"/>
      <c r="K119" s="46"/>
      <c r="L119" s="47" t="str">
        <f t="shared" si="11"/>
        <v xml:space="preserve"> </v>
      </c>
      <c r="M119" s="47" t="str">
        <f t="shared" si="12"/>
        <v xml:space="preserve"> </v>
      </c>
      <c r="N119" s="48"/>
      <c r="O119" s="49"/>
    </row>
    <row r="120" spans="1:20" x14ac:dyDescent="0.25">
      <c r="A120">
        <v>8</v>
      </c>
      <c r="B120">
        <v>10</v>
      </c>
      <c r="C120" s="45" t="s">
        <v>42</v>
      </c>
      <c r="D120" s="46"/>
      <c r="E120" s="46"/>
      <c r="F120" s="46"/>
      <c r="G120" s="46"/>
      <c r="H120" s="46">
        <f t="shared" si="16"/>
        <v>0</v>
      </c>
      <c r="I120" s="46"/>
      <c r="J120" s="46"/>
      <c r="K120" s="46"/>
      <c r="L120" s="47" t="str">
        <f t="shared" si="11"/>
        <v xml:space="preserve"> </v>
      </c>
      <c r="M120" s="47" t="str">
        <f t="shared" si="12"/>
        <v xml:space="preserve"> </v>
      </c>
      <c r="N120" s="48"/>
      <c r="O120" s="49"/>
    </row>
    <row r="121" spans="1:20" x14ac:dyDescent="0.25">
      <c r="A121">
        <v>8</v>
      </c>
      <c r="B121">
        <v>11</v>
      </c>
      <c r="C121" s="45" t="s">
        <v>43</v>
      </c>
      <c r="D121" s="46"/>
      <c r="E121" s="46"/>
      <c r="F121" s="46"/>
      <c r="G121" s="46"/>
      <c r="H121" s="46">
        <f t="shared" si="16"/>
        <v>0</v>
      </c>
      <c r="I121" s="46"/>
      <c r="J121" s="46"/>
      <c r="K121" s="46"/>
      <c r="L121" s="47" t="str">
        <f t="shared" si="11"/>
        <v xml:space="preserve"> </v>
      </c>
      <c r="M121" s="47" t="str">
        <f t="shared" si="12"/>
        <v xml:space="preserve"> </v>
      </c>
      <c r="N121" s="48"/>
      <c r="O121" s="49"/>
    </row>
    <row r="122" spans="1:20" x14ac:dyDescent="0.25">
      <c r="A122">
        <v>8</v>
      </c>
      <c r="B122">
        <v>12</v>
      </c>
      <c r="C122" s="45" t="s">
        <v>44</v>
      </c>
      <c r="D122" s="46"/>
      <c r="E122" s="46"/>
      <c r="F122" s="46"/>
      <c r="G122" s="46"/>
      <c r="H122" s="46">
        <f t="shared" si="16"/>
        <v>0</v>
      </c>
      <c r="I122" s="46"/>
      <c r="J122" s="46"/>
      <c r="K122" s="46"/>
      <c r="L122" s="47" t="str">
        <f t="shared" si="11"/>
        <v xml:space="preserve"> </v>
      </c>
      <c r="M122" s="47" t="str">
        <f t="shared" si="12"/>
        <v xml:space="preserve"> </v>
      </c>
      <c r="N122" s="48"/>
      <c r="O122" s="49"/>
    </row>
    <row r="123" spans="1:20" x14ac:dyDescent="0.25">
      <c r="A123">
        <v>8</v>
      </c>
      <c r="B123">
        <v>13</v>
      </c>
      <c r="C123" s="45" t="s">
        <v>45</v>
      </c>
      <c r="D123" s="46"/>
      <c r="E123" s="46">
        <v>4608</v>
      </c>
      <c r="F123" s="46"/>
      <c r="G123" s="46">
        <v>6467</v>
      </c>
      <c r="H123" s="46">
        <f t="shared" si="16"/>
        <v>0</v>
      </c>
      <c r="I123" s="46"/>
      <c r="J123" s="46"/>
      <c r="K123" s="46"/>
      <c r="L123" s="47" t="str">
        <f t="shared" si="11"/>
        <v xml:space="preserve"> </v>
      </c>
      <c r="M123" s="47" t="str">
        <f t="shared" si="12"/>
        <v xml:space="preserve"> </v>
      </c>
      <c r="N123" s="48"/>
      <c r="O123" s="49"/>
    </row>
    <row r="124" spans="1:20" x14ac:dyDescent="0.25">
      <c r="A124">
        <v>8</v>
      </c>
      <c r="B124">
        <v>14</v>
      </c>
      <c r="C124" s="45" t="s">
        <v>46</v>
      </c>
      <c r="D124" s="46">
        <v>56963</v>
      </c>
      <c r="E124" s="46">
        <v>61689</v>
      </c>
      <c r="F124" s="46">
        <f>64252+2307</f>
        <v>66559</v>
      </c>
      <c r="G124" s="46">
        <v>73745</v>
      </c>
      <c r="H124" s="46">
        <f t="shared" si="16"/>
        <v>73380</v>
      </c>
      <c r="I124" s="46"/>
      <c r="J124" s="46">
        <v>73380</v>
      </c>
      <c r="K124" s="46"/>
      <c r="L124" s="47">
        <f t="shared" si="11"/>
        <v>128.82046240542107</v>
      </c>
      <c r="M124" s="47">
        <f t="shared" si="12"/>
        <v>110.24805060172179</v>
      </c>
      <c r="N124" s="48"/>
      <c r="O124" s="48">
        <f>SUM(H124-N124)</f>
        <v>73380</v>
      </c>
      <c r="T124">
        <f>SUM(H124*T$3)</f>
        <v>1945.5247760114516</v>
      </c>
    </row>
    <row r="125" spans="1:20" x14ac:dyDescent="0.25">
      <c r="A125">
        <v>8</v>
      </c>
      <c r="B125">
        <v>15</v>
      </c>
      <c r="C125" s="45" t="s">
        <v>47</v>
      </c>
      <c r="D125" s="46"/>
      <c r="E125" s="46"/>
      <c r="F125" s="46"/>
      <c r="G125" s="46"/>
      <c r="H125" s="46">
        <f t="shared" si="16"/>
        <v>0</v>
      </c>
      <c r="I125" s="46"/>
      <c r="J125" s="46"/>
      <c r="K125" s="46"/>
      <c r="L125" s="47" t="str">
        <f t="shared" si="11"/>
        <v xml:space="preserve"> </v>
      </c>
      <c r="M125" s="47" t="str">
        <f t="shared" si="12"/>
        <v xml:space="preserve"> </v>
      </c>
      <c r="N125" s="48"/>
      <c r="O125" s="48">
        <f>SUM(H125-N125)</f>
        <v>0</v>
      </c>
      <c r="T125">
        <f>SUM(H125*T$3)</f>
        <v>0</v>
      </c>
    </row>
    <row r="126" spans="1:20" x14ac:dyDescent="0.25">
      <c r="C126" s="45" t="s">
        <v>48</v>
      </c>
      <c r="D126" s="46"/>
      <c r="E126" s="46"/>
      <c r="F126" s="46"/>
      <c r="G126" s="46"/>
      <c r="H126" s="46">
        <f t="shared" si="16"/>
        <v>0</v>
      </c>
      <c r="I126" s="46"/>
      <c r="J126" s="46"/>
      <c r="K126" s="46"/>
      <c r="L126" s="47"/>
      <c r="M126" s="47"/>
      <c r="N126" s="48"/>
      <c r="O126" s="48"/>
    </row>
    <row r="127" spans="1:20" x14ac:dyDescent="0.25">
      <c r="A127">
        <v>8</v>
      </c>
      <c r="B127">
        <v>19</v>
      </c>
      <c r="C127" s="50" t="s">
        <v>61</v>
      </c>
      <c r="D127" s="51">
        <f t="shared" ref="D127:K127" si="17">SUM(D112:D126)</f>
        <v>62784</v>
      </c>
      <c r="E127" s="51">
        <v>98081</v>
      </c>
      <c r="F127" s="51">
        <f t="shared" si="17"/>
        <v>72384</v>
      </c>
      <c r="G127" s="51">
        <f t="shared" si="17"/>
        <v>106972</v>
      </c>
      <c r="H127" s="51">
        <f t="shared" si="17"/>
        <v>77792</v>
      </c>
      <c r="I127" s="51">
        <f t="shared" si="17"/>
        <v>0</v>
      </c>
      <c r="J127" s="51">
        <f t="shared" si="17"/>
        <v>77792</v>
      </c>
      <c r="K127" s="51">
        <f t="shared" si="17"/>
        <v>0</v>
      </c>
      <c r="L127" s="52">
        <f t="shared" si="11"/>
        <v>123.90417940876657</v>
      </c>
      <c r="M127" s="52">
        <f t="shared" si="12"/>
        <v>107.47126436781609</v>
      </c>
      <c r="N127" s="51">
        <f>SUM(N112:N125)</f>
        <v>0</v>
      </c>
      <c r="O127" s="51">
        <f>SUM(O112:O125)</f>
        <v>73380</v>
      </c>
    </row>
    <row r="128" spans="1:20" x14ac:dyDescent="0.25">
      <c r="A128">
        <v>17</v>
      </c>
      <c r="B128">
        <v>1</v>
      </c>
      <c r="C128" s="41" t="s">
        <v>62</v>
      </c>
      <c r="D128" s="42"/>
      <c r="E128" s="42"/>
      <c r="F128" s="42"/>
      <c r="G128" s="42"/>
      <c r="H128" s="42"/>
      <c r="I128" s="42"/>
      <c r="J128" s="42"/>
      <c r="K128" s="42"/>
      <c r="L128" s="42" t="str">
        <f t="shared" si="11"/>
        <v xml:space="preserve"> </v>
      </c>
      <c r="M128" s="42" t="str">
        <f t="shared" si="12"/>
        <v xml:space="preserve"> </v>
      </c>
      <c r="N128" s="44"/>
      <c r="O128" s="2"/>
    </row>
    <row r="129" spans="1:20" x14ac:dyDescent="0.25">
      <c r="A129">
        <v>17</v>
      </c>
      <c r="B129">
        <v>2</v>
      </c>
      <c r="C129" s="45" t="s">
        <v>34</v>
      </c>
      <c r="D129" s="46"/>
      <c r="E129" s="46"/>
      <c r="F129" s="46"/>
      <c r="G129" s="46"/>
      <c r="H129" s="46">
        <f t="shared" ref="H129:H143" si="18">SUM(I129:K129)</f>
        <v>0</v>
      </c>
      <c r="I129" s="46"/>
      <c r="J129" s="46"/>
      <c r="K129" s="46"/>
      <c r="L129" s="47" t="str">
        <f t="shared" si="11"/>
        <v xml:space="preserve"> </v>
      </c>
      <c r="M129" s="47" t="str">
        <f t="shared" si="12"/>
        <v xml:space="preserve"> </v>
      </c>
      <c r="N129" s="48"/>
      <c r="O129" s="49"/>
    </row>
    <row r="130" spans="1:20" x14ac:dyDescent="0.25">
      <c r="A130">
        <v>17</v>
      </c>
      <c r="B130">
        <v>3</v>
      </c>
      <c r="C130" s="45" t="s">
        <v>35</v>
      </c>
      <c r="D130" s="46">
        <v>3224</v>
      </c>
      <c r="E130" s="46">
        <v>1992</v>
      </c>
      <c r="F130" s="46">
        <v>1074</v>
      </c>
      <c r="G130" s="46">
        <v>1074</v>
      </c>
      <c r="H130" s="46">
        <f t="shared" si="18"/>
        <v>1065</v>
      </c>
      <c r="I130" s="46"/>
      <c r="J130" s="46">
        <v>1065</v>
      </c>
      <c r="K130" s="46"/>
      <c r="L130" s="47">
        <f t="shared" si="11"/>
        <v>33.033498759305211</v>
      </c>
      <c r="M130" s="47">
        <f t="shared" si="12"/>
        <v>99.162011173184368</v>
      </c>
      <c r="N130" s="48"/>
      <c r="O130" s="49"/>
    </row>
    <row r="131" spans="1:20" x14ac:dyDescent="0.25">
      <c r="A131">
        <v>17</v>
      </c>
      <c r="B131">
        <v>4</v>
      </c>
      <c r="C131" s="45" t="s">
        <v>36</v>
      </c>
      <c r="D131" s="46"/>
      <c r="E131" s="46"/>
      <c r="F131" s="46"/>
      <c r="G131" s="46"/>
      <c r="H131" s="46">
        <f t="shared" si="18"/>
        <v>0</v>
      </c>
      <c r="I131" s="46"/>
      <c r="J131" s="46"/>
      <c r="K131" s="46"/>
      <c r="L131" s="47" t="str">
        <f t="shared" si="11"/>
        <v xml:space="preserve"> </v>
      </c>
      <c r="M131" s="47" t="str">
        <f t="shared" si="12"/>
        <v xml:space="preserve"> </v>
      </c>
      <c r="N131" s="48"/>
      <c r="O131" s="49"/>
    </row>
    <row r="132" spans="1:20" x14ac:dyDescent="0.25">
      <c r="A132">
        <v>17</v>
      </c>
      <c r="B132">
        <v>5</v>
      </c>
      <c r="C132" s="45" t="s">
        <v>37</v>
      </c>
      <c r="D132" s="46">
        <v>513</v>
      </c>
      <c r="E132" s="46">
        <v>840</v>
      </c>
      <c r="F132" s="46">
        <v>407</v>
      </c>
      <c r="G132" s="46">
        <v>857</v>
      </c>
      <c r="H132" s="46">
        <f t="shared" si="18"/>
        <v>454</v>
      </c>
      <c r="I132" s="46"/>
      <c r="J132" s="46">
        <v>454</v>
      </c>
      <c r="K132" s="46"/>
      <c r="L132" s="47">
        <f t="shared" si="11"/>
        <v>88.499025341130604</v>
      </c>
      <c r="M132" s="47">
        <f t="shared" si="12"/>
        <v>111.54791154791155</v>
      </c>
      <c r="N132" s="48"/>
      <c r="O132" s="49"/>
    </row>
    <row r="133" spans="1:20" x14ac:dyDescent="0.25">
      <c r="A133">
        <v>17</v>
      </c>
      <c r="B133">
        <v>6</v>
      </c>
      <c r="C133" s="45" t="s">
        <v>38</v>
      </c>
      <c r="D133" s="46">
        <v>17</v>
      </c>
      <c r="E133" s="46"/>
      <c r="F133" s="46">
        <v>22</v>
      </c>
      <c r="G133" s="46">
        <v>22</v>
      </c>
      <c r="H133" s="46">
        <f t="shared" si="18"/>
        <v>26</v>
      </c>
      <c r="I133" s="46"/>
      <c r="J133" s="46">
        <v>26</v>
      </c>
      <c r="K133" s="46"/>
      <c r="L133" s="47">
        <f t="shared" si="11"/>
        <v>152.94117647058823</v>
      </c>
      <c r="M133" s="47">
        <f t="shared" si="12"/>
        <v>118.18181818181819</v>
      </c>
      <c r="N133" s="48"/>
      <c r="O133" s="49"/>
    </row>
    <row r="134" spans="1:20" x14ac:dyDescent="0.25">
      <c r="A134">
        <v>17</v>
      </c>
      <c r="B134">
        <v>7</v>
      </c>
      <c r="C134" s="45" t="s">
        <v>39</v>
      </c>
      <c r="D134" s="46"/>
      <c r="E134" s="46"/>
      <c r="F134" s="46"/>
      <c r="G134" s="46"/>
      <c r="H134" s="46">
        <f t="shared" si="18"/>
        <v>0</v>
      </c>
      <c r="I134" s="46"/>
      <c r="J134" s="46"/>
      <c r="K134" s="46"/>
      <c r="L134" s="47" t="str">
        <f t="shared" si="11"/>
        <v xml:space="preserve"> </v>
      </c>
      <c r="M134" s="47" t="str">
        <f t="shared" si="12"/>
        <v xml:space="preserve"> </v>
      </c>
      <c r="N134" s="48"/>
      <c r="O134" s="49"/>
    </row>
    <row r="135" spans="1:20" x14ac:dyDescent="0.25">
      <c r="A135">
        <v>17</v>
      </c>
      <c r="B135">
        <v>8</v>
      </c>
      <c r="C135" s="45" t="s">
        <v>40</v>
      </c>
      <c r="D135" s="46">
        <v>28322</v>
      </c>
      <c r="E135" s="46">
        <v>32971</v>
      </c>
      <c r="F135" s="46">
        <v>31138</v>
      </c>
      <c r="G135" s="46">
        <v>31905</v>
      </c>
      <c r="H135" s="46">
        <f t="shared" si="18"/>
        <v>34069</v>
      </c>
      <c r="I135" s="46"/>
      <c r="J135" s="46">
        <v>34069</v>
      </c>
      <c r="K135" s="46"/>
      <c r="L135" s="47">
        <f t="shared" si="11"/>
        <v>120.29164607019278</v>
      </c>
      <c r="M135" s="47">
        <f t="shared" si="12"/>
        <v>109.41293596248956</v>
      </c>
      <c r="N135" s="48"/>
      <c r="O135" s="49"/>
    </row>
    <row r="136" spans="1:20" x14ac:dyDescent="0.25">
      <c r="A136">
        <v>17</v>
      </c>
      <c r="B136">
        <v>9</v>
      </c>
      <c r="C136" s="45" t="s">
        <v>41</v>
      </c>
      <c r="D136" s="46"/>
      <c r="E136" s="46"/>
      <c r="F136" s="46"/>
      <c r="G136" s="46"/>
      <c r="H136" s="46">
        <f t="shared" si="18"/>
        <v>0</v>
      </c>
      <c r="I136" s="46"/>
      <c r="J136" s="46"/>
      <c r="K136" s="46"/>
      <c r="L136" s="47" t="str">
        <f t="shared" si="11"/>
        <v xml:space="preserve"> </v>
      </c>
      <c r="M136" s="47" t="str">
        <f t="shared" si="12"/>
        <v xml:space="preserve"> </v>
      </c>
      <c r="N136" s="48"/>
      <c r="O136" s="49"/>
    </row>
    <row r="137" spans="1:20" x14ac:dyDescent="0.25">
      <c r="A137">
        <v>17</v>
      </c>
      <c r="B137">
        <v>10</v>
      </c>
      <c r="C137" s="45" t="s">
        <v>42</v>
      </c>
      <c r="D137" s="46"/>
      <c r="E137" s="46"/>
      <c r="F137" s="46"/>
      <c r="G137" s="46"/>
      <c r="H137" s="46">
        <f t="shared" si="18"/>
        <v>0</v>
      </c>
      <c r="I137" s="46"/>
      <c r="J137" s="46"/>
      <c r="K137" s="46"/>
      <c r="L137" s="47" t="str">
        <f t="shared" si="11"/>
        <v xml:space="preserve"> </v>
      </c>
      <c r="M137" s="47" t="str">
        <f t="shared" si="12"/>
        <v xml:space="preserve"> </v>
      </c>
      <c r="N137" s="48"/>
      <c r="O137" s="49"/>
    </row>
    <row r="138" spans="1:20" x14ac:dyDescent="0.25">
      <c r="A138">
        <v>17</v>
      </c>
      <c r="B138">
        <v>11</v>
      </c>
      <c r="C138" s="45" t="s">
        <v>43</v>
      </c>
      <c r="D138" s="46"/>
      <c r="E138" s="46"/>
      <c r="F138" s="46"/>
      <c r="G138" s="46"/>
      <c r="H138" s="46">
        <f t="shared" si="18"/>
        <v>0</v>
      </c>
      <c r="I138" s="46"/>
      <c r="J138" s="46"/>
      <c r="K138" s="46"/>
      <c r="L138" s="47" t="str">
        <f t="shared" si="11"/>
        <v xml:space="preserve"> </v>
      </c>
      <c r="M138" s="47" t="str">
        <f t="shared" si="12"/>
        <v xml:space="preserve"> </v>
      </c>
      <c r="N138" s="48"/>
      <c r="O138" s="49"/>
    </row>
    <row r="139" spans="1:20" x14ac:dyDescent="0.25">
      <c r="A139">
        <v>17</v>
      </c>
      <c r="B139">
        <v>12</v>
      </c>
      <c r="C139" s="45" t="s">
        <v>44</v>
      </c>
      <c r="D139" s="46"/>
      <c r="E139" s="46"/>
      <c r="F139" s="46"/>
      <c r="G139" s="46"/>
      <c r="H139" s="46">
        <f t="shared" si="18"/>
        <v>0</v>
      </c>
      <c r="I139" s="46"/>
      <c r="J139" s="46"/>
      <c r="K139" s="46"/>
      <c r="L139" s="47" t="str">
        <f t="shared" si="11"/>
        <v xml:space="preserve"> </v>
      </c>
      <c r="M139" s="47" t="str">
        <f t="shared" si="12"/>
        <v xml:space="preserve"> </v>
      </c>
      <c r="N139" s="48"/>
      <c r="O139" s="49"/>
    </row>
    <row r="140" spans="1:20" x14ac:dyDescent="0.25">
      <c r="A140">
        <v>17</v>
      </c>
      <c r="B140">
        <v>13</v>
      </c>
      <c r="C140" s="45" t="s">
        <v>45</v>
      </c>
      <c r="D140" s="46"/>
      <c r="E140" s="46">
        <v>1707</v>
      </c>
      <c r="F140" s="46"/>
      <c r="G140" s="46">
        <v>70</v>
      </c>
      <c r="H140" s="46">
        <f t="shared" si="18"/>
        <v>0</v>
      </c>
      <c r="I140" s="46"/>
      <c r="J140" s="46"/>
      <c r="K140" s="46"/>
      <c r="L140" s="47" t="str">
        <f t="shared" si="11"/>
        <v xml:space="preserve"> </v>
      </c>
      <c r="M140" s="47" t="str">
        <f t="shared" si="12"/>
        <v xml:space="preserve"> </v>
      </c>
      <c r="N140" s="48"/>
      <c r="O140" s="49"/>
    </row>
    <row r="141" spans="1:20" x14ac:dyDescent="0.25">
      <c r="A141">
        <v>17</v>
      </c>
      <c r="B141">
        <v>14</v>
      </c>
      <c r="C141" s="45" t="s">
        <v>46</v>
      </c>
      <c r="D141" s="46">
        <v>33102</v>
      </c>
      <c r="E141" s="46">
        <v>36576</v>
      </c>
      <c r="F141" s="46">
        <f>36592+2629</f>
        <v>39221</v>
      </c>
      <c r="G141" s="46">
        <v>45735</v>
      </c>
      <c r="H141" s="46">
        <f t="shared" si="18"/>
        <v>43518</v>
      </c>
      <c r="I141" s="46"/>
      <c r="J141" s="46">
        <v>43518</v>
      </c>
      <c r="K141" s="46"/>
      <c r="L141" s="47">
        <f t="shared" si="11"/>
        <v>131.46637665397861</v>
      </c>
      <c r="M141" s="47">
        <f t="shared" si="12"/>
        <v>110.95586548022742</v>
      </c>
      <c r="N141" s="48"/>
      <c r="O141" s="48">
        <f>SUM(H141-N141)</f>
        <v>43518</v>
      </c>
      <c r="T141">
        <f>SUM(H141*T$3)</f>
        <v>1153.793229796489</v>
      </c>
    </row>
    <row r="142" spans="1:20" x14ac:dyDescent="0.25">
      <c r="A142">
        <v>17</v>
      </c>
      <c r="B142">
        <v>15</v>
      </c>
      <c r="C142" s="45" t="s">
        <v>47</v>
      </c>
      <c r="D142" s="46"/>
      <c r="E142" s="46"/>
      <c r="F142" s="46"/>
      <c r="G142" s="46"/>
      <c r="H142" s="46">
        <f t="shared" si="18"/>
        <v>0</v>
      </c>
      <c r="I142" s="46"/>
      <c r="J142" s="46"/>
      <c r="K142" s="46"/>
      <c r="L142" s="47" t="str">
        <f t="shared" si="11"/>
        <v xml:space="preserve"> </v>
      </c>
      <c r="M142" s="47" t="str">
        <f t="shared" si="12"/>
        <v xml:space="preserve"> </v>
      </c>
      <c r="N142" s="48"/>
      <c r="O142" s="48">
        <f>SUM(H142-N142)</f>
        <v>0</v>
      </c>
      <c r="T142">
        <f>SUM(H142*T$3)</f>
        <v>0</v>
      </c>
    </row>
    <row r="143" spans="1:20" x14ac:dyDescent="0.25">
      <c r="C143" s="45" t="s">
        <v>48</v>
      </c>
      <c r="D143" s="46"/>
      <c r="E143" s="46"/>
      <c r="F143" s="46"/>
      <c r="G143" s="46"/>
      <c r="H143" s="46">
        <f t="shared" si="18"/>
        <v>0</v>
      </c>
      <c r="I143" s="46"/>
      <c r="J143" s="46"/>
      <c r="K143" s="46"/>
      <c r="L143" s="47"/>
      <c r="M143" s="47"/>
      <c r="N143" s="48"/>
      <c r="O143" s="48"/>
    </row>
    <row r="144" spans="1:20" x14ac:dyDescent="0.25">
      <c r="A144">
        <v>17</v>
      </c>
      <c r="B144">
        <v>19</v>
      </c>
      <c r="C144" s="50" t="s">
        <v>63</v>
      </c>
      <c r="D144" s="51">
        <f t="shared" ref="D144:K144" si="19">SUM(D129:D143)</f>
        <v>65178</v>
      </c>
      <c r="E144" s="51">
        <v>74086</v>
      </c>
      <c r="F144" s="51">
        <f t="shared" si="19"/>
        <v>71862</v>
      </c>
      <c r="G144" s="51">
        <f t="shared" si="19"/>
        <v>79663</v>
      </c>
      <c r="H144" s="51">
        <f t="shared" si="19"/>
        <v>79132</v>
      </c>
      <c r="I144" s="51">
        <f t="shared" si="19"/>
        <v>0</v>
      </c>
      <c r="J144" s="51">
        <f t="shared" si="19"/>
        <v>79132</v>
      </c>
      <c r="K144" s="51">
        <f t="shared" si="19"/>
        <v>0</v>
      </c>
      <c r="L144" s="52">
        <f t="shared" si="11"/>
        <v>121.40906440823591</v>
      </c>
      <c r="M144" s="52">
        <f t="shared" si="12"/>
        <v>110.11661239598118</v>
      </c>
      <c r="N144" s="51">
        <f>SUM(N129:N142)</f>
        <v>0</v>
      </c>
      <c r="O144" s="51">
        <f>SUM(O129:O142)</f>
        <v>43518</v>
      </c>
    </row>
    <row r="145" spans="1:20" x14ac:dyDescent="0.25">
      <c r="A145">
        <v>9</v>
      </c>
      <c r="B145">
        <v>1</v>
      </c>
      <c r="C145" s="41" t="s">
        <v>64</v>
      </c>
      <c r="D145" s="42"/>
      <c r="E145" s="42"/>
      <c r="F145" s="42"/>
      <c r="G145" s="42"/>
      <c r="H145" s="42"/>
      <c r="I145" s="42"/>
      <c r="J145" s="42"/>
      <c r="K145" s="42"/>
      <c r="L145" s="42" t="str">
        <f t="shared" si="11"/>
        <v xml:space="preserve"> </v>
      </c>
      <c r="M145" s="42" t="str">
        <f t="shared" si="12"/>
        <v xml:space="preserve"> </v>
      </c>
      <c r="N145" s="44"/>
      <c r="O145" s="2"/>
    </row>
    <row r="146" spans="1:20" x14ac:dyDescent="0.25">
      <c r="A146">
        <v>9</v>
      </c>
      <c r="B146">
        <v>2</v>
      </c>
      <c r="C146" s="45" t="s">
        <v>34</v>
      </c>
      <c r="D146" s="46">
        <v>81558</v>
      </c>
      <c r="E146" s="46">
        <v>91659</v>
      </c>
      <c r="F146" s="46">
        <v>88575</v>
      </c>
      <c r="G146" s="46">
        <v>97392</v>
      </c>
      <c r="H146" s="46">
        <f t="shared" ref="H146:H160" si="20">SUM(I146:K146)</f>
        <v>109080</v>
      </c>
      <c r="I146" s="46">
        <v>109080</v>
      </c>
      <c r="J146" s="46"/>
      <c r="K146" s="46"/>
      <c r="L146" s="47">
        <f t="shared" ref="L146:L213" si="21">IF(D146&gt;0,SUM((H146/D146)*100)," ")</f>
        <v>133.74531008607372</v>
      </c>
      <c r="M146" s="47">
        <f t="shared" ref="M146:M213" si="22">IF(F146&gt;0,SUM((H146/F146)*100)," ")</f>
        <v>123.14987298899239</v>
      </c>
      <c r="N146" s="48"/>
      <c r="O146" s="49"/>
    </row>
    <row r="147" spans="1:20" x14ac:dyDescent="0.25">
      <c r="A147">
        <v>9</v>
      </c>
      <c r="B147">
        <v>3</v>
      </c>
      <c r="C147" s="45" t="s">
        <v>35</v>
      </c>
      <c r="D147" s="46"/>
      <c r="E147" s="46"/>
      <c r="F147" s="46"/>
      <c r="G147" s="46"/>
      <c r="H147" s="46">
        <f t="shared" si="20"/>
        <v>0</v>
      </c>
      <c r="I147" s="46"/>
      <c r="J147" s="46"/>
      <c r="K147" s="46"/>
      <c r="L147" s="47" t="str">
        <f t="shared" si="21"/>
        <v xml:space="preserve"> </v>
      </c>
      <c r="M147" s="47" t="str">
        <f t="shared" si="22"/>
        <v xml:space="preserve"> </v>
      </c>
      <c r="N147" s="48"/>
      <c r="O147" s="49"/>
    </row>
    <row r="148" spans="1:20" x14ac:dyDescent="0.25">
      <c r="A148">
        <v>9</v>
      </c>
      <c r="B148">
        <v>4</v>
      </c>
      <c r="C148" s="45" t="s">
        <v>36</v>
      </c>
      <c r="D148" s="46"/>
      <c r="E148" s="46"/>
      <c r="F148" s="46"/>
      <c r="G148" s="46"/>
      <c r="H148" s="46">
        <f t="shared" si="20"/>
        <v>0</v>
      </c>
      <c r="I148" s="46"/>
      <c r="J148" s="46"/>
      <c r="K148" s="46"/>
      <c r="L148" s="47" t="str">
        <f t="shared" si="21"/>
        <v xml:space="preserve"> </v>
      </c>
      <c r="M148" s="47" t="str">
        <f t="shared" si="22"/>
        <v xml:space="preserve"> </v>
      </c>
      <c r="N148" s="48"/>
      <c r="O148" s="49"/>
    </row>
    <row r="149" spans="1:20" x14ac:dyDescent="0.25">
      <c r="A149">
        <v>9</v>
      </c>
      <c r="B149">
        <v>5</v>
      </c>
      <c r="C149" s="45" t="s">
        <v>37</v>
      </c>
      <c r="D149" s="46">
        <v>10957</v>
      </c>
      <c r="E149" s="46">
        <v>14577</v>
      </c>
      <c r="F149" s="46">
        <v>14436</v>
      </c>
      <c r="G149" s="46">
        <v>15305</v>
      </c>
      <c r="H149" s="46">
        <f t="shared" si="20"/>
        <v>16137</v>
      </c>
      <c r="I149" s="46">
        <v>16137</v>
      </c>
      <c r="J149" s="46"/>
      <c r="K149" s="46"/>
      <c r="L149" s="47">
        <f t="shared" si="21"/>
        <v>147.2757141553345</v>
      </c>
      <c r="M149" s="47">
        <f t="shared" si="22"/>
        <v>111.78304239401496</v>
      </c>
      <c r="N149" s="48"/>
      <c r="O149" s="49"/>
    </row>
    <row r="150" spans="1:20" x14ac:dyDescent="0.25">
      <c r="A150">
        <v>9</v>
      </c>
      <c r="B150">
        <v>6</v>
      </c>
      <c r="C150" s="45" t="s">
        <v>38</v>
      </c>
      <c r="D150" s="46">
        <v>22896</v>
      </c>
      <c r="E150" s="46">
        <v>22499</v>
      </c>
      <c r="F150" s="46">
        <v>24067</v>
      </c>
      <c r="G150" s="46">
        <v>23962</v>
      </c>
      <c r="H150" s="46">
        <f t="shared" si="20"/>
        <v>23692</v>
      </c>
      <c r="I150" s="46">
        <v>23692</v>
      </c>
      <c r="J150" s="46"/>
      <c r="K150" s="46"/>
      <c r="L150" s="47">
        <f t="shared" si="21"/>
        <v>103.4765897973445</v>
      </c>
      <c r="M150" s="47">
        <f t="shared" si="22"/>
        <v>98.441849835874848</v>
      </c>
      <c r="N150" s="48"/>
      <c r="O150" s="49"/>
    </row>
    <row r="151" spans="1:20" x14ac:dyDescent="0.25">
      <c r="A151">
        <v>9</v>
      </c>
      <c r="B151">
        <v>7</v>
      </c>
      <c r="C151" s="45" t="s">
        <v>39</v>
      </c>
      <c r="D151" s="46">
        <v>2</v>
      </c>
      <c r="E151" s="46"/>
      <c r="F151" s="46">
        <v>2</v>
      </c>
      <c r="G151" s="46"/>
      <c r="H151" s="46">
        <f t="shared" si="20"/>
        <v>0</v>
      </c>
      <c r="I151" s="46"/>
      <c r="J151" s="46"/>
      <c r="K151" s="46"/>
      <c r="L151" s="47">
        <f t="shared" si="21"/>
        <v>0</v>
      </c>
      <c r="M151" s="47">
        <f t="shared" si="22"/>
        <v>0</v>
      </c>
      <c r="N151" s="48"/>
      <c r="O151" s="49"/>
    </row>
    <row r="152" spans="1:20" x14ac:dyDescent="0.25">
      <c r="A152">
        <v>9</v>
      </c>
      <c r="B152">
        <v>8</v>
      </c>
      <c r="C152" s="45" t="s">
        <v>40</v>
      </c>
      <c r="D152" s="46">
        <v>46451</v>
      </c>
      <c r="E152" s="46">
        <v>62564</v>
      </c>
      <c r="F152" s="46">
        <v>60396</v>
      </c>
      <c r="G152" s="46">
        <v>60679</v>
      </c>
      <c r="H152" s="46">
        <f t="shared" si="20"/>
        <v>66697</v>
      </c>
      <c r="I152" s="46">
        <v>66697</v>
      </c>
      <c r="J152" s="46"/>
      <c r="K152" s="46"/>
      <c r="L152" s="47">
        <f t="shared" si="21"/>
        <v>143.58571397817056</v>
      </c>
      <c r="M152" s="47">
        <f t="shared" si="22"/>
        <v>110.43281011987548</v>
      </c>
      <c r="N152" s="48"/>
      <c r="O152" s="49"/>
      <c r="P152">
        <v>48927</v>
      </c>
      <c r="Q152">
        <v>53466</v>
      </c>
      <c r="R152">
        <v>59767</v>
      </c>
    </row>
    <row r="153" spans="1:20" x14ac:dyDescent="0.25">
      <c r="A153">
        <v>9</v>
      </c>
      <c r="B153">
        <v>9</v>
      </c>
      <c r="C153" s="45" t="s">
        <v>41</v>
      </c>
      <c r="D153" s="46"/>
      <c r="E153" s="46"/>
      <c r="F153" s="46"/>
      <c r="G153" s="46"/>
      <c r="H153" s="46">
        <f t="shared" si="20"/>
        <v>0</v>
      </c>
      <c r="I153" s="46"/>
      <c r="J153" s="46"/>
      <c r="K153" s="46"/>
      <c r="L153" s="47" t="str">
        <f t="shared" si="21"/>
        <v xml:space="preserve"> </v>
      </c>
      <c r="M153" s="47" t="str">
        <f t="shared" si="22"/>
        <v xml:space="preserve"> </v>
      </c>
      <c r="N153" s="48"/>
      <c r="O153" s="49"/>
    </row>
    <row r="154" spans="1:20" x14ac:dyDescent="0.25">
      <c r="A154">
        <v>9</v>
      </c>
      <c r="B154">
        <v>10</v>
      </c>
      <c r="C154" s="45" t="s">
        <v>42</v>
      </c>
      <c r="D154" s="46"/>
      <c r="E154" s="46"/>
      <c r="F154" s="46"/>
      <c r="G154" s="46"/>
      <c r="H154" s="46">
        <f t="shared" si="20"/>
        <v>0</v>
      </c>
      <c r="I154" s="46"/>
      <c r="J154" s="46"/>
      <c r="K154" s="46"/>
      <c r="L154" s="47" t="str">
        <f t="shared" si="21"/>
        <v xml:space="preserve"> </v>
      </c>
      <c r="M154" s="47" t="str">
        <f t="shared" si="22"/>
        <v xml:space="preserve"> </v>
      </c>
      <c r="N154" s="48"/>
      <c r="O154" s="49"/>
    </row>
    <row r="155" spans="1:20" x14ac:dyDescent="0.25">
      <c r="A155">
        <v>9</v>
      </c>
      <c r="B155">
        <v>11</v>
      </c>
      <c r="C155" s="45" t="s">
        <v>43</v>
      </c>
      <c r="D155" s="46"/>
      <c r="E155" s="46"/>
      <c r="F155" s="46"/>
      <c r="G155" s="46"/>
      <c r="H155" s="46">
        <f t="shared" si="20"/>
        <v>0</v>
      </c>
      <c r="I155" s="46"/>
      <c r="J155" s="46"/>
      <c r="K155" s="46"/>
      <c r="L155" s="47" t="str">
        <f t="shared" si="21"/>
        <v xml:space="preserve"> </v>
      </c>
      <c r="M155" s="47" t="str">
        <f t="shared" si="22"/>
        <v xml:space="preserve"> </v>
      </c>
      <c r="N155" s="48"/>
      <c r="O155" s="49"/>
    </row>
    <row r="156" spans="1:20" x14ac:dyDescent="0.25">
      <c r="A156">
        <v>9</v>
      </c>
      <c r="B156">
        <v>12</v>
      </c>
      <c r="C156" s="45" t="s">
        <v>44</v>
      </c>
      <c r="D156" s="46"/>
      <c r="E156" s="46"/>
      <c r="F156" s="46"/>
      <c r="G156" s="46"/>
      <c r="H156" s="46">
        <f t="shared" si="20"/>
        <v>0</v>
      </c>
      <c r="I156" s="46"/>
      <c r="J156" s="46"/>
      <c r="K156" s="46"/>
      <c r="L156" s="47" t="str">
        <f t="shared" si="21"/>
        <v xml:space="preserve"> </v>
      </c>
      <c r="M156" s="47" t="str">
        <f t="shared" si="22"/>
        <v xml:space="preserve"> </v>
      </c>
      <c r="N156" s="48"/>
      <c r="O156" s="49"/>
    </row>
    <row r="157" spans="1:20" x14ac:dyDescent="0.25">
      <c r="A157">
        <v>9</v>
      </c>
      <c r="B157">
        <v>13</v>
      </c>
      <c r="C157" s="45" t="s">
        <v>45</v>
      </c>
      <c r="D157" s="46">
        <v>4800</v>
      </c>
      <c r="E157" s="46">
        <v>7418</v>
      </c>
      <c r="F157" s="46">
        <v>8000</v>
      </c>
      <c r="G157" s="46">
        <v>10016</v>
      </c>
      <c r="H157" s="46">
        <f t="shared" si="20"/>
        <v>0</v>
      </c>
      <c r="I157" s="46"/>
      <c r="J157" s="46"/>
      <c r="K157" s="46"/>
      <c r="L157" s="47">
        <f t="shared" si="21"/>
        <v>0</v>
      </c>
      <c r="M157" s="47">
        <f t="shared" si="22"/>
        <v>0</v>
      </c>
      <c r="N157" s="48"/>
      <c r="O157" s="49"/>
    </row>
    <row r="158" spans="1:20" x14ac:dyDescent="0.25">
      <c r="A158">
        <v>9</v>
      </c>
      <c r="B158">
        <v>14</v>
      </c>
      <c r="C158" s="45" t="s">
        <v>46</v>
      </c>
      <c r="D158" s="46">
        <v>186393</v>
      </c>
      <c r="E158" s="46">
        <v>166647</v>
      </c>
      <c r="F158" s="46">
        <v>185777</v>
      </c>
      <c r="G158" s="46">
        <v>175876</v>
      </c>
      <c r="H158" s="46">
        <f t="shared" si="20"/>
        <v>180235</v>
      </c>
      <c r="I158" s="46">
        <v>180235</v>
      </c>
      <c r="J158" s="46"/>
      <c r="K158" s="46"/>
      <c r="L158" s="47">
        <f t="shared" si="21"/>
        <v>96.696227862634331</v>
      </c>
      <c r="M158" s="47">
        <f t="shared" si="22"/>
        <v>97.016853539458609</v>
      </c>
      <c r="N158" s="48"/>
      <c r="O158" s="48">
        <f>SUM(H158-N158)</f>
        <v>180235</v>
      </c>
      <c r="T158">
        <f>SUM(H158*T$3)</f>
        <v>4778.5726084004355</v>
      </c>
    </row>
    <row r="159" spans="1:20" x14ac:dyDescent="0.25">
      <c r="A159">
        <v>9</v>
      </c>
      <c r="B159">
        <v>15</v>
      </c>
      <c r="C159" s="45" t="s">
        <v>47</v>
      </c>
      <c r="D159" s="46"/>
      <c r="E159" s="46"/>
      <c r="F159" s="46"/>
      <c r="G159" s="46"/>
      <c r="H159" s="46">
        <f t="shared" si="20"/>
        <v>0</v>
      </c>
      <c r="I159" s="46"/>
      <c r="J159" s="46"/>
      <c r="K159" s="46"/>
      <c r="L159" s="47" t="str">
        <f t="shared" si="21"/>
        <v xml:space="preserve"> </v>
      </c>
      <c r="M159" s="47" t="str">
        <f t="shared" si="22"/>
        <v xml:space="preserve"> </v>
      </c>
      <c r="N159" s="48"/>
      <c r="O159" s="48">
        <f>SUM(H159-N159)</f>
        <v>0</v>
      </c>
      <c r="T159">
        <f>SUM(H159*T$3)</f>
        <v>0</v>
      </c>
    </row>
    <row r="160" spans="1:20" x14ac:dyDescent="0.25">
      <c r="C160" s="45" t="s">
        <v>48</v>
      </c>
      <c r="D160" s="46"/>
      <c r="E160" s="46"/>
      <c r="F160" s="46"/>
      <c r="G160" s="46"/>
      <c r="H160" s="46">
        <f t="shared" si="20"/>
        <v>0</v>
      </c>
      <c r="I160" s="46"/>
      <c r="J160" s="46"/>
      <c r="K160" s="46"/>
      <c r="L160" s="47"/>
      <c r="M160" s="47"/>
      <c r="N160" s="48"/>
      <c r="O160" s="48"/>
    </row>
    <row r="161" spans="1:20" x14ac:dyDescent="0.25">
      <c r="A161">
        <v>9</v>
      </c>
      <c r="B161">
        <v>19</v>
      </c>
      <c r="C161" s="50" t="s">
        <v>65</v>
      </c>
      <c r="D161" s="51">
        <f t="shared" ref="D161:K161" si="23">SUM(D146:D160)</f>
        <v>353057</v>
      </c>
      <c r="E161" s="51">
        <v>365364</v>
      </c>
      <c r="F161" s="51">
        <f t="shared" si="23"/>
        <v>381253</v>
      </c>
      <c r="G161" s="51">
        <f t="shared" si="23"/>
        <v>383230</v>
      </c>
      <c r="H161" s="51">
        <f t="shared" si="23"/>
        <v>395841</v>
      </c>
      <c r="I161" s="51">
        <f t="shared" si="23"/>
        <v>395841</v>
      </c>
      <c r="J161" s="51">
        <f t="shared" si="23"/>
        <v>0</v>
      </c>
      <c r="K161" s="51">
        <f t="shared" si="23"/>
        <v>0</v>
      </c>
      <c r="L161" s="52">
        <f t="shared" si="21"/>
        <v>112.11815655828946</v>
      </c>
      <c r="M161" s="52">
        <f t="shared" si="22"/>
        <v>103.82633054690717</v>
      </c>
      <c r="N161" s="51">
        <f>SUM(N146:N159)</f>
        <v>0</v>
      </c>
      <c r="O161" s="51">
        <f>SUM(O146:O159)</f>
        <v>180235</v>
      </c>
    </row>
    <row r="162" spans="1:20" x14ac:dyDescent="0.25">
      <c r="A162">
        <v>11</v>
      </c>
      <c r="B162">
        <v>1</v>
      </c>
      <c r="C162" s="41" t="s">
        <v>66</v>
      </c>
      <c r="D162" s="42"/>
      <c r="E162" s="42"/>
      <c r="F162" s="42"/>
      <c r="G162" s="42"/>
      <c r="H162" s="42"/>
      <c r="I162" s="42"/>
      <c r="J162" s="42"/>
      <c r="K162" s="42"/>
      <c r="L162" s="42" t="str">
        <f t="shared" si="21"/>
        <v xml:space="preserve"> </v>
      </c>
      <c r="M162" s="42" t="str">
        <f t="shared" si="22"/>
        <v xml:space="preserve"> </v>
      </c>
      <c r="N162" s="44"/>
      <c r="O162" s="2"/>
    </row>
    <row r="163" spans="1:20" x14ac:dyDescent="0.25">
      <c r="A163">
        <v>11</v>
      </c>
      <c r="B163">
        <v>2</v>
      </c>
      <c r="C163" s="45" t="s">
        <v>34</v>
      </c>
      <c r="D163" s="46"/>
      <c r="E163" s="46"/>
      <c r="F163" s="46"/>
      <c r="G163" s="46"/>
      <c r="H163" s="46">
        <f t="shared" ref="H163:H177" si="24">SUM(I163:K163)</f>
        <v>0</v>
      </c>
      <c r="I163" s="46"/>
      <c r="J163" s="46"/>
      <c r="K163" s="46"/>
      <c r="L163" s="47" t="str">
        <f t="shared" si="21"/>
        <v xml:space="preserve"> </v>
      </c>
      <c r="M163" s="47" t="str">
        <f t="shared" si="22"/>
        <v xml:space="preserve"> </v>
      </c>
      <c r="N163" s="48"/>
      <c r="O163" s="49"/>
    </row>
    <row r="164" spans="1:20" x14ac:dyDescent="0.25">
      <c r="A164">
        <v>11</v>
      </c>
      <c r="B164">
        <v>3</v>
      </c>
      <c r="C164" s="45" t="s">
        <v>35</v>
      </c>
      <c r="D164" s="46"/>
      <c r="E164" s="46">
        <v>5291</v>
      </c>
      <c r="F164" s="46"/>
      <c r="G164" s="46">
        <v>4829</v>
      </c>
      <c r="H164" s="46">
        <f t="shared" si="24"/>
        <v>1350</v>
      </c>
      <c r="I164" s="46">
        <v>1350</v>
      </c>
      <c r="J164" s="46"/>
      <c r="K164" s="46"/>
      <c r="L164" s="47" t="str">
        <f t="shared" si="21"/>
        <v xml:space="preserve"> </v>
      </c>
      <c r="M164" s="47" t="str">
        <f t="shared" si="22"/>
        <v xml:space="preserve"> </v>
      </c>
      <c r="N164" s="48"/>
      <c r="O164" s="49"/>
    </row>
    <row r="165" spans="1:20" x14ac:dyDescent="0.25">
      <c r="A165">
        <v>11</v>
      </c>
      <c r="B165">
        <v>4</v>
      </c>
      <c r="C165" s="45" t="s">
        <v>36</v>
      </c>
      <c r="D165" s="46"/>
      <c r="E165" s="46"/>
      <c r="F165" s="46"/>
      <c r="G165" s="46"/>
      <c r="H165" s="46">
        <f t="shared" si="24"/>
        <v>0</v>
      </c>
      <c r="I165" s="46"/>
      <c r="J165" s="46"/>
      <c r="K165" s="46"/>
      <c r="L165" s="47" t="str">
        <f t="shared" si="21"/>
        <v xml:space="preserve"> </v>
      </c>
      <c r="M165" s="47" t="str">
        <f t="shared" si="22"/>
        <v xml:space="preserve"> </v>
      </c>
      <c r="N165" s="48"/>
      <c r="O165" s="49"/>
    </row>
    <row r="166" spans="1:20" x14ac:dyDescent="0.25">
      <c r="A166">
        <v>11</v>
      </c>
      <c r="B166">
        <v>5</v>
      </c>
      <c r="C166" s="45" t="s">
        <v>37</v>
      </c>
      <c r="D166" s="46">
        <v>4736</v>
      </c>
      <c r="E166" s="46">
        <v>5758</v>
      </c>
      <c r="F166" s="46">
        <v>3306</v>
      </c>
      <c r="G166" s="46">
        <v>5736</v>
      </c>
      <c r="H166" s="46">
        <f t="shared" si="24"/>
        <v>4228</v>
      </c>
      <c r="I166" s="46">
        <v>4228</v>
      </c>
      <c r="J166" s="46"/>
      <c r="K166" s="46"/>
      <c r="L166" s="47">
        <f t="shared" si="21"/>
        <v>89.273648648648646</v>
      </c>
      <c r="M166" s="47">
        <f t="shared" si="22"/>
        <v>127.88868723532971</v>
      </c>
      <c r="N166" s="48"/>
      <c r="O166" s="49"/>
    </row>
    <row r="167" spans="1:20" x14ac:dyDescent="0.25">
      <c r="A167">
        <v>11</v>
      </c>
      <c r="B167">
        <v>6</v>
      </c>
      <c r="C167" s="45" t="s">
        <v>38</v>
      </c>
      <c r="D167" s="46">
        <v>1450</v>
      </c>
      <c r="E167" s="46"/>
      <c r="F167" s="46">
        <v>233</v>
      </c>
      <c r="G167" s="46"/>
      <c r="H167" s="46">
        <f t="shared" si="24"/>
        <v>443</v>
      </c>
      <c r="I167" s="46">
        <v>443</v>
      </c>
      <c r="J167" s="46"/>
      <c r="K167" s="46"/>
      <c r="L167" s="47">
        <f t="shared" si="21"/>
        <v>30.551724137931036</v>
      </c>
      <c r="M167" s="47">
        <f t="shared" si="22"/>
        <v>190.12875536480686</v>
      </c>
      <c r="N167" s="48"/>
      <c r="O167" s="49"/>
    </row>
    <row r="168" spans="1:20" x14ac:dyDescent="0.25">
      <c r="A168">
        <v>11</v>
      </c>
      <c r="B168">
        <v>7</v>
      </c>
      <c r="C168" s="45" t="s">
        <v>39</v>
      </c>
      <c r="D168" s="46"/>
      <c r="E168" s="46"/>
      <c r="F168" s="46"/>
      <c r="G168" s="46"/>
      <c r="H168" s="46">
        <f t="shared" si="24"/>
        <v>1</v>
      </c>
      <c r="I168" s="46">
        <v>1</v>
      </c>
      <c r="J168" s="46"/>
      <c r="K168" s="46"/>
      <c r="L168" s="47" t="str">
        <f t="shared" si="21"/>
        <v xml:space="preserve"> </v>
      </c>
      <c r="M168" s="47" t="str">
        <f t="shared" si="22"/>
        <v xml:space="preserve"> </v>
      </c>
      <c r="N168" s="48"/>
      <c r="O168" s="49"/>
    </row>
    <row r="169" spans="1:20" x14ac:dyDescent="0.25">
      <c r="A169">
        <v>11</v>
      </c>
      <c r="B169">
        <v>8</v>
      </c>
      <c r="C169" s="45" t="s">
        <v>40</v>
      </c>
      <c r="D169" s="46">
        <v>35482</v>
      </c>
      <c r="E169" s="46">
        <v>35136</v>
      </c>
      <c r="F169" s="46">
        <v>31511</v>
      </c>
      <c r="G169" s="46">
        <v>31788</v>
      </c>
      <c r="H169" s="46">
        <f t="shared" si="24"/>
        <v>36217</v>
      </c>
      <c r="I169" s="46">
        <v>36217</v>
      </c>
      <c r="J169" s="46"/>
      <c r="K169" s="46"/>
      <c r="L169" s="47">
        <f t="shared" si="21"/>
        <v>102.07147285947804</v>
      </c>
      <c r="M169" s="47">
        <f t="shared" si="22"/>
        <v>114.93446732886929</v>
      </c>
      <c r="N169" s="48"/>
      <c r="O169" s="49"/>
    </row>
    <row r="170" spans="1:20" x14ac:dyDescent="0.25">
      <c r="A170">
        <v>11</v>
      </c>
      <c r="B170">
        <v>9</v>
      </c>
      <c r="C170" s="45" t="s">
        <v>41</v>
      </c>
      <c r="D170" s="46"/>
      <c r="E170" s="46"/>
      <c r="F170" s="46"/>
      <c r="G170" s="46"/>
      <c r="H170" s="46">
        <f t="shared" si="24"/>
        <v>0</v>
      </c>
      <c r="I170" s="46"/>
      <c r="J170" s="46"/>
      <c r="K170" s="46"/>
      <c r="L170" s="47" t="str">
        <f t="shared" si="21"/>
        <v xml:space="preserve"> </v>
      </c>
      <c r="M170" s="47" t="str">
        <f t="shared" si="22"/>
        <v xml:space="preserve"> </v>
      </c>
      <c r="N170" s="48"/>
      <c r="O170" s="49"/>
    </row>
    <row r="171" spans="1:20" x14ac:dyDescent="0.25">
      <c r="A171">
        <v>11</v>
      </c>
      <c r="B171">
        <v>10</v>
      </c>
      <c r="C171" s="45" t="s">
        <v>42</v>
      </c>
      <c r="D171" s="46"/>
      <c r="E171" s="46">
        <v>360</v>
      </c>
      <c r="F171" s="46"/>
      <c r="G171" s="46"/>
      <c r="H171" s="46">
        <f t="shared" si="24"/>
        <v>0</v>
      </c>
      <c r="I171" s="46"/>
      <c r="J171" s="46"/>
      <c r="K171" s="46"/>
      <c r="L171" s="47" t="str">
        <f t="shared" si="21"/>
        <v xml:space="preserve"> </v>
      </c>
      <c r="M171" s="47" t="str">
        <f t="shared" si="22"/>
        <v xml:space="preserve"> </v>
      </c>
      <c r="N171" s="48"/>
      <c r="O171" s="49"/>
    </row>
    <row r="172" spans="1:20" x14ac:dyDescent="0.25">
      <c r="A172">
        <v>11</v>
      </c>
      <c r="B172">
        <v>11</v>
      </c>
      <c r="C172" s="45" t="s">
        <v>43</v>
      </c>
      <c r="D172" s="46"/>
      <c r="E172" s="46"/>
      <c r="F172" s="46"/>
      <c r="G172" s="46"/>
      <c r="H172" s="46">
        <f t="shared" si="24"/>
        <v>0</v>
      </c>
      <c r="I172" s="46"/>
      <c r="J172" s="46"/>
      <c r="K172" s="46"/>
      <c r="L172" s="47" t="str">
        <f t="shared" si="21"/>
        <v xml:space="preserve"> </v>
      </c>
      <c r="M172" s="47" t="str">
        <f t="shared" si="22"/>
        <v xml:space="preserve"> </v>
      </c>
      <c r="N172" s="48"/>
      <c r="O172" s="49"/>
    </row>
    <row r="173" spans="1:20" x14ac:dyDescent="0.25">
      <c r="A173">
        <v>11</v>
      </c>
      <c r="B173">
        <v>12</v>
      </c>
      <c r="C173" s="45" t="s">
        <v>44</v>
      </c>
      <c r="D173" s="46"/>
      <c r="E173" s="46"/>
      <c r="F173" s="46"/>
      <c r="G173" s="46"/>
      <c r="H173" s="46">
        <f t="shared" si="24"/>
        <v>0</v>
      </c>
      <c r="I173" s="46"/>
      <c r="J173" s="46"/>
      <c r="K173" s="46"/>
      <c r="L173" s="47" t="str">
        <f t="shared" si="21"/>
        <v xml:space="preserve"> </v>
      </c>
      <c r="M173" s="47" t="str">
        <f t="shared" si="22"/>
        <v xml:space="preserve"> </v>
      </c>
      <c r="N173" s="48"/>
      <c r="O173" s="49"/>
    </row>
    <row r="174" spans="1:20" x14ac:dyDescent="0.25">
      <c r="A174">
        <v>11</v>
      </c>
      <c r="B174">
        <v>13</v>
      </c>
      <c r="C174" s="45" t="s">
        <v>45</v>
      </c>
      <c r="D174" s="46"/>
      <c r="E174" s="46">
        <v>2656</v>
      </c>
      <c r="F174" s="46"/>
      <c r="G174" s="46">
        <v>1214</v>
      </c>
      <c r="H174" s="46">
        <f t="shared" si="24"/>
        <v>0</v>
      </c>
      <c r="I174" s="46"/>
      <c r="J174" s="46"/>
      <c r="K174" s="46"/>
      <c r="L174" s="47" t="str">
        <f t="shared" si="21"/>
        <v xml:space="preserve"> </v>
      </c>
      <c r="M174" s="47" t="str">
        <f t="shared" si="22"/>
        <v xml:space="preserve"> </v>
      </c>
      <c r="N174" s="48"/>
      <c r="O174" s="49"/>
    </row>
    <row r="175" spans="1:20" x14ac:dyDescent="0.25">
      <c r="A175">
        <v>11</v>
      </c>
      <c r="B175">
        <v>14</v>
      </c>
      <c r="C175" s="45" t="s">
        <v>46</v>
      </c>
      <c r="D175" s="46">
        <f>110478+400</f>
        <v>110878</v>
      </c>
      <c r="E175" s="46">
        <v>109109</v>
      </c>
      <c r="F175" s="46">
        <v>136839</v>
      </c>
      <c r="G175" s="46">
        <v>148032</v>
      </c>
      <c r="H175" s="46">
        <f t="shared" si="24"/>
        <v>157969</v>
      </c>
      <c r="I175" s="46">
        <v>157969</v>
      </c>
      <c r="J175" s="46"/>
      <c r="K175" s="46"/>
      <c r="L175" s="47">
        <f t="shared" si="21"/>
        <v>142.47100416674184</v>
      </c>
      <c r="M175" s="47">
        <f t="shared" si="22"/>
        <v>115.44150424951951</v>
      </c>
      <c r="N175" s="48"/>
      <c r="O175" s="48">
        <f>SUM(H175-N175)</f>
        <v>157969</v>
      </c>
      <c r="T175">
        <f>SUM(H175*T$3)</f>
        <v>4188.2338967259884</v>
      </c>
    </row>
    <row r="176" spans="1:20" x14ac:dyDescent="0.25">
      <c r="A176">
        <v>11</v>
      </c>
      <c r="B176">
        <v>15</v>
      </c>
      <c r="C176" s="45" t="s">
        <v>47</v>
      </c>
      <c r="D176" s="46"/>
      <c r="E176" s="46"/>
      <c r="F176" s="46"/>
      <c r="G176" s="46"/>
      <c r="H176" s="46">
        <f t="shared" si="24"/>
        <v>0</v>
      </c>
      <c r="I176" s="46"/>
      <c r="J176" s="46"/>
      <c r="K176" s="46"/>
      <c r="L176" s="47" t="str">
        <f t="shared" si="21"/>
        <v xml:space="preserve"> </v>
      </c>
      <c r="M176" s="47" t="str">
        <f t="shared" si="22"/>
        <v xml:space="preserve"> </v>
      </c>
      <c r="N176" s="48"/>
      <c r="O176" s="48">
        <f>SUM(H176-N176)</f>
        <v>0</v>
      </c>
      <c r="T176">
        <f>SUM(H176*T$3)</f>
        <v>0</v>
      </c>
    </row>
    <row r="177" spans="1:21" x14ac:dyDescent="0.25">
      <c r="C177" s="45" t="s">
        <v>48</v>
      </c>
      <c r="D177" s="46"/>
      <c r="E177" s="46"/>
      <c r="F177" s="46"/>
      <c r="G177" s="46"/>
      <c r="H177" s="46">
        <f t="shared" si="24"/>
        <v>0</v>
      </c>
      <c r="I177" s="46"/>
      <c r="J177" s="46"/>
      <c r="K177" s="46"/>
      <c r="L177" s="47"/>
      <c r="M177" s="47"/>
      <c r="N177" s="48"/>
      <c r="O177" s="48"/>
    </row>
    <row r="178" spans="1:21" x14ac:dyDescent="0.25">
      <c r="A178">
        <v>11</v>
      </c>
      <c r="B178">
        <v>19</v>
      </c>
      <c r="C178" s="50" t="s">
        <v>67</v>
      </c>
      <c r="D178" s="51">
        <f t="shared" ref="D178:K178" si="25">SUM(D163:D177)</f>
        <v>152546</v>
      </c>
      <c r="E178" s="51">
        <v>158310</v>
      </c>
      <c r="F178" s="51">
        <f t="shared" si="25"/>
        <v>171889</v>
      </c>
      <c r="G178" s="51">
        <f t="shared" si="25"/>
        <v>191599</v>
      </c>
      <c r="H178" s="51">
        <f t="shared" si="25"/>
        <v>200208</v>
      </c>
      <c r="I178" s="51">
        <f t="shared" si="25"/>
        <v>200208</v>
      </c>
      <c r="J178" s="51">
        <f t="shared" si="25"/>
        <v>0</v>
      </c>
      <c r="K178" s="51">
        <f t="shared" si="25"/>
        <v>0</v>
      </c>
      <c r="L178" s="52">
        <f t="shared" si="21"/>
        <v>131.24434596777365</v>
      </c>
      <c r="M178" s="52">
        <f t="shared" si="22"/>
        <v>116.47516711366055</v>
      </c>
      <c r="N178" s="51">
        <f>SUM(N163:N176)</f>
        <v>0</v>
      </c>
      <c r="O178" s="51">
        <f>SUM(O163:O176)</f>
        <v>157969</v>
      </c>
    </row>
    <row r="179" spans="1:21" x14ac:dyDescent="0.25">
      <c r="A179">
        <v>12</v>
      </c>
      <c r="B179">
        <v>1</v>
      </c>
      <c r="C179" s="41" t="s">
        <v>68</v>
      </c>
      <c r="D179" s="42"/>
      <c r="E179" s="42"/>
      <c r="F179" s="42"/>
      <c r="G179" s="42"/>
      <c r="H179" s="42"/>
      <c r="I179" s="42"/>
      <c r="J179" s="42"/>
      <c r="K179" s="42"/>
      <c r="L179" s="42" t="str">
        <f t="shared" si="21"/>
        <v xml:space="preserve"> </v>
      </c>
      <c r="M179" s="42" t="str">
        <f t="shared" si="22"/>
        <v xml:space="preserve"> </v>
      </c>
      <c r="N179" s="44"/>
      <c r="O179" s="2"/>
      <c r="U179" s="4"/>
    </row>
    <row r="180" spans="1:21" x14ac:dyDescent="0.25">
      <c r="A180">
        <v>12</v>
      </c>
      <c r="B180">
        <v>2</v>
      </c>
      <c r="C180" s="45" t="s">
        <v>34</v>
      </c>
      <c r="D180" s="46"/>
      <c r="E180" s="46"/>
      <c r="F180" s="46"/>
      <c r="G180" s="46"/>
      <c r="H180" s="46">
        <f t="shared" ref="H180:H194" si="26">SUM(I180:K180)</f>
        <v>0</v>
      </c>
      <c r="I180" s="46"/>
      <c r="J180" s="46"/>
      <c r="K180" s="46"/>
      <c r="L180" s="47" t="str">
        <f t="shared" si="21"/>
        <v xml:space="preserve"> </v>
      </c>
      <c r="M180" s="47" t="str">
        <f t="shared" si="22"/>
        <v xml:space="preserve"> </v>
      </c>
      <c r="N180" s="48"/>
      <c r="O180" s="49"/>
    </row>
    <row r="181" spans="1:21" x14ac:dyDescent="0.25">
      <c r="A181">
        <v>12</v>
      </c>
      <c r="B181">
        <v>3</v>
      </c>
      <c r="C181" s="45" t="s">
        <v>35</v>
      </c>
      <c r="D181" s="46"/>
      <c r="E181" s="46">
        <v>1900</v>
      </c>
      <c r="F181" s="46">
        <v>1000</v>
      </c>
      <c r="G181" s="46">
        <v>8170</v>
      </c>
      <c r="H181" s="46">
        <f t="shared" si="26"/>
        <v>3000</v>
      </c>
      <c r="I181" s="46">
        <v>3000</v>
      </c>
      <c r="J181" s="46"/>
      <c r="K181" s="46"/>
      <c r="L181" s="47" t="str">
        <f t="shared" si="21"/>
        <v xml:space="preserve"> </v>
      </c>
      <c r="M181" s="47">
        <f t="shared" si="22"/>
        <v>300</v>
      </c>
      <c r="N181" s="48"/>
      <c r="O181" s="49"/>
    </row>
    <row r="182" spans="1:21" x14ac:dyDescent="0.25">
      <c r="A182">
        <v>12</v>
      </c>
      <c r="B182">
        <v>4</v>
      </c>
      <c r="C182" s="45" t="s">
        <v>36</v>
      </c>
      <c r="D182" s="46"/>
      <c r="E182" s="46"/>
      <c r="F182" s="46"/>
      <c r="G182" s="46"/>
      <c r="H182" s="46">
        <f t="shared" si="26"/>
        <v>0</v>
      </c>
      <c r="I182" s="46"/>
      <c r="J182" s="46"/>
      <c r="K182" s="46"/>
      <c r="L182" s="47" t="str">
        <f t="shared" si="21"/>
        <v xml:space="preserve"> </v>
      </c>
      <c r="M182" s="47" t="str">
        <f t="shared" si="22"/>
        <v xml:space="preserve"> </v>
      </c>
      <c r="N182" s="48"/>
      <c r="O182" s="49"/>
    </row>
    <row r="183" spans="1:21" x14ac:dyDescent="0.25">
      <c r="A183">
        <v>12</v>
      </c>
      <c r="B183">
        <v>5</v>
      </c>
      <c r="C183" s="45" t="s">
        <v>37</v>
      </c>
      <c r="D183" s="46">
        <v>600</v>
      </c>
      <c r="E183" s="46">
        <v>2459</v>
      </c>
      <c r="F183" s="46">
        <v>1193</v>
      </c>
      <c r="G183" s="46">
        <v>2424</v>
      </c>
      <c r="H183" s="46">
        <f t="shared" si="26"/>
        <v>54344</v>
      </c>
      <c r="I183" s="46">
        <v>54344</v>
      </c>
      <c r="J183" s="46"/>
      <c r="K183" s="46"/>
      <c r="L183" s="47">
        <f t="shared" si="21"/>
        <v>9057.3333333333339</v>
      </c>
      <c r="M183" s="47">
        <f t="shared" si="22"/>
        <v>4555.2388935456829</v>
      </c>
      <c r="N183" s="48"/>
      <c r="O183" s="49"/>
    </row>
    <row r="184" spans="1:21" x14ac:dyDescent="0.25">
      <c r="A184">
        <v>12</v>
      </c>
      <c r="B184">
        <v>6</v>
      </c>
      <c r="C184" s="45" t="s">
        <v>38</v>
      </c>
      <c r="D184" s="46">
        <v>500</v>
      </c>
      <c r="E184" s="46"/>
      <c r="F184" s="46">
        <v>3800</v>
      </c>
      <c r="G184" s="46">
        <v>2165</v>
      </c>
      <c r="H184" s="46">
        <f t="shared" si="26"/>
        <v>4000</v>
      </c>
      <c r="I184" s="46">
        <v>4000</v>
      </c>
      <c r="J184" s="46"/>
      <c r="K184" s="46"/>
      <c r="L184" s="47">
        <f t="shared" si="21"/>
        <v>800</v>
      </c>
      <c r="M184" s="47">
        <f t="shared" si="22"/>
        <v>105.26315789473684</v>
      </c>
      <c r="N184" s="48"/>
      <c r="O184" s="49"/>
    </row>
    <row r="185" spans="1:21" x14ac:dyDescent="0.25">
      <c r="A185">
        <v>12</v>
      </c>
      <c r="B185">
        <v>7</v>
      </c>
      <c r="C185" s="45" t="s">
        <v>39</v>
      </c>
      <c r="D185" s="46"/>
      <c r="E185" s="46"/>
      <c r="F185" s="46"/>
      <c r="G185" s="46"/>
      <c r="H185" s="46">
        <f t="shared" si="26"/>
        <v>0</v>
      </c>
      <c r="I185" s="46"/>
      <c r="J185" s="46"/>
      <c r="K185" s="46"/>
      <c r="L185" s="47" t="str">
        <f t="shared" si="21"/>
        <v xml:space="preserve"> </v>
      </c>
      <c r="M185" s="47" t="str">
        <f t="shared" si="22"/>
        <v xml:space="preserve"> </v>
      </c>
      <c r="N185" s="48"/>
      <c r="O185" s="49"/>
    </row>
    <row r="186" spans="1:21" x14ac:dyDescent="0.25">
      <c r="A186">
        <v>12</v>
      </c>
      <c r="B186">
        <v>8</v>
      </c>
      <c r="C186" s="45" t="s">
        <v>40</v>
      </c>
      <c r="D186" s="46">
        <v>2954</v>
      </c>
      <c r="E186" s="46">
        <v>9286</v>
      </c>
      <c r="F186" s="46">
        <v>4417</v>
      </c>
      <c r="G186" s="46">
        <v>10138</v>
      </c>
      <c r="H186" s="46">
        <f t="shared" si="26"/>
        <v>201276</v>
      </c>
      <c r="I186" s="46">
        <v>201276</v>
      </c>
      <c r="J186" s="46"/>
      <c r="K186" s="46"/>
      <c r="L186" s="47">
        <f t="shared" si="21"/>
        <v>6813.6763710223422</v>
      </c>
      <c r="M186" s="47">
        <f t="shared" si="22"/>
        <v>4556.8485397328504</v>
      </c>
      <c r="N186" s="48"/>
      <c r="O186" s="49"/>
    </row>
    <row r="187" spans="1:21" x14ac:dyDescent="0.25">
      <c r="A187">
        <v>12</v>
      </c>
      <c r="B187">
        <v>9</v>
      </c>
      <c r="C187" s="45" t="s">
        <v>41</v>
      </c>
      <c r="D187" s="46"/>
      <c r="E187" s="46"/>
      <c r="F187" s="46"/>
      <c r="G187" s="46"/>
      <c r="H187" s="46">
        <f t="shared" si="26"/>
        <v>0</v>
      </c>
      <c r="I187" s="46"/>
      <c r="J187" s="46"/>
      <c r="K187" s="46"/>
      <c r="L187" s="47" t="str">
        <f t="shared" si="21"/>
        <v xml:space="preserve"> </v>
      </c>
      <c r="M187" s="47" t="str">
        <f t="shared" si="22"/>
        <v xml:space="preserve"> </v>
      </c>
      <c r="N187" s="48"/>
      <c r="O187" s="49"/>
    </row>
    <row r="188" spans="1:21" x14ac:dyDescent="0.25">
      <c r="A188">
        <v>12</v>
      </c>
      <c r="B188">
        <v>10</v>
      </c>
      <c r="C188" s="45" t="s">
        <v>42</v>
      </c>
      <c r="D188" s="46"/>
      <c r="E188" s="46"/>
      <c r="F188" s="46"/>
      <c r="G188" s="46"/>
      <c r="H188" s="46">
        <f t="shared" si="26"/>
        <v>0</v>
      </c>
      <c r="I188" s="46"/>
      <c r="J188" s="46"/>
      <c r="K188" s="46"/>
      <c r="L188" s="47" t="str">
        <f t="shared" si="21"/>
        <v xml:space="preserve"> </v>
      </c>
      <c r="M188" s="47" t="str">
        <f t="shared" si="22"/>
        <v xml:space="preserve"> </v>
      </c>
      <c r="N188" s="48"/>
      <c r="O188" s="49"/>
    </row>
    <row r="189" spans="1:21" x14ac:dyDescent="0.25">
      <c r="A189">
        <v>12</v>
      </c>
      <c r="B189">
        <v>11</v>
      </c>
      <c r="C189" s="45" t="s">
        <v>43</v>
      </c>
      <c r="D189" s="46"/>
      <c r="E189" s="46"/>
      <c r="F189" s="46"/>
      <c r="G189" s="46"/>
      <c r="H189" s="46">
        <f t="shared" si="26"/>
        <v>0</v>
      </c>
      <c r="I189" s="46"/>
      <c r="J189" s="46"/>
      <c r="K189" s="46"/>
      <c r="L189" s="47" t="str">
        <f t="shared" si="21"/>
        <v xml:space="preserve"> </v>
      </c>
      <c r="M189" s="47" t="str">
        <f t="shared" si="22"/>
        <v xml:space="preserve"> </v>
      </c>
      <c r="N189" s="48"/>
      <c r="O189" s="49"/>
    </row>
    <row r="190" spans="1:21" x14ac:dyDescent="0.25">
      <c r="A190">
        <v>12</v>
      </c>
      <c r="B190">
        <v>12</v>
      </c>
      <c r="C190" s="45" t="s">
        <v>44</v>
      </c>
      <c r="D190" s="46"/>
      <c r="E190" s="46"/>
      <c r="F190" s="46"/>
      <c r="G190" s="46"/>
      <c r="H190" s="46">
        <f t="shared" si="26"/>
        <v>0</v>
      </c>
      <c r="I190" s="46"/>
      <c r="J190" s="46"/>
      <c r="K190" s="46"/>
      <c r="L190" s="47" t="str">
        <f t="shared" si="21"/>
        <v xml:space="preserve"> </v>
      </c>
      <c r="M190" s="47" t="str">
        <f t="shared" si="22"/>
        <v xml:space="preserve"> </v>
      </c>
      <c r="N190" s="48"/>
      <c r="O190" s="49"/>
    </row>
    <row r="191" spans="1:21" x14ac:dyDescent="0.25">
      <c r="A191">
        <v>12</v>
      </c>
      <c r="B191">
        <v>13</v>
      </c>
      <c r="C191" s="45" t="s">
        <v>45</v>
      </c>
      <c r="D191" s="46">
        <v>11213</v>
      </c>
      <c r="E191" s="46">
        <v>12147</v>
      </c>
      <c r="F191" s="46">
        <v>12244</v>
      </c>
      <c r="G191" s="46">
        <v>14825</v>
      </c>
      <c r="H191" s="46">
        <f t="shared" si="26"/>
        <v>19151</v>
      </c>
      <c r="I191" s="46">
        <v>19151</v>
      </c>
      <c r="J191" s="46"/>
      <c r="K191" s="46"/>
      <c r="L191" s="47">
        <f t="shared" si="21"/>
        <v>170.79282975118167</v>
      </c>
      <c r="M191" s="47">
        <f t="shared" si="22"/>
        <v>156.41130349558966</v>
      </c>
      <c r="N191" s="48"/>
      <c r="O191" s="49"/>
    </row>
    <row r="192" spans="1:21" x14ac:dyDescent="0.25">
      <c r="A192">
        <v>12</v>
      </c>
      <c r="B192">
        <v>14</v>
      </c>
      <c r="C192" s="45" t="s">
        <v>46</v>
      </c>
      <c r="D192" s="46">
        <v>72668</v>
      </c>
      <c r="E192" s="46">
        <v>68171</v>
      </c>
      <c r="F192" s="46">
        <f>78571-3000+898-2629</f>
        <v>73840</v>
      </c>
      <c r="G192" s="46">
        <v>83921</v>
      </c>
      <c r="H192" s="46">
        <f t="shared" si="26"/>
        <v>72252</v>
      </c>
      <c r="I192" s="46">
        <f>72253-1</f>
        <v>72252</v>
      </c>
      <c r="J192" s="46"/>
      <c r="K192" s="46"/>
      <c r="L192" s="47">
        <f t="shared" si="21"/>
        <v>99.427533439753404</v>
      </c>
      <c r="M192" s="47">
        <f t="shared" si="22"/>
        <v>97.849404117009755</v>
      </c>
      <c r="N192" s="48"/>
      <c r="O192" s="48">
        <f>SUM(H192-N192)</f>
        <v>72252</v>
      </c>
      <c r="T192">
        <f>SUM(H192*T$3)</f>
        <v>1915.6180991602535</v>
      </c>
    </row>
    <row r="193" spans="1:21" x14ac:dyDescent="0.25">
      <c r="A193">
        <v>12</v>
      </c>
      <c r="B193">
        <v>15</v>
      </c>
      <c r="C193" s="45" t="s">
        <v>47</v>
      </c>
      <c r="D193" s="46"/>
      <c r="E193" s="46"/>
      <c r="F193" s="46"/>
      <c r="G193" s="46"/>
      <c r="H193" s="46">
        <f t="shared" si="26"/>
        <v>0</v>
      </c>
      <c r="I193" s="46"/>
      <c r="J193" s="46"/>
      <c r="K193" s="46"/>
      <c r="L193" s="47" t="str">
        <f t="shared" si="21"/>
        <v xml:space="preserve"> </v>
      </c>
      <c r="M193" s="47" t="str">
        <f t="shared" si="22"/>
        <v xml:space="preserve"> </v>
      </c>
      <c r="N193" s="48"/>
      <c r="O193" s="48">
        <f>SUM(H193-N193)</f>
        <v>0</v>
      </c>
      <c r="T193">
        <f>SUM(H193*T$3)</f>
        <v>0</v>
      </c>
      <c r="U193" s="4"/>
    </row>
    <row r="194" spans="1:21" x14ac:dyDescent="0.25">
      <c r="C194" s="45" t="s">
        <v>48</v>
      </c>
      <c r="D194" s="46"/>
      <c r="E194" s="46"/>
      <c r="F194" s="46"/>
      <c r="G194" s="46"/>
      <c r="H194" s="46">
        <f t="shared" si="26"/>
        <v>0</v>
      </c>
      <c r="I194" s="46"/>
      <c r="J194" s="46"/>
      <c r="K194" s="46"/>
      <c r="L194" s="47"/>
      <c r="M194" s="47"/>
      <c r="N194" s="48"/>
      <c r="O194" s="48"/>
      <c r="U194" s="4"/>
    </row>
    <row r="195" spans="1:21" x14ac:dyDescent="0.25">
      <c r="A195">
        <v>12</v>
      </c>
      <c r="B195">
        <v>19</v>
      </c>
      <c r="C195" s="50" t="s">
        <v>69</v>
      </c>
      <c r="D195" s="51">
        <f t="shared" ref="D195:K195" si="27">SUM(D180:D194)</f>
        <v>87935</v>
      </c>
      <c r="E195" s="51">
        <v>93963</v>
      </c>
      <c r="F195" s="51">
        <f t="shared" si="27"/>
        <v>96494</v>
      </c>
      <c r="G195" s="51">
        <f t="shared" si="27"/>
        <v>121643</v>
      </c>
      <c r="H195" s="51">
        <f t="shared" si="27"/>
        <v>354023</v>
      </c>
      <c r="I195" s="51">
        <f t="shared" si="27"/>
        <v>354023</v>
      </c>
      <c r="J195" s="51">
        <f t="shared" si="27"/>
        <v>0</v>
      </c>
      <c r="K195" s="51">
        <f t="shared" si="27"/>
        <v>0</v>
      </c>
      <c r="L195" s="52">
        <f t="shared" si="21"/>
        <v>402.59623585603003</v>
      </c>
      <c r="M195" s="52">
        <f t="shared" si="22"/>
        <v>366.88602400149233</v>
      </c>
      <c r="N195" s="51">
        <f>SUM(N180:N193)</f>
        <v>0</v>
      </c>
      <c r="O195" s="51">
        <f>SUM(O180:O193)</f>
        <v>72252</v>
      </c>
    </row>
    <row r="196" spans="1:21" x14ac:dyDescent="0.25">
      <c r="C196" s="41" t="s">
        <v>70</v>
      </c>
      <c r="D196" s="42"/>
      <c r="E196" s="42"/>
      <c r="F196" s="42"/>
      <c r="G196" s="42"/>
      <c r="H196" s="42"/>
      <c r="I196" s="42"/>
      <c r="J196" s="42"/>
      <c r="K196" s="42"/>
      <c r="L196" s="42" t="str">
        <f t="shared" si="21"/>
        <v xml:space="preserve"> </v>
      </c>
      <c r="M196" s="42" t="str">
        <f t="shared" si="22"/>
        <v xml:space="preserve"> </v>
      </c>
      <c r="N196" s="55"/>
      <c r="O196" s="55"/>
    </row>
    <row r="197" spans="1:21" x14ac:dyDescent="0.25">
      <c r="C197" s="45" t="s">
        <v>34</v>
      </c>
      <c r="D197" s="46"/>
      <c r="E197" s="46"/>
      <c r="F197" s="46"/>
      <c r="G197" s="46"/>
      <c r="H197" s="46">
        <f t="shared" ref="H197:H211" si="28">SUM(I197:K197)</f>
        <v>0</v>
      </c>
      <c r="I197" s="46"/>
      <c r="J197" s="46"/>
      <c r="K197" s="46"/>
      <c r="L197" s="47" t="str">
        <f t="shared" si="21"/>
        <v xml:space="preserve"> </v>
      </c>
      <c r="M197" s="47" t="str">
        <f t="shared" si="22"/>
        <v xml:space="preserve"> </v>
      </c>
      <c r="N197" s="55"/>
      <c r="O197" s="55"/>
    </row>
    <row r="198" spans="1:21" x14ac:dyDescent="0.25">
      <c r="C198" s="45" t="s">
        <v>35</v>
      </c>
      <c r="D198" s="46"/>
      <c r="E198" s="46">
        <v>1981</v>
      </c>
      <c r="F198" s="46"/>
      <c r="G198" s="46">
        <v>343</v>
      </c>
      <c r="H198" s="46">
        <f t="shared" si="28"/>
        <v>0</v>
      </c>
      <c r="I198" s="46"/>
      <c r="J198" s="46"/>
      <c r="K198" s="46"/>
      <c r="L198" s="47" t="str">
        <f t="shared" si="21"/>
        <v xml:space="preserve"> </v>
      </c>
      <c r="M198" s="47" t="str">
        <f t="shared" si="22"/>
        <v xml:space="preserve"> </v>
      </c>
      <c r="N198" s="55"/>
      <c r="O198" s="55"/>
    </row>
    <row r="199" spans="1:21" x14ac:dyDescent="0.25">
      <c r="C199" s="45" t="s">
        <v>36</v>
      </c>
      <c r="D199" s="46"/>
      <c r="E199" s="46"/>
      <c r="F199" s="46"/>
      <c r="G199" s="46"/>
      <c r="H199" s="46">
        <f t="shared" si="28"/>
        <v>0</v>
      </c>
      <c r="I199" s="46"/>
      <c r="J199" s="46"/>
      <c r="K199" s="46"/>
      <c r="L199" s="47" t="str">
        <f t="shared" si="21"/>
        <v xml:space="preserve"> </v>
      </c>
      <c r="M199" s="47" t="str">
        <f t="shared" si="22"/>
        <v xml:space="preserve"> </v>
      </c>
      <c r="N199" s="55"/>
      <c r="O199" s="55"/>
    </row>
    <row r="200" spans="1:21" x14ac:dyDescent="0.25">
      <c r="C200" s="45" t="s">
        <v>37</v>
      </c>
      <c r="D200" s="46">
        <v>402</v>
      </c>
      <c r="E200" s="46">
        <v>489</v>
      </c>
      <c r="F200" s="46">
        <v>402</v>
      </c>
      <c r="G200" s="46">
        <v>472</v>
      </c>
      <c r="H200" s="46">
        <f t="shared" si="28"/>
        <v>349</v>
      </c>
      <c r="I200" s="46">
        <v>349</v>
      </c>
      <c r="J200" s="46"/>
      <c r="K200" s="46"/>
      <c r="L200" s="47">
        <f t="shared" si="21"/>
        <v>86.815920398009951</v>
      </c>
      <c r="M200" s="47">
        <f t="shared" si="22"/>
        <v>86.815920398009951</v>
      </c>
      <c r="N200" s="55"/>
      <c r="O200" s="55"/>
    </row>
    <row r="201" spans="1:21" x14ac:dyDescent="0.25">
      <c r="C201" s="45" t="s">
        <v>38</v>
      </c>
      <c r="D201" s="46">
        <v>3698</v>
      </c>
      <c r="E201" s="46">
        <v>1127</v>
      </c>
      <c r="F201" s="46">
        <v>2937</v>
      </c>
      <c r="G201" s="46">
        <v>2161</v>
      </c>
      <c r="H201" s="46">
        <f t="shared" si="28"/>
        <v>3108</v>
      </c>
      <c r="I201" s="46">
        <v>3108</v>
      </c>
      <c r="J201" s="46"/>
      <c r="K201" s="46"/>
      <c r="L201" s="47">
        <f t="shared" si="21"/>
        <v>84.045429962141696</v>
      </c>
      <c r="M201" s="47">
        <f t="shared" si="22"/>
        <v>105.82226762002043</v>
      </c>
      <c r="N201" s="55"/>
      <c r="O201" s="55"/>
    </row>
    <row r="202" spans="1:21" x14ac:dyDescent="0.25">
      <c r="C202" s="45" t="s">
        <v>39</v>
      </c>
      <c r="D202" s="46"/>
      <c r="E202" s="46"/>
      <c r="F202" s="46"/>
      <c r="G202" s="46"/>
      <c r="H202" s="46">
        <f t="shared" si="28"/>
        <v>0</v>
      </c>
      <c r="I202" s="46"/>
      <c r="J202" s="46"/>
      <c r="K202" s="46"/>
      <c r="L202" s="47" t="str">
        <f t="shared" si="21"/>
        <v xml:space="preserve"> </v>
      </c>
      <c r="M202" s="47" t="str">
        <f t="shared" si="22"/>
        <v xml:space="preserve"> </v>
      </c>
      <c r="N202" s="55"/>
      <c r="O202" s="55"/>
    </row>
    <row r="203" spans="1:21" x14ac:dyDescent="0.25">
      <c r="C203" s="45" t="s">
        <v>40</v>
      </c>
      <c r="D203" s="46">
        <v>1490</v>
      </c>
      <c r="E203" s="46">
        <v>3141</v>
      </c>
      <c r="F203" s="46">
        <v>1490</v>
      </c>
      <c r="G203" s="46">
        <v>2949</v>
      </c>
      <c r="H203" s="46">
        <f t="shared" si="28"/>
        <v>3090</v>
      </c>
      <c r="I203" s="46">
        <v>3090</v>
      </c>
      <c r="J203" s="46"/>
      <c r="K203" s="46"/>
      <c r="L203" s="47">
        <f t="shared" si="21"/>
        <v>207.38255033557044</v>
      </c>
      <c r="M203" s="47">
        <f t="shared" si="22"/>
        <v>207.38255033557044</v>
      </c>
      <c r="N203" s="55"/>
      <c r="O203" s="55"/>
    </row>
    <row r="204" spans="1:21" x14ac:dyDescent="0.25">
      <c r="C204" s="45" t="s">
        <v>41</v>
      </c>
      <c r="D204" s="46"/>
      <c r="E204" s="46"/>
      <c r="F204" s="46"/>
      <c r="G204" s="46"/>
      <c r="H204" s="46">
        <f t="shared" si="28"/>
        <v>0</v>
      </c>
      <c r="I204" s="46"/>
      <c r="J204" s="46"/>
      <c r="K204" s="46"/>
      <c r="L204" s="47" t="str">
        <f t="shared" si="21"/>
        <v xml:space="preserve"> </v>
      </c>
      <c r="M204" s="47" t="str">
        <f t="shared" si="22"/>
        <v xml:space="preserve"> </v>
      </c>
      <c r="N204" s="55"/>
      <c r="O204" s="55"/>
    </row>
    <row r="205" spans="1:21" x14ac:dyDescent="0.25">
      <c r="C205" s="45" t="s">
        <v>42</v>
      </c>
      <c r="D205" s="46"/>
      <c r="E205" s="46">
        <v>5</v>
      </c>
      <c r="F205" s="46"/>
      <c r="G205" s="46"/>
      <c r="H205" s="46">
        <f t="shared" si="28"/>
        <v>0</v>
      </c>
      <c r="I205" s="46"/>
      <c r="J205" s="46"/>
      <c r="K205" s="46"/>
      <c r="L205" s="47" t="str">
        <f t="shared" si="21"/>
        <v xml:space="preserve"> </v>
      </c>
      <c r="M205" s="47" t="str">
        <f t="shared" si="22"/>
        <v xml:space="preserve"> </v>
      </c>
      <c r="N205" s="55"/>
      <c r="O205" s="55"/>
    </row>
    <row r="206" spans="1:21" x14ac:dyDescent="0.25">
      <c r="C206" s="45" t="s">
        <v>43</v>
      </c>
      <c r="D206" s="46"/>
      <c r="E206" s="46"/>
      <c r="F206" s="46"/>
      <c r="G206" s="46"/>
      <c r="H206" s="46">
        <f t="shared" si="28"/>
        <v>0</v>
      </c>
      <c r="I206" s="46"/>
      <c r="J206" s="46"/>
      <c r="K206" s="46"/>
      <c r="L206" s="47" t="str">
        <f t="shared" si="21"/>
        <v xml:space="preserve"> </v>
      </c>
      <c r="M206" s="47" t="str">
        <f t="shared" si="22"/>
        <v xml:space="preserve"> </v>
      </c>
      <c r="N206" s="55"/>
      <c r="O206" s="55"/>
    </row>
    <row r="207" spans="1:21" x14ac:dyDescent="0.25">
      <c r="C207" s="45" t="s">
        <v>44</v>
      </c>
      <c r="D207" s="46"/>
      <c r="E207" s="46"/>
      <c r="F207" s="46"/>
      <c r="G207" s="46"/>
      <c r="H207" s="46">
        <f t="shared" si="28"/>
        <v>0</v>
      </c>
      <c r="I207" s="46"/>
      <c r="J207" s="46"/>
      <c r="K207" s="46"/>
      <c r="L207" s="47" t="str">
        <f t="shared" si="21"/>
        <v xml:space="preserve"> </v>
      </c>
      <c r="M207" s="47" t="str">
        <f t="shared" si="22"/>
        <v xml:space="preserve"> </v>
      </c>
      <c r="N207" s="55"/>
      <c r="O207" s="55"/>
    </row>
    <row r="208" spans="1:21" x14ac:dyDescent="0.25">
      <c r="C208" s="45" t="s">
        <v>45</v>
      </c>
      <c r="D208" s="46"/>
      <c r="E208" s="46">
        <v>1693</v>
      </c>
      <c r="F208" s="46"/>
      <c r="G208" s="46">
        <v>294</v>
      </c>
      <c r="H208" s="46">
        <f t="shared" si="28"/>
        <v>0</v>
      </c>
      <c r="I208" s="46"/>
      <c r="J208" s="46"/>
      <c r="K208" s="46"/>
      <c r="L208" s="47" t="str">
        <f t="shared" si="21"/>
        <v xml:space="preserve"> </v>
      </c>
      <c r="M208" s="47" t="str">
        <f t="shared" si="22"/>
        <v xml:space="preserve"> </v>
      </c>
      <c r="N208" s="55"/>
      <c r="O208" s="55"/>
    </row>
    <row r="209" spans="1:20" x14ac:dyDescent="0.25">
      <c r="C209" s="45" t="s">
        <v>46</v>
      </c>
      <c r="D209" s="46">
        <v>71337</v>
      </c>
      <c r="E209" s="46">
        <v>80906</v>
      </c>
      <c r="F209" s="46">
        <f>76352+2216</f>
        <v>78568</v>
      </c>
      <c r="G209" s="46">
        <v>90764</v>
      </c>
      <c r="H209" s="46">
        <f t="shared" si="28"/>
        <v>79081</v>
      </c>
      <c r="I209" s="46">
        <v>79081</v>
      </c>
      <c r="J209" s="46"/>
      <c r="K209" s="46"/>
      <c r="L209" s="47">
        <f t="shared" si="21"/>
        <v>110.85551677250234</v>
      </c>
      <c r="M209" s="47">
        <f t="shared" si="22"/>
        <v>100.65293758273089</v>
      </c>
      <c r="N209" s="55"/>
      <c r="O209" s="55"/>
      <c r="T209">
        <f>SUM(H209*T$3)</f>
        <v>2096.6754539624094</v>
      </c>
    </row>
    <row r="210" spans="1:20" x14ac:dyDescent="0.25">
      <c r="C210" s="45" t="s">
        <v>47</v>
      </c>
      <c r="D210" s="46"/>
      <c r="E210" s="46"/>
      <c r="F210" s="46"/>
      <c r="G210" s="46"/>
      <c r="H210" s="46">
        <f t="shared" si="28"/>
        <v>0</v>
      </c>
      <c r="I210" s="46"/>
      <c r="J210" s="46"/>
      <c r="K210" s="46"/>
      <c r="L210" s="47" t="str">
        <f t="shared" si="21"/>
        <v xml:space="preserve"> </v>
      </c>
      <c r="M210" s="47" t="str">
        <f t="shared" si="22"/>
        <v xml:space="preserve"> </v>
      </c>
      <c r="N210" s="55"/>
      <c r="O210" s="55"/>
      <c r="T210">
        <f>SUM(H210*T$3)</f>
        <v>0</v>
      </c>
    </row>
    <row r="211" spans="1:20" x14ac:dyDescent="0.25">
      <c r="C211" s="45" t="s">
        <v>48</v>
      </c>
      <c r="D211" s="46"/>
      <c r="E211" s="46"/>
      <c r="F211" s="46"/>
      <c r="G211" s="46"/>
      <c r="H211" s="46">
        <f t="shared" si="28"/>
        <v>0</v>
      </c>
      <c r="I211" s="46"/>
      <c r="J211" s="46"/>
      <c r="K211" s="46"/>
      <c r="L211" s="47"/>
      <c r="M211" s="47"/>
      <c r="N211" s="55"/>
      <c r="O211" s="55"/>
    </row>
    <row r="212" spans="1:20" x14ac:dyDescent="0.25">
      <c r="C212" s="50" t="s">
        <v>71</v>
      </c>
      <c r="D212" s="51">
        <f t="shared" ref="D212:K212" si="29">SUM(D197:D211)</f>
        <v>76927</v>
      </c>
      <c r="E212" s="51">
        <v>89342</v>
      </c>
      <c r="F212" s="51">
        <f t="shared" si="29"/>
        <v>83397</v>
      </c>
      <c r="G212" s="51">
        <f t="shared" si="29"/>
        <v>96983</v>
      </c>
      <c r="H212" s="51">
        <f t="shared" si="29"/>
        <v>85628</v>
      </c>
      <c r="I212" s="51">
        <f t="shared" si="29"/>
        <v>85628</v>
      </c>
      <c r="J212" s="51">
        <f t="shared" si="29"/>
        <v>0</v>
      </c>
      <c r="K212" s="51">
        <f t="shared" si="29"/>
        <v>0</v>
      </c>
      <c r="L212" s="52">
        <f t="shared" si="21"/>
        <v>111.31072315311918</v>
      </c>
      <c r="M212" s="52">
        <f t="shared" si="22"/>
        <v>102.67515618067794</v>
      </c>
      <c r="N212" s="55"/>
      <c r="O212" s="55"/>
    </row>
    <row r="213" spans="1:20" x14ac:dyDescent="0.25">
      <c r="A213">
        <v>16</v>
      </c>
      <c r="B213">
        <v>1</v>
      </c>
      <c r="C213" s="41" t="s">
        <v>72</v>
      </c>
      <c r="D213" s="42"/>
      <c r="E213" s="42"/>
      <c r="F213" s="42"/>
      <c r="G213" s="42"/>
      <c r="H213" s="42"/>
      <c r="I213" s="42"/>
      <c r="J213" s="42"/>
      <c r="K213" s="42"/>
      <c r="L213" s="42" t="str">
        <f t="shared" si="21"/>
        <v xml:space="preserve"> </v>
      </c>
      <c r="M213" s="42" t="str">
        <f t="shared" si="22"/>
        <v xml:space="preserve"> </v>
      </c>
      <c r="N213" s="44"/>
      <c r="O213" s="2"/>
    </row>
    <row r="214" spans="1:20" x14ac:dyDescent="0.25">
      <c r="A214">
        <v>16</v>
      </c>
      <c r="B214">
        <v>2</v>
      </c>
      <c r="C214" s="45" t="s">
        <v>34</v>
      </c>
      <c r="D214" s="46"/>
      <c r="E214" s="46"/>
      <c r="F214" s="46"/>
      <c r="G214" s="46"/>
      <c r="H214" s="46">
        <f t="shared" ref="H214:H228" si="30">SUM(I214:K214)</f>
        <v>0</v>
      </c>
      <c r="I214" s="46"/>
      <c r="J214" s="46"/>
      <c r="K214" s="46"/>
      <c r="L214" s="47" t="str">
        <f t="shared" ref="L214:L280" si="31">IF(D214&gt;0,SUM((H214/D214)*100)," ")</f>
        <v xml:space="preserve"> </v>
      </c>
      <c r="M214" s="47" t="str">
        <f t="shared" ref="M214:M280" si="32">IF(F214&gt;0,SUM((H214/F214)*100)," ")</f>
        <v xml:space="preserve"> </v>
      </c>
      <c r="N214" s="48"/>
      <c r="O214" s="49"/>
    </row>
    <row r="215" spans="1:20" x14ac:dyDescent="0.25">
      <c r="A215">
        <v>16</v>
      </c>
      <c r="B215">
        <v>3</v>
      </c>
      <c r="C215" s="45" t="s">
        <v>35</v>
      </c>
      <c r="D215" s="46">
        <f>3327</f>
        <v>3327</v>
      </c>
      <c r="E215" s="46">
        <v>36440</v>
      </c>
      <c r="F215" s="46">
        <v>29898</v>
      </c>
      <c r="G215" s="46">
        <v>63453</v>
      </c>
      <c r="H215" s="46">
        <f t="shared" si="30"/>
        <v>5504</v>
      </c>
      <c r="I215" s="46">
        <v>5504</v>
      </c>
      <c r="J215" s="46"/>
      <c r="K215" s="46"/>
      <c r="L215" s="47">
        <f t="shared" si="31"/>
        <v>165.43432521791402</v>
      </c>
      <c r="M215" s="47">
        <f t="shared" si="32"/>
        <v>18.409258144357484</v>
      </c>
      <c r="N215" s="48"/>
      <c r="O215" s="49"/>
    </row>
    <row r="216" spans="1:20" x14ac:dyDescent="0.25">
      <c r="A216">
        <v>16</v>
      </c>
      <c r="B216">
        <v>4</v>
      </c>
      <c r="C216" s="45" t="s">
        <v>36</v>
      </c>
      <c r="D216" s="46"/>
      <c r="E216" s="46"/>
      <c r="F216" s="46"/>
      <c r="G216" s="46"/>
      <c r="H216" s="46">
        <f t="shared" si="30"/>
        <v>0</v>
      </c>
      <c r="I216" s="46"/>
      <c r="J216" s="46"/>
      <c r="K216" s="46"/>
      <c r="L216" s="47" t="str">
        <f t="shared" si="31"/>
        <v xml:space="preserve"> </v>
      </c>
      <c r="M216" s="47" t="str">
        <f t="shared" si="32"/>
        <v xml:space="preserve"> </v>
      </c>
      <c r="N216" s="48"/>
      <c r="O216" s="49"/>
    </row>
    <row r="217" spans="1:20" x14ac:dyDescent="0.25">
      <c r="A217">
        <v>16</v>
      </c>
      <c r="B217">
        <v>5</v>
      </c>
      <c r="C217" s="45" t="s">
        <v>37</v>
      </c>
      <c r="D217" s="46">
        <v>1053</v>
      </c>
      <c r="E217" s="46"/>
      <c r="F217" s="46">
        <v>1053</v>
      </c>
      <c r="G217" s="46"/>
      <c r="H217" s="46">
        <f t="shared" si="30"/>
        <v>1080</v>
      </c>
      <c r="I217" s="46">
        <v>1080</v>
      </c>
      <c r="J217" s="46"/>
      <c r="K217" s="46"/>
      <c r="L217" s="47">
        <f t="shared" si="31"/>
        <v>102.56410256410255</v>
      </c>
      <c r="M217" s="47">
        <f t="shared" si="32"/>
        <v>102.56410256410255</v>
      </c>
      <c r="N217" s="48"/>
      <c r="O217" s="49"/>
    </row>
    <row r="218" spans="1:20" x14ac:dyDescent="0.25">
      <c r="A218">
        <v>16</v>
      </c>
      <c r="B218">
        <v>6</v>
      </c>
      <c r="C218" s="45" t="s">
        <v>38</v>
      </c>
      <c r="D218" s="46"/>
      <c r="E218" s="46"/>
      <c r="F218" s="46"/>
      <c r="G218" s="46"/>
      <c r="H218" s="46">
        <f t="shared" si="30"/>
        <v>0</v>
      </c>
      <c r="I218" s="46"/>
      <c r="J218" s="46"/>
      <c r="K218" s="46"/>
      <c r="L218" s="47" t="str">
        <f t="shared" si="31"/>
        <v xml:space="preserve"> </v>
      </c>
      <c r="M218" s="47" t="str">
        <f t="shared" si="32"/>
        <v xml:space="preserve"> </v>
      </c>
      <c r="N218" s="48"/>
      <c r="O218" s="49"/>
    </row>
    <row r="219" spans="1:20" x14ac:dyDescent="0.25">
      <c r="A219">
        <v>16</v>
      </c>
      <c r="B219">
        <v>7</v>
      </c>
      <c r="C219" s="45" t="s">
        <v>39</v>
      </c>
      <c r="D219" s="46">
        <v>1</v>
      </c>
      <c r="E219" s="46"/>
      <c r="F219" s="46"/>
      <c r="G219" s="46"/>
      <c r="H219" s="46">
        <f t="shared" si="30"/>
        <v>0</v>
      </c>
      <c r="I219" s="46"/>
      <c r="J219" s="46"/>
      <c r="K219" s="46"/>
      <c r="L219" s="47">
        <f t="shared" si="31"/>
        <v>0</v>
      </c>
      <c r="M219" s="47" t="str">
        <f t="shared" si="32"/>
        <v xml:space="preserve"> </v>
      </c>
      <c r="N219" s="48"/>
      <c r="O219" s="49"/>
    </row>
    <row r="220" spans="1:20" x14ac:dyDescent="0.25">
      <c r="A220">
        <v>16</v>
      </c>
      <c r="B220">
        <v>8</v>
      </c>
      <c r="C220" s="45" t="s">
        <v>40</v>
      </c>
      <c r="D220" s="46">
        <f>1500+3900</f>
        <v>5400</v>
      </c>
      <c r="E220" s="46">
        <v>5568</v>
      </c>
      <c r="F220" s="46">
        <f>4953</f>
        <v>4953</v>
      </c>
      <c r="G220" s="46">
        <f>2760+4079</f>
        <v>6839</v>
      </c>
      <c r="H220" s="46">
        <f t="shared" si="30"/>
        <v>6700</v>
      </c>
      <c r="I220" s="46">
        <f>2700+4000</f>
        <v>6700</v>
      </c>
      <c r="J220" s="46"/>
      <c r="K220" s="46"/>
      <c r="L220" s="47">
        <f t="shared" si="31"/>
        <v>124.07407407407408</v>
      </c>
      <c r="M220" s="47">
        <f t="shared" si="32"/>
        <v>135.27155259438723</v>
      </c>
      <c r="N220" s="48"/>
      <c r="O220" s="49"/>
    </row>
    <row r="221" spans="1:20" x14ac:dyDescent="0.25">
      <c r="A221">
        <v>16</v>
      </c>
      <c r="B221">
        <v>9</v>
      </c>
      <c r="C221" s="45" t="s">
        <v>41</v>
      </c>
      <c r="D221" s="46"/>
      <c r="E221" s="46"/>
      <c r="F221" s="46"/>
      <c r="G221" s="46"/>
      <c r="H221" s="46">
        <f t="shared" si="30"/>
        <v>0</v>
      </c>
      <c r="I221" s="46"/>
      <c r="J221" s="46"/>
      <c r="K221" s="46"/>
      <c r="L221" s="47" t="str">
        <f t="shared" si="31"/>
        <v xml:space="preserve"> </v>
      </c>
      <c r="M221" s="47" t="str">
        <f t="shared" si="32"/>
        <v xml:space="preserve"> </v>
      </c>
      <c r="N221" s="48"/>
      <c r="O221" s="49"/>
    </row>
    <row r="222" spans="1:20" x14ac:dyDescent="0.25">
      <c r="A222">
        <v>16</v>
      </c>
      <c r="B222">
        <v>10</v>
      </c>
      <c r="C222" s="45" t="s">
        <v>42</v>
      </c>
      <c r="D222" s="46"/>
      <c r="E222" s="46"/>
      <c r="F222" s="46"/>
      <c r="G222" s="46"/>
      <c r="H222" s="46">
        <f t="shared" si="30"/>
        <v>0</v>
      </c>
      <c r="I222" s="46"/>
      <c r="J222" s="46"/>
      <c r="K222" s="46"/>
      <c r="L222" s="47" t="str">
        <f t="shared" si="31"/>
        <v xml:space="preserve"> </v>
      </c>
      <c r="M222" s="47" t="str">
        <f t="shared" si="32"/>
        <v xml:space="preserve"> </v>
      </c>
      <c r="N222" s="48"/>
      <c r="O222" s="49"/>
    </row>
    <row r="223" spans="1:20" x14ac:dyDescent="0.25">
      <c r="A223">
        <v>16</v>
      </c>
      <c r="B223">
        <v>11</v>
      </c>
      <c r="C223" s="45" t="s">
        <v>43</v>
      </c>
      <c r="D223" s="46"/>
      <c r="E223" s="46"/>
      <c r="F223" s="46"/>
      <c r="G223" s="46"/>
      <c r="H223" s="46">
        <f t="shared" si="30"/>
        <v>0</v>
      </c>
      <c r="I223" s="46"/>
      <c r="J223" s="46"/>
      <c r="K223" s="46"/>
      <c r="L223" s="47" t="str">
        <f t="shared" si="31"/>
        <v xml:space="preserve"> </v>
      </c>
      <c r="M223" s="47" t="str">
        <f t="shared" si="32"/>
        <v xml:space="preserve"> </v>
      </c>
      <c r="N223" s="48"/>
      <c r="O223" s="49"/>
    </row>
    <row r="224" spans="1:20" x14ac:dyDescent="0.25">
      <c r="A224">
        <v>16</v>
      </c>
      <c r="B224">
        <v>12</v>
      </c>
      <c r="C224" s="45" t="s">
        <v>44</v>
      </c>
      <c r="D224" s="46"/>
      <c r="E224" s="46"/>
      <c r="F224" s="46"/>
      <c r="G224" s="46"/>
      <c r="H224" s="46">
        <f t="shared" si="30"/>
        <v>0</v>
      </c>
      <c r="I224" s="46"/>
      <c r="J224" s="46"/>
      <c r="K224" s="46"/>
      <c r="L224" s="47" t="str">
        <f t="shared" si="31"/>
        <v xml:space="preserve"> </v>
      </c>
      <c r="M224" s="47" t="str">
        <f t="shared" si="32"/>
        <v xml:space="preserve"> </v>
      </c>
      <c r="N224" s="48"/>
      <c r="O224" s="49"/>
    </row>
    <row r="225" spans="1:20" x14ac:dyDescent="0.25">
      <c r="A225">
        <v>16</v>
      </c>
      <c r="B225">
        <v>13</v>
      </c>
      <c r="C225" s="45" t="s">
        <v>45</v>
      </c>
      <c r="D225" s="46"/>
      <c r="E225" s="46">
        <v>3954</v>
      </c>
      <c r="F225" s="46"/>
      <c r="G225" s="46">
        <v>11953</v>
      </c>
      <c r="H225" s="46">
        <f t="shared" si="30"/>
        <v>0</v>
      </c>
      <c r="I225" s="46"/>
      <c r="J225" s="46"/>
      <c r="K225" s="46"/>
      <c r="L225" s="47" t="str">
        <f t="shared" si="31"/>
        <v xml:space="preserve"> </v>
      </c>
      <c r="M225" s="47" t="str">
        <f t="shared" si="32"/>
        <v xml:space="preserve"> </v>
      </c>
      <c r="N225" s="48"/>
      <c r="O225" s="49"/>
    </row>
    <row r="226" spans="1:20" x14ac:dyDescent="0.25">
      <c r="A226">
        <v>16</v>
      </c>
      <c r="B226">
        <v>14</v>
      </c>
      <c r="C226" s="45" t="s">
        <v>46</v>
      </c>
      <c r="D226" s="46">
        <f>391224+150</f>
        <v>391374</v>
      </c>
      <c r="E226" s="46">
        <v>377117</v>
      </c>
      <c r="F226" s="46">
        <f>411441+597</f>
        <v>412038</v>
      </c>
      <c r="G226" s="46">
        <f>116+510901</f>
        <v>511017</v>
      </c>
      <c r="H226" s="46">
        <f t="shared" si="30"/>
        <v>535005</v>
      </c>
      <c r="I226" s="46">
        <f>567905+120-33020</f>
        <v>535005</v>
      </c>
      <c r="J226" s="46"/>
      <c r="K226" s="46"/>
      <c r="L226" s="47">
        <f t="shared" si="31"/>
        <v>136.6991675481764</v>
      </c>
      <c r="M226" s="47">
        <f t="shared" si="32"/>
        <v>129.84360665763836</v>
      </c>
      <c r="N226" s="48"/>
      <c r="O226" s="48">
        <f>SUM(H226-N226)</f>
        <v>535005</v>
      </c>
      <c r="T226">
        <f>SUM(H226*T$3)</f>
        <v>14184.593660261742</v>
      </c>
    </row>
    <row r="227" spans="1:20" x14ac:dyDescent="0.25">
      <c r="A227">
        <v>16</v>
      </c>
      <c r="B227">
        <v>15</v>
      </c>
      <c r="C227" s="45" t="s">
        <v>47</v>
      </c>
      <c r="D227" s="46"/>
      <c r="E227" s="46"/>
      <c r="F227" s="46"/>
      <c r="G227" s="46"/>
      <c r="H227" s="46">
        <f t="shared" si="30"/>
        <v>0</v>
      </c>
      <c r="I227" s="46"/>
      <c r="J227" s="46"/>
      <c r="K227" s="46"/>
      <c r="L227" s="47" t="str">
        <f t="shared" si="31"/>
        <v xml:space="preserve"> </v>
      </c>
      <c r="M227" s="47" t="str">
        <f t="shared" si="32"/>
        <v xml:space="preserve"> </v>
      </c>
      <c r="N227" s="48"/>
      <c r="O227" s="48">
        <f>SUM(H227-N227)</f>
        <v>0</v>
      </c>
      <c r="T227">
        <f>SUM(H227*T$3)</f>
        <v>0</v>
      </c>
    </row>
    <row r="228" spans="1:20" x14ac:dyDescent="0.25">
      <c r="C228" s="45" t="s">
        <v>48</v>
      </c>
      <c r="D228" s="46"/>
      <c r="E228" s="46"/>
      <c r="F228" s="46"/>
      <c r="G228" s="46"/>
      <c r="H228" s="46">
        <f t="shared" si="30"/>
        <v>0</v>
      </c>
      <c r="I228" s="46"/>
      <c r="J228" s="46"/>
      <c r="K228" s="46"/>
      <c r="L228" s="47"/>
      <c r="M228" s="47"/>
      <c r="N228" s="48"/>
      <c r="O228" s="48"/>
    </row>
    <row r="229" spans="1:20" x14ac:dyDescent="0.25">
      <c r="A229">
        <v>16</v>
      </c>
      <c r="B229">
        <v>19</v>
      </c>
      <c r="C229" s="50" t="s">
        <v>73</v>
      </c>
      <c r="D229" s="51">
        <f t="shared" ref="D229:K229" si="33">SUM(D214:D228)</f>
        <v>401155</v>
      </c>
      <c r="E229" s="51">
        <v>423079</v>
      </c>
      <c r="F229" s="51">
        <f t="shared" si="33"/>
        <v>447942</v>
      </c>
      <c r="G229" s="51">
        <f t="shared" si="33"/>
        <v>593262</v>
      </c>
      <c r="H229" s="51">
        <f t="shared" si="33"/>
        <v>548289</v>
      </c>
      <c r="I229" s="51">
        <f t="shared" si="33"/>
        <v>548289</v>
      </c>
      <c r="J229" s="51">
        <f t="shared" si="33"/>
        <v>0</v>
      </c>
      <c r="K229" s="51">
        <f t="shared" si="33"/>
        <v>0</v>
      </c>
      <c r="L229" s="52">
        <f t="shared" si="31"/>
        <v>136.67759344891627</v>
      </c>
      <c r="M229" s="52">
        <f t="shared" si="32"/>
        <v>122.40178415955639</v>
      </c>
      <c r="N229" s="51">
        <f>SUM(N214:N227)</f>
        <v>0</v>
      </c>
      <c r="O229" s="51">
        <f>SUM(O214:O227)</f>
        <v>535005</v>
      </c>
    </row>
    <row r="230" spans="1:20" x14ac:dyDescent="0.25">
      <c r="A230">
        <v>18</v>
      </c>
      <c r="B230">
        <v>1</v>
      </c>
      <c r="C230" s="50" t="s">
        <v>74</v>
      </c>
      <c r="D230" s="56"/>
      <c r="E230" s="56"/>
      <c r="F230" s="56"/>
      <c r="G230" s="56"/>
      <c r="H230" s="56"/>
      <c r="I230" s="56"/>
      <c r="J230" s="56"/>
      <c r="K230" s="56"/>
      <c r="L230" s="57" t="str">
        <f t="shared" si="31"/>
        <v xml:space="preserve"> </v>
      </c>
      <c r="M230" s="57" t="str">
        <f t="shared" si="32"/>
        <v xml:space="preserve"> </v>
      </c>
      <c r="N230" s="58"/>
      <c r="O230" s="59"/>
      <c r="R230" s="4"/>
    </row>
    <row r="231" spans="1:20" x14ac:dyDescent="0.25">
      <c r="A231">
        <v>18</v>
      </c>
      <c r="B231">
        <v>2</v>
      </c>
      <c r="C231" s="45" t="s">
        <v>34</v>
      </c>
      <c r="D231" s="56">
        <f t="shared" ref="D231:D245" si="34">SUM(D10+D27+D44+D61+D78+D95+D112+D129+D146+D163+D180+D197+D214)</f>
        <v>81558</v>
      </c>
      <c r="E231" s="56">
        <v>91659</v>
      </c>
      <c r="F231" s="56">
        <f t="shared" ref="F231:K245" si="35">SUM(F10+F27+F44+F61+F78+F95+F112+F129+F146+F163+F180+F197+F214)</f>
        <v>88575</v>
      </c>
      <c r="G231" s="56">
        <f t="shared" si="35"/>
        <v>97392</v>
      </c>
      <c r="H231" s="56">
        <f t="shared" si="35"/>
        <v>109080</v>
      </c>
      <c r="I231" s="56">
        <f t="shared" si="35"/>
        <v>109080</v>
      </c>
      <c r="J231" s="56">
        <f t="shared" si="35"/>
        <v>0</v>
      </c>
      <c r="K231" s="56">
        <f t="shared" si="35"/>
        <v>0</v>
      </c>
      <c r="L231" s="57">
        <f t="shared" si="31"/>
        <v>133.74531008607372</v>
      </c>
      <c r="M231" s="57">
        <f t="shared" si="32"/>
        <v>123.14987298899239</v>
      </c>
      <c r="N231" s="56">
        <f t="shared" ref="N231:O245" si="36">SUM(N10+N27+N44+N61+N78+N95+N112+N129+N146+N163+N180+N214)</f>
        <v>0</v>
      </c>
      <c r="O231" s="56">
        <f t="shared" si="36"/>
        <v>0</v>
      </c>
    </row>
    <row r="232" spans="1:20" x14ac:dyDescent="0.25">
      <c r="A232">
        <v>18</v>
      </c>
      <c r="B232">
        <v>3</v>
      </c>
      <c r="C232" s="45" t="s">
        <v>35</v>
      </c>
      <c r="D232" s="56">
        <f t="shared" si="34"/>
        <v>54595</v>
      </c>
      <c r="E232" s="56">
        <v>108485</v>
      </c>
      <c r="F232" s="56">
        <f t="shared" si="35"/>
        <v>62350</v>
      </c>
      <c r="G232" s="56">
        <f t="shared" si="35"/>
        <v>126537</v>
      </c>
      <c r="H232" s="56">
        <f t="shared" si="35"/>
        <v>33173</v>
      </c>
      <c r="I232" s="56">
        <f t="shared" si="35"/>
        <v>25724</v>
      </c>
      <c r="J232" s="56">
        <f t="shared" si="35"/>
        <v>7449</v>
      </c>
      <c r="K232" s="56">
        <f t="shared" si="35"/>
        <v>0</v>
      </c>
      <c r="L232" s="57">
        <f t="shared" si="31"/>
        <v>60.761974539793016</v>
      </c>
      <c r="M232" s="57">
        <f t="shared" si="32"/>
        <v>53.204490777866873</v>
      </c>
      <c r="N232" s="56">
        <f t="shared" si="36"/>
        <v>0</v>
      </c>
      <c r="O232" s="56">
        <f t="shared" si="36"/>
        <v>0</v>
      </c>
    </row>
    <row r="233" spans="1:20" x14ac:dyDescent="0.25">
      <c r="A233">
        <v>18</v>
      </c>
      <c r="B233">
        <v>4</v>
      </c>
      <c r="C233" s="45" t="s">
        <v>36</v>
      </c>
      <c r="D233" s="56">
        <f t="shared" si="34"/>
        <v>0</v>
      </c>
      <c r="E233" s="56">
        <v>0</v>
      </c>
      <c r="F233" s="56">
        <f t="shared" si="35"/>
        <v>0</v>
      </c>
      <c r="G233" s="56">
        <f t="shared" si="35"/>
        <v>0</v>
      </c>
      <c r="H233" s="56">
        <f t="shared" si="35"/>
        <v>0</v>
      </c>
      <c r="I233" s="56">
        <f t="shared" si="35"/>
        <v>0</v>
      </c>
      <c r="J233" s="56">
        <f t="shared" si="35"/>
        <v>0</v>
      </c>
      <c r="K233" s="56">
        <f t="shared" si="35"/>
        <v>0</v>
      </c>
      <c r="L233" s="57" t="str">
        <f t="shared" si="31"/>
        <v xml:space="preserve"> </v>
      </c>
      <c r="M233" s="57" t="str">
        <f t="shared" si="32"/>
        <v xml:space="preserve"> </v>
      </c>
      <c r="N233" s="56">
        <f t="shared" si="36"/>
        <v>0</v>
      </c>
      <c r="O233" s="56">
        <f t="shared" si="36"/>
        <v>0</v>
      </c>
    </row>
    <row r="234" spans="1:20" x14ac:dyDescent="0.25">
      <c r="A234">
        <v>18</v>
      </c>
      <c r="B234">
        <v>5</v>
      </c>
      <c r="C234" s="45" t="s">
        <v>37</v>
      </c>
      <c r="D234" s="56">
        <f t="shared" si="34"/>
        <v>42465</v>
      </c>
      <c r="E234" s="56">
        <v>47535</v>
      </c>
      <c r="F234" s="56">
        <f t="shared" si="35"/>
        <v>45260</v>
      </c>
      <c r="G234" s="56">
        <f t="shared" si="35"/>
        <v>48343</v>
      </c>
      <c r="H234" s="56">
        <f t="shared" si="35"/>
        <v>99876</v>
      </c>
      <c r="I234" s="56">
        <f t="shared" si="35"/>
        <v>88351</v>
      </c>
      <c r="J234" s="56">
        <f t="shared" si="35"/>
        <v>11525</v>
      </c>
      <c r="K234" s="56">
        <f t="shared" si="35"/>
        <v>0</v>
      </c>
      <c r="L234" s="57">
        <f t="shared" si="31"/>
        <v>235.19604380077709</v>
      </c>
      <c r="M234" s="57">
        <f t="shared" si="32"/>
        <v>220.67167476800708</v>
      </c>
      <c r="N234" s="56">
        <f t="shared" si="36"/>
        <v>0</v>
      </c>
      <c r="O234" s="56">
        <f t="shared" si="36"/>
        <v>0</v>
      </c>
    </row>
    <row r="235" spans="1:20" x14ac:dyDescent="0.25">
      <c r="A235">
        <v>18</v>
      </c>
      <c r="B235">
        <v>6</v>
      </c>
      <c r="C235" s="45" t="s">
        <v>38</v>
      </c>
      <c r="D235" s="56">
        <f t="shared" si="34"/>
        <v>54335</v>
      </c>
      <c r="E235" s="56">
        <v>49417</v>
      </c>
      <c r="F235" s="56">
        <f t="shared" si="35"/>
        <v>58095</v>
      </c>
      <c r="G235" s="56">
        <f t="shared" si="35"/>
        <v>57768</v>
      </c>
      <c r="H235" s="56">
        <f t="shared" si="35"/>
        <v>60339</v>
      </c>
      <c r="I235" s="56">
        <f t="shared" si="35"/>
        <v>52695</v>
      </c>
      <c r="J235" s="56">
        <f t="shared" si="35"/>
        <v>7644</v>
      </c>
      <c r="K235" s="56">
        <f t="shared" si="35"/>
        <v>0</v>
      </c>
      <c r="L235" s="57">
        <f t="shared" si="31"/>
        <v>111.049967792399</v>
      </c>
      <c r="M235" s="57">
        <f t="shared" si="32"/>
        <v>103.86263878130649</v>
      </c>
      <c r="N235" s="56">
        <f t="shared" si="36"/>
        <v>0</v>
      </c>
      <c r="O235" s="56">
        <f t="shared" si="36"/>
        <v>0</v>
      </c>
    </row>
    <row r="236" spans="1:20" x14ac:dyDescent="0.25">
      <c r="A236">
        <v>18</v>
      </c>
      <c r="B236">
        <v>7</v>
      </c>
      <c r="C236" s="45" t="s">
        <v>39</v>
      </c>
      <c r="D236" s="56">
        <f t="shared" si="34"/>
        <v>3</v>
      </c>
      <c r="E236" s="56">
        <v>0</v>
      </c>
      <c r="F236" s="56">
        <f t="shared" si="35"/>
        <v>2</v>
      </c>
      <c r="G236" s="56">
        <f t="shared" si="35"/>
        <v>0</v>
      </c>
      <c r="H236" s="56">
        <f t="shared" si="35"/>
        <v>1</v>
      </c>
      <c r="I236" s="56">
        <f t="shared" si="35"/>
        <v>1</v>
      </c>
      <c r="J236" s="56">
        <f t="shared" si="35"/>
        <v>0</v>
      </c>
      <c r="K236" s="56">
        <f t="shared" si="35"/>
        <v>0</v>
      </c>
      <c r="L236" s="57">
        <f t="shared" si="31"/>
        <v>33.333333333333329</v>
      </c>
      <c r="M236" s="57">
        <f t="shared" si="32"/>
        <v>50</v>
      </c>
      <c r="N236" s="56">
        <f t="shared" si="36"/>
        <v>0</v>
      </c>
      <c r="O236" s="56">
        <f t="shared" si="36"/>
        <v>0</v>
      </c>
    </row>
    <row r="237" spans="1:20" x14ac:dyDescent="0.25">
      <c r="A237">
        <v>18</v>
      </c>
      <c r="B237">
        <v>8</v>
      </c>
      <c r="C237" s="45" t="s">
        <v>40</v>
      </c>
      <c r="D237" s="56">
        <f t="shared" si="34"/>
        <v>341114</v>
      </c>
      <c r="E237" s="56">
        <v>377540</v>
      </c>
      <c r="F237" s="56">
        <f t="shared" si="35"/>
        <v>360168</v>
      </c>
      <c r="G237" s="56">
        <f t="shared" si="35"/>
        <v>371737</v>
      </c>
      <c r="H237" s="56">
        <f t="shared" si="35"/>
        <v>582489</v>
      </c>
      <c r="I237" s="56">
        <f t="shared" si="35"/>
        <v>388358</v>
      </c>
      <c r="J237" s="56">
        <f t="shared" si="35"/>
        <v>194131</v>
      </c>
      <c r="K237" s="56">
        <f t="shared" si="35"/>
        <v>0</v>
      </c>
      <c r="L237" s="57">
        <f t="shared" si="31"/>
        <v>170.76080137432061</v>
      </c>
      <c r="M237" s="57">
        <f t="shared" si="32"/>
        <v>161.72702738721929</v>
      </c>
      <c r="N237" s="56">
        <f t="shared" si="36"/>
        <v>0</v>
      </c>
      <c r="O237" s="56">
        <f t="shared" si="36"/>
        <v>0</v>
      </c>
    </row>
    <row r="238" spans="1:20" x14ac:dyDescent="0.25">
      <c r="A238">
        <v>18</v>
      </c>
      <c r="B238">
        <v>9</v>
      </c>
      <c r="C238" s="45" t="s">
        <v>41</v>
      </c>
      <c r="D238" s="56">
        <f t="shared" si="34"/>
        <v>0</v>
      </c>
      <c r="E238" s="56">
        <v>568</v>
      </c>
      <c r="F238" s="56">
        <f t="shared" si="35"/>
        <v>0</v>
      </c>
      <c r="G238" s="56">
        <f t="shared" si="35"/>
        <v>4190</v>
      </c>
      <c r="H238" s="56">
        <f t="shared" si="35"/>
        <v>0</v>
      </c>
      <c r="I238" s="56">
        <f t="shared" si="35"/>
        <v>0</v>
      </c>
      <c r="J238" s="56">
        <f t="shared" si="35"/>
        <v>0</v>
      </c>
      <c r="K238" s="56">
        <f t="shared" si="35"/>
        <v>0</v>
      </c>
      <c r="L238" s="57" t="str">
        <f t="shared" si="31"/>
        <v xml:space="preserve"> </v>
      </c>
      <c r="M238" s="57" t="str">
        <f t="shared" si="32"/>
        <v xml:space="preserve"> </v>
      </c>
      <c r="N238" s="56">
        <f t="shared" si="36"/>
        <v>0</v>
      </c>
      <c r="O238" s="56">
        <f t="shared" si="36"/>
        <v>0</v>
      </c>
    </row>
    <row r="239" spans="1:20" x14ac:dyDescent="0.25">
      <c r="A239">
        <v>18</v>
      </c>
      <c r="B239">
        <v>10</v>
      </c>
      <c r="C239" s="45" t="s">
        <v>42</v>
      </c>
      <c r="D239" s="56">
        <f t="shared" si="34"/>
        <v>0</v>
      </c>
      <c r="E239" s="56">
        <v>874</v>
      </c>
      <c r="F239" s="56">
        <f t="shared" si="35"/>
        <v>0</v>
      </c>
      <c r="G239" s="56">
        <f t="shared" si="35"/>
        <v>0</v>
      </c>
      <c r="H239" s="56">
        <f t="shared" si="35"/>
        <v>0</v>
      </c>
      <c r="I239" s="56">
        <f t="shared" si="35"/>
        <v>0</v>
      </c>
      <c r="J239" s="56">
        <f t="shared" si="35"/>
        <v>0</v>
      </c>
      <c r="K239" s="56">
        <f t="shared" si="35"/>
        <v>0</v>
      </c>
      <c r="L239" s="57" t="str">
        <f t="shared" si="31"/>
        <v xml:space="preserve"> </v>
      </c>
      <c r="M239" s="57" t="str">
        <f t="shared" si="32"/>
        <v xml:space="preserve"> </v>
      </c>
      <c r="N239" s="56">
        <f t="shared" si="36"/>
        <v>0</v>
      </c>
      <c r="O239" s="56">
        <f t="shared" si="36"/>
        <v>0</v>
      </c>
    </row>
    <row r="240" spans="1:20" x14ac:dyDescent="0.25">
      <c r="A240">
        <v>18</v>
      </c>
      <c r="B240">
        <v>11</v>
      </c>
      <c r="C240" s="45" t="s">
        <v>43</v>
      </c>
      <c r="D240" s="56">
        <f t="shared" si="34"/>
        <v>0</v>
      </c>
      <c r="E240" s="56">
        <v>0</v>
      </c>
      <c r="F240" s="56">
        <f t="shared" si="35"/>
        <v>0</v>
      </c>
      <c r="G240" s="56">
        <f t="shared" si="35"/>
        <v>0</v>
      </c>
      <c r="H240" s="56">
        <f t="shared" si="35"/>
        <v>0</v>
      </c>
      <c r="I240" s="56">
        <f t="shared" si="35"/>
        <v>0</v>
      </c>
      <c r="J240" s="56">
        <f t="shared" si="35"/>
        <v>0</v>
      </c>
      <c r="K240" s="56">
        <f t="shared" si="35"/>
        <v>0</v>
      </c>
      <c r="L240" s="57" t="str">
        <f t="shared" si="31"/>
        <v xml:space="preserve"> </v>
      </c>
      <c r="M240" s="57" t="str">
        <f t="shared" si="32"/>
        <v xml:space="preserve"> </v>
      </c>
      <c r="N240" s="56">
        <f t="shared" si="36"/>
        <v>0</v>
      </c>
      <c r="O240" s="56">
        <f t="shared" si="36"/>
        <v>0</v>
      </c>
    </row>
    <row r="241" spans="1:19" x14ac:dyDescent="0.25">
      <c r="A241">
        <v>18</v>
      </c>
      <c r="B241">
        <v>12</v>
      </c>
      <c r="C241" s="45" t="s">
        <v>44</v>
      </c>
      <c r="D241" s="56">
        <f t="shared" si="34"/>
        <v>0</v>
      </c>
      <c r="E241" s="56">
        <v>0</v>
      </c>
      <c r="F241" s="56">
        <f t="shared" si="35"/>
        <v>0</v>
      </c>
      <c r="G241" s="56">
        <f t="shared" si="35"/>
        <v>0</v>
      </c>
      <c r="H241" s="56">
        <f t="shared" si="35"/>
        <v>0</v>
      </c>
      <c r="I241" s="56">
        <f t="shared" si="35"/>
        <v>0</v>
      </c>
      <c r="J241" s="56">
        <f t="shared" si="35"/>
        <v>0</v>
      </c>
      <c r="K241" s="56">
        <f t="shared" si="35"/>
        <v>0</v>
      </c>
      <c r="L241" s="57" t="str">
        <f t="shared" si="31"/>
        <v xml:space="preserve"> </v>
      </c>
      <c r="M241" s="57" t="str">
        <f t="shared" si="32"/>
        <v xml:space="preserve"> </v>
      </c>
      <c r="N241" s="56">
        <f t="shared" si="36"/>
        <v>0</v>
      </c>
      <c r="O241" s="56">
        <f t="shared" si="36"/>
        <v>0</v>
      </c>
    </row>
    <row r="242" spans="1:19" x14ac:dyDescent="0.25">
      <c r="A242">
        <v>18</v>
      </c>
      <c r="B242">
        <v>13</v>
      </c>
      <c r="C242" s="45" t="s">
        <v>45</v>
      </c>
      <c r="D242" s="56">
        <f t="shared" si="34"/>
        <v>47360</v>
      </c>
      <c r="E242" s="56">
        <v>105031</v>
      </c>
      <c r="F242" s="56">
        <f t="shared" si="35"/>
        <v>28244</v>
      </c>
      <c r="G242" s="56">
        <f t="shared" si="35"/>
        <v>67280</v>
      </c>
      <c r="H242" s="56">
        <f t="shared" si="35"/>
        <v>19151</v>
      </c>
      <c r="I242" s="56">
        <f t="shared" si="35"/>
        <v>19151</v>
      </c>
      <c r="J242" s="56">
        <f t="shared" si="35"/>
        <v>0</v>
      </c>
      <c r="K242" s="56">
        <f t="shared" si="35"/>
        <v>0</v>
      </c>
      <c r="L242" s="57">
        <f t="shared" si="31"/>
        <v>40.437077702702702</v>
      </c>
      <c r="M242" s="57">
        <f t="shared" si="32"/>
        <v>67.805551621583348</v>
      </c>
      <c r="N242" s="56">
        <f t="shared" si="36"/>
        <v>0</v>
      </c>
      <c r="O242" s="56">
        <f t="shared" si="36"/>
        <v>0</v>
      </c>
    </row>
    <row r="243" spans="1:19" x14ac:dyDescent="0.25">
      <c r="A243">
        <v>18</v>
      </c>
      <c r="B243">
        <v>14</v>
      </c>
      <c r="C243" s="45" t="s">
        <v>46</v>
      </c>
      <c r="D243" s="56">
        <f t="shared" si="34"/>
        <v>2105762</v>
      </c>
      <c r="E243" s="56">
        <v>2212728</v>
      </c>
      <c r="F243" s="56">
        <f t="shared" si="35"/>
        <v>2272690</v>
      </c>
      <c r="G243" s="56">
        <f t="shared" si="35"/>
        <v>2617585</v>
      </c>
      <c r="H243" s="56">
        <f t="shared" si="35"/>
        <v>2488720</v>
      </c>
      <c r="I243" s="56">
        <f t="shared" si="35"/>
        <v>2164968</v>
      </c>
      <c r="J243" s="56">
        <f t="shared" si="35"/>
        <v>323752</v>
      </c>
      <c r="K243" s="56">
        <f t="shared" si="35"/>
        <v>0</v>
      </c>
      <c r="L243" s="57">
        <f t="shared" si="31"/>
        <v>118.18619578090971</v>
      </c>
      <c r="M243" s="57">
        <f t="shared" si="32"/>
        <v>109.50547588980459</v>
      </c>
      <c r="N243" s="56">
        <f t="shared" si="36"/>
        <v>0</v>
      </c>
      <c r="O243" s="56">
        <f t="shared" si="36"/>
        <v>2409639</v>
      </c>
    </row>
    <row r="244" spans="1:19" x14ac:dyDescent="0.25">
      <c r="A244">
        <v>18</v>
      </c>
      <c r="B244">
        <v>15</v>
      </c>
      <c r="C244" s="45" t="s">
        <v>47</v>
      </c>
      <c r="D244" s="56">
        <f t="shared" si="34"/>
        <v>149636</v>
      </c>
      <c r="E244" s="56">
        <v>148526</v>
      </c>
      <c r="F244" s="56">
        <f t="shared" si="35"/>
        <v>160489</v>
      </c>
      <c r="G244" s="56">
        <f t="shared" si="35"/>
        <v>161089</v>
      </c>
      <c r="H244" s="56">
        <f t="shared" si="35"/>
        <v>181652</v>
      </c>
      <c r="I244" s="56">
        <f t="shared" si="35"/>
        <v>181652</v>
      </c>
      <c r="J244" s="56">
        <f t="shared" si="35"/>
        <v>0</v>
      </c>
      <c r="K244" s="56">
        <f t="shared" si="35"/>
        <v>0</v>
      </c>
      <c r="L244" s="57">
        <f t="shared" si="31"/>
        <v>121.39592076772969</v>
      </c>
      <c r="M244" s="57">
        <f t="shared" si="32"/>
        <v>113.18657353463477</v>
      </c>
      <c r="N244" s="56">
        <f t="shared" si="36"/>
        <v>0</v>
      </c>
      <c r="O244" s="56">
        <f t="shared" si="36"/>
        <v>181652</v>
      </c>
    </row>
    <row r="245" spans="1:19" x14ac:dyDescent="0.25">
      <c r="C245" s="45" t="s">
        <v>48</v>
      </c>
      <c r="D245" s="56">
        <f t="shared" si="34"/>
        <v>0</v>
      </c>
      <c r="E245" s="56">
        <v>0</v>
      </c>
      <c r="F245" s="56">
        <f t="shared" si="35"/>
        <v>0</v>
      </c>
      <c r="G245" s="56">
        <f t="shared" si="35"/>
        <v>0</v>
      </c>
      <c r="H245" s="56">
        <f t="shared" si="35"/>
        <v>0</v>
      </c>
      <c r="I245" s="56">
        <f t="shared" si="35"/>
        <v>0</v>
      </c>
      <c r="J245" s="56">
        <f t="shared" si="35"/>
        <v>0</v>
      </c>
      <c r="K245" s="56">
        <f t="shared" si="35"/>
        <v>0</v>
      </c>
      <c r="L245" s="57" t="str">
        <f>IF(D245&gt;0,SUM((H245/D245)*100)," ")</f>
        <v xml:space="preserve"> </v>
      </c>
      <c r="M245" s="57" t="str">
        <f>IF(F245&gt;0,SUM((H245/F245)*100)," ")</f>
        <v xml:space="preserve"> </v>
      </c>
      <c r="N245" s="56">
        <f t="shared" si="36"/>
        <v>0</v>
      </c>
      <c r="O245" s="56">
        <f t="shared" si="36"/>
        <v>0</v>
      </c>
    </row>
    <row r="246" spans="1:19" x14ac:dyDescent="0.25">
      <c r="A246">
        <v>18</v>
      </c>
      <c r="B246">
        <v>19</v>
      </c>
      <c r="C246" s="50" t="s">
        <v>75</v>
      </c>
      <c r="D246" s="51">
        <f t="shared" ref="D246:K246" si="37">SUM(D231:D245)</f>
        <v>2876828</v>
      </c>
      <c r="E246" s="51">
        <v>3142363</v>
      </c>
      <c r="F246" s="51">
        <f t="shared" si="37"/>
        <v>3075873</v>
      </c>
      <c r="G246" s="51">
        <f t="shared" si="37"/>
        <v>3551921</v>
      </c>
      <c r="H246" s="51">
        <f t="shared" si="37"/>
        <v>3574481</v>
      </c>
      <c r="I246" s="51">
        <f t="shared" si="37"/>
        <v>3029980</v>
      </c>
      <c r="J246" s="51">
        <f t="shared" si="37"/>
        <v>544501</v>
      </c>
      <c r="K246" s="51">
        <f t="shared" si="37"/>
        <v>0</v>
      </c>
      <c r="L246" s="52">
        <f t="shared" si="31"/>
        <v>124.25077203086177</v>
      </c>
      <c r="M246" s="52">
        <f t="shared" si="32"/>
        <v>116.21029216745944</v>
      </c>
      <c r="N246" s="51">
        <f>SUM(N231:N244)</f>
        <v>0</v>
      </c>
      <c r="O246" s="51">
        <f>SUM(O231:O244)</f>
        <v>2591291</v>
      </c>
    </row>
    <row r="247" spans="1:19" x14ac:dyDescent="0.25">
      <c r="A247">
        <v>19</v>
      </c>
      <c r="B247">
        <v>1</v>
      </c>
      <c r="C247" s="41" t="s">
        <v>76</v>
      </c>
      <c r="D247" s="42"/>
      <c r="E247" s="42"/>
      <c r="F247" s="42"/>
      <c r="G247" s="42"/>
      <c r="H247" s="42"/>
      <c r="I247" s="42"/>
      <c r="J247" s="42"/>
      <c r="K247" s="42"/>
      <c r="L247" s="42" t="str">
        <f t="shared" si="31"/>
        <v xml:space="preserve"> </v>
      </c>
      <c r="M247" s="42" t="str">
        <f t="shared" si="32"/>
        <v xml:space="preserve"> </v>
      </c>
      <c r="N247" s="44"/>
      <c r="O247" s="2"/>
      <c r="S247" s="4"/>
    </row>
    <row r="248" spans="1:19" x14ac:dyDescent="0.25">
      <c r="A248">
        <v>19</v>
      </c>
      <c r="B248">
        <v>2</v>
      </c>
      <c r="C248" s="45" t="s">
        <v>34</v>
      </c>
      <c r="D248" s="46"/>
      <c r="E248" s="46"/>
      <c r="F248" s="46"/>
      <c r="G248" s="46"/>
      <c r="H248" s="46">
        <f t="shared" ref="H248:H262" si="38">SUM(I248:K248)</f>
        <v>0</v>
      </c>
      <c r="I248" s="46"/>
      <c r="J248" s="46"/>
      <c r="K248" s="46"/>
      <c r="L248" s="47" t="str">
        <f t="shared" si="31"/>
        <v xml:space="preserve"> </v>
      </c>
      <c r="M248" s="47" t="str">
        <f t="shared" si="32"/>
        <v xml:space="preserve"> </v>
      </c>
      <c r="N248" s="48"/>
      <c r="O248" s="49"/>
    </row>
    <row r="249" spans="1:19" x14ac:dyDescent="0.25">
      <c r="A249">
        <v>19</v>
      </c>
      <c r="B249">
        <v>3</v>
      </c>
      <c r="C249" s="45" t="s">
        <v>35</v>
      </c>
      <c r="D249" s="46">
        <v>7000</v>
      </c>
      <c r="E249" s="46">
        <v>155954</v>
      </c>
      <c r="F249" s="46">
        <v>7000</v>
      </c>
      <c r="G249" s="46">
        <v>135836</v>
      </c>
      <c r="H249" s="46">
        <f t="shared" si="38"/>
        <v>197091</v>
      </c>
      <c r="I249" s="46">
        <v>197091</v>
      </c>
      <c r="J249" s="46"/>
      <c r="K249" s="46"/>
      <c r="L249" s="47">
        <f t="shared" si="31"/>
        <v>2815.5857142857144</v>
      </c>
      <c r="M249" s="47">
        <f t="shared" si="32"/>
        <v>2815.5857142857144</v>
      </c>
      <c r="N249" s="48"/>
      <c r="O249" s="49"/>
    </row>
    <row r="250" spans="1:19" x14ac:dyDescent="0.25">
      <c r="A250">
        <v>19</v>
      </c>
      <c r="B250">
        <v>4</v>
      </c>
      <c r="C250" s="45" t="s">
        <v>36</v>
      </c>
      <c r="D250" s="46"/>
      <c r="E250" s="46"/>
      <c r="F250" s="46"/>
      <c r="G250" s="46"/>
      <c r="H250" s="46">
        <f t="shared" si="38"/>
        <v>0</v>
      </c>
      <c r="I250" s="46"/>
      <c r="J250" s="46"/>
      <c r="K250" s="46"/>
      <c r="L250" s="47" t="str">
        <f t="shared" si="31"/>
        <v xml:space="preserve"> </v>
      </c>
      <c r="M250" s="47" t="str">
        <f t="shared" si="32"/>
        <v xml:space="preserve"> </v>
      </c>
      <c r="N250" s="48"/>
      <c r="O250" s="49"/>
    </row>
    <row r="251" spans="1:19" x14ac:dyDescent="0.25">
      <c r="A251">
        <v>19</v>
      </c>
      <c r="B251">
        <v>5</v>
      </c>
      <c r="C251" s="45" t="s">
        <v>37</v>
      </c>
      <c r="D251" s="46">
        <v>37202</v>
      </c>
      <c r="E251" s="46">
        <v>39529</v>
      </c>
      <c r="F251" s="46">
        <f>38988+1022+500</f>
        <v>40510</v>
      </c>
      <c r="G251" s="46">
        <v>38853</v>
      </c>
      <c r="H251" s="46">
        <f t="shared" si="38"/>
        <v>39393</v>
      </c>
      <c r="I251" s="46">
        <v>39393</v>
      </c>
      <c r="J251" s="46"/>
      <c r="K251" s="46"/>
      <c r="L251" s="47">
        <f t="shared" si="31"/>
        <v>105.88946830815547</v>
      </c>
      <c r="M251" s="47">
        <f t="shared" si="32"/>
        <v>97.242656134287827</v>
      </c>
      <c r="N251" s="48"/>
      <c r="O251" s="49"/>
    </row>
    <row r="252" spans="1:19" x14ac:dyDescent="0.25">
      <c r="A252">
        <v>19</v>
      </c>
      <c r="B252">
        <v>6</v>
      </c>
      <c r="C252" s="45" t="s">
        <v>38</v>
      </c>
      <c r="D252" s="46"/>
      <c r="E252" s="46"/>
      <c r="F252" s="46"/>
      <c r="G252" s="46"/>
      <c r="H252" s="46">
        <f t="shared" si="38"/>
        <v>1014</v>
      </c>
      <c r="I252" s="46">
        <v>1014</v>
      </c>
      <c r="J252" s="46"/>
      <c r="K252" s="46"/>
      <c r="L252" s="47" t="str">
        <f t="shared" si="31"/>
        <v xml:space="preserve"> </v>
      </c>
      <c r="M252" s="47" t="str">
        <f t="shared" si="32"/>
        <v xml:space="preserve"> </v>
      </c>
      <c r="N252" s="48"/>
      <c r="O252" s="49"/>
    </row>
    <row r="253" spans="1:19" x14ac:dyDescent="0.25">
      <c r="A253">
        <v>19</v>
      </c>
      <c r="B253">
        <v>7</v>
      </c>
      <c r="C253" s="45" t="s">
        <v>39</v>
      </c>
      <c r="D253" s="46">
        <v>30</v>
      </c>
      <c r="E253" s="46">
        <v>338</v>
      </c>
      <c r="F253" s="46"/>
      <c r="G253" s="46"/>
      <c r="H253" s="46">
        <f t="shared" si="38"/>
        <v>0</v>
      </c>
      <c r="I253" s="46"/>
      <c r="J253" s="46"/>
      <c r="K253" s="46"/>
      <c r="L253" s="47">
        <f t="shared" si="31"/>
        <v>0</v>
      </c>
      <c r="M253" s="47" t="str">
        <f t="shared" si="32"/>
        <v xml:space="preserve"> </v>
      </c>
      <c r="N253" s="48"/>
      <c r="O253" s="49"/>
    </row>
    <row r="254" spans="1:19" x14ac:dyDescent="0.25">
      <c r="A254">
        <v>19</v>
      </c>
      <c r="B254">
        <v>8</v>
      </c>
      <c r="C254" s="45" t="s">
        <v>40</v>
      </c>
      <c r="D254" s="46">
        <v>142135</v>
      </c>
      <c r="E254" s="46">
        <v>164032</v>
      </c>
      <c r="F254" s="46">
        <v>163385</v>
      </c>
      <c r="G254" s="46">
        <f>230+8433+554+143900+1106</f>
        <v>154223</v>
      </c>
      <c r="H254" s="46">
        <f t="shared" si="38"/>
        <v>156067</v>
      </c>
      <c r="I254" s="46">
        <f>230+7787+650+145900+1500</f>
        <v>156067</v>
      </c>
      <c r="J254" s="46"/>
      <c r="K254" s="46"/>
      <c r="L254" s="47">
        <f t="shared" si="31"/>
        <v>109.80194885144405</v>
      </c>
      <c r="M254" s="47">
        <f t="shared" si="32"/>
        <v>95.521008660525752</v>
      </c>
      <c r="N254" s="48"/>
      <c r="O254" s="49"/>
    </row>
    <row r="255" spans="1:19" x14ac:dyDescent="0.25">
      <c r="A255">
        <v>19</v>
      </c>
      <c r="B255">
        <v>9</v>
      </c>
      <c r="C255" s="45" t="s">
        <v>41</v>
      </c>
      <c r="D255" s="46"/>
      <c r="E255" s="46"/>
      <c r="F255" s="46"/>
      <c r="G255" s="46"/>
      <c r="H255" s="46">
        <f t="shared" si="38"/>
        <v>0</v>
      </c>
      <c r="I255" s="46"/>
      <c r="J255" s="46"/>
      <c r="K255" s="46"/>
      <c r="L255" s="47" t="str">
        <f t="shared" si="31"/>
        <v xml:space="preserve"> </v>
      </c>
      <c r="M255" s="47" t="str">
        <f t="shared" si="32"/>
        <v xml:space="preserve"> </v>
      </c>
      <c r="N255" s="48"/>
      <c r="O255" s="49"/>
    </row>
    <row r="256" spans="1:19" x14ac:dyDescent="0.25">
      <c r="A256">
        <v>19</v>
      </c>
      <c r="B256">
        <v>10</v>
      </c>
      <c r="C256" s="45" t="s">
        <v>42</v>
      </c>
      <c r="D256" s="46"/>
      <c r="E256" s="46"/>
      <c r="F256" s="46"/>
      <c r="G256" s="46"/>
      <c r="H256" s="46">
        <f t="shared" si="38"/>
        <v>0</v>
      </c>
      <c r="I256" s="46"/>
      <c r="J256" s="46"/>
      <c r="K256" s="46"/>
      <c r="L256" s="47" t="str">
        <f t="shared" si="31"/>
        <v xml:space="preserve"> </v>
      </c>
      <c r="M256" s="47" t="str">
        <f t="shared" si="32"/>
        <v xml:space="preserve"> </v>
      </c>
      <c r="N256" s="48"/>
      <c r="O256" s="49"/>
    </row>
    <row r="257" spans="1:20" x14ac:dyDescent="0.25">
      <c r="A257">
        <v>19</v>
      </c>
      <c r="B257">
        <v>11</v>
      </c>
      <c r="C257" s="45" t="s">
        <v>43</v>
      </c>
      <c r="D257" s="46"/>
      <c r="E257" s="46"/>
      <c r="F257" s="46"/>
      <c r="G257" s="46"/>
      <c r="H257" s="46">
        <f t="shared" si="38"/>
        <v>0</v>
      </c>
      <c r="I257" s="46"/>
      <c r="J257" s="46"/>
      <c r="K257" s="46"/>
      <c r="L257" s="47" t="str">
        <f t="shared" si="31"/>
        <v xml:space="preserve"> </v>
      </c>
      <c r="M257" s="47" t="str">
        <f t="shared" si="32"/>
        <v xml:space="preserve"> </v>
      </c>
      <c r="N257" s="48"/>
      <c r="O257" s="49"/>
    </row>
    <row r="258" spans="1:20" x14ac:dyDescent="0.25">
      <c r="A258">
        <v>19</v>
      </c>
      <c r="B258">
        <v>12</v>
      </c>
      <c r="C258" s="45" t="s">
        <v>44</v>
      </c>
      <c r="D258" s="46"/>
      <c r="E258" s="46"/>
      <c r="F258" s="46"/>
      <c r="G258" s="46"/>
      <c r="H258" s="46">
        <f t="shared" si="38"/>
        <v>0</v>
      </c>
      <c r="I258" s="46"/>
      <c r="J258" s="46"/>
      <c r="K258" s="46"/>
      <c r="L258" s="47" t="str">
        <f t="shared" si="31"/>
        <v xml:space="preserve"> </v>
      </c>
      <c r="M258" s="47" t="str">
        <f t="shared" si="32"/>
        <v xml:space="preserve"> </v>
      </c>
      <c r="N258" s="48"/>
      <c r="O258" s="49"/>
    </row>
    <row r="259" spans="1:20" x14ac:dyDescent="0.25">
      <c r="A259">
        <v>19</v>
      </c>
      <c r="B259">
        <v>13</v>
      </c>
      <c r="C259" s="45" t="s">
        <v>45</v>
      </c>
      <c r="D259" s="46">
        <v>79966</v>
      </c>
      <c r="E259" s="46">
        <v>70094</v>
      </c>
      <c r="F259" s="46">
        <v>159809</v>
      </c>
      <c r="G259" s="46">
        <v>551770</v>
      </c>
      <c r="H259" s="46">
        <f t="shared" si="38"/>
        <v>115412</v>
      </c>
      <c r="I259" s="46">
        <f>105412+10000</f>
        <v>115412</v>
      </c>
      <c r="J259" s="46"/>
      <c r="K259" s="46"/>
      <c r="L259" s="47">
        <f t="shared" si="31"/>
        <v>144.32633869394493</v>
      </c>
      <c r="M259" s="47">
        <f t="shared" si="32"/>
        <v>72.218711086359349</v>
      </c>
      <c r="N259" s="48"/>
      <c r="O259" s="49"/>
    </row>
    <row r="260" spans="1:20" x14ac:dyDescent="0.25">
      <c r="A260">
        <v>19</v>
      </c>
      <c r="B260">
        <v>14</v>
      </c>
      <c r="C260" s="45" t="s">
        <v>46</v>
      </c>
      <c r="D260" s="46">
        <v>921283</v>
      </c>
      <c r="E260" s="46">
        <v>1179560</v>
      </c>
      <c r="F260" s="46">
        <v>955862</v>
      </c>
      <c r="G260" s="46">
        <f>1053+101348+52</f>
        <v>102453</v>
      </c>
      <c r="H260" s="46">
        <f t="shared" si="38"/>
        <v>993361</v>
      </c>
      <c r="I260" s="46">
        <f>1100361+1000-108000-352649+4019-10000</f>
        <v>634731</v>
      </c>
      <c r="J260" s="46">
        <f>401649-49000-4019+10000</f>
        <v>358630</v>
      </c>
      <c r="K260" s="46"/>
      <c r="L260" s="47">
        <f t="shared" si="31"/>
        <v>107.82365462078427</v>
      </c>
      <c r="M260" s="47">
        <f t="shared" si="32"/>
        <v>103.92305583860433</v>
      </c>
      <c r="N260" s="48"/>
      <c r="O260" s="48">
        <f>SUM(H260-N260)</f>
        <v>993361</v>
      </c>
      <c r="T260">
        <f>SUM(H260*T$3)</f>
        <v>26336.991510268625</v>
      </c>
    </row>
    <row r="261" spans="1:20" x14ac:dyDescent="0.25">
      <c r="A261">
        <v>19</v>
      </c>
      <c r="B261">
        <v>15</v>
      </c>
      <c r="C261" s="45" t="s">
        <v>47</v>
      </c>
      <c r="D261" s="46">
        <v>100832</v>
      </c>
      <c r="E261" s="46">
        <v>72075</v>
      </c>
      <c r="F261" s="46">
        <v>97000</v>
      </c>
      <c r="G261" s="46">
        <v>956071</v>
      </c>
      <c r="H261" s="46">
        <f t="shared" si="38"/>
        <v>108000</v>
      </c>
      <c r="I261" s="60">
        <f>59000-2000</f>
        <v>57000</v>
      </c>
      <c r="J261" s="60">
        <f>49000+2000</f>
        <v>51000</v>
      </c>
      <c r="K261" s="46"/>
      <c r="L261" s="47">
        <f t="shared" si="31"/>
        <v>107.10885433195811</v>
      </c>
      <c r="M261" s="47">
        <f t="shared" si="32"/>
        <v>111.34020618556701</v>
      </c>
      <c r="N261" s="48"/>
      <c r="O261" s="48">
        <f>SUM(H261-N261)</f>
        <v>108000</v>
      </c>
      <c r="T261">
        <f>SUM(H261*T$3)</f>
        <v>2863.4052304338616</v>
      </c>
    </row>
    <row r="262" spans="1:20" x14ac:dyDescent="0.25">
      <c r="C262" s="45" t="s">
        <v>48</v>
      </c>
      <c r="D262" s="46">
        <v>106066</v>
      </c>
      <c r="E262" s="46">
        <v>165881</v>
      </c>
      <c r="F262" s="46">
        <v>54055</v>
      </c>
      <c r="G262" s="46">
        <v>54055</v>
      </c>
      <c r="H262" s="46">
        <f t="shared" si="38"/>
        <v>65025</v>
      </c>
      <c r="I262" s="46">
        <v>65025</v>
      </c>
      <c r="J262" s="46"/>
      <c r="K262" s="46"/>
      <c r="L262" s="47"/>
      <c r="M262" s="47"/>
      <c r="N262" s="48"/>
      <c r="O262" s="48"/>
      <c r="Q262" s="4"/>
    </row>
    <row r="263" spans="1:20" x14ac:dyDescent="0.25">
      <c r="A263">
        <v>19</v>
      </c>
      <c r="B263">
        <v>19</v>
      </c>
      <c r="C263" s="50" t="s">
        <v>77</v>
      </c>
      <c r="D263" s="51">
        <f t="shared" ref="D263:K263" si="39">SUM(D248:D262)</f>
        <v>1394514</v>
      </c>
      <c r="E263" s="51">
        <f t="shared" si="39"/>
        <v>1847463</v>
      </c>
      <c r="F263" s="51">
        <f t="shared" si="39"/>
        <v>1477621</v>
      </c>
      <c r="G263" s="51">
        <f t="shared" si="39"/>
        <v>1993261</v>
      </c>
      <c r="H263" s="51">
        <f t="shared" si="39"/>
        <v>1675363</v>
      </c>
      <c r="I263" s="51">
        <f t="shared" si="39"/>
        <v>1265733</v>
      </c>
      <c r="J263" s="51">
        <f t="shared" si="39"/>
        <v>409630</v>
      </c>
      <c r="K263" s="51">
        <f t="shared" si="39"/>
        <v>0</v>
      </c>
      <c r="L263" s="52">
        <f t="shared" si="31"/>
        <v>120.13956116611236</v>
      </c>
      <c r="M263" s="52">
        <f t="shared" si="32"/>
        <v>113.38245734190295</v>
      </c>
      <c r="N263" s="61">
        <f>SUM(N248:N261)</f>
        <v>0</v>
      </c>
      <c r="O263" s="51">
        <f>SUM(O248:O261)</f>
        <v>1101361</v>
      </c>
      <c r="P263" s="4"/>
      <c r="Q263" s="4"/>
      <c r="R263" s="4"/>
    </row>
    <row r="264" spans="1:20" x14ac:dyDescent="0.25">
      <c r="A264">
        <v>20</v>
      </c>
      <c r="B264">
        <v>1</v>
      </c>
      <c r="C264" s="41"/>
      <c r="D264" s="62"/>
      <c r="E264" s="62"/>
      <c r="F264" s="62"/>
      <c r="G264" s="62"/>
      <c r="H264" s="62"/>
      <c r="I264" s="62"/>
      <c r="J264" s="62"/>
      <c r="K264" s="62"/>
      <c r="L264" s="63" t="str">
        <f t="shared" si="31"/>
        <v xml:space="preserve"> </v>
      </c>
      <c r="M264" s="64" t="str">
        <f t="shared" si="32"/>
        <v xml:space="preserve"> </v>
      </c>
      <c r="N264" s="63"/>
      <c r="O264" s="63"/>
    </row>
    <row r="265" spans="1:20" x14ac:dyDescent="0.25">
      <c r="A265">
        <v>20</v>
      </c>
      <c r="B265">
        <v>2</v>
      </c>
      <c r="C265" s="65" t="s">
        <v>34</v>
      </c>
      <c r="D265" s="55">
        <f t="shared" ref="D265:K280" si="40">SUM(D231+D248)</f>
        <v>81558</v>
      </c>
      <c r="E265" s="55">
        <f t="shared" si="40"/>
        <v>91659</v>
      </c>
      <c r="F265" s="55">
        <f t="shared" si="40"/>
        <v>88575</v>
      </c>
      <c r="G265" s="55">
        <f t="shared" si="40"/>
        <v>97392</v>
      </c>
      <c r="H265" s="55">
        <f t="shared" si="40"/>
        <v>109080</v>
      </c>
      <c r="I265" s="55">
        <f t="shared" si="40"/>
        <v>109080</v>
      </c>
      <c r="J265" s="55">
        <f t="shared" si="40"/>
        <v>0</v>
      </c>
      <c r="K265" s="55">
        <f t="shared" si="40"/>
        <v>0</v>
      </c>
      <c r="L265" s="66">
        <f t="shared" si="31"/>
        <v>133.74531008607372</v>
      </c>
      <c r="M265" s="67">
        <f t="shared" si="32"/>
        <v>123.14987298899239</v>
      </c>
      <c r="N265" s="55">
        <f t="shared" ref="N265:O280" si="41">SUM(N231+N248)</f>
        <v>0</v>
      </c>
      <c r="O265" s="55">
        <f t="shared" si="41"/>
        <v>0</v>
      </c>
    </row>
    <row r="266" spans="1:20" x14ac:dyDescent="0.25">
      <c r="A266">
        <v>20</v>
      </c>
      <c r="B266">
        <v>3</v>
      </c>
      <c r="C266" s="65" t="s">
        <v>35</v>
      </c>
      <c r="D266" s="55">
        <f t="shared" si="40"/>
        <v>61595</v>
      </c>
      <c r="E266" s="55">
        <f t="shared" si="40"/>
        <v>264439</v>
      </c>
      <c r="F266" s="55">
        <f t="shared" si="40"/>
        <v>69350</v>
      </c>
      <c r="G266" s="55">
        <f t="shared" si="40"/>
        <v>262373</v>
      </c>
      <c r="H266" s="55">
        <f t="shared" si="40"/>
        <v>230264</v>
      </c>
      <c r="I266" s="55">
        <f t="shared" si="40"/>
        <v>222815</v>
      </c>
      <c r="J266" s="55">
        <f t="shared" si="40"/>
        <v>7449</v>
      </c>
      <c r="K266" s="55">
        <f t="shared" si="40"/>
        <v>0</v>
      </c>
      <c r="L266" s="66">
        <f t="shared" si="31"/>
        <v>373.83553859891225</v>
      </c>
      <c r="M266" s="67">
        <f t="shared" si="32"/>
        <v>332.03172314347512</v>
      </c>
      <c r="N266" s="55">
        <f t="shared" si="41"/>
        <v>0</v>
      </c>
      <c r="O266" s="55">
        <f t="shared" si="41"/>
        <v>0</v>
      </c>
    </row>
    <row r="267" spans="1:20" x14ac:dyDescent="0.25">
      <c r="A267">
        <v>20</v>
      </c>
      <c r="B267">
        <v>4</v>
      </c>
      <c r="C267" s="65" t="s">
        <v>36</v>
      </c>
      <c r="D267" s="55">
        <f t="shared" si="40"/>
        <v>0</v>
      </c>
      <c r="E267" s="55">
        <f t="shared" si="40"/>
        <v>0</v>
      </c>
      <c r="F267" s="55">
        <f t="shared" si="40"/>
        <v>0</v>
      </c>
      <c r="G267" s="55">
        <f t="shared" si="40"/>
        <v>0</v>
      </c>
      <c r="H267" s="55">
        <f t="shared" si="40"/>
        <v>0</v>
      </c>
      <c r="I267" s="55">
        <f t="shared" si="40"/>
        <v>0</v>
      </c>
      <c r="J267" s="55">
        <f t="shared" si="40"/>
        <v>0</v>
      </c>
      <c r="K267" s="55">
        <f t="shared" si="40"/>
        <v>0</v>
      </c>
      <c r="L267" s="66" t="str">
        <f t="shared" si="31"/>
        <v xml:space="preserve"> </v>
      </c>
      <c r="M267" s="67" t="str">
        <f t="shared" si="32"/>
        <v xml:space="preserve"> </v>
      </c>
      <c r="N267" s="55">
        <f t="shared" si="41"/>
        <v>0</v>
      </c>
      <c r="O267" s="55">
        <f t="shared" si="41"/>
        <v>0</v>
      </c>
    </row>
    <row r="268" spans="1:20" x14ac:dyDescent="0.25">
      <c r="A268">
        <v>20</v>
      </c>
      <c r="B268">
        <v>5</v>
      </c>
      <c r="C268" s="65" t="s">
        <v>37</v>
      </c>
      <c r="D268" s="55">
        <f t="shared" si="40"/>
        <v>79667</v>
      </c>
      <c r="E268" s="55">
        <f t="shared" si="40"/>
        <v>87064</v>
      </c>
      <c r="F268" s="55">
        <f t="shared" si="40"/>
        <v>85770</v>
      </c>
      <c r="G268" s="55">
        <f t="shared" si="40"/>
        <v>87196</v>
      </c>
      <c r="H268" s="55">
        <f t="shared" si="40"/>
        <v>139269</v>
      </c>
      <c r="I268" s="55">
        <f t="shared" si="40"/>
        <v>127744</v>
      </c>
      <c r="J268" s="55">
        <f t="shared" si="40"/>
        <v>11525</v>
      </c>
      <c r="K268" s="55">
        <f t="shared" si="40"/>
        <v>0</v>
      </c>
      <c r="L268" s="66">
        <f t="shared" si="31"/>
        <v>174.81391291249827</v>
      </c>
      <c r="M268" s="67">
        <f t="shared" si="32"/>
        <v>162.37495627841903</v>
      </c>
      <c r="N268" s="55">
        <f t="shared" si="41"/>
        <v>0</v>
      </c>
      <c r="O268" s="55">
        <f t="shared" si="41"/>
        <v>0</v>
      </c>
    </row>
    <row r="269" spans="1:20" x14ac:dyDescent="0.25">
      <c r="A269">
        <v>20</v>
      </c>
      <c r="B269">
        <v>6</v>
      </c>
      <c r="C269" s="65" t="s">
        <v>38</v>
      </c>
      <c r="D269" s="55">
        <f t="shared" si="40"/>
        <v>54335</v>
      </c>
      <c r="E269" s="55">
        <f t="shared" si="40"/>
        <v>49417</v>
      </c>
      <c r="F269" s="55">
        <f t="shared" si="40"/>
        <v>58095</v>
      </c>
      <c r="G269" s="55">
        <f t="shared" si="40"/>
        <v>57768</v>
      </c>
      <c r="H269" s="55">
        <f t="shared" si="40"/>
        <v>61353</v>
      </c>
      <c r="I269" s="55">
        <f t="shared" si="40"/>
        <v>53709</v>
      </c>
      <c r="J269" s="55">
        <f t="shared" si="40"/>
        <v>7644</v>
      </c>
      <c r="K269" s="55">
        <f t="shared" si="40"/>
        <v>0</v>
      </c>
      <c r="L269" s="66">
        <f t="shared" si="31"/>
        <v>112.9161682156989</v>
      </c>
      <c r="M269" s="67">
        <f t="shared" si="32"/>
        <v>105.60805577072037</v>
      </c>
      <c r="N269" s="55">
        <f t="shared" si="41"/>
        <v>0</v>
      </c>
      <c r="O269" s="55">
        <f t="shared" si="41"/>
        <v>0</v>
      </c>
    </row>
    <row r="270" spans="1:20" x14ac:dyDescent="0.25">
      <c r="A270">
        <v>20</v>
      </c>
      <c r="B270">
        <v>7</v>
      </c>
      <c r="C270" s="65" t="s">
        <v>39</v>
      </c>
      <c r="D270" s="55">
        <f t="shared" si="40"/>
        <v>33</v>
      </c>
      <c r="E270" s="55">
        <f t="shared" si="40"/>
        <v>338</v>
      </c>
      <c r="F270" s="55">
        <f t="shared" si="40"/>
        <v>2</v>
      </c>
      <c r="G270" s="55">
        <f t="shared" si="40"/>
        <v>0</v>
      </c>
      <c r="H270" s="55">
        <f t="shared" si="40"/>
        <v>1</v>
      </c>
      <c r="I270" s="55">
        <f t="shared" si="40"/>
        <v>1</v>
      </c>
      <c r="J270" s="55">
        <f t="shared" si="40"/>
        <v>0</v>
      </c>
      <c r="K270" s="55">
        <f t="shared" si="40"/>
        <v>0</v>
      </c>
      <c r="L270" s="66">
        <f t="shared" si="31"/>
        <v>3.0303030303030303</v>
      </c>
      <c r="M270" s="67">
        <f t="shared" si="32"/>
        <v>50</v>
      </c>
      <c r="N270" s="55">
        <f t="shared" si="41"/>
        <v>0</v>
      </c>
      <c r="O270" s="55">
        <f t="shared" si="41"/>
        <v>0</v>
      </c>
    </row>
    <row r="271" spans="1:20" x14ac:dyDescent="0.25">
      <c r="A271">
        <v>20</v>
      </c>
      <c r="B271">
        <v>8</v>
      </c>
      <c r="C271" s="65" t="s">
        <v>40</v>
      </c>
      <c r="D271" s="55">
        <f t="shared" si="40"/>
        <v>483249</v>
      </c>
      <c r="E271" s="55">
        <f t="shared" si="40"/>
        <v>541572</v>
      </c>
      <c r="F271" s="55">
        <f t="shared" si="40"/>
        <v>523553</v>
      </c>
      <c r="G271" s="55">
        <f t="shared" si="40"/>
        <v>525960</v>
      </c>
      <c r="H271" s="55">
        <f t="shared" si="40"/>
        <v>738556</v>
      </c>
      <c r="I271" s="55">
        <f t="shared" si="40"/>
        <v>544425</v>
      </c>
      <c r="J271" s="55">
        <f t="shared" si="40"/>
        <v>194131</v>
      </c>
      <c r="K271" s="55">
        <f t="shared" si="40"/>
        <v>0</v>
      </c>
      <c r="L271" s="66">
        <f t="shared" si="31"/>
        <v>152.83135609178703</v>
      </c>
      <c r="M271" s="67">
        <f t="shared" si="32"/>
        <v>141.06613848072689</v>
      </c>
      <c r="N271" s="55">
        <f t="shared" si="41"/>
        <v>0</v>
      </c>
      <c r="O271" s="55">
        <f t="shared" si="41"/>
        <v>0</v>
      </c>
    </row>
    <row r="272" spans="1:20" x14ac:dyDescent="0.25">
      <c r="A272">
        <v>20</v>
      </c>
      <c r="B272">
        <v>9</v>
      </c>
      <c r="C272" s="65" t="s">
        <v>41</v>
      </c>
      <c r="D272" s="55">
        <f t="shared" si="40"/>
        <v>0</v>
      </c>
      <c r="E272" s="55">
        <f t="shared" si="40"/>
        <v>568</v>
      </c>
      <c r="F272" s="55">
        <f t="shared" si="40"/>
        <v>0</v>
      </c>
      <c r="G272" s="55">
        <f t="shared" si="40"/>
        <v>4190</v>
      </c>
      <c r="H272" s="55">
        <f t="shared" si="40"/>
        <v>0</v>
      </c>
      <c r="I272" s="55">
        <f t="shared" si="40"/>
        <v>0</v>
      </c>
      <c r="J272" s="55">
        <f t="shared" si="40"/>
        <v>0</v>
      </c>
      <c r="K272" s="55">
        <f t="shared" si="40"/>
        <v>0</v>
      </c>
      <c r="L272" s="66" t="str">
        <f t="shared" si="31"/>
        <v xml:space="preserve"> </v>
      </c>
      <c r="M272" s="67" t="str">
        <f t="shared" si="32"/>
        <v xml:space="preserve"> </v>
      </c>
      <c r="N272" s="55">
        <f t="shared" si="41"/>
        <v>0</v>
      </c>
      <c r="O272" s="55">
        <f t="shared" si="41"/>
        <v>0</v>
      </c>
    </row>
    <row r="273" spans="1:20" x14ac:dyDescent="0.25">
      <c r="A273">
        <v>20</v>
      </c>
      <c r="B273">
        <v>10</v>
      </c>
      <c r="C273" s="65" t="s">
        <v>42</v>
      </c>
      <c r="D273" s="55">
        <f t="shared" si="40"/>
        <v>0</v>
      </c>
      <c r="E273" s="55">
        <f t="shared" si="40"/>
        <v>874</v>
      </c>
      <c r="F273" s="55">
        <f t="shared" si="40"/>
        <v>0</v>
      </c>
      <c r="G273" s="55">
        <f t="shared" si="40"/>
        <v>0</v>
      </c>
      <c r="H273" s="55">
        <f t="shared" si="40"/>
        <v>0</v>
      </c>
      <c r="I273" s="55">
        <f t="shared" si="40"/>
        <v>0</v>
      </c>
      <c r="J273" s="55">
        <f t="shared" si="40"/>
        <v>0</v>
      </c>
      <c r="K273" s="55">
        <f t="shared" si="40"/>
        <v>0</v>
      </c>
      <c r="L273" s="66" t="str">
        <f t="shared" si="31"/>
        <v xml:space="preserve"> </v>
      </c>
      <c r="M273" s="67" t="str">
        <f t="shared" si="32"/>
        <v xml:space="preserve"> </v>
      </c>
      <c r="N273" s="55">
        <f t="shared" si="41"/>
        <v>0</v>
      </c>
      <c r="O273" s="55">
        <f t="shared" si="41"/>
        <v>0</v>
      </c>
    </row>
    <row r="274" spans="1:20" x14ac:dyDescent="0.25">
      <c r="A274">
        <v>20</v>
      </c>
      <c r="B274">
        <v>11</v>
      </c>
      <c r="C274" s="65" t="s">
        <v>43</v>
      </c>
      <c r="D274" s="55">
        <f t="shared" si="40"/>
        <v>0</v>
      </c>
      <c r="E274" s="55">
        <f t="shared" si="40"/>
        <v>0</v>
      </c>
      <c r="F274" s="55">
        <f t="shared" si="40"/>
        <v>0</v>
      </c>
      <c r="G274" s="55">
        <f t="shared" si="40"/>
        <v>0</v>
      </c>
      <c r="H274" s="55">
        <f t="shared" si="40"/>
        <v>0</v>
      </c>
      <c r="I274" s="55">
        <f t="shared" si="40"/>
        <v>0</v>
      </c>
      <c r="J274" s="55">
        <f t="shared" si="40"/>
        <v>0</v>
      </c>
      <c r="K274" s="55">
        <f t="shared" si="40"/>
        <v>0</v>
      </c>
      <c r="L274" s="66" t="str">
        <f t="shared" si="31"/>
        <v xml:space="preserve"> </v>
      </c>
      <c r="M274" s="67" t="str">
        <f t="shared" si="32"/>
        <v xml:space="preserve"> </v>
      </c>
      <c r="N274" s="55">
        <f t="shared" si="41"/>
        <v>0</v>
      </c>
      <c r="O274" s="55">
        <f t="shared" si="41"/>
        <v>0</v>
      </c>
    </row>
    <row r="275" spans="1:20" x14ac:dyDescent="0.25">
      <c r="A275">
        <v>20</v>
      </c>
      <c r="B275">
        <v>12</v>
      </c>
      <c r="C275" s="65" t="s">
        <v>44</v>
      </c>
      <c r="D275" s="55">
        <f t="shared" si="40"/>
        <v>0</v>
      </c>
      <c r="E275" s="55">
        <f t="shared" si="40"/>
        <v>0</v>
      </c>
      <c r="F275" s="55">
        <f t="shared" si="40"/>
        <v>0</v>
      </c>
      <c r="G275" s="55">
        <f t="shared" si="40"/>
        <v>0</v>
      </c>
      <c r="H275" s="55">
        <f t="shared" si="40"/>
        <v>0</v>
      </c>
      <c r="I275" s="55">
        <f t="shared" si="40"/>
        <v>0</v>
      </c>
      <c r="J275" s="55">
        <f t="shared" si="40"/>
        <v>0</v>
      </c>
      <c r="K275" s="55">
        <f t="shared" si="40"/>
        <v>0</v>
      </c>
      <c r="L275" s="66" t="str">
        <f t="shared" si="31"/>
        <v xml:space="preserve"> </v>
      </c>
      <c r="M275" s="67" t="str">
        <f t="shared" si="32"/>
        <v xml:space="preserve"> </v>
      </c>
      <c r="N275" s="55">
        <f t="shared" si="41"/>
        <v>0</v>
      </c>
      <c r="O275" s="55">
        <f t="shared" si="41"/>
        <v>0</v>
      </c>
    </row>
    <row r="276" spans="1:20" x14ac:dyDescent="0.25">
      <c r="A276">
        <v>20</v>
      </c>
      <c r="B276">
        <v>13</v>
      </c>
      <c r="C276" s="65" t="s">
        <v>45</v>
      </c>
      <c r="D276" s="55">
        <f t="shared" si="40"/>
        <v>127326</v>
      </c>
      <c r="E276" s="55">
        <f t="shared" si="40"/>
        <v>175125</v>
      </c>
      <c r="F276" s="55">
        <f t="shared" si="40"/>
        <v>188053</v>
      </c>
      <c r="G276" s="55">
        <f t="shared" si="40"/>
        <v>619050</v>
      </c>
      <c r="H276" s="55">
        <f t="shared" si="40"/>
        <v>134563</v>
      </c>
      <c r="I276" s="55">
        <f t="shared" si="40"/>
        <v>134563</v>
      </c>
      <c r="J276" s="55">
        <f t="shared" si="40"/>
        <v>0</v>
      </c>
      <c r="K276" s="55">
        <f t="shared" si="40"/>
        <v>0</v>
      </c>
      <c r="L276" s="66">
        <f t="shared" si="31"/>
        <v>105.68383519469708</v>
      </c>
      <c r="M276" s="67">
        <f t="shared" si="32"/>
        <v>71.555891158343655</v>
      </c>
      <c r="N276" s="55">
        <f t="shared" si="41"/>
        <v>0</v>
      </c>
      <c r="O276" s="55">
        <f t="shared" si="41"/>
        <v>0</v>
      </c>
    </row>
    <row r="277" spans="1:20" x14ac:dyDescent="0.25">
      <c r="A277">
        <v>20</v>
      </c>
      <c r="B277">
        <v>14</v>
      </c>
      <c r="C277" s="65" t="s">
        <v>46</v>
      </c>
      <c r="D277" s="55">
        <f t="shared" si="40"/>
        <v>3027045</v>
      </c>
      <c r="E277" s="55">
        <f t="shared" si="40"/>
        <v>3392288</v>
      </c>
      <c r="F277" s="55">
        <f t="shared" si="40"/>
        <v>3228552</v>
      </c>
      <c r="G277" s="55">
        <f t="shared" si="40"/>
        <v>2720038</v>
      </c>
      <c r="H277" s="55">
        <f t="shared" si="40"/>
        <v>3482081</v>
      </c>
      <c r="I277" s="55">
        <f t="shared" si="40"/>
        <v>2799699</v>
      </c>
      <c r="J277" s="55">
        <f t="shared" si="40"/>
        <v>682382</v>
      </c>
      <c r="K277" s="55">
        <f t="shared" si="40"/>
        <v>0</v>
      </c>
      <c r="L277" s="66">
        <f t="shared" si="31"/>
        <v>115.03235003113596</v>
      </c>
      <c r="M277" s="67">
        <f t="shared" si="32"/>
        <v>107.85271539687142</v>
      </c>
      <c r="N277" s="55">
        <f t="shared" si="41"/>
        <v>0</v>
      </c>
      <c r="O277" s="55">
        <f t="shared" si="41"/>
        <v>3403000</v>
      </c>
    </row>
    <row r="278" spans="1:20" x14ac:dyDescent="0.25">
      <c r="A278">
        <v>20</v>
      </c>
      <c r="B278">
        <v>15</v>
      </c>
      <c r="C278" s="65" t="s">
        <v>47</v>
      </c>
      <c r="D278" s="55">
        <f t="shared" si="40"/>
        <v>250468</v>
      </c>
      <c r="E278" s="55">
        <f t="shared" si="40"/>
        <v>220601</v>
      </c>
      <c r="F278" s="55">
        <f t="shared" si="40"/>
        <v>257489</v>
      </c>
      <c r="G278" s="55">
        <f t="shared" si="40"/>
        <v>1117160</v>
      </c>
      <c r="H278" s="55">
        <f t="shared" si="40"/>
        <v>289652</v>
      </c>
      <c r="I278" s="55">
        <f t="shared" si="40"/>
        <v>238652</v>
      </c>
      <c r="J278" s="55">
        <f t="shared" si="40"/>
        <v>51000</v>
      </c>
      <c r="K278" s="55">
        <f t="shared" si="40"/>
        <v>0</v>
      </c>
      <c r="L278" s="66">
        <f t="shared" si="31"/>
        <v>115.64431384448312</v>
      </c>
      <c r="M278" s="67">
        <f t="shared" si="32"/>
        <v>112.49101903382281</v>
      </c>
      <c r="N278" s="55">
        <f t="shared" si="41"/>
        <v>0</v>
      </c>
      <c r="O278" s="55">
        <f t="shared" si="41"/>
        <v>289652</v>
      </c>
    </row>
    <row r="279" spans="1:20" x14ac:dyDescent="0.25">
      <c r="C279" s="65" t="s">
        <v>48</v>
      </c>
      <c r="D279" s="55">
        <f t="shared" si="40"/>
        <v>106066</v>
      </c>
      <c r="E279" s="55">
        <f t="shared" si="40"/>
        <v>165881</v>
      </c>
      <c r="F279" s="55">
        <f t="shared" si="40"/>
        <v>54055</v>
      </c>
      <c r="G279" s="55">
        <f t="shared" si="40"/>
        <v>54055</v>
      </c>
      <c r="H279" s="55">
        <f t="shared" si="40"/>
        <v>65025</v>
      </c>
      <c r="I279" s="55">
        <f t="shared" si="40"/>
        <v>65025</v>
      </c>
      <c r="J279" s="55">
        <f t="shared" si="40"/>
        <v>0</v>
      </c>
      <c r="K279" s="55">
        <f t="shared" si="40"/>
        <v>0</v>
      </c>
      <c r="L279" s="66">
        <f>IF(D279&gt;0,SUM((H279/D279)*100)," ")</f>
        <v>61.306167857748953</v>
      </c>
      <c r="M279" s="67">
        <f>IF(F279&gt;0,SUM((H279/F279)*100)," ")</f>
        <v>120.29414485246508</v>
      </c>
      <c r="N279" s="55">
        <f t="shared" si="41"/>
        <v>0</v>
      </c>
      <c r="O279" s="55">
        <f t="shared" si="41"/>
        <v>0</v>
      </c>
    </row>
    <row r="280" spans="1:20" x14ac:dyDescent="0.25">
      <c r="A280">
        <v>20</v>
      </c>
      <c r="B280">
        <v>19</v>
      </c>
      <c r="C280" s="68" t="s">
        <v>78</v>
      </c>
      <c r="D280" s="69">
        <f t="shared" si="40"/>
        <v>4271342</v>
      </c>
      <c r="E280" s="69">
        <f t="shared" si="40"/>
        <v>4989826</v>
      </c>
      <c r="F280" s="69">
        <f t="shared" si="40"/>
        <v>4553494</v>
      </c>
      <c r="G280" s="69">
        <f t="shared" si="40"/>
        <v>5545182</v>
      </c>
      <c r="H280" s="69">
        <f t="shared" si="40"/>
        <v>5249844</v>
      </c>
      <c r="I280" s="69">
        <f t="shared" si="40"/>
        <v>4295713</v>
      </c>
      <c r="J280" s="69">
        <f t="shared" si="40"/>
        <v>954131</v>
      </c>
      <c r="K280" s="69">
        <f t="shared" si="40"/>
        <v>0</v>
      </c>
      <c r="L280" s="70">
        <f t="shared" si="31"/>
        <v>122.90853787872757</v>
      </c>
      <c r="M280" s="71">
        <f t="shared" si="32"/>
        <v>115.29265219192119</v>
      </c>
      <c r="N280" s="69">
        <f t="shared" si="41"/>
        <v>0</v>
      </c>
      <c r="O280" s="69">
        <f t="shared" si="41"/>
        <v>3692652</v>
      </c>
      <c r="P280" s="4">
        <f>SUM(P9:P278)</f>
        <v>238565</v>
      </c>
      <c r="Q280" s="4">
        <f>SUM(Q9:Q278)</f>
        <v>250290</v>
      </c>
      <c r="R280" s="4">
        <f>SUM(R9:R278)</f>
        <v>111546</v>
      </c>
      <c r="S280" s="4">
        <f>SUM(S9:S278)</f>
        <v>148150</v>
      </c>
      <c r="T280" s="4">
        <f>SUM(T9:T278)</f>
        <v>99999.999999999985</v>
      </c>
    </row>
    <row r="281" spans="1:20" x14ac:dyDescent="0.25">
      <c r="D281"/>
      <c r="F281"/>
      <c r="G281"/>
    </row>
    <row r="282" spans="1:20" x14ac:dyDescent="0.25">
      <c r="D282"/>
      <c r="F282"/>
      <c r="G282"/>
      <c r="N282" s="4"/>
      <c r="O282" s="4">
        <f>'[1]1b.mell.'!F67-100000</f>
        <v>37432</v>
      </c>
    </row>
    <row r="283" spans="1:20" x14ac:dyDescent="0.25">
      <c r="D283"/>
      <c r="F283"/>
      <c r="G283"/>
      <c r="H283" s="4">
        <f>SUM(H277:H278)</f>
        <v>3771733</v>
      </c>
      <c r="J283">
        <v>100000</v>
      </c>
      <c r="N283">
        <v>1403955</v>
      </c>
      <c r="O283">
        <f>SUM(O282/O280)</f>
        <v>1.0136888068520944E-2</v>
      </c>
    </row>
    <row r="284" spans="1:20" x14ac:dyDescent="0.25">
      <c r="D284"/>
      <c r="F284"/>
      <c r="G284"/>
      <c r="H284" s="72">
        <f>SUM('[2]1b.mell.'!H68/'1d.mell.'!H283*100)</f>
        <v>0</v>
      </c>
      <c r="J284">
        <f>SUM(J283/H283*100)</f>
        <v>2.651301139290613</v>
      </c>
    </row>
    <row r="285" spans="1:20" x14ac:dyDescent="0.25">
      <c r="D285" s="4"/>
      <c r="F285" s="4"/>
      <c r="G285" s="4"/>
      <c r="H285" s="4"/>
      <c r="I285" s="4"/>
      <c r="J285" s="4"/>
      <c r="K285" s="4"/>
    </row>
    <row r="286" spans="1:20" x14ac:dyDescent="0.25">
      <c r="D286" s="4"/>
      <c r="F286" s="4"/>
      <c r="G286" s="4"/>
      <c r="H286" s="4"/>
      <c r="I286" s="4"/>
      <c r="J286" s="4"/>
      <c r="K286" s="4"/>
    </row>
    <row r="287" spans="1:20" x14ac:dyDescent="0.25">
      <c r="D287"/>
      <c r="F287"/>
      <c r="G287"/>
      <c r="I287" s="4"/>
      <c r="J287" s="4"/>
    </row>
    <row r="288" spans="1:20" x14ac:dyDescent="0.25">
      <c r="D288"/>
      <c r="F288"/>
      <c r="G288"/>
      <c r="H288" s="4"/>
      <c r="I288" s="4"/>
    </row>
    <row r="289" spans="4:16" x14ac:dyDescent="0.25">
      <c r="D289"/>
      <c r="F289"/>
      <c r="G289"/>
      <c r="H289" s="4"/>
    </row>
    <row r="290" spans="4:16" x14ac:dyDescent="0.25">
      <c r="D290"/>
      <c r="F290"/>
      <c r="G290"/>
    </row>
    <row r="291" spans="4:16" x14ac:dyDescent="0.25">
      <c r="D291"/>
      <c r="F291"/>
      <c r="G291"/>
    </row>
    <row r="292" spans="4:16" x14ac:dyDescent="0.25">
      <c r="D292"/>
      <c r="F292"/>
      <c r="G292"/>
    </row>
    <row r="293" spans="4:16" x14ac:dyDescent="0.25">
      <c r="D293"/>
      <c r="F293"/>
      <c r="G293"/>
    </row>
    <row r="294" spans="4:16" x14ac:dyDescent="0.25">
      <c r="D294"/>
      <c r="F294"/>
      <c r="G294"/>
    </row>
    <row r="295" spans="4:16" x14ac:dyDescent="0.25">
      <c r="D295"/>
      <c r="F295"/>
      <c r="G295"/>
    </row>
    <row r="296" spans="4:16" x14ac:dyDescent="0.25">
      <c r="D296"/>
      <c r="F296"/>
      <c r="G296"/>
      <c r="P296" s="4"/>
    </row>
    <row r="297" spans="4:16" x14ac:dyDescent="0.25">
      <c r="D297"/>
      <c r="F297"/>
      <c r="G297"/>
    </row>
    <row r="298" spans="4:16" x14ac:dyDescent="0.25">
      <c r="D298"/>
      <c r="F298"/>
      <c r="G298"/>
    </row>
    <row r="299" spans="4:16" x14ac:dyDescent="0.25">
      <c r="F299"/>
      <c r="G299"/>
    </row>
  </sheetData>
  <mergeCells count="8">
    <mergeCell ref="C3:M3"/>
    <mergeCell ref="C5:C7"/>
    <mergeCell ref="D5:E6"/>
    <mergeCell ref="F5:G6"/>
    <mergeCell ref="H5:H7"/>
    <mergeCell ref="I5:K5"/>
    <mergeCell ref="L5:M6"/>
    <mergeCell ref="I7:K7"/>
  </mergeCells>
  <printOptions horizontalCentered="1"/>
  <pageMargins left="0.19685039370078741" right="0.11811023622047245" top="0.72" bottom="0.47244094488188981" header="0.46" footer="0.27559055118110237"/>
  <pageSetup paperSize="9" scale="75" firstPageNumber="86" orientation="landscape" useFirstPageNumber="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1d.mell.</vt:lpstr>
      <vt:lpstr>'1d.mell.'!Nyomtatási_cím</vt:lpstr>
      <vt:lpstr>'1d.mell.'!Nyomtatási_terület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Farkas Ádám</dc:creator>
  <cp:lastModifiedBy>Farkas Ádám</cp:lastModifiedBy>
  <dcterms:created xsi:type="dcterms:W3CDTF">2020-10-12T12:01:41Z</dcterms:created>
  <dcterms:modified xsi:type="dcterms:W3CDTF">2020-10-12T12:01:53Z</dcterms:modified>
</cp:coreProperties>
</file>