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<sst xmlns="http://schemas.openxmlformats.org/spreadsheetml/2006/main" count="315" uniqueCount="272">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</sst>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7" applyFont="1" applyFill="1" applyBorder="1" applyAlignment="1" applyProtection="1">
      <alignment horizontal="center" vertical="center" wrapText="1"/>
      <protection/>
    </xf>
    <xf numFmtId="0" fontId="20" fillId="0" borderId="12" xfId="67" applyFont="1" applyFill="1" applyBorder="1" applyAlignment="1" applyProtection="1">
      <alignment horizontal="center" vertical="center" wrapText="1"/>
      <protection/>
    </xf>
    <xf numFmtId="0" fontId="20" fillId="0" borderId="13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Protection="1">
      <alignment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0" fontId="22" fillId="0" borderId="15" xfId="67" applyFont="1" applyFill="1" applyBorder="1" applyAlignment="1" applyProtection="1">
      <alignment horizontal="center" vertical="center" wrapText="1"/>
      <protection/>
    </xf>
    <xf numFmtId="0" fontId="22" fillId="0" borderId="16" xfId="67" applyFont="1" applyFill="1" applyBorder="1" applyAlignment="1" applyProtection="1">
      <alignment horizontal="center" vertical="center" wrapText="1"/>
      <protection/>
    </xf>
    <xf numFmtId="0" fontId="23" fillId="0" borderId="0" xfId="67" applyFont="1" applyFill="1" applyProtection="1">
      <alignment/>
      <protection/>
    </xf>
    <xf numFmtId="0" fontId="22" fillId="0" borderId="11" xfId="67" applyFont="1" applyFill="1" applyBorder="1" applyAlignment="1" applyProtection="1">
      <alignment horizontal="left" vertical="center" wrapText="1" indent="1"/>
      <protection/>
    </xf>
    <xf numFmtId="0" fontId="22" fillId="0" borderId="12" xfId="67" applyFont="1" applyFill="1" applyBorder="1" applyAlignment="1" applyProtection="1">
      <alignment horizontal="left" vertical="center" wrapText="1" indent="1"/>
      <protection/>
    </xf>
    <xf numFmtId="164" fontId="22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3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7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6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left" vertical="center" wrapText="1" indent="1"/>
      <protection/>
    </xf>
    <xf numFmtId="0" fontId="22" fillId="0" borderId="15" xfId="67" applyFont="1" applyFill="1" applyBorder="1" applyAlignment="1" applyProtection="1">
      <alignment vertical="center" wrapText="1"/>
      <protection/>
    </xf>
    <xf numFmtId="164" fontId="22" fillId="0" borderId="32" xfId="67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67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67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7" applyFont="1" applyFill="1" applyBorder="1" applyAlignment="1" applyProtection="1">
      <alignment horizontal="left" vertical="center" wrapText="1" indent="1"/>
      <protection/>
    </xf>
    <xf numFmtId="164" fontId="23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67" applyFont="1" applyFill="1" applyBorder="1" applyAlignment="1" applyProtection="1">
      <alignment horizontal="left" vertical="center" wrapText="1" indent="1"/>
      <protection/>
    </xf>
    <xf numFmtId="0" fontId="23" fillId="0" borderId="37" xfId="67" applyFont="1" applyFill="1" applyBorder="1" applyAlignment="1" applyProtection="1">
      <alignment horizontal="left" vertical="center" wrapText="1" indent="1"/>
      <protection/>
    </xf>
    <xf numFmtId="0" fontId="23" fillId="0" borderId="27" xfId="67" applyFont="1" applyFill="1" applyBorder="1" applyAlignment="1" applyProtection="1">
      <alignment horizontal="left" vertical="center" wrapText="1" indent="6"/>
      <protection/>
    </xf>
    <xf numFmtId="0" fontId="23" fillId="0" borderId="23" xfId="67" applyFont="1" applyFill="1" applyBorder="1" applyAlignment="1" applyProtection="1">
      <alignment horizontal="left" indent="6"/>
      <protection/>
    </xf>
    <xf numFmtId="0" fontId="23" fillId="0" borderId="23" xfId="67" applyFont="1" applyFill="1" applyBorder="1" applyAlignment="1" applyProtection="1">
      <alignment horizontal="left" vertical="center" wrapText="1" indent="6"/>
      <protection/>
    </xf>
    <xf numFmtId="49" fontId="23" fillId="0" borderId="38" xfId="67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67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67" applyFont="1" applyFill="1" applyBorder="1" applyAlignment="1" applyProtection="1">
      <alignment horizontal="left" vertical="center" wrapText="1" indent="7"/>
      <protection/>
    </xf>
    <xf numFmtId="164" fontId="23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67" applyFont="1" applyFill="1" applyBorder="1" applyAlignment="1" applyProtection="1">
      <alignment horizontal="left" vertical="center" wrapText="1" indent="1"/>
      <protection/>
    </xf>
    <xf numFmtId="0" fontId="22" fillId="0" borderId="31" xfId="67" applyFont="1" applyFill="1" applyBorder="1" applyAlignment="1" applyProtection="1">
      <alignment vertical="center" wrapText="1"/>
      <protection/>
    </xf>
    <xf numFmtId="164" fontId="22" fillId="0" borderId="43" xfId="67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67" applyFont="1" applyFill="1" applyBorder="1" applyAlignment="1" applyProtection="1">
      <alignment horizontal="left" vertical="center" wrapText="1" indent="6"/>
      <protection/>
    </xf>
    <xf numFmtId="164" fontId="26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7" applyFont="1" applyFill="1" applyBorder="1" applyAlignment="1" applyProtection="1">
      <alignment horizontal="left" vertical="center" wrapText="1" indent="1"/>
      <protection/>
    </xf>
    <xf numFmtId="0" fontId="23" fillId="0" borderId="19" xfId="67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164" fontId="28" fillId="0" borderId="10" xfId="67" applyNumberFormat="1" applyFont="1" applyFill="1" applyBorder="1" applyAlignment="1" applyProtection="1">
      <alignment horizontal="left" vertical="center"/>
      <protection/>
    </xf>
    <xf numFmtId="0" fontId="22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tabSelected="1" zoomScaleSheetLayoutView="100" zoomScalePageLayoutView="0" workbookViewId="0" topLeftCell="A2">
      <selection activeCell="B17" sqref="B17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08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>SUM(D5:F5)</f>
        <v>133985360</v>
      </c>
      <c r="D5" s="16">
        <f>+D6+D7+D8+D9+D10+D11</f>
        <v>133985360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aca="true" t="shared" si="0" ref="C6:C69">SUM(D6:F6)</f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133985360</v>
      </c>
      <c r="D8" s="28">
        <f>118423160+15562200</f>
        <v>133985360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0</v>
      </c>
      <c r="D10" s="32"/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118216000</v>
      </c>
      <c r="D12" s="16">
        <f>+D13+D14+D15+D16+D17</f>
        <v>112731000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27">
        <f t="shared" si="0"/>
        <v>118216000</v>
      </c>
      <c r="D17" s="32">
        <f>2285000+110446000</f>
        <v>112731000</v>
      </c>
      <c r="E17" s="37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0</v>
      </c>
      <c r="D18" s="38"/>
      <c r="E18" s="39"/>
      <c r="F18" s="39"/>
    </row>
    <row r="19" spans="1:6" s="18" customFormat="1" ht="12" customHeight="1" thickBot="1">
      <c r="A19" s="13" t="s">
        <v>39</v>
      </c>
      <c r="B19" s="14" t="s">
        <v>40</v>
      </c>
      <c r="C19" s="40">
        <f t="shared" si="0"/>
        <v>0</v>
      </c>
      <c r="D19" s="16">
        <f>+D20+D21+D22+D23+D24</f>
        <v>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0</v>
      </c>
      <c r="D24" s="32"/>
      <c r="E24" s="29"/>
      <c r="F24" s="29"/>
    </row>
    <row r="25" spans="1:6" s="18" customFormat="1" ht="12" customHeight="1" thickBot="1">
      <c r="A25" s="33" t="s">
        <v>51</v>
      </c>
      <c r="B25" s="42" t="s">
        <v>52</v>
      </c>
      <c r="C25" s="35">
        <f t="shared" si="0"/>
        <v>0</v>
      </c>
      <c r="D25" s="38"/>
      <c r="E25" s="39"/>
      <c r="F25" s="39"/>
    </row>
    <row r="26" spans="1:6" s="18" customFormat="1" ht="12" customHeight="1" thickBot="1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218075402</v>
      </c>
      <c r="D34" s="16">
        <f>SUM(D35:D45)</f>
        <v>5234000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3937000</v>
      </c>
      <c r="D35" s="22">
        <v>3937000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27">
        <f t="shared" si="0"/>
        <v>40507932</v>
      </c>
      <c r="D36" s="32">
        <f>160000</f>
        <v>160000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2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27">
        <f t="shared" si="0"/>
        <v>4083750</v>
      </c>
      <c r="D40" s="28">
        <f>1063000+44000</f>
        <v>1107000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0</v>
      </c>
      <c r="D45" s="38"/>
      <c r="E45" s="39"/>
      <c r="F45" s="39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49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0</v>
      </c>
      <c r="D49" s="32"/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0" t="s">
        <v>125</v>
      </c>
      <c r="B62" s="14" t="s">
        <v>126</v>
      </c>
      <c r="C62" s="15">
        <f t="shared" si="0"/>
        <v>471842762</v>
      </c>
      <c r="D62" s="43">
        <f>+D5+D12+D19+D26+D34+D46+D52+D57</f>
        <v>253516360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1" t="s">
        <v>127</v>
      </c>
      <c r="B63" s="36" t="s">
        <v>128</v>
      </c>
      <c r="C63" s="15">
        <f t="shared" si="0"/>
        <v>144100000</v>
      </c>
      <c r="D63" s="16">
        <f>SUM(D64:D66)</f>
        <v>144100000</v>
      </c>
      <c r="E63" s="17">
        <f>SUM(E64:E66)</f>
        <v>0</v>
      </c>
      <c r="F63" s="40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44100000</v>
      </c>
      <c r="D64" s="52">
        <v>44100000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3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1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t="shared" si="0"/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aca="true" t="shared" si="1" ref="C70:C87">SUM(D70:F70)</f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1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1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1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5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5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6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1" t="s">
        <v>169</v>
      </c>
      <c r="B84" s="36" t="s">
        <v>170</v>
      </c>
      <c r="C84" s="17">
        <f t="shared" si="1"/>
        <v>0</v>
      </c>
      <c r="D84" s="57"/>
      <c r="E84" s="58"/>
      <c r="F84" s="58"/>
    </row>
    <row r="85" spans="1:6" s="18" customFormat="1" ht="13.5" customHeight="1" thickBot="1">
      <c r="A85" s="51" t="s">
        <v>171</v>
      </c>
      <c r="B85" s="36" t="s">
        <v>172</v>
      </c>
      <c r="C85" s="17">
        <f t="shared" si="1"/>
        <v>0</v>
      </c>
      <c r="D85" s="57"/>
      <c r="E85" s="58"/>
      <c r="F85" s="58"/>
    </row>
    <row r="86" spans="1:6" s="18" customFormat="1" ht="15.75" customHeight="1" thickBot="1">
      <c r="A86" s="51" t="s">
        <v>173</v>
      </c>
      <c r="B86" s="59" t="s">
        <v>174</v>
      </c>
      <c r="C86" s="17">
        <f t="shared" si="1"/>
        <v>144518046</v>
      </c>
      <c r="D86" s="43">
        <f>+D63+D67+D72+D75+D79+D85+D84</f>
        <v>144100000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0" t="s">
        <v>175</v>
      </c>
      <c r="B87" s="61" t="s">
        <v>176</v>
      </c>
      <c r="C87" s="17">
        <f t="shared" si="1"/>
        <v>616360808</v>
      </c>
      <c r="D87" s="43">
        <f>+D62+D86</f>
        <v>397616360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2"/>
      <c r="B88" s="63"/>
      <c r="C88" s="64"/>
    </row>
    <row r="89" spans="1:3" ht="16.5" customHeight="1">
      <c r="A89" s="1" t="s">
        <v>177</v>
      </c>
      <c r="B89" s="1"/>
      <c r="C89" s="1"/>
    </row>
    <row r="90" spans="1:3" s="67" customFormat="1" ht="16.5" customHeight="1" thickBot="1">
      <c r="A90" s="65" t="s">
        <v>178</v>
      </c>
      <c r="B90" s="65"/>
      <c r="C90" s="66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68" t="s">
        <v>8</v>
      </c>
      <c r="B92" s="69" t="s">
        <v>9</v>
      </c>
      <c r="C92" s="70" t="s">
        <v>10</v>
      </c>
    </row>
    <row r="93" spans="1:6" ht="12" customHeight="1" thickBot="1">
      <c r="A93" s="71" t="s">
        <v>11</v>
      </c>
      <c r="B93" s="72" t="s">
        <v>180</v>
      </c>
      <c r="C93" s="17">
        <f aca="true" t="shared" si="2" ref="C93:C154">SUM(D93:F93)</f>
        <v>556340998</v>
      </c>
      <c r="D93" s="73">
        <f>+D94+D95+D96+D97+D98+D111</f>
        <v>36414801</v>
      </c>
      <c r="E93" s="74">
        <f>+E94+E95+E96+E97+E98+E111</f>
        <v>4419000</v>
      </c>
      <c r="F93" s="17">
        <f>F94+F95+F96+F97+F98+F111</f>
        <v>515507197</v>
      </c>
    </row>
    <row r="94" spans="1:6" ht="12" customHeight="1">
      <c r="A94" s="75" t="s">
        <v>13</v>
      </c>
      <c r="B94" s="76" t="s">
        <v>181</v>
      </c>
      <c r="C94" s="21">
        <f t="shared" si="2"/>
        <v>266764451</v>
      </c>
      <c r="D94" s="77">
        <f>310000+175000+172000+24000+3882000+3749000</f>
        <v>8312000</v>
      </c>
      <c r="E94" s="78"/>
      <c r="F94" s="78">
        <v>258452451</v>
      </c>
    </row>
    <row r="95" spans="1:6" ht="12" customHeight="1">
      <c r="A95" s="25" t="s">
        <v>15</v>
      </c>
      <c r="B95" s="79" t="s">
        <v>182</v>
      </c>
      <c r="C95" s="27">
        <f t="shared" si="2"/>
        <v>62883532</v>
      </c>
      <c r="D95" s="32">
        <f>62000+33000+48000+808000+1652000</f>
        <v>2603000</v>
      </c>
      <c r="E95" s="29"/>
      <c r="F95" s="29">
        <v>60280532</v>
      </c>
    </row>
    <row r="96" spans="1:6" ht="12" customHeight="1">
      <c r="A96" s="25" t="s">
        <v>17</v>
      </c>
      <c r="B96" s="79" t="s">
        <v>183</v>
      </c>
      <c r="C96" s="27">
        <f t="shared" si="2"/>
        <v>220693015</v>
      </c>
      <c r="D96" s="38">
        <f>4801000+800001+376000+120000+386000+50000+18800+32000+22000+11212000+1682000</f>
        <v>19499801</v>
      </c>
      <c r="E96" s="39">
        <v>4419000</v>
      </c>
      <c r="F96" s="29">
        <v>196774214</v>
      </c>
    </row>
    <row r="97" spans="1:6" ht="12" customHeight="1">
      <c r="A97" s="25" t="s">
        <v>19</v>
      </c>
      <c r="B97" s="79" t="s">
        <v>184</v>
      </c>
      <c r="C97" s="27">
        <f t="shared" si="2"/>
        <v>0</v>
      </c>
      <c r="D97" s="38"/>
      <c r="E97" s="39"/>
      <c r="F97" s="29"/>
    </row>
    <row r="98" spans="1:6" ht="12" customHeight="1">
      <c r="A98" s="25" t="s">
        <v>185</v>
      </c>
      <c r="B98" s="80" t="s">
        <v>186</v>
      </c>
      <c r="C98" s="27">
        <f t="shared" si="2"/>
        <v>6000000</v>
      </c>
      <c r="D98" s="38">
        <f>SUM(D99:D110)</f>
        <v>6000000</v>
      </c>
      <c r="E98" s="39">
        <f>SUM(E99:E110)</f>
        <v>0</v>
      </c>
      <c r="F98" s="39"/>
    </row>
    <row r="99" spans="1:6" ht="12" customHeight="1">
      <c r="A99" s="25" t="s">
        <v>23</v>
      </c>
      <c r="B99" s="79" t="s">
        <v>187</v>
      </c>
      <c r="C99" s="27">
        <f t="shared" si="2"/>
        <v>0</v>
      </c>
      <c r="D99" s="38"/>
      <c r="E99" s="39"/>
      <c r="F99" s="39"/>
    </row>
    <row r="100" spans="1:6" ht="12" customHeight="1">
      <c r="A100" s="25" t="s">
        <v>188</v>
      </c>
      <c r="B100" s="81" t="s">
        <v>189</v>
      </c>
      <c r="C100" s="27">
        <f t="shared" si="2"/>
        <v>0</v>
      </c>
      <c r="D100" s="38"/>
      <c r="E100" s="39"/>
      <c r="F100" s="39"/>
    </row>
    <row r="101" spans="1:6" ht="12" customHeight="1">
      <c r="A101" s="25" t="s">
        <v>190</v>
      </c>
      <c r="B101" s="81" t="s">
        <v>191</v>
      </c>
      <c r="C101" s="27">
        <f t="shared" si="2"/>
        <v>0</v>
      </c>
      <c r="D101" s="38"/>
      <c r="E101" s="39"/>
      <c r="F101" s="39"/>
    </row>
    <row r="102" spans="1:6" ht="12" customHeight="1">
      <c r="A102" s="25" t="s">
        <v>192</v>
      </c>
      <c r="B102" s="82" t="s">
        <v>193</v>
      </c>
      <c r="C102" s="27">
        <f t="shared" si="2"/>
        <v>0</v>
      </c>
      <c r="D102" s="38"/>
      <c r="E102" s="39"/>
      <c r="F102" s="39"/>
    </row>
    <row r="103" spans="1:6" ht="12" customHeight="1">
      <c r="A103" s="25" t="s">
        <v>194</v>
      </c>
      <c r="B103" s="83" t="s">
        <v>195</v>
      </c>
      <c r="C103" s="27">
        <f t="shared" si="2"/>
        <v>0</v>
      </c>
      <c r="D103" s="38"/>
      <c r="E103" s="39"/>
      <c r="F103" s="39"/>
    </row>
    <row r="104" spans="1:6" ht="12" customHeight="1">
      <c r="A104" s="25" t="s">
        <v>196</v>
      </c>
      <c r="B104" s="83" t="s">
        <v>197</v>
      </c>
      <c r="C104" s="27">
        <f t="shared" si="2"/>
        <v>0</v>
      </c>
      <c r="D104" s="38"/>
      <c r="E104" s="39"/>
      <c r="F104" s="39"/>
    </row>
    <row r="105" spans="1:6" ht="12" customHeight="1">
      <c r="A105" s="25" t="s">
        <v>198</v>
      </c>
      <c r="B105" s="82" t="s">
        <v>199</v>
      </c>
      <c r="C105" s="27">
        <f t="shared" si="2"/>
        <v>0</v>
      </c>
      <c r="D105" s="38"/>
      <c r="E105" s="39"/>
      <c r="F105" s="39"/>
    </row>
    <row r="106" spans="1:6" ht="12" customHeight="1">
      <c r="A106" s="25" t="s">
        <v>200</v>
      </c>
      <c r="B106" s="82" t="s">
        <v>201</v>
      </c>
      <c r="C106" s="27">
        <f t="shared" si="2"/>
        <v>0</v>
      </c>
      <c r="D106" s="38"/>
      <c r="E106" s="39"/>
      <c r="F106" s="39"/>
    </row>
    <row r="107" spans="1:6" ht="12" customHeight="1">
      <c r="A107" s="25" t="s">
        <v>202</v>
      </c>
      <c r="B107" s="83" t="s">
        <v>203</v>
      </c>
      <c r="C107" s="27">
        <f t="shared" si="2"/>
        <v>0</v>
      </c>
      <c r="D107" s="38"/>
      <c r="E107" s="39"/>
      <c r="F107" s="39"/>
    </row>
    <row r="108" spans="1:6" ht="12" customHeight="1">
      <c r="A108" s="84" t="s">
        <v>204</v>
      </c>
      <c r="B108" s="81" t="s">
        <v>205</v>
      </c>
      <c r="C108" s="27">
        <f t="shared" si="2"/>
        <v>0</v>
      </c>
      <c r="D108" s="38"/>
      <c r="E108" s="39"/>
      <c r="F108" s="39"/>
    </row>
    <row r="109" spans="1:6" ht="12" customHeight="1">
      <c r="A109" s="25" t="s">
        <v>206</v>
      </c>
      <c r="B109" s="81" t="s">
        <v>207</v>
      </c>
      <c r="C109" s="27">
        <f t="shared" si="2"/>
        <v>0</v>
      </c>
      <c r="D109" s="38"/>
      <c r="E109" s="39"/>
      <c r="F109" s="39"/>
    </row>
    <row r="110" spans="1:6" ht="12" customHeight="1">
      <c r="A110" s="33" t="s">
        <v>208</v>
      </c>
      <c r="B110" s="81" t="s">
        <v>209</v>
      </c>
      <c r="C110" s="27">
        <f t="shared" si="2"/>
        <v>6000000</v>
      </c>
      <c r="D110" s="32">
        <f>5000000+800000+150000+50000</f>
        <v>6000000</v>
      </c>
      <c r="E110" s="29"/>
      <c r="F110" s="85"/>
    </row>
    <row r="111" spans="1:6" ht="12" customHeight="1">
      <c r="A111" s="25" t="s">
        <v>210</v>
      </c>
      <c r="B111" s="79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79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>
      <c r="A113" s="86" t="s">
        <v>214</v>
      </c>
      <c r="B113" s="87" t="s">
        <v>215</v>
      </c>
      <c r="C113" s="35">
        <f t="shared" si="2"/>
        <v>0</v>
      </c>
      <c r="D113" s="88"/>
      <c r="E113" s="89"/>
      <c r="F113" s="90"/>
    </row>
    <row r="114" spans="1:6" ht="12" customHeight="1" thickBot="1">
      <c r="A114" s="91" t="s">
        <v>25</v>
      </c>
      <c r="B114" s="92" t="s">
        <v>216</v>
      </c>
      <c r="C114" s="15">
        <f t="shared" si="2"/>
        <v>27809462</v>
      </c>
      <c r="D114" s="16">
        <f>+D115+D117+D119</f>
        <v>24654202</v>
      </c>
      <c r="E114" s="17">
        <f>+E115+E117+E119</f>
        <v>0</v>
      </c>
      <c r="F114" s="93">
        <f>+F115+F117+F119</f>
        <v>3155260</v>
      </c>
    </row>
    <row r="115" spans="1:6" ht="12" customHeight="1">
      <c r="A115" s="19" t="s">
        <v>27</v>
      </c>
      <c r="B115" s="79" t="s">
        <v>217</v>
      </c>
      <c r="C115" s="21">
        <f t="shared" si="2"/>
        <v>6809462</v>
      </c>
      <c r="D115" s="49">
        <f>2963001+300001+90200+301000</f>
        <v>3654202</v>
      </c>
      <c r="E115" s="23"/>
      <c r="F115" s="23">
        <v>3155260</v>
      </c>
    </row>
    <row r="116" spans="1:6" ht="12" customHeight="1">
      <c r="A116" s="19" t="s">
        <v>29</v>
      </c>
      <c r="B116" s="94" t="s">
        <v>218</v>
      </c>
      <c r="C116" s="27">
        <f t="shared" si="2"/>
        <v>0</v>
      </c>
      <c r="D116" s="49"/>
      <c r="E116" s="23"/>
      <c r="F116" s="23"/>
    </row>
    <row r="117" spans="1:6" ht="12" customHeight="1">
      <c r="A117" s="19" t="s">
        <v>31</v>
      </c>
      <c r="B117" s="94" t="s">
        <v>219</v>
      </c>
      <c r="C117" s="27">
        <f t="shared" si="2"/>
        <v>21000000</v>
      </c>
      <c r="D117" s="28">
        <f>21000000</f>
        <v>21000000</v>
      </c>
      <c r="E117" s="29"/>
      <c r="F117" s="29"/>
    </row>
    <row r="118" spans="1:6" ht="12" customHeight="1">
      <c r="A118" s="19" t="s">
        <v>33</v>
      </c>
      <c r="B118" s="94" t="s">
        <v>220</v>
      </c>
      <c r="C118" s="27">
        <f t="shared" si="2"/>
        <v>0</v>
      </c>
      <c r="D118" s="28"/>
      <c r="E118" s="95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0</v>
      </c>
      <c r="D119" s="52">
        <f>SUM(D120:D127)</f>
        <v>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2"/>
      <c r="E120" s="28"/>
      <c r="F120" s="28"/>
    </row>
    <row r="121" spans="1:6" ht="12" customHeight="1">
      <c r="A121" s="19" t="s">
        <v>223</v>
      </c>
      <c r="B121" s="96" t="s">
        <v>224</v>
      </c>
      <c r="C121" s="27">
        <f t="shared" si="2"/>
        <v>0</v>
      </c>
      <c r="D121" s="52"/>
      <c r="E121" s="28"/>
      <c r="F121" s="28"/>
    </row>
    <row r="122" spans="1:6" ht="15.75">
      <c r="A122" s="19" t="s">
        <v>225</v>
      </c>
      <c r="B122" s="83" t="s">
        <v>197</v>
      </c>
      <c r="C122" s="27">
        <f t="shared" si="2"/>
        <v>0</v>
      </c>
      <c r="D122" s="52"/>
      <c r="E122" s="28"/>
      <c r="F122" s="28"/>
    </row>
    <row r="123" spans="1:6" ht="12" customHeight="1">
      <c r="A123" s="19" t="s">
        <v>226</v>
      </c>
      <c r="B123" s="83" t="s">
        <v>227</v>
      </c>
      <c r="C123" s="27">
        <f t="shared" si="2"/>
        <v>0</v>
      </c>
      <c r="D123" s="52"/>
      <c r="E123" s="28"/>
      <c r="F123" s="28"/>
    </row>
    <row r="124" spans="1:6" ht="12" customHeight="1">
      <c r="A124" s="19" t="s">
        <v>228</v>
      </c>
      <c r="B124" s="83" t="s">
        <v>229</v>
      </c>
      <c r="C124" s="27">
        <f t="shared" si="2"/>
        <v>0</v>
      </c>
      <c r="D124" s="52"/>
      <c r="E124" s="28"/>
      <c r="F124" s="28"/>
    </row>
    <row r="125" spans="1:6" ht="12" customHeight="1">
      <c r="A125" s="19" t="s">
        <v>230</v>
      </c>
      <c r="B125" s="83" t="s">
        <v>203</v>
      </c>
      <c r="C125" s="27">
        <f t="shared" si="2"/>
        <v>0</v>
      </c>
      <c r="D125" s="52"/>
      <c r="E125" s="28"/>
      <c r="F125" s="28"/>
    </row>
    <row r="126" spans="1:6" ht="12" customHeight="1">
      <c r="A126" s="19" t="s">
        <v>231</v>
      </c>
      <c r="B126" s="83" t="s">
        <v>232</v>
      </c>
      <c r="C126" s="27">
        <f t="shared" si="2"/>
        <v>0</v>
      </c>
      <c r="D126" s="52"/>
      <c r="E126" s="28"/>
      <c r="F126" s="28"/>
    </row>
    <row r="127" spans="1:6" ht="16.5" thickBot="1">
      <c r="A127" s="84" t="s">
        <v>233</v>
      </c>
      <c r="B127" s="83" t="s">
        <v>234</v>
      </c>
      <c r="C127" s="35">
        <f t="shared" si="2"/>
        <v>0</v>
      </c>
      <c r="D127" s="97"/>
      <c r="E127" s="38"/>
      <c r="F127" s="38"/>
    </row>
    <row r="128" spans="1:6" ht="12" customHeight="1" thickBot="1">
      <c r="A128" s="13" t="s">
        <v>39</v>
      </c>
      <c r="B128" s="98" t="s">
        <v>235</v>
      </c>
      <c r="C128" s="15">
        <f t="shared" si="2"/>
        <v>584150460</v>
      </c>
      <c r="D128" s="16">
        <f>+D93+D114</f>
        <v>61069003</v>
      </c>
      <c r="E128" s="17">
        <f>+E93+E114</f>
        <v>4419000</v>
      </c>
      <c r="F128" s="17">
        <f>+F93+F114</f>
        <v>518662457</v>
      </c>
    </row>
    <row r="129" spans="1:6" ht="12" customHeight="1" thickBot="1">
      <c r="A129" s="13" t="s">
        <v>236</v>
      </c>
      <c r="B129" s="98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4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4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4" t="s">
        <v>65</v>
      </c>
      <c r="B132" s="94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98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99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99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99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99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99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4" t="s">
        <v>81</v>
      </c>
      <c r="B139" s="99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98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99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99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99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4" t="s">
        <v>101</v>
      </c>
      <c r="B144" s="80" t="s">
        <v>252</v>
      </c>
      <c r="C144" s="35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98" t="s">
        <v>254</v>
      </c>
      <c r="C145" s="15">
        <f t="shared" si="2"/>
        <v>0</v>
      </c>
      <c r="D145" s="100">
        <f>+D146+D147+D148+D149+D150</f>
        <v>0</v>
      </c>
      <c r="E145" s="101">
        <f>+E146+E147+E148+E149+E150</f>
        <v>0</v>
      </c>
      <c r="F145" s="101">
        <f>SUM(F146:F150)</f>
        <v>0</v>
      </c>
    </row>
    <row r="146" spans="1:6" ht="12" customHeight="1">
      <c r="A146" s="19" t="s">
        <v>107</v>
      </c>
      <c r="B146" s="99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99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99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99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99" t="s">
        <v>260</v>
      </c>
      <c r="C150" s="35">
        <f t="shared" si="2"/>
        <v>0</v>
      </c>
      <c r="D150" s="47"/>
      <c r="E150" s="47"/>
      <c r="F150" s="28"/>
    </row>
    <row r="151" spans="1:6" ht="12" customHeight="1" thickBot="1">
      <c r="A151" s="13" t="s">
        <v>115</v>
      </c>
      <c r="B151" s="98" t="s">
        <v>261</v>
      </c>
      <c r="C151" s="17">
        <f t="shared" si="2"/>
        <v>0</v>
      </c>
      <c r="D151" s="100"/>
      <c r="E151" s="101"/>
      <c r="F151" s="102"/>
    </row>
    <row r="152" spans="1:6" ht="12" customHeight="1" thickBot="1">
      <c r="A152" s="13" t="s">
        <v>262</v>
      </c>
      <c r="B152" s="98" t="s">
        <v>263</v>
      </c>
      <c r="C152" s="17">
        <f t="shared" si="2"/>
        <v>0</v>
      </c>
      <c r="D152" s="100"/>
      <c r="E152" s="101"/>
      <c r="F152" s="102"/>
    </row>
    <row r="153" spans="1:9" ht="15" customHeight="1" thickBot="1">
      <c r="A153" s="13" t="s">
        <v>264</v>
      </c>
      <c r="B153" s="98" t="s">
        <v>265</v>
      </c>
      <c r="C153" s="17">
        <f t="shared" si="2"/>
        <v>103161000</v>
      </c>
      <c r="D153" s="103">
        <f>+D129+D133+D140+D145+D151+D152</f>
        <v>103161000</v>
      </c>
      <c r="E153" s="104">
        <f>+E129+E133+E140+E145+E151+E152</f>
        <v>0</v>
      </c>
      <c r="F153" s="104">
        <f>+F129+F133+F140+F145+F151+F152</f>
        <v>0</v>
      </c>
      <c r="G153" s="105"/>
      <c r="H153" s="105"/>
      <c r="I153" s="105"/>
    </row>
    <row r="154" spans="1:6" s="18" customFormat="1" ht="12.75" customHeight="1" thickBot="1">
      <c r="A154" s="106" t="s">
        <v>266</v>
      </c>
      <c r="B154" s="107" t="s">
        <v>267</v>
      </c>
      <c r="C154" s="17">
        <f t="shared" si="2"/>
        <v>687311460</v>
      </c>
      <c r="D154" s="103">
        <f>+D128+D153</f>
        <v>164230003</v>
      </c>
      <c r="E154" s="104">
        <f>+E128+E153</f>
        <v>4419000</v>
      </c>
      <c r="F154" s="104">
        <f>+F128+F153</f>
        <v>518662457</v>
      </c>
    </row>
    <row r="155" ht="7.5" customHeight="1"/>
    <row r="156" spans="1:3" ht="15.75">
      <c r="A156" s="109" t="s">
        <v>268</v>
      </c>
      <c r="B156" s="109"/>
      <c r="C156" s="109"/>
    </row>
    <row r="157" spans="1:3" ht="15" customHeight="1" thickBot="1">
      <c r="A157" s="110" t="s">
        <v>269</v>
      </c>
      <c r="B157" s="110"/>
      <c r="C157" s="4" t="s">
        <v>1</v>
      </c>
    </row>
    <row r="158" spans="1:3" ht="13.5" customHeight="1" thickBot="1">
      <c r="A158" s="13">
        <v>1</v>
      </c>
      <c r="B158" s="111" t="s">
        <v>270</v>
      </c>
      <c r="C158" s="17">
        <f>+C62-C128</f>
        <v>-112307698</v>
      </c>
    </row>
    <row r="159" spans="1:3" ht="27.75" customHeight="1" thickBot="1">
      <c r="A159" s="13" t="s">
        <v>25</v>
      </c>
      <c r="B159" s="111" t="s">
        <v>271</v>
      </c>
      <c r="C159" s="17">
        <f>+C86-C153</f>
        <v>41357046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1.3 melléklet a 6/2017.(II.20.)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2017-02-20T10:39:49Z</dcterms:created>
  <dcterms:modified xsi:type="dcterms:W3CDTF">2017-02-20T10:39:49Z</dcterms:modified>
  <cp:category/>
  <cp:version/>
  <cp:contentType/>
  <cp:contentStatus/>
</cp:coreProperties>
</file>