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27" firstSheet="12" activeTab="18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6.4. sz. mell" sheetId="12" r:id="rId12"/>
    <sheet name="9. sz. mell" sheetId="13" r:id="rId13"/>
    <sheet name="1.tájékoztató" sheetId="14" r:id="rId14"/>
    <sheet name="4. tájékoztató tábla" sheetId="15" r:id="rId15"/>
    <sheet name="6. tájékoztató tábla" sheetId="16" r:id="rId16"/>
    <sheet name="7.1. tájékoztató tábla" sheetId="17" r:id="rId17"/>
    <sheet name="7.2. tájékoztató tábla" sheetId="18" r:id="rId18"/>
    <sheet name="9. tájékoztató tábla" sheetId="19" r:id="rId19"/>
    <sheet name="Munka1" sheetId="20" r:id="rId20"/>
  </sheets>
  <definedNames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Titles" localSheetId="11">'6.4. sz. mell'!$1:$6</definedName>
    <definedName name="_xlnm.Print_Titles" localSheetId="16">'7.1. tájékoztató tábla'!$2:$6</definedName>
    <definedName name="_xlnm.Print_Area" localSheetId="1">'1.1.sz.mell.'!$A$1:$E$146</definedName>
    <definedName name="_xlnm.Print_Area" localSheetId="13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<sst xmlns="http://schemas.openxmlformats.org/spreadsheetml/2006/main" count="2405" uniqueCount="651">
  <si>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</si>
  <si>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</si>
  <si>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</si>
  <si>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</si>
  <si>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</si>
  <si>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</si>
  <si>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</si>
  <si>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</si>
  <si>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</si>
  <si>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</si>
  <si>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</si>
  <si>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</si>
  <si>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</si>
  <si>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</si>
  <si>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</si>
  <si>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</si>
  <si>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</si>
  <si>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</si>
  <si>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</si>
  <si>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</si>
  <si>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</si>
  <si>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</si>
  <si>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</si>
  <si>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</si>
  <si>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</si>
  <si>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</si>
  <si>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</si>
  <si>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</si>
  <si>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</si>
  <si>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</si>
  <si>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</si>
  <si>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</si>
  <si>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</si>
  <si>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</si>
  <si>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</si>
  <si>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</si>
  <si>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</si>
  <si>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</si>
  <si>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</si>
  <si>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</si>
  <si>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</si>
  <si>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</si>
  <si>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</si>
  <si>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</si>
  <si>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</si>
  <si>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</si>
  <si>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</si>
  <si>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</si>
  <si>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</si>
  <si>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</si>
  <si>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</si>
  <si>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</si>
  <si>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</si>
  <si>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</si>
  <si>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</si>
  <si>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</si>
  <si>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</si>
  <si>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</si>
  <si>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</si>
  <si>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</si>
  <si>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</si>
  <si>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</si>
  <si>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</si>
  <si>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</si>
  <si>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</si>
  <si>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</si>
  <si>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</si>
  <si>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</si>
  <si>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</si>
  <si>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</si>
  <si>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</si>
  <si>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</si>
  <si>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</si>
  <si>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</si>
  <si>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</si>
  <si>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</si>
  <si>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</si>
  <si>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</si>
  <si>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</si>
  <si>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</si>
  <si>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</si>
  <si>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</si>
  <si>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</si>
  <si>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</si>
  <si>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</si>
  <si>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</si>
  <si>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</si>
  <si>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</si>
  <si>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</si>
  <si>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</si>
  <si>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</si>
  <si>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</si>
  <si>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</si>
  <si>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</si>
  <si>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</si>
  <si>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</si>
  <si>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</si>
  <si>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</si>
  <si>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</si>
  <si>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</si>
  <si>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</si>
  <si>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</si>
  <si>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</si>
  <si>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</si>
  <si>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</si>
  <si>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</si>
  <si>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</si>
  <si>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</si>
  <si>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</si>
  <si>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</si>
  <si>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</si>
  <si>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</si>
  <si>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</si>
  <si>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</si>
  <si>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</si>
  <si>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</si>
  <si>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</si>
  <si>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</si>
  <si>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</si>
  <si>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</si>
  <si>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</si>
  <si>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</si>
  <si>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</si>
  <si>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</si>
  <si>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</si>
  <si>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</si>
  <si>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</si>
  <si>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</si>
  <si>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</si>
  <si>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</si>
  <si>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</si>
  <si>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</si>
  <si>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</si>
  <si>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</si>
  <si>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</si>
  <si>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</si>
  <si>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</si>
  <si>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</si>
  <si>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</si>
  <si>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</si>
  <si>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</si>
  <si>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</si>
  <si>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</si>
  <si>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</si>
  <si>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</si>
  <si>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</si>
  <si>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</si>
  <si>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</si>
  <si>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</si>
  <si>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</si>
  <si>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</si>
  <si>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</si>
  <si>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</si>
  <si>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</si>
  <si>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</si>
  <si>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</si>
  <si>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</si>
  <si>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</si>
  <si>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</si>
  <si>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</si>
  <si>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</si>
  <si>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</si>
  <si>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</si>
  <si>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</si>
  <si>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</si>
  <si>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</si>
  <si>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</si>
  <si>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</si>
  <si>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</si>
  <si>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</si>
  <si>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</si>
  <si>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</si>
  <si>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</si>
  <si>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</si>
  <si>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</si>
  <si>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</si>
  <si>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</si>
  <si>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</si>
  <si>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</si>
  <si>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</si>
  <si>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</si>
  <si>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</si>
  <si>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</si>
  <si>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</si>
  <si>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</si>
  <si>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</si>
  <si>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</si>
  <si>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</si>
  <si>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</si>
  <si>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</si>
  <si>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</si>
  <si>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</si>
  <si>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</si>
  <si>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</si>
  <si>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</si>
  <si>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</si>
  <si>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</si>
  <si>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</si>
  <si>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</si>
  <si>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</si>
  <si>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</si>
  <si>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</si>
  <si>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</si>
  <si>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</si>
  <si>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</si>
  <si>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</si>
  <si>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</si>
  <si>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</si>
  <si>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</si>
  <si>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</si>
  <si>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</si>
  <si>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</si>
  <si>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</si>
  <si>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</si>
  <si>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</si>
  <si>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</si>
  <si>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</si>
  <si>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</si>
  <si>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</si>
  <si>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</si>
  <si>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</si>
  <si>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</si>
  <si>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</si>
  <si>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</si>
  <si>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</si>
  <si>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</si>
  <si>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</si>
  <si>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</si>
  <si>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</si>
  <si>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</si>
  <si>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</si>
  <si>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</si>
  <si>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</si>
  <si>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</si>
  <si>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</si>
  <si>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</si>
  <si>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</si>
  <si>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</si>
  <si>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</si>
  <si>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</si>
  <si>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</si>
  <si>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</si>
  <si>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</si>
  <si>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</si>
  <si>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</si>
  <si>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</si>
  <si>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</si>
  <si>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</si>
  <si>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</si>
  <si>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</si>
  <si>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</si>
  <si>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</si>
  <si>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</si>
  <si>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</si>
  <si>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</si>
  <si>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</si>
  <si>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</si>
  <si>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</si>
  <si>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</si>
  <si>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</si>
  <si>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</si>
  <si>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</si>
  <si>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</si>
  <si>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</si>
  <si>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</si>
  <si>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</si>
  <si>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</si>
  <si>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</si>
  <si>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</si>
  <si>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</si>
  <si>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</si>
  <si>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</si>
  <si>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</si>
  <si>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</si>
  <si>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</si>
  <si>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</si>
  <si>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</si>
  <si>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</si>
  <si>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</si>
  <si>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</si>
  <si>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</si>
  <si>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</si>
  <si>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</si>
  <si>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</si>
  <si>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</si>
  <si>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</si>
  <si>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</si>
  <si>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</si>
  <si>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</si>
  <si>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</si>
  <si>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</si>
  <si>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</si>
  <si>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</si>
  <si>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</si>
  <si>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</si>
  <si>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</si>
  <si>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</si>
  <si>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</si>
  <si>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</si>
  <si>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</si>
  <si>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</si>
  <si>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</si>
  <si>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</si>
  <si>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</si>
  <si>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</si>
  <si>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</si>
  <si>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</si>
  <si>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</si>
  <si>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</si>
  <si>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</si>
  <si>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</si>
  <si>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</si>
  <si>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</si>
  <si>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</si>
  <si>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</si>
  <si>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</si>
  <si>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</si>
  <si>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</si>
  <si>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</si>
  <si>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</si>
  <si>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</si>
  <si>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</si>
  <si>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</si>
  <si>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</si>
  <si>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</si>
  <si>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</si>
  <si>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</si>
  <si>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</si>
  <si>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</si>
  <si>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</si>
  <si>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</si>
  <si>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</si>
  <si>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</si>
  <si>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</si>
  <si>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</si>
  <si>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</si>
  <si>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</si>
  <si>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</si>
  <si>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</si>
  <si>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</si>
  <si>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</si>
  <si>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</si>
  <si>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</si>
  <si>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</si>
  <si>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</si>
  <si>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</si>
  <si>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</si>
  <si>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</si>
  <si>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</si>
  <si>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</si>
  <si>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</si>
  <si>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</si>
  <si>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</si>
  <si>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</si>
  <si>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</si>
  <si>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</si>
  <si>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</si>
  <si>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</si>
  <si>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</si>
  <si>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</si>
  <si>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</si>
  <si>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</si>
  <si>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</si>
  <si>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</si>
  <si>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</si>
  <si>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</si>
  <si>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</si>
  <si>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</si>
  <si>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</si>
  <si>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</si>
  <si>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</si>
  <si>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</si>
  <si>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</si>
  <si>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</si>
  <si>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</si>
  <si>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</si>
  <si>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</si>
  <si>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</si>
  <si>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</si>
  <si>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</si>
  <si>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</si>
  <si>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</si>
  <si>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</si>
  <si>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</si>
  <si>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</si>
  <si>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</si>
  <si>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</si>
  <si>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</si>
  <si>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</si>
  <si>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</si>
  <si>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</si>
  <si>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</si>
  <si>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</si>
  <si>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</si>
  <si>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</si>
  <si>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</si>
  <si>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</si>
  <si>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</si>
  <si>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</si>
  <si>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</si>
  <si>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</si>
  <si>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</si>
  <si>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</si>
  <si>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</si>
  <si>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</si>
  <si>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</si>
  <si>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</si>
  <si>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</si>
  <si>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</si>
  <si>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</si>
  <si>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</si>
  <si>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</si>
  <si>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</si>
  <si>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</si>
  <si>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</si>
  <si>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</si>
  <si>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</si>
  <si>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</si>
  <si>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</si>
  <si>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</si>
  <si>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</si>
  <si>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</si>
  <si>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</si>
  <si>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</si>
  <si>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</si>
  <si>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</si>
  <si>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</si>
  <si>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</si>
  <si>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</si>
  <si>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</si>
  <si>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</si>
  <si>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</si>
  <si>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</si>
  <si>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</si>
  <si>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</si>
  <si>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</si>
  <si>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</si>
  <si>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</si>
  <si>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</si>
  <si>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</si>
  <si>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</si>
  <si>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</si>
  <si>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</si>
  <si>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</si>
  <si>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</si>
  <si>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</si>
  <si>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</si>
  <si>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</si>
  <si>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</si>
  <si>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</si>
  <si>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</si>
  <si>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</si>
  <si>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</si>
  <si>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</si>
  <si>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</si>
  <si>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</si>
  <si>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</si>
  <si>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</si>
  <si>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</si>
  <si>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</si>
  <si>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</si>
  <si>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</si>
  <si>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</si>
  <si>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</si>
  <si>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</si>
  <si>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</si>
  <si>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</si>
  <si>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</si>
  <si>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</si>
  <si>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</si>
  <si>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</si>
  <si>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</si>
  <si>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</si>
  <si>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</si>
  <si>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</si>
  <si>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</si>
  <si>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</si>
  <si>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</si>
  <si>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</si>
  <si>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</si>
  <si>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</si>
  <si>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</si>
  <si>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</si>
  <si>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</si>
  <si>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</si>
  <si>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</si>
  <si>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</si>
  <si>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</si>
  <si>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</si>
  <si>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</si>
  <si>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</si>
  <si>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</si>
  <si>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</si>
  <si>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</si>
  <si>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</si>
  <si>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</si>
  <si>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</si>
  <si>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</si>
  <si>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</si>
  <si>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</si>
  <si>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</si>
  <si>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</si>
  <si>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</si>
  <si>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</si>
  <si>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</si>
  <si>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</si>
  <si>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</si>
  <si>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</si>
  <si>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</si>
  <si>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</si>
  <si>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</si>
  <si>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</si>
  <si>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</si>
  <si>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</si>
  <si>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</si>
  <si>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</si>
  <si>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</si>
  <si>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</si>
  <si>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</si>
  <si>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</si>
  <si>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</si>
  <si>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</si>
  <si>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</si>
  <si>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</si>
  <si>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</si>
  <si>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</si>
  <si>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</si>
  <si>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</si>
  <si>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</si>
  <si>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</si>
  <si>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</si>
  <si>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</si>
  <si>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</si>
  <si>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</si>
  <si>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</si>
  <si>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</si>
  <si>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</si>
  <si>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</si>
  <si>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</si>
  <si>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</si>
  <si>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</si>
  <si>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</si>
  <si>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</si>
  <si>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</si>
  <si>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</si>
  <si>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</si>
  <si>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</si>
  <si>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</si>
  <si>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</si>
  <si>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</si>
  <si>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</si>
  <si>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</si>
  <si>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</si>
  <si>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</si>
  <si>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</si>
  <si>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</si>
  <si>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</si>
  <si>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</si>
  <si>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</si>
  <si>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</si>
  <si>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</si>
  <si>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</si>
  <si>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</si>
  <si>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</si>
  <si>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</si>
  <si>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</si>
  <si>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</si>
  <si>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</si>
  <si>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</si>
  <si>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</si>
  <si>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</si>
  <si>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</si>
  <si>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</si>
  <si>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</si>
  <si>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</si>
  <si>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</si>
  <si>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</si>
  <si>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</si>
  <si>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</si>
  <si>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</si>
  <si>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</si>
  <si>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</si>
  <si>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</si>
  <si>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</si>
  <si>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</si>
  <si>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</si>
  <si>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</si>
  <si>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</si>
  <si>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</si>
  <si>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</si>
  <si>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</si>
  <si>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</si>
  <si>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</si>
  <si>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</si>
  <si>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</si>
  <si>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</si>
  <si>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</si>
  <si>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</si>
  <si>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</si>
  <si>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</si>
  <si>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</si>
  <si>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</si>
  <si>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</si>
  <si>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</si>
  <si>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</si>
  <si>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</si>
  <si>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</si>
  <si>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</si>
  <si>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</si>
  <si>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</si>
  <si>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</si>
  <si>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</si>
  <si>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</si>
  <si>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</si>
  <si>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</si>
  <si>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</si>
  <si>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</si>
  <si>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</si>
  <si>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</si>
  <si>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</si>
  <si>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</si>
  <si>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</si>
  <si>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</si>
  <si>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</si>
  <si>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</si>
  <si>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</si>
  <si>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</si>
  <si>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</si>
  <si>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</si>
  <si>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Vagyon típusú adók</t>
  </si>
  <si>
    <t>Gépjármű adó</t>
  </si>
  <si>
    <t>1. sz. táblázat  Lengyel Önkormányzat</t>
  </si>
  <si>
    <t>Vagyon típúsú adó</t>
  </si>
  <si>
    <t>Vagyon típusú adó</t>
  </si>
  <si>
    <t xml:space="preserve">Gépjármű adó </t>
  </si>
  <si>
    <t>Lengyel Község Önkormányzat</t>
  </si>
  <si>
    <t>Mozgássérültek Bonyhádi Egyesülete</t>
  </si>
  <si>
    <t>Hiszek Benned Alapítvány</t>
  </si>
  <si>
    <t>2017 évi műkődéshez támogatás</t>
  </si>
  <si>
    <t>Település Arculati Kézikönyv Főépítész 1. részszámla</t>
  </si>
  <si>
    <t>Település Arculati Kézikönyv előkészítése és készítése 1. ré</t>
  </si>
  <si>
    <t>Főépítészi tevékenység főszámla</t>
  </si>
  <si>
    <t>Település Arculat Kézikönyv készítése</t>
  </si>
  <si>
    <t>laptop és op.rendszer</t>
  </si>
  <si>
    <t>fűnyírók, gépalkatrész, sövénynyíró</t>
  </si>
  <si>
    <t>laptop és op.rendszer áfaja</t>
  </si>
  <si>
    <t>fűnyírók, gépalkatrész, sövénynyíró áfája</t>
  </si>
  <si>
    <t>műanyag nyílászárók</t>
  </si>
  <si>
    <t>Ablak</t>
  </si>
  <si>
    <t>műanyag nyílászárók áfája</t>
  </si>
  <si>
    <t>Ablak áfája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</si>
</sst>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##\ ###\ ###\ ###\ ##0.00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3" borderId="0" applyNumberFormat="0" applyBorder="0" applyAlignment="0" applyProtection="0"/>
    <xf numFmtId="0" fontId="64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6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14" borderId="7" applyNumberFormat="0" applyFont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1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2" xfId="0" applyNumberFormat="1" applyFont="1" applyFill="1" applyBorder="1" applyAlignment="1" applyProtection="1">
      <alignment vertical="center"/>
      <protection locked="0"/>
    </xf>
    <xf numFmtId="49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164" fontId="12" fillId="0" borderId="40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/>
    </xf>
    <xf numFmtId="0" fontId="6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1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174" fontId="13" fillId="0" borderId="48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41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1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7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4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5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5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6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5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66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6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3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59" xfId="0" applyFont="1" applyBorder="1" applyAlignment="1" applyProtection="1">
      <alignment horizontal="center" wrapText="1"/>
      <protection/>
    </xf>
    <xf numFmtId="49" fontId="13" fillId="0" borderId="44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0" fontId="18" fillId="0" borderId="59" xfId="0" applyFont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5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35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vertical="center" wrapText="1"/>
      <protection/>
    </xf>
    <xf numFmtId="0" fontId="28" fillId="0" borderId="0" xfId="62" applyFill="1" applyProtection="1">
      <alignment/>
      <protection/>
    </xf>
    <xf numFmtId="0" fontId="35" fillId="0" borderId="0" xfId="62" applyFont="1" applyFill="1" applyProtection="1">
      <alignment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20" xfId="62" applyFont="1" applyFill="1" applyBorder="1" applyAlignment="1" applyProtection="1">
      <alignment horizontal="center" vertical="center" wrapText="1"/>
      <protection/>
    </xf>
    <xf numFmtId="0" fontId="27" fillId="0" borderId="21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8" fillId="0" borderId="44" xfId="62" applyFont="1" applyFill="1" applyBorder="1" applyAlignment="1" applyProtection="1">
      <alignment vertical="center" wrapText="1"/>
      <protection/>
    </xf>
    <xf numFmtId="173" fontId="13" fillId="0" borderId="35" xfId="61" applyNumberFormat="1" applyFont="1" applyFill="1" applyBorder="1" applyAlignment="1" applyProtection="1">
      <alignment horizontal="center" vertical="center"/>
      <protection/>
    </xf>
    <xf numFmtId="0" fontId="28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4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 applyProtection="1">
      <alignment wrapText="1"/>
      <protection/>
    </xf>
    <xf numFmtId="164" fontId="4" fillId="0" borderId="19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37" fillId="0" borderId="69" xfId="0" applyNumberFormat="1" applyFont="1" applyFill="1" applyBorder="1" applyAlignment="1" applyProtection="1">
      <alignment horizontal="right" vertical="center"/>
      <protection locked="0"/>
    </xf>
    <xf numFmtId="3" fontId="3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70" xfId="0" applyNumberFormat="1" applyFont="1" applyFill="1" applyBorder="1" applyAlignment="1">
      <alignment horizontal="right" vertical="center" wrapText="1"/>
    </xf>
    <xf numFmtId="4" fontId="38" fillId="0" borderId="70" xfId="0" applyNumberFormat="1" applyFont="1" applyFill="1" applyBorder="1" applyAlignment="1">
      <alignment horizontal="right" vertical="center" wrapText="1"/>
    </xf>
    <xf numFmtId="3" fontId="39" fillId="0" borderId="61" xfId="0" applyNumberFormat="1" applyFont="1" applyFill="1" applyBorder="1" applyAlignment="1" applyProtection="1">
      <alignment horizontal="right" vertical="center"/>
      <protection locked="0"/>
    </xf>
    <xf numFmtId="3" fontId="39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61" xfId="0" applyNumberFormat="1" applyFont="1" applyFill="1" applyBorder="1" applyAlignment="1">
      <alignment horizontal="right" vertical="center" wrapText="1"/>
    </xf>
    <xf numFmtId="4" fontId="38" fillId="0" borderId="61" xfId="0" applyNumberFormat="1" applyFont="1" applyFill="1" applyBorder="1" applyAlignment="1">
      <alignment horizontal="right" vertical="center" wrapText="1"/>
    </xf>
    <xf numFmtId="3" fontId="37" fillId="0" borderId="61" xfId="0" applyNumberFormat="1" applyFont="1" applyFill="1" applyBorder="1" applyAlignment="1" applyProtection="1">
      <alignment horizontal="right" vertical="center"/>
      <protection locked="0"/>
    </xf>
    <xf numFmtId="3" fontId="37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71" xfId="0" applyNumberFormat="1" applyFont="1" applyFill="1" applyBorder="1" applyAlignment="1" applyProtection="1">
      <alignment horizontal="right" vertical="center"/>
      <protection locked="0"/>
    </xf>
    <xf numFmtId="3" fontId="37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72" xfId="0" applyNumberFormat="1" applyFont="1" applyFill="1" applyBorder="1" applyAlignment="1">
      <alignment horizontal="right" vertical="center" wrapText="1"/>
    </xf>
    <xf numFmtId="164" fontId="38" fillId="0" borderId="25" xfId="0" applyNumberFormat="1" applyFont="1" applyFill="1" applyBorder="1" applyAlignment="1">
      <alignment vertical="center"/>
    </xf>
    <xf numFmtId="4" fontId="37" fillId="0" borderId="25" xfId="0" applyNumberFormat="1" applyFont="1" applyFill="1" applyBorder="1" applyAlignment="1" applyProtection="1">
      <alignment vertical="center" wrapText="1"/>
      <protection locked="0"/>
    </xf>
    <xf numFmtId="164" fontId="38" fillId="0" borderId="69" xfId="0" applyNumberFormat="1" applyFont="1" applyFill="1" applyBorder="1" applyAlignment="1" applyProtection="1">
      <alignment horizontal="right" vertical="center" wrapText="1"/>
      <protection/>
    </xf>
    <xf numFmtId="164" fontId="38" fillId="0" borderId="61" xfId="0" applyNumberFormat="1" applyFont="1" applyFill="1" applyBorder="1" applyAlignment="1" applyProtection="1">
      <alignment horizontal="right" vertical="center" wrapText="1"/>
      <protection/>
    </xf>
    <xf numFmtId="3" fontId="37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7" fillId="0" borderId="72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25" xfId="0" applyNumberFormat="1" applyFont="1" applyFill="1" applyBorder="1" applyAlignment="1">
      <alignment horizontal="right" vertical="center" wrapText="1"/>
    </xf>
    <xf numFmtId="172" fontId="40" fillId="0" borderId="35" xfId="62" applyNumberFormat="1" applyFont="1" applyFill="1" applyBorder="1" applyAlignment="1" applyProtection="1">
      <alignment horizontal="right" vertical="center" wrapText="1"/>
      <protection locked="0"/>
    </xf>
    <xf numFmtId="172" fontId="40" fillId="0" borderId="46" xfId="62" applyNumberFormat="1" applyFont="1" applyFill="1" applyBorder="1" applyAlignment="1" applyProtection="1">
      <alignment horizontal="right" vertical="center" wrapText="1"/>
      <protection locked="0"/>
    </xf>
    <xf numFmtId="172" fontId="40" fillId="0" borderId="10" xfId="62" applyNumberFormat="1" applyFont="1" applyFill="1" applyBorder="1" applyAlignment="1" applyProtection="1">
      <alignment horizontal="right" vertical="center" wrapText="1"/>
      <protection/>
    </xf>
    <xf numFmtId="172" fontId="40" fillId="0" borderId="17" xfId="62" applyNumberFormat="1" applyFont="1" applyFill="1" applyBorder="1" applyAlignment="1" applyProtection="1">
      <alignment horizontal="right" vertical="center" wrapText="1"/>
      <protection/>
    </xf>
    <xf numFmtId="172" fontId="41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1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2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2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2" fillId="0" borderId="10" xfId="62" applyNumberFormat="1" applyFont="1" applyFill="1" applyBorder="1" applyAlignment="1" applyProtection="1">
      <alignment horizontal="right" vertical="center" wrapText="1"/>
      <protection/>
    </xf>
    <xf numFmtId="172" fontId="42" fillId="0" borderId="17" xfId="62" applyNumberFormat="1" applyFont="1" applyFill="1" applyBorder="1" applyAlignment="1" applyProtection="1">
      <alignment horizontal="right" vertical="center" wrapText="1"/>
      <protection/>
    </xf>
    <xf numFmtId="172" fontId="40" fillId="0" borderId="20" xfId="62" applyNumberFormat="1" applyFont="1" applyFill="1" applyBorder="1" applyAlignment="1" applyProtection="1">
      <alignment horizontal="right" vertical="center" wrapText="1"/>
      <protection/>
    </xf>
    <xf numFmtId="172" fontId="40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36" xfId="0" applyFont="1" applyBorder="1" applyAlignment="1">
      <alignment horizontal="left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35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35" xfId="60" applyNumberFormat="1" applyFont="1" applyFill="1" applyBorder="1" applyAlignment="1" applyProtection="1">
      <alignment horizontal="center" vertical="center"/>
      <protection/>
    </xf>
    <xf numFmtId="164" fontId="6" fillId="0" borderId="46" xfId="6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7" fillId="0" borderId="32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left" vertical="center" wrapText="1" indent="2"/>
    </xf>
    <xf numFmtId="164" fontId="3" fillId="0" borderId="74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67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7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53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29" fillId="0" borderId="0" xfId="62" applyFont="1" applyFill="1" applyAlignment="1" applyProtection="1">
      <alignment horizontal="center" vertical="center" wrapText="1"/>
      <protection/>
    </xf>
    <xf numFmtId="0" fontId="29" fillId="0" borderId="0" xfId="62" applyFont="1" applyFill="1" applyAlignment="1" applyProtection="1">
      <alignment horizontal="center" vertical="center"/>
      <protection/>
    </xf>
    <xf numFmtId="0" fontId="30" fillId="0" borderId="0" xfId="62" applyFont="1" applyFill="1" applyBorder="1" applyAlignment="1" applyProtection="1">
      <alignment horizontal="right"/>
      <protection/>
    </xf>
    <xf numFmtId="0" fontId="31" fillId="0" borderId="56" xfId="62" applyFont="1" applyFill="1" applyBorder="1" applyAlignment="1" applyProtection="1">
      <alignment horizontal="center" vertical="center" wrapText="1"/>
      <protection/>
    </xf>
    <xf numFmtId="0" fontId="31" fillId="0" borderId="55" xfId="62" applyFont="1" applyFill="1" applyBorder="1" applyAlignment="1" applyProtection="1">
      <alignment horizontal="center" vertical="center" wrapText="1"/>
      <protection/>
    </xf>
    <xf numFmtId="0" fontId="31" fillId="0" borderId="33" xfId="62" applyFont="1" applyFill="1" applyBorder="1" applyAlignment="1" applyProtection="1">
      <alignment horizontal="center" vertical="center" wrapText="1"/>
      <protection/>
    </xf>
    <xf numFmtId="0" fontId="21" fillId="0" borderId="4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30" fillId="0" borderId="35" xfId="62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center" vertical="center" wrapText="1"/>
      <protection/>
    </xf>
    <xf numFmtId="0" fontId="30" fillId="0" borderId="43" xfId="62" applyFont="1" applyFill="1" applyBorder="1" applyAlignment="1" applyProtection="1">
      <alignment horizontal="center" vertical="center" wrapText="1"/>
      <protection/>
    </xf>
    <xf numFmtId="0" fontId="30" fillId="0" borderId="48" xfId="62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center" wrapText="1"/>
      <protection/>
    </xf>
    <xf numFmtId="0" fontId="30" fillId="0" borderId="17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4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5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46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6" fillId="0" borderId="73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78" fontId="0" fillId="0" borderId="36" xfId="0" applyNumberFormat="1" applyBorder="1" applyAlignment="1" applyProtection="1">
      <alignment/>
      <protection locked="0"/>
    </xf>
    <xf numFmtId="1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159" customWidth="1"/>
    <col min="2" max="2" width="66.125" style="159" customWidth="1"/>
    <col min="3" max="16384" width="9.375" style="159" customWidth="1"/>
  </cols>
  <sheetData>
    <row r="1" ht="18.75">
      <c r="A1" s="321" t="s">
        <v>106</v>
      </c>
    </row>
    <row r="3" spans="1:2" ht="12.75">
      <c r="A3" s="322"/>
      <c r="B3" s="322"/>
    </row>
    <row r="4" spans="1:2" ht="15.75">
      <c r="A4" s="296" t="s">
        <v>625</v>
      </c>
      <c r="B4" s="323"/>
    </row>
    <row r="5" spans="1:2" s="324" customFormat="1" ht="12.75">
      <c r="A5" s="322"/>
      <c r="B5" s="322"/>
    </row>
    <row r="6" spans="1:2" ht="12.75">
      <c r="A6" s="322" t="s">
        <v>456</v>
      </c>
      <c r="B6" s="322" t="s">
        <v>457</v>
      </c>
    </row>
    <row r="7" spans="1:2" ht="12.75">
      <c r="A7" s="322" t="s">
        <v>458</v>
      </c>
      <c r="B7" s="322" t="s">
        <v>459</v>
      </c>
    </row>
    <row r="8" spans="1:2" ht="12.75">
      <c r="A8" s="322" t="s">
        <v>460</v>
      </c>
      <c r="B8" s="322" t="s">
        <v>461</v>
      </c>
    </row>
    <row r="9" spans="1:2" ht="12.75">
      <c r="A9" s="322"/>
      <c r="B9" s="322"/>
    </row>
    <row r="10" spans="1:2" ht="15.75">
      <c r="A10" s="296" t="str">
        <f>+CONCATENATE(LEFT(A4,4),". évi módosított előirányzat BEVÉTELEK")</f>
        <v>2017. évi módosított előirányzat BEVÉTELEK</v>
      </c>
      <c r="B10" s="323"/>
    </row>
    <row r="11" spans="1:2" ht="12.75">
      <c r="A11" s="322"/>
      <c r="B11" s="322"/>
    </row>
    <row r="12" spans="1:2" s="324" customFormat="1" ht="12.75">
      <c r="A12" s="322" t="s">
        <v>462</v>
      </c>
      <c r="B12" s="322" t="s">
        <v>468</v>
      </c>
    </row>
    <row r="13" spans="1:2" ht="12.75">
      <c r="A13" s="322" t="s">
        <v>463</v>
      </c>
      <c r="B13" s="322" t="s">
        <v>469</v>
      </c>
    </row>
    <row r="14" spans="1:2" ht="12.75">
      <c r="A14" s="322" t="s">
        <v>464</v>
      </c>
      <c r="B14" s="322" t="s">
        <v>470</v>
      </c>
    </row>
    <row r="15" spans="1:2" ht="12.75">
      <c r="A15" s="322"/>
      <c r="B15" s="322"/>
    </row>
    <row r="16" spans="1:2" ht="14.25">
      <c r="A16" s="325" t="str">
        <f>+CONCATENATE(LEFT(A4,4),". évi teljesítés BEVÉTELEK")</f>
        <v>2017. évi teljesítés BEVÉTELEK</v>
      </c>
      <c r="B16" s="323"/>
    </row>
    <row r="17" spans="1:2" ht="12.75">
      <c r="A17" s="322"/>
      <c r="B17" s="322"/>
    </row>
    <row r="18" spans="1:2" ht="12.75">
      <c r="A18" s="322" t="s">
        <v>465</v>
      </c>
      <c r="B18" s="322" t="s">
        <v>471</v>
      </c>
    </row>
    <row r="19" spans="1:2" ht="12.75">
      <c r="A19" s="322" t="s">
        <v>466</v>
      </c>
      <c r="B19" s="322" t="s">
        <v>472</v>
      </c>
    </row>
    <row r="20" spans="1:2" ht="12.75">
      <c r="A20" s="322" t="s">
        <v>467</v>
      </c>
      <c r="B20" s="322" t="s">
        <v>473</v>
      </c>
    </row>
    <row r="21" spans="1:2" ht="12.75">
      <c r="A21" s="322"/>
      <c r="B21" s="322"/>
    </row>
    <row r="22" spans="1:2" ht="15.75">
      <c r="A22" s="296" t="str">
        <f>+CONCATENATE(LEFT(A4,4),". évi eredeti előirányzat KIADÁSOK")</f>
        <v>2017. évi eredeti előirányzat KIADÁSOK</v>
      </c>
      <c r="B22" s="323"/>
    </row>
    <row r="23" spans="1:2" ht="12.75">
      <c r="A23" s="322"/>
      <c r="B23" s="322"/>
    </row>
    <row r="24" spans="1:2" ht="12.75">
      <c r="A24" s="322" t="s">
        <v>474</v>
      </c>
      <c r="B24" s="322" t="s">
        <v>480</v>
      </c>
    </row>
    <row r="25" spans="1:2" ht="12.75">
      <c r="A25" s="322" t="s">
        <v>453</v>
      </c>
      <c r="B25" s="322" t="s">
        <v>481</v>
      </c>
    </row>
    <row r="26" spans="1:2" ht="12.75">
      <c r="A26" s="322" t="s">
        <v>475</v>
      </c>
      <c r="B26" s="322" t="s">
        <v>482</v>
      </c>
    </row>
    <row r="27" spans="1:2" ht="12.75">
      <c r="A27" s="322"/>
      <c r="B27" s="322"/>
    </row>
    <row r="28" spans="1:2" ht="15.75">
      <c r="A28" s="296" t="str">
        <f>+CONCATENATE(LEFT(A4,4),". évi módosított előirányzat KIADÁSOK")</f>
        <v>2017. évi módosított előirányzat KIADÁSOK</v>
      </c>
      <c r="B28" s="323"/>
    </row>
    <row r="29" spans="1:2" ht="12.75">
      <c r="A29" s="322"/>
      <c r="B29" s="322"/>
    </row>
    <row r="30" spans="1:2" ht="12.75">
      <c r="A30" s="322" t="s">
        <v>476</v>
      </c>
      <c r="B30" s="322" t="s">
        <v>487</v>
      </c>
    </row>
    <row r="31" spans="1:2" ht="12.75">
      <c r="A31" s="322" t="s">
        <v>454</v>
      </c>
      <c r="B31" s="322" t="s">
        <v>484</v>
      </c>
    </row>
    <row r="32" spans="1:2" ht="12.75">
      <c r="A32" s="322" t="s">
        <v>477</v>
      </c>
      <c r="B32" s="322" t="s">
        <v>483</v>
      </c>
    </row>
    <row r="33" spans="1:2" ht="12.75">
      <c r="A33" s="322"/>
      <c r="B33" s="322"/>
    </row>
    <row r="34" spans="1:2" ht="15.75">
      <c r="A34" s="326" t="str">
        <f>+CONCATENATE(LEFT(A4,4),". évi teljesítés KIADÁSOK")</f>
        <v>2017. évi teljesítés KIADÁSOK</v>
      </c>
      <c r="B34" s="323"/>
    </row>
    <row r="35" spans="1:2" ht="12.75">
      <c r="A35" s="322"/>
      <c r="B35" s="322"/>
    </row>
    <row r="36" spans="1:2" ht="12.75">
      <c r="A36" s="322" t="s">
        <v>478</v>
      </c>
      <c r="B36" s="322" t="s">
        <v>488</v>
      </c>
    </row>
    <row r="37" spans="1:2" ht="12.75">
      <c r="A37" s="322" t="s">
        <v>455</v>
      </c>
      <c r="B37" s="322" t="s">
        <v>486</v>
      </c>
    </row>
    <row r="38" spans="1:2" ht="12.75">
      <c r="A38" s="322" t="s">
        <v>479</v>
      </c>
      <c r="B38" s="322" t="s">
        <v>485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C149" sqref="C149"/>
    </sheetView>
  </sheetViews>
  <sheetFormatPr defaultColWidth="9.00390625" defaultRowHeight="12.75"/>
  <cols>
    <col min="1" max="1" width="14.875" style="359" customWidth="1"/>
    <col min="2" max="2" width="64.625" style="360" customWidth="1"/>
    <col min="3" max="5" width="17.00390625" style="361" customWidth="1"/>
    <col min="6" max="16384" width="9.375" style="31" customWidth="1"/>
  </cols>
  <sheetData>
    <row r="1" spans="1:5" s="336" customFormat="1" ht="16.5" customHeight="1" thickBot="1">
      <c r="A1" s="483"/>
      <c r="B1" s="484"/>
      <c r="C1" s="346"/>
      <c r="D1" s="346"/>
      <c r="E1" s="430" t="str">
        <f>+CONCATENATE("6.2. melléklet a ……/",LEFT(ÖSSZEFÜGGÉSEK!A4,4)+1,". (……) önkormányzati rendelethez")</f>
        <v>6.2. melléklet a ……/2018. (……) önkormányzati rendelethez</v>
      </c>
    </row>
    <row r="2" spans="1:5" s="381" customFormat="1" ht="15.75" customHeight="1">
      <c r="A2" s="362" t="s">
        <v>48</v>
      </c>
      <c r="B2" s="527" t="s">
        <v>147</v>
      </c>
      <c r="C2" s="528"/>
      <c r="D2" s="529"/>
      <c r="E2" s="355" t="s">
        <v>40</v>
      </c>
    </row>
    <row r="3" spans="1:5" s="381" customFormat="1" ht="24.75" thickBot="1">
      <c r="A3" s="380" t="s">
        <v>495</v>
      </c>
      <c r="B3" s="530" t="s">
        <v>597</v>
      </c>
      <c r="C3" s="531"/>
      <c r="D3" s="532"/>
      <c r="E3" s="332" t="s">
        <v>45</v>
      </c>
    </row>
    <row r="4" spans="1:5" s="382" customFormat="1" ht="15.75" customHeight="1" thickBot="1">
      <c r="A4" s="337"/>
      <c r="B4" s="337"/>
      <c r="C4" s="338"/>
      <c r="D4" s="338"/>
      <c r="E4" s="338" t="e">
        <f>'6.1. sz. mell'!E4</f>
        <v>#REF!</v>
      </c>
    </row>
    <row r="5" spans="1:5" ht="24.75" thickBot="1">
      <c r="A5" s="174" t="s">
        <v>142</v>
      </c>
      <c r="B5" s="175" t="s">
        <v>618</v>
      </c>
      <c r="C5" s="74" t="s">
        <v>170</v>
      </c>
      <c r="D5" s="74" t="s">
        <v>175</v>
      </c>
      <c r="E5" s="339" t="s">
        <v>176</v>
      </c>
    </row>
    <row r="6" spans="1:5" s="383" customFormat="1" ht="12.75" customHeight="1" thickBot="1">
      <c r="A6" s="334" t="s">
        <v>362</v>
      </c>
      <c r="B6" s="335" t="s">
        <v>363</v>
      </c>
      <c r="C6" s="335" t="s">
        <v>364</v>
      </c>
      <c r="D6" s="84" t="s">
        <v>365</v>
      </c>
      <c r="E6" s="82" t="s">
        <v>366</v>
      </c>
    </row>
    <row r="7" spans="1:5" s="383" customFormat="1" ht="15.75" customHeight="1" thickBot="1">
      <c r="A7" s="524" t="s">
        <v>41</v>
      </c>
      <c r="B7" s="525"/>
      <c r="C7" s="525"/>
      <c r="D7" s="525"/>
      <c r="E7" s="526"/>
    </row>
    <row r="8" spans="1:5" s="383" customFormat="1" ht="12" customHeight="1" thickBot="1">
      <c r="A8" s="205" t="s">
        <v>6</v>
      </c>
      <c r="B8" s="201" t="s">
        <v>257</v>
      </c>
      <c r="C8" s="232">
        <f>SUM(C9:C14)</f>
        <v>13184445</v>
      </c>
      <c r="D8" s="232">
        <f>SUM(D9:D14)</f>
        <v>15949263</v>
      </c>
      <c r="E8" s="215">
        <f>SUM(E9:E14)</f>
        <v>15949263</v>
      </c>
    </row>
    <row r="9" spans="1:5" s="358" customFormat="1" ht="12" customHeight="1">
      <c r="A9" s="368" t="s">
        <v>67</v>
      </c>
      <c r="B9" s="243" t="s">
        <v>258</v>
      </c>
      <c r="C9" s="234">
        <v>6523725</v>
      </c>
      <c r="D9" s="234">
        <v>7523725</v>
      </c>
      <c r="E9" s="217">
        <v>7523725</v>
      </c>
    </row>
    <row r="10" spans="1:5" s="384" customFormat="1" ht="12" customHeight="1">
      <c r="A10" s="369" t="s">
        <v>68</v>
      </c>
      <c r="B10" s="244" t="s">
        <v>259</v>
      </c>
      <c r="C10" s="233"/>
      <c r="D10" s="233"/>
      <c r="E10" s="216"/>
    </row>
    <row r="11" spans="1:5" s="384" customFormat="1" ht="12" customHeight="1">
      <c r="A11" s="369" t="s">
        <v>69</v>
      </c>
      <c r="B11" s="244" t="s">
        <v>260</v>
      </c>
      <c r="C11" s="233">
        <v>5460720</v>
      </c>
      <c r="D11" s="233">
        <v>5176860</v>
      </c>
      <c r="E11" s="216">
        <v>5176860</v>
      </c>
    </row>
    <row r="12" spans="1:5" s="384" customFormat="1" ht="12" customHeight="1">
      <c r="A12" s="369" t="s">
        <v>70</v>
      </c>
      <c r="B12" s="244" t="s">
        <v>261</v>
      </c>
      <c r="C12" s="233">
        <v>1200000</v>
      </c>
      <c r="D12" s="233">
        <v>1200000</v>
      </c>
      <c r="E12" s="216">
        <v>1200000</v>
      </c>
    </row>
    <row r="13" spans="1:5" s="384" customFormat="1" ht="12" customHeight="1">
      <c r="A13" s="369" t="s">
        <v>103</v>
      </c>
      <c r="B13" s="244" t="s">
        <v>262</v>
      </c>
      <c r="C13" s="233"/>
      <c r="D13" s="233"/>
      <c r="E13" s="216"/>
    </row>
    <row r="14" spans="1:5" s="358" customFormat="1" ht="12" customHeight="1" thickBot="1">
      <c r="A14" s="370" t="s">
        <v>71</v>
      </c>
      <c r="B14" s="245" t="s">
        <v>263</v>
      </c>
      <c r="C14" s="235">
        <v>0</v>
      </c>
      <c r="D14" s="235">
        <v>2048678</v>
      </c>
      <c r="E14" s="218">
        <v>2048678</v>
      </c>
    </row>
    <row r="15" spans="1:5" s="358" customFormat="1" ht="12" customHeight="1" thickBot="1">
      <c r="A15" s="205" t="s">
        <v>7</v>
      </c>
      <c r="B15" s="222" t="s">
        <v>264</v>
      </c>
      <c r="C15" s="232">
        <f>SUM(C16:C20)</f>
        <v>0</v>
      </c>
      <c r="D15" s="232">
        <f>SUM(D16:D20)</f>
        <v>0</v>
      </c>
      <c r="E15" s="215">
        <f>SUM(E16:E20)</f>
        <v>0</v>
      </c>
    </row>
    <row r="16" spans="1:5" s="358" customFormat="1" ht="12" customHeight="1">
      <c r="A16" s="368" t="s">
        <v>73</v>
      </c>
      <c r="B16" s="243" t="s">
        <v>265</v>
      </c>
      <c r="C16" s="234"/>
      <c r="D16" s="234"/>
      <c r="E16" s="217"/>
    </row>
    <row r="17" spans="1:5" s="358" customFormat="1" ht="12" customHeight="1">
      <c r="A17" s="369" t="s">
        <v>74</v>
      </c>
      <c r="B17" s="244" t="s">
        <v>266</v>
      </c>
      <c r="C17" s="233"/>
      <c r="D17" s="233"/>
      <c r="E17" s="216"/>
    </row>
    <row r="18" spans="1:5" s="358" customFormat="1" ht="12" customHeight="1">
      <c r="A18" s="369" t="s">
        <v>75</v>
      </c>
      <c r="B18" s="244" t="s">
        <v>267</v>
      </c>
      <c r="C18" s="233"/>
      <c r="D18" s="233"/>
      <c r="E18" s="216"/>
    </row>
    <row r="19" spans="1:5" s="358" customFormat="1" ht="12" customHeight="1">
      <c r="A19" s="369" t="s">
        <v>76</v>
      </c>
      <c r="B19" s="244" t="s">
        <v>268</v>
      </c>
      <c r="C19" s="233"/>
      <c r="D19" s="233"/>
      <c r="E19" s="216"/>
    </row>
    <row r="20" spans="1:5" s="358" customFormat="1" ht="12" customHeight="1">
      <c r="A20" s="369" t="s">
        <v>77</v>
      </c>
      <c r="B20" s="244" t="s">
        <v>269</v>
      </c>
      <c r="C20" s="233"/>
      <c r="D20" s="233"/>
      <c r="E20" s="216"/>
    </row>
    <row r="21" spans="1:5" s="384" customFormat="1" ht="12" customHeight="1" thickBot="1">
      <c r="A21" s="370" t="s">
        <v>84</v>
      </c>
      <c r="B21" s="245" t="s">
        <v>270</v>
      </c>
      <c r="C21" s="235"/>
      <c r="D21" s="235"/>
      <c r="E21" s="218"/>
    </row>
    <row r="22" spans="1:5" s="384" customFormat="1" ht="12" customHeight="1" thickBot="1">
      <c r="A22" s="205" t="s">
        <v>8</v>
      </c>
      <c r="B22" s="201" t="s">
        <v>271</v>
      </c>
      <c r="C22" s="232">
        <f>SUM(C23:C27)</f>
        <v>0</v>
      </c>
      <c r="D22" s="232">
        <f>SUM(D23:D27)</f>
        <v>1242452</v>
      </c>
      <c r="E22" s="215">
        <f>SUM(E23:E27)</f>
        <v>1242452</v>
      </c>
    </row>
    <row r="23" spans="1:5" s="384" customFormat="1" ht="12" customHeight="1">
      <c r="A23" s="368" t="s">
        <v>56</v>
      </c>
      <c r="B23" s="243" t="s">
        <v>272</v>
      </c>
      <c r="C23" s="234"/>
      <c r="D23" s="234">
        <v>1242452</v>
      </c>
      <c r="E23" s="217">
        <v>1242452</v>
      </c>
    </row>
    <row r="24" spans="1:5" s="358" customFormat="1" ht="12" customHeight="1">
      <c r="A24" s="369" t="s">
        <v>57</v>
      </c>
      <c r="B24" s="244" t="s">
        <v>273</v>
      </c>
      <c r="C24" s="233"/>
      <c r="D24" s="233"/>
      <c r="E24" s="216"/>
    </row>
    <row r="25" spans="1:5" s="384" customFormat="1" ht="12" customHeight="1">
      <c r="A25" s="369" t="s">
        <v>58</v>
      </c>
      <c r="B25" s="244" t="s">
        <v>274</v>
      </c>
      <c r="C25" s="233"/>
      <c r="D25" s="233"/>
      <c r="E25" s="216"/>
    </row>
    <row r="26" spans="1:5" s="384" customFormat="1" ht="12" customHeight="1">
      <c r="A26" s="369" t="s">
        <v>59</v>
      </c>
      <c r="B26" s="244" t="s">
        <v>275</v>
      </c>
      <c r="C26" s="233"/>
      <c r="D26" s="233"/>
      <c r="E26" s="216"/>
    </row>
    <row r="27" spans="1:5" s="384" customFormat="1" ht="12" customHeight="1">
      <c r="A27" s="369" t="s">
        <v>117</v>
      </c>
      <c r="B27" s="244" t="s">
        <v>276</v>
      </c>
      <c r="C27" s="233"/>
      <c r="D27" s="233"/>
      <c r="E27" s="216"/>
    </row>
    <row r="28" spans="1:5" s="384" customFormat="1" ht="12" customHeight="1" thickBot="1">
      <c r="A28" s="370" t="s">
        <v>118</v>
      </c>
      <c r="B28" s="245" t="s">
        <v>277</v>
      </c>
      <c r="C28" s="235"/>
      <c r="D28" s="235"/>
      <c r="E28" s="218"/>
    </row>
    <row r="29" spans="1:5" s="384" customFormat="1" ht="12" customHeight="1" thickBot="1">
      <c r="A29" s="205" t="s">
        <v>119</v>
      </c>
      <c r="B29" s="201" t="s">
        <v>609</v>
      </c>
      <c r="C29" s="238">
        <f>SUM(C30:C35)</f>
        <v>4043481</v>
      </c>
      <c r="D29" s="238">
        <f>SUM(D30:D35)</f>
        <v>3448637</v>
      </c>
      <c r="E29" s="251">
        <f>SUM(E30:E35)</f>
        <v>2455021</v>
      </c>
    </row>
    <row r="30" spans="1:5" s="384" customFormat="1" ht="12" customHeight="1">
      <c r="A30" s="368" t="s">
        <v>278</v>
      </c>
      <c r="B30" s="243" t="s">
        <v>633</v>
      </c>
      <c r="C30" s="234">
        <v>1078212</v>
      </c>
      <c r="D30" s="234">
        <v>1078212</v>
      </c>
      <c r="E30" s="217">
        <v>784100</v>
      </c>
    </row>
    <row r="31" spans="1:5" s="384" customFormat="1" ht="12" customHeight="1">
      <c r="A31" s="369" t="s">
        <v>279</v>
      </c>
      <c r="B31" s="244" t="s">
        <v>634</v>
      </c>
      <c r="C31" s="233">
        <v>1572458</v>
      </c>
      <c r="D31" s="233">
        <v>1587378</v>
      </c>
      <c r="E31" s="216">
        <v>1444676</v>
      </c>
    </row>
    <row r="32" spans="1:5" s="384" customFormat="1" ht="12" customHeight="1">
      <c r="A32" s="369" t="s">
        <v>280</v>
      </c>
      <c r="B32" s="244" t="s">
        <v>615</v>
      </c>
      <c r="C32" s="233"/>
      <c r="D32" s="233"/>
      <c r="E32" s="216"/>
    </row>
    <row r="33" spans="1:5" s="384" customFormat="1" ht="12" customHeight="1">
      <c r="A33" s="369" t="s">
        <v>610</v>
      </c>
      <c r="B33" s="244" t="s">
        <v>616</v>
      </c>
      <c r="C33" s="233"/>
      <c r="D33" s="233"/>
      <c r="E33" s="216"/>
    </row>
    <row r="34" spans="1:5" s="384" customFormat="1" ht="12" customHeight="1">
      <c r="A34" s="369" t="s">
        <v>611</v>
      </c>
      <c r="B34" s="244" t="s">
        <v>281</v>
      </c>
      <c r="C34" s="233">
        <v>888752</v>
      </c>
      <c r="D34" s="233"/>
      <c r="E34" s="216"/>
    </row>
    <row r="35" spans="1:5" s="384" customFormat="1" ht="12" customHeight="1" thickBot="1">
      <c r="A35" s="370" t="s">
        <v>612</v>
      </c>
      <c r="B35" s="224" t="s">
        <v>282</v>
      </c>
      <c r="C35" s="235">
        <v>504059</v>
      </c>
      <c r="D35" s="235">
        <v>783047</v>
      </c>
      <c r="E35" s="218">
        <v>226245</v>
      </c>
    </row>
    <row r="36" spans="1:5" s="384" customFormat="1" ht="12" customHeight="1" thickBot="1">
      <c r="A36" s="205" t="s">
        <v>10</v>
      </c>
      <c r="B36" s="201" t="s">
        <v>283</v>
      </c>
      <c r="C36" s="232">
        <f>SUM(C37:C46)</f>
        <v>2926865</v>
      </c>
      <c r="D36" s="232">
        <f>SUM(D37:D46)</f>
        <v>3728023</v>
      </c>
      <c r="E36" s="215">
        <f>SUM(E37:E46)</f>
        <v>2299009</v>
      </c>
    </row>
    <row r="37" spans="1:5" s="384" customFormat="1" ht="12" customHeight="1">
      <c r="A37" s="368" t="s">
        <v>60</v>
      </c>
      <c r="B37" s="243" t="s">
        <v>284</v>
      </c>
      <c r="C37" s="234">
        <v>2648375</v>
      </c>
      <c r="D37" s="234">
        <v>3720523</v>
      </c>
      <c r="E37" s="217">
        <v>2291953</v>
      </c>
    </row>
    <row r="38" spans="1:5" s="384" customFormat="1" ht="12" customHeight="1">
      <c r="A38" s="369" t="s">
        <v>61</v>
      </c>
      <c r="B38" s="244" t="s">
        <v>285</v>
      </c>
      <c r="C38" s="233"/>
      <c r="D38" s="233"/>
      <c r="E38" s="216"/>
    </row>
    <row r="39" spans="1:5" s="384" customFormat="1" ht="12" customHeight="1">
      <c r="A39" s="369" t="s">
        <v>62</v>
      </c>
      <c r="B39" s="244" t="s">
        <v>286</v>
      </c>
      <c r="C39" s="233">
        <v>270990</v>
      </c>
      <c r="D39" s="233">
        <v>0</v>
      </c>
      <c r="E39" s="216"/>
    </row>
    <row r="40" spans="1:5" s="384" customFormat="1" ht="12" customHeight="1">
      <c r="A40" s="369" t="s">
        <v>121</v>
      </c>
      <c r="B40" s="244" t="s">
        <v>287</v>
      </c>
      <c r="C40" s="233"/>
      <c r="D40" s="233"/>
      <c r="E40" s="216"/>
    </row>
    <row r="41" spans="1:5" s="384" customFormat="1" ht="12" customHeight="1">
      <c r="A41" s="369" t="s">
        <v>122</v>
      </c>
      <c r="B41" s="244" t="s">
        <v>288</v>
      </c>
      <c r="C41" s="233"/>
      <c r="D41" s="233"/>
      <c r="E41" s="216"/>
    </row>
    <row r="42" spans="1:5" s="384" customFormat="1" ht="12" customHeight="1">
      <c r="A42" s="369" t="s">
        <v>123</v>
      </c>
      <c r="B42" s="244" t="s">
        <v>289</v>
      </c>
      <c r="C42" s="233"/>
      <c r="D42" s="233"/>
      <c r="E42" s="216"/>
    </row>
    <row r="43" spans="1:5" s="384" customFormat="1" ht="12" customHeight="1">
      <c r="A43" s="369" t="s">
        <v>124</v>
      </c>
      <c r="B43" s="244" t="s">
        <v>290</v>
      </c>
      <c r="C43" s="233"/>
      <c r="D43" s="233"/>
      <c r="E43" s="216"/>
    </row>
    <row r="44" spans="1:5" s="384" customFormat="1" ht="12" customHeight="1">
      <c r="A44" s="369" t="s">
        <v>125</v>
      </c>
      <c r="B44" s="244" t="s">
        <v>291</v>
      </c>
      <c r="C44" s="233">
        <v>7500</v>
      </c>
      <c r="D44" s="233">
        <v>2500</v>
      </c>
      <c r="E44" s="216">
        <v>2061</v>
      </c>
    </row>
    <row r="45" spans="1:5" s="384" customFormat="1" ht="12" customHeight="1">
      <c r="A45" s="369" t="s">
        <v>292</v>
      </c>
      <c r="B45" s="244" t="s">
        <v>293</v>
      </c>
      <c r="C45" s="236"/>
      <c r="D45" s="236"/>
      <c r="E45" s="219"/>
    </row>
    <row r="46" spans="1:5" s="358" customFormat="1" ht="12" customHeight="1" thickBot="1">
      <c r="A46" s="370" t="s">
        <v>294</v>
      </c>
      <c r="B46" s="245" t="s">
        <v>295</v>
      </c>
      <c r="C46" s="237"/>
      <c r="D46" s="237">
        <v>5000</v>
      </c>
      <c r="E46" s="220">
        <v>4995</v>
      </c>
    </row>
    <row r="47" spans="1:5" s="384" customFormat="1" ht="12" customHeight="1" thickBot="1">
      <c r="A47" s="205" t="s">
        <v>11</v>
      </c>
      <c r="B47" s="201" t="s">
        <v>296</v>
      </c>
      <c r="C47" s="232">
        <f>SUM(C48:C52)</f>
        <v>0</v>
      </c>
      <c r="D47" s="232">
        <f>SUM(D48:D52)</f>
        <v>0</v>
      </c>
      <c r="E47" s="215">
        <f>SUM(E48:E52)</f>
        <v>0</v>
      </c>
    </row>
    <row r="48" spans="1:5" s="384" customFormat="1" ht="12" customHeight="1">
      <c r="A48" s="368" t="s">
        <v>63</v>
      </c>
      <c r="B48" s="243" t="s">
        <v>297</v>
      </c>
      <c r="C48" s="253"/>
      <c r="D48" s="253"/>
      <c r="E48" s="221"/>
    </row>
    <row r="49" spans="1:5" s="384" customFormat="1" ht="12" customHeight="1">
      <c r="A49" s="369" t="s">
        <v>64</v>
      </c>
      <c r="B49" s="244" t="s">
        <v>298</v>
      </c>
      <c r="C49" s="236"/>
      <c r="D49" s="236"/>
      <c r="E49" s="219"/>
    </row>
    <row r="50" spans="1:5" s="384" customFormat="1" ht="12" customHeight="1">
      <c r="A50" s="369" t="s">
        <v>299</v>
      </c>
      <c r="B50" s="244" t="s">
        <v>300</v>
      </c>
      <c r="C50" s="236"/>
      <c r="D50" s="236"/>
      <c r="E50" s="219"/>
    </row>
    <row r="51" spans="1:5" s="384" customFormat="1" ht="12" customHeight="1">
      <c r="A51" s="369" t="s">
        <v>301</v>
      </c>
      <c r="B51" s="244" t="s">
        <v>302</v>
      </c>
      <c r="C51" s="236"/>
      <c r="D51" s="236"/>
      <c r="E51" s="219"/>
    </row>
    <row r="52" spans="1:5" s="384" customFormat="1" ht="12" customHeight="1" thickBot="1">
      <c r="A52" s="370" t="s">
        <v>303</v>
      </c>
      <c r="B52" s="245" t="s">
        <v>304</v>
      </c>
      <c r="C52" s="237"/>
      <c r="D52" s="237"/>
      <c r="E52" s="220"/>
    </row>
    <row r="53" spans="1:5" s="384" customFormat="1" ht="12" customHeight="1" thickBot="1">
      <c r="A53" s="205" t="s">
        <v>126</v>
      </c>
      <c r="B53" s="201" t="s">
        <v>305</v>
      </c>
      <c r="C53" s="232">
        <f>SUM(C54:C56)</f>
        <v>80000</v>
      </c>
      <c r="D53" s="232">
        <f>SUM(D54:D56)</f>
        <v>110000</v>
      </c>
      <c r="E53" s="215">
        <f>SUM(E54:E56)</f>
        <v>110000</v>
      </c>
    </row>
    <row r="54" spans="1:5" s="358" customFormat="1" ht="12" customHeight="1">
      <c r="A54" s="368" t="s">
        <v>65</v>
      </c>
      <c r="B54" s="243" t="s">
        <v>306</v>
      </c>
      <c r="C54" s="234"/>
      <c r="D54" s="234"/>
      <c r="E54" s="217"/>
    </row>
    <row r="55" spans="1:5" s="358" customFormat="1" ht="12" customHeight="1">
      <c r="A55" s="369" t="s">
        <v>66</v>
      </c>
      <c r="B55" s="244" t="s">
        <v>307</v>
      </c>
      <c r="C55" s="233"/>
      <c r="D55" s="233"/>
      <c r="E55" s="216"/>
    </row>
    <row r="56" spans="1:5" s="358" customFormat="1" ht="12" customHeight="1">
      <c r="A56" s="369" t="s">
        <v>308</v>
      </c>
      <c r="B56" s="244" t="s">
        <v>309</v>
      </c>
      <c r="C56" s="233">
        <v>80000</v>
      </c>
      <c r="D56" s="233">
        <v>110000</v>
      </c>
      <c r="E56" s="216">
        <v>110000</v>
      </c>
    </row>
    <row r="57" spans="1:5" s="358" customFormat="1" ht="12" customHeight="1" thickBot="1">
      <c r="A57" s="370" t="s">
        <v>310</v>
      </c>
      <c r="B57" s="245" t="s">
        <v>311</v>
      </c>
      <c r="C57" s="235"/>
      <c r="D57" s="235"/>
      <c r="E57" s="218"/>
    </row>
    <row r="58" spans="1:5" s="384" customFormat="1" ht="12" customHeight="1" thickBot="1">
      <c r="A58" s="205" t="s">
        <v>13</v>
      </c>
      <c r="B58" s="222" t="s">
        <v>312</v>
      </c>
      <c r="C58" s="232">
        <f>SUM(C59:C61)</f>
        <v>0</v>
      </c>
      <c r="D58" s="232">
        <f>SUM(D59:D61)</f>
        <v>7722290</v>
      </c>
      <c r="E58" s="215">
        <f>SUM(E59:E61)</f>
        <v>72800</v>
      </c>
    </row>
    <row r="59" spans="1:5" s="384" customFormat="1" ht="12" customHeight="1">
      <c r="A59" s="368" t="s">
        <v>127</v>
      </c>
      <c r="B59" s="243" t="s">
        <v>313</v>
      </c>
      <c r="C59" s="236"/>
      <c r="D59" s="236"/>
      <c r="E59" s="219"/>
    </row>
    <row r="60" spans="1:5" s="384" customFormat="1" ht="12" customHeight="1">
      <c r="A60" s="369" t="s">
        <v>128</v>
      </c>
      <c r="B60" s="244" t="s">
        <v>498</v>
      </c>
      <c r="C60" s="236"/>
      <c r="D60" s="236">
        <v>7649490</v>
      </c>
      <c r="E60" s="219"/>
    </row>
    <row r="61" spans="1:5" s="384" customFormat="1" ht="12" customHeight="1">
      <c r="A61" s="369" t="s">
        <v>151</v>
      </c>
      <c r="B61" s="244" t="s">
        <v>315</v>
      </c>
      <c r="C61" s="236"/>
      <c r="D61" s="236">
        <v>72800</v>
      </c>
      <c r="E61" s="219">
        <v>72800</v>
      </c>
    </row>
    <row r="62" spans="1:5" s="384" customFormat="1" ht="12" customHeight="1" thickBot="1">
      <c r="A62" s="370" t="s">
        <v>316</v>
      </c>
      <c r="B62" s="245" t="s">
        <v>317</v>
      </c>
      <c r="C62" s="236"/>
      <c r="D62" s="236"/>
      <c r="E62" s="219"/>
    </row>
    <row r="63" spans="1:5" s="384" customFormat="1" ht="12" customHeight="1" thickBot="1">
      <c r="A63" s="205" t="s">
        <v>14</v>
      </c>
      <c r="B63" s="201" t="s">
        <v>318</v>
      </c>
      <c r="C63" s="238">
        <f>+C8+C15+C22+C29+C36+C47+C53+C58</f>
        <v>20234791</v>
      </c>
      <c r="D63" s="238">
        <f>+D8+D15+D22+D29+D36+D47+D53+D58</f>
        <v>32200665</v>
      </c>
      <c r="E63" s="251">
        <f>+E8+E15+E22+E29+E36+E47+E53+E58</f>
        <v>22128545</v>
      </c>
    </row>
    <row r="64" spans="1:5" s="384" customFormat="1" ht="12" customHeight="1" thickBot="1">
      <c r="A64" s="371" t="s">
        <v>496</v>
      </c>
      <c r="B64" s="222" t="s">
        <v>320</v>
      </c>
      <c r="C64" s="232">
        <f>SUM(C65:C67)</f>
        <v>0</v>
      </c>
      <c r="D64" s="232">
        <f>SUM(D65:D67)</f>
        <v>0</v>
      </c>
      <c r="E64" s="215">
        <f>SUM(E65:E67)</f>
        <v>0</v>
      </c>
    </row>
    <row r="65" spans="1:5" s="384" customFormat="1" ht="12" customHeight="1">
      <c r="A65" s="368" t="s">
        <v>321</v>
      </c>
      <c r="B65" s="243" t="s">
        <v>322</v>
      </c>
      <c r="C65" s="236"/>
      <c r="D65" s="236"/>
      <c r="E65" s="219"/>
    </row>
    <row r="66" spans="1:5" s="384" customFormat="1" ht="12" customHeight="1">
      <c r="A66" s="369" t="s">
        <v>323</v>
      </c>
      <c r="B66" s="244" t="s">
        <v>324</v>
      </c>
      <c r="C66" s="236"/>
      <c r="D66" s="236"/>
      <c r="E66" s="219"/>
    </row>
    <row r="67" spans="1:5" s="384" customFormat="1" ht="12" customHeight="1" thickBot="1">
      <c r="A67" s="370" t="s">
        <v>325</v>
      </c>
      <c r="B67" s="364" t="s">
        <v>326</v>
      </c>
      <c r="C67" s="236"/>
      <c r="D67" s="236"/>
      <c r="E67" s="219"/>
    </row>
    <row r="68" spans="1:5" s="384" customFormat="1" ht="12" customHeight="1" thickBot="1">
      <c r="A68" s="371" t="s">
        <v>327</v>
      </c>
      <c r="B68" s="222" t="s">
        <v>328</v>
      </c>
      <c r="C68" s="232">
        <f>SUM(C69:C72)</f>
        <v>0</v>
      </c>
      <c r="D68" s="232">
        <f>SUM(D69:D72)</f>
        <v>0</v>
      </c>
      <c r="E68" s="215">
        <f>SUM(E69:E72)</f>
        <v>0</v>
      </c>
    </row>
    <row r="69" spans="1:5" s="384" customFormat="1" ht="12" customHeight="1">
      <c r="A69" s="368" t="s">
        <v>104</v>
      </c>
      <c r="B69" s="477" t="s">
        <v>329</v>
      </c>
      <c r="C69" s="236"/>
      <c r="D69" s="236"/>
      <c r="E69" s="219"/>
    </row>
    <row r="70" spans="1:5" s="384" customFormat="1" ht="12" customHeight="1">
      <c r="A70" s="369" t="s">
        <v>105</v>
      </c>
      <c r="B70" s="477" t="s">
        <v>626</v>
      </c>
      <c r="C70" s="236"/>
      <c r="D70" s="236"/>
      <c r="E70" s="219"/>
    </row>
    <row r="71" spans="1:5" s="384" customFormat="1" ht="12" customHeight="1">
      <c r="A71" s="369" t="s">
        <v>330</v>
      </c>
      <c r="B71" s="477" t="s">
        <v>331</v>
      </c>
      <c r="C71" s="236"/>
      <c r="D71" s="236"/>
      <c r="E71" s="219"/>
    </row>
    <row r="72" spans="1:5" s="384" customFormat="1" ht="12" customHeight="1" thickBot="1">
      <c r="A72" s="370" t="s">
        <v>332</v>
      </c>
      <c r="B72" s="478" t="s">
        <v>627</v>
      </c>
      <c r="C72" s="236"/>
      <c r="D72" s="236"/>
      <c r="E72" s="219"/>
    </row>
    <row r="73" spans="1:5" s="384" customFormat="1" ht="12" customHeight="1" thickBot="1">
      <c r="A73" s="371" t="s">
        <v>333</v>
      </c>
      <c r="B73" s="222" t="s">
        <v>334</v>
      </c>
      <c r="C73" s="232">
        <f>SUM(C74:C75)</f>
        <v>18327669</v>
      </c>
      <c r="D73" s="232">
        <f>SUM(D74:D75)</f>
        <v>22432598</v>
      </c>
      <c r="E73" s="215">
        <f>SUM(E74:E75)</f>
        <v>22432598</v>
      </c>
    </row>
    <row r="74" spans="1:5" s="384" customFormat="1" ht="12" customHeight="1">
      <c r="A74" s="368" t="s">
        <v>335</v>
      </c>
      <c r="B74" s="243" t="s">
        <v>336</v>
      </c>
      <c r="C74" s="236">
        <v>18327669</v>
      </c>
      <c r="D74" s="236">
        <v>22432598</v>
      </c>
      <c r="E74" s="219">
        <v>22432598</v>
      </c>
    </row>
    <row r="75" spans="1:5" s="384" customFormat="1" ht="12" customHeight="1" thickBot="1">
      <c r="A75" s="370" t="s">
        <v>337</v>
      </c>
      <c r="B75" s="245" t="s">
        <v>338</v>
      </c>
      <c r="C75" s="236"/>
      <c r="D75" s="236"/>
      <c r="E75" s="219"/>
    </row>
    <row r="76" spans="1:5" s="384" customFormat="1" ht="12" customHeight="1" thickBot="1">
      <c r="A76" s="371" t="s">
        <v>339</v>
      </c>
      <c r="B76" s="222" t="s">
        <v>340</v>
      </c>
      <c r="C76" s="232">
        <f>SUM(C77:C79)</f>
        <v>0</v>
      </c>
      <c r="D76" s="232">
        <f>SUM(D77:D79)</f>
        <v>0</v>
      </c>
      <c r="E76" s="215">
        <f>SUM(E77:E79)</f>
        <v>823521</v>
      </c>
    </row>
    <row r="77" spans="1:5" s="384" customFormat="1" ht="12" customHeight="1">
      <c r="A77" s="368" t="s">
        <v>341</v>
      </c>
      <c r="B77" s="243" t="s">
        <v>342</v>
      </c>
      <c r="C77" s="236"/>
      <c r="D77" s="236"/>
      <c r="E77" s="219">
        <v>823521</v>
      </c>
    </row>
    <row r="78" spans="1:5" s="384" customFormat="1" ht="12" customHeight="1">
      <c r="A78" s="369" t="s">
        <v>343</v>
      </c>
      <c r="B78" s="244" t="s">
        <v>344</v>
      </c>
      <c r="C78" s="236"/>
      <c r="D78" s="236"/>
      <c r="E78" s="219"/>
    </row>
    <row r="79" spans="1:5" s="384" customFormat="1" ht="12" customHeight="1" thickBot="1">
      <c r="A79" s="370" t="s">
        <v>345</v>
      </c>
      <c r="B79" s="479" t="s">
        <v>628</v>
      </c>
      <c r="C79" s="236"/>
      <c r="D79" s="236"/>
      <c r="E79" s="219"/>
    </row>
    <row r="80" spans="1:5" s="384" customFormat="1" ht="12" customHeight="1" thickBot="1">
      <c r="A80" s="371" t="s">
        <v>346</v>
      </c>
      <c r="B80" s="222" t="s">
        <v>347</v>
      </c>
      <c r="C80" s="232">
        <f>SUM(C81:C84)</f>
        <v>0</v>
      </c>
      <c r="D80" s="232">
        <f>SUM(D81:D84)</f>
        <v>0</v>
      </c>
      <c r="E80" s="215">
        <f>SUM(E81:E84)</f>
        <v>0</v>
      </c>
    </row>
    <row r="81" spans="1:5" s="384" customFormat="1" ht="12" customHeight="1">
      <c r="A81" s="372" t="s">
        <v>348</v>
      </c>
      <c r="B81" s="243" t="s">
        <v>349</v>
      </c>
      <c r="C81" s="236"/>
      <c r="D81" s="236"/>
      <c r="E81" s="219"/>
    </row>
    <row r="82" spans="1:5" s="384" customFormat="1" ht="12" customHeight="1">
      <c r="A82" s="373" t="s">
        <v>350</v>
      </c>
      <c r="B82" s="244" t="s">
        <v>351</v>
      </c>
      <c r="C82" s="236"/>
      <c r="D82" s="236"/>
      <c r="E82" s="219"/>
    </row>
    <row r="83" spans="1:5" s="384" customFormat="1" ht="12" customHeight="1">
      <c r="A83" s="373" t="s">
        <v>352</v>
      </c>
      <c r="B83" s="244" t="s">
        <v>353</v>
      </c>
      <c r="C83" s="236"/>
      <c r="D83" s="236"/>
      <c r="E83" s="219"/>
    </row>
    <row r="84" spans="1:5" s="384" customFormat="1" ht="12" customHeight="1" thickBot="1">
      <c r="A84" s="374" t="s">
        <v>354</v>
      </c>
      <c r="B84" s="245" t="s">
        <v>355</v>
      </c>
      <c r="C84" s="236"/>
      <c r="D84" s="236"/>
      <c r="E84" s="219"/>
    </row>
    <row r="85" spans="1:5" s="384" customFormat="1" ht="12" customHeight="1" thickBot="1">
      <c r="A85" s="371" t="s">
        <v>356</v>
      </c>
      <c r="B85" s="222" t="s">
        <v>357</v>
      </c>
      <c r="C85" s="257"/>
      <c r="D85" s="257"/>
      <c r="E85" s="258"/>
    </row>
    <row r="86" spans="1:5" s="384" customFormat="1" ht="12" customHeight="1" thickBot="1">
      <c r="A86" s="371" t="s">
        <v>358</v>
      </c>
      <c r="B86" s="365" t="s">
        <v>359</v>
      </c>
      <c r="C86" s="238">
        <f>+C64+C68+C73+C76+C80+C85</f>
        <v>18327669</v>
      </c>
      <c r="D86" s="238">
        <f>+D64+D68+D73+D76+D80+D85</f>
        <v>22432598</v>
      </c>
      <c r="E86" s="251">
        <f>+E64+E68+E73+E76+E80+E85</f>
        <v>23256119</v>
      </c>
    </row>
    <row r="87" spans="1:5" s="384" customFormat="1" ht="12" customHeight="1" thickBot="1">
      <c r="A87" s="375" t="s">
        <v>360</v>
      </c>
      <c r="B87" s="366" t="s">
        <v>497</v>
      </c>
      <c r="C87" s="238">
        <f>+C63+C86</f>
        <v>38562460</v>
      </c>
      <c r="D87" s="238">
        <f>+D63+D86</f>
        <v>54633263</v>
      </c>
      <c r="E87" s="251">
        <f>+E63+E86</f>
        <v>45384664</v>
      </c>
    </row>
    <row r="88" spans="1:5" s="384" customFormat="1" ht="15" customHeight="1">
      <c r="A88" s="340"/>
      <c r="B88" s="341"/>
      <c r="C88" s="356"/>
      <c r="D88" s="356"/>
      <c r="E88" s="356"/>
    </row>
    <row r="89" spans="1:5" ht="13.5" thickBot="1">
      <c r="A89" s="342"/>
      <c r="B89" s="343"/>
      <c r="C89" s="357"/>
      <c r="D89" s="357"/>
      <c r="E89" s="357"/>
    </row>
    <row r="90" spans="1:5" s="383" customFormat="1" ht="16.5" customHeight="1" thickBot="1">
      <c r="A90" s="524" t="s">
        <v>42</v>
      </c>
      <c r="B90" s="525"/>
      <c r="C90" s="525"/>
      <c r="D90" s="525"/>
      <c r="E90" s="526"/>
    </row>
    <row r="91" spans="1:5" s="164" customFormat="1" ht="12" customHeight="1" thickBot="1">
      <c r="A91" s="363" t="s">
        <v>6</v>
      </c>
      <c r="B91" s="204" t="s">
        <v>368</v>
      </c>
      <c r="C91" s="347">
        <f>SUM(C92:C96)</f>
        <v>32040794</v>
      </c>
      <c r="D91" s="347">
        <f>SUM(D92:D96)</f>
        <v>38787879</v>
      </c>
      <c r="E91" s="347">
        <f>SUM(E92:E96)</f>
        <v>26908446</v>
      </c>
    </row>
    <row r="92" spans="1:5" ht="12" customHeight="1">
      <c r="A92" s="376" t="s">
        <v>67</v>
      </c>
      <c r="B92" s="190" t="s">
        <v>36</v>
      </c>
      <c r="C92" s="348">
        <v>4173116</v>
      </c>
      <c r="D92" s="348">
        <v>5697556</v>
      </c>
      <c r="E92" s="348">
        <v>1750350</v>
      </c>
    </row>
    <row r="93" spans="1:5" ht="12" customHeight="1">
      <c r="A93" s="369" t="s">
        <v>68</v>
      </c>
      <c r="B93" s="188" t="s">
        <v>129</v>
      </c>
      <c r="C93" s="349">
        <v>685006</v>
      </c>
      <c r="D93" s="349">
        <v>563682</v>
      </c>
      <c r="E93" s="349">
        <v>373951</v>
      </c>
    </row>
    <row r="94" spans="1:5" ht="12" customHeight="1">
      <c r="A94" s="369" t="s">
        <v>69</v>
      </c>
      <c r="B94" s="188" t="s">
        <v>96</v>
      </c>
      <c r="C94" s="351">
        <v>21415421</v>
      </c>
      <c r="D94" s="351">
        <v>25763790</v>
      </c>
      <c r="E94" s="351">
        <v>19560298</v>
      </c>
    </row>
    <row r="95" spans="1:5" ht="12" customHeight="1">
      <c r="A95" s="369" t="s">
        <v>70</v>
      </c>
      <c r="B95" s="191" t="s">
        <v>130</v>
      </c>
      <c r="C95" s="235">
        <v>4655000</v>
      </c>
      <c r="D95" s="235">
        <v>4655000</v>
      </c>
      <c r="E95" s="218">
        <v>4063247</v>
      </c>
    </row>
    <row r="96" spans="1:5" ht="12" customHeight="1">
      <c r="A96" s="369" t="s">
        <v>79</v>
      </c>
      <c r="B96" s="199" t="s">
        <v>131</v>
      </c>
      <c r="C96" s="235">
        <v>1112251</v>
      </c>
      <c r="D96" s="235">
        <v>2107851</v>
      </c>
      <c r="E96" s="218">
        <v>1160600</v>
      </c>
    </row>
    <row r="97" spans="1:5" ht="12" customHeight="1">
      <c r="A97" s="369" t="s">
        <v>71</v>
      </c>
      <c r="B97" s="188" t="s">
        <v>369</v>
      </c>
      <c r="C97" s="235">
        <v>0</v>
      </c>
      <c r="D97" s="235">
        <v>895600</v>
      </c>
      <c r="E97" s="218">
        <v>895600</v>
      </c>
    </row>
    <row r="98" spans="1:5" ht="12" customHeight="1">
      <c r="A98" s="369" t="s">
        <v>72</v>
      </c>
      <c r="B98" s="211" t="s">
        <v>370</v>
      </c>
      <c r="C98" s="235"/>
      <c r="D98" s="235"/>
      <c r="E98" s="218"/>
    </row>
    <row r="99" spans="1:5" ht="12" customHeight="1">
      <c r="A99" s="369" t="s">
        <v>80</v>
      </c>
      <c r="B99" s="212" t="s">
        <v>371</v>
      </c>
      <c r="C99" s="235"/>
      <c r="D99" s="235"/>
      <c r="E99" s="218"/>
    </row>
    <row r="100" spans="1:5" ht="12" customHeight="1">
      <c r="A100" s="369" t="s">
        <v>81</v>
      </c>
      <c r="B100" s="212" t="s">
        <v>372</v>
      </c>
      <c r="C100" s="235"/>
      <c r="D100" s="235"/>
      <c r="E100" s="218"/>
    </row>
    <row r="101" spans="1:5" ht="12" customHeight="1">
      <c r="A101" s="369" t="s">
        <v>82</v>
      </c>
      <c r="B101" s="211" t="s">
        <v>373</v>
      </c>
      <c r="C101" s="235">
        <v>1112251</v>
      </c>
      <c r="D101" s="235">
        <v>1112251</v>
      </c>
      <c r="E101" s="218">
        <v>200000</v>
      </c>
    </row>
    <row r="102" spans="1:5" ht="12" customHeight="1">
      <c r="A102" s="369" t="s">
        <v>83</v>
      </c>
      <c r="B102" s="211" t="s">
        <v>374</v>
      </c>
      <c r="C102" s="235"/>
      <c r="D102" s="235"/>
      <c r="E102" s="218"/>
    </row>
    <row r="103" spans="1:5" ht="12" customHeight="1">
      <c r="A103" s="369" t="s">
        <v>85</v>
      </c>
      <c r="B103" s="212" t="s">
        <v>375</v>
      </c>
      <c r="C103" s="235"/>
      <c r="D103" s="235"/>
      <c r="E103" s="218"/>
    </row>
    <row r="104" spans="1:5" ht="12" customHeight="1">
      <c r="A104" s="377" t="s">
        <v>132</v>
      </c>
      <c r="B104" s="213" t="s">
        <v>376</v>
      </c>
      <c r="C104" s="235"/>
      <c r="D104" s="235"/>
      <c r="E104" s="218"/>
    </row>
    <row r="105" spans="1:5" ht="12" customHeight="1">
      <c r="A105" s="369" t="s">
        <v>377</v>
      </c>
      <c r="B105" s="213" t="s">
        <v>378</v>
      </c>
      <c r="C105" s="235"/>
      <c r="D105" s="235"/>
      <c r="E105" s="218"/>
    </row>
    <row r="106" spans="1:5" s="164" customFormat="1" ht="12" customHeight="1" thickBot="1">
      <c r="A106" s="378" t="s">
        <v>379</v>
      </c>
      <c r="B106" s="214" t="s">
        <v>380</v>
      </c>
      <c r="C106" s="76">
        <v>0</v>
      </c>
      <c r="D106" s="76">
        <v>100000</v>
      </c>
      <c r="E106" s="179">
        <v>65000</v>
      </c>
    </row>
    <row r="107" spans="1:5" ht="12" customHeight="1" thickBot="1">
      <c r="A107" s="205" t="s">
        <v>7</v>
      </c>
      <c r="B107" s="203" t="s">
        <v>381</v>
      </c>
      <c r="C107" s="226">
        <f>+C108+C110+C112</f>
        <v>2780104</v>
      </c>
      <c r="D107" s="226">
        <f>+D108+D110+D112</f>
        <v>11485618</v>
      </c>
      <c r="E107" s="226">
        <f>+E108+E110+E112</f>
        <v>2742580</v>
      </c>
    </row>
    <row r="108" spans="1:5" ht="12" customHeight="1">
      <c r="A108" s="368" t="s">
        <v>73</v>
      </c>
      <c r="B108" s="188" t="s">
        <v>150</v>
      </c>
      <c r="C108" s="234">
        <v>1187524</v>
      </c>
      <c r="D108" s="234">
        <v>2187524</v>
      </c>
      <c r="E108" s="217">
        <v>1150000</v>
      </c>
    </row>
    <row r="109" spans="1:5" ht="12" customHeight="1">
      <c r="A109" s="368" t="s">
        <v>74</v>
      </c>
      <c r="B109" s="192" t="s">
        <v>382</v>
      </c>
      <c r="C109" s="234"/>
      <c r="D109" s="234"/>
      <c r="E109" s="217"/>
    </row>
    <row r="110" spans="1:5" ht="12" customHeight="1">
      <c r="A110" s="368" t="s">
        <v>75</v>
      </c>
      <c r="B110" s="192" t="s">
        <v>133</v>
      </c>
      <c r="C110" s="233">
        <v>1592580</v>
      </c>
      <c r="D110" s="233">
        <v>9298094</v>
      </c>
      <c r="E110" s="216">
        <v>1592580</v>
      </c>
    </row>
    <row r="111" spans="1:5" ht="12" customHeight="1">
      <c r="A111" s="368" t="s">
        <v>76</v>
      </c>
      <c r="B111" s="192" t="s">
        <v>383</v>
      </c>
      <c r="C111" s="233"/>
      <c r="D111" s="233"/>
      <c r="E111" s="216"/>
    </row>
    <row r="112" spans="1:5" ht="12" customHeight="1">
      <c r="A112" s="368" t="s">
        <v>77</v>
      </c>
      <c r="B112" s="224" t="s">
        <v>152</v>
      </c>
      <c r="C112" s="233"/>
      <c r="D112" s="233"/>
      <c r="E112" s="216"/>
    </row>
    <row r="113" spans="1:5" ht="12" customHeight="1">
      <c r="A113" s="368" t="s">
        <v>84</v>
      </c>
      <c r="B113" s="223" t="s">
        <v>384</v>
      </c>
      <c r="C113" s="233"/>
      <c r="D113" s="233"/>
      <c r="E113" s="216"/>
    </row>
    <row r="114" spans="1:5" ht="12" customHeight="1">
      <c r="A114" s="368" t="s">
        <v>86</v>
      </c>
      <c r="B114" s="239" t="s">
        <v>385</v>
      </c>
      <c r="C114" s="233"/>
      <c r="D114" s="233"/>
      <c r="E114" s="216"/>
    </row>
    <row r="115" spans="1:5" ht="12" customHeight="1">
      <c r="A115" s="368" t="s">
        <v>134</v>
      </c>
      <c r="B115" s="212" t="s">
        <v>372</v>
      </c>
      <c r="C115" s="233"/>
      <c r="D115" s="233"/>
      <c r="E115" s="216"/>
    </row>
    <row r="116" spans="1:5" ht="12" customHeight="1">
      <c r="A116" s="368" t="s">
        <v>135</v>
      </c>
      <c r="B116" s="212" t="s">
        <v>386</v>
      </c>
      <c r="C116" s="233"/>
      <c r="D116" s="233"/>
      <c r="E116" s="216"/>
    </row>
    <row r="117" spans="1:5" ht="12" customHeight="1">
      <c r="A117" s="368" t="s">
        <v>136</v>
      </c>
      <c r="B117" s="212" t="s">
        <v>387</v>
      </c>
      <c r="C117" s="233"/>
      <c r="D117" s="233"/>
      <c r="E117" s="216"/>
    </row>
    <row r="118" spans="1:5" ht="12" customHeight="1">
      <c r="A118" s="368" t="s">
        <v>388</v>
      </c>
      <c r="B118" s="212" t="s">
        <v>375</v>
      </c>
      <c r="C118" s="233"/>
      <c r="D118" s="233"/>
      <c r="E118" s="216"/>
    </row>
    <row r="119" spans="1:5" ht="12" customHeight="1">
      <c r="A119" s="368" t="s">
        <v>389</v>
      </c>
      <c r="B119" s="212" t="s">
        <v>390</v>
      </c>
      <c r="C119" s="233"/>
      <c r="D119" s="233"/>
      <c r="E119" s="216"/>
    </row>
    <row r="120" spans="1:5" ht="12" customHeight="1" thickBot="1">
      <c r="A120" s="377" t="s">
        <v>391</v>
      </c>
      <c r="B120" s="212" t="s">
        <v>392</v>
      </c>
      <c r="C120" s="235"/>
      <c r="D120" s="235"/>
      <c r="E120" s="218"/>
    </row>
    <row r="121" spans="1:5" ht="12" customHeight="1" thickBot="1">
      <c r="A121" s="205" t="s">
        <v>8</v>
      </c>
      <c r="B121" s="208" t="s">
        <v>393</v>
      </c>
      <c r="C121" s="226">
        <f>+C122+C123</f>
        <v>2350991</v>
      </c>
      <c r="D121" s="226">
        <f>+D122+D123</f>
        <v>1269894</v>
      </c>
      <c r="E121" s="226">
        <f>+E122+E123</f>
        <v>0</v>
      </c>
    </row>
    <row r="122" spans="1:5" ht="12" customHeight="1">
      <c r="A122" s="368" t="s">
        <v>56</v>
      </c>
      <c r="B122" s="189" t="s">
        <v>43</v>
      </c>
      <c r="C122" s="234">
        <v>2350991</v>
      </c>
      <c r="D122" s="234">
        <v>1269894</v>
      </c>
      <c r="E122" s="217"/>
    </row>
    <row r="123" spans="1:5" ht="12" customHeight="1" thickBot="1">
      <c r="A123" s="370" t="s">
        <v>57</v>
      </c>
      <c r="B123" s="192" t="s">
        <v>44</v>
      </c>
      <c r="C123" s="235"/>
      <c r="D123" s="235"/>
      <c r="E123" s="218"/>
    </row>
    <row r="124" spans="1:5" ht="12" customHeight="1" thickBot="1">
      <c r="A124" s="205" t="s">
        <v>9</v>
      </c>
      <c r="B124" s="208" t="s">
        <v>394</v>
      </c>
      <c r="C124" s="226">
        <f>+C91+C107+C121</f>
        <v>37171889</v>
      </c>
      <c r="D124" s="226">
        <f>+D91+D107+D121</f>
        <v>51543391</v>
      </c>
      <c r="E124" s="226">
        <f>+E91+E107+E121</f>
        <v>29651026</v>
      </c>
    </row>
    <row r="125" spans="1:5" ht="12" customHeight="1" thickBot="1">
      <c r="A125" s="205" t="s">
        <v>10</v>
      </c>
      <c r="B125" s="208" t="s">
        <v>499</v>
      </c>
      <c r="C125" s="226">
        <f>+C126+C127+C128</f>
        <v>0</v>
      </c>
      <c r="D125" s="226">
        <f>+D126+D127+D128</f>
        <v>0</v>
      </c>
      <c r="E125" s="226">
        <f>+E126+E127+E128</f>
        <v>0</v>
      </c>
    </row>
    <row r="126" spans="1:5" ht="12" customHeight="1">
      <c r="A126" s="368" t="s">
        <v>60</v>
      </c>
      <c r="B126" s="189" t="s">
        <v>396</v>
      </c>
      <c r="C126" s="216"/>
      <c r="D126" s="216"/>
      <c r="E126" s="216"/>
    </row>
    <row r="127" spans="1:5" ht="12" customHeight="1">
      <c r="A127" s="368" t="s">
        <v>61</v>
      </c>
      <c r="B127" s="189" t="s">
        <v>397</v>
      </c>
      <c r="C127" s="216"/>
      <c r="D127" s="216"/>
      <c r="E127" s="216"/>
    </row>
    <row r="128" spans="1:5" ht="12" customHeight="1" thickBot="1">
      <c r="A128" s="377" t="s">
        <v>62</v>
      </c>
      <c r="B128" s="187" t="s">
        <v>398</v>
      </c>
      <c r="C128" s="216"/>
      <c r="D128" s="216"/>
      <c r="E128" s="216"/>
    </row>
    <row r="129" spans="1:5" ht="12" customHeight="1" thickBot="1">
      <c r="A129" s="205" t="s">
        <v>11</v>
      </c>
      <c r="B129" s="208" t="s">
        <v>399</v>
      </c>
      <c r="C129" s="226">
        <f>+C130+C131+C132+C133</f>
        <v>0</v>
      </c>
      <c r="D129" s="226">
        <f>+D130+D131+D132+D133</f>
        <v>0</v>
      </c>
      <c r="E129" s="226">
        <f>+E130+E131+E132+E133</f>
        <v>0</v>
      </c>
    </row>
    <row r="130" spans="1:5" ht="12" customHeight="1">
      <c r="A130" s="368" t="s">
        <v>63</v>
      </c>
      <c r="B130" s="189" t="s">
        <v>400</v>
      </c>
      <c r="C130" s="216"/>
      <c r="D130" s="216"/>
      <c r="E130" s="216"/>
    </row>
    <row r="131" spans="1:5" ht="12" customHeight="1">
      <c r="A131" s="368" t="s">
        <v>64</v>
      </c>
      <c r="B131" s="189" t="s">
        <v>401</v>
      </c>
      <c r="C131" s="216"/>
      <c r="D131" s="216"/>
      <c r="E131" s="216"/>
    </row>
    <row r="132" spans="1:5" ht="12" customHeight="1">
      <c r="A132" s="368" t="s">
        <v>299</v>
      </c>
      <c r="B132" s="189" t="s">
        <v>402</v>
      </c>
      <c r="C132" s="216"/>
      <c r="D132" s="216"/>
      <c r="E132" s="216"/>
    </row>
    <row r="133" spans="1:5" s="164" customFormat="1" ht="12" customHeight="1" thickBot="1">
      <c r="A133" s="377" t="s">
        <v>301</v>
      </c>
      <c r="B133" s="187" t="s">
        <v>403</v>
      </c>
      <c r="C133" s="216"/>
      <c r="D133" s="216"/>
      <c r="E133" s="216"/>
    </row>
    <row r="134" spans="1:11" ht="13.5" thickBot="1">
      <c r="A134" s="205" t="s">
        <v>12</v>
      </c>
      <c r="B134" s="208" t="s">
        <v>596</v>
      </c>
      <c r="C134" s="352">
        <f>+C135+C136+C138+C139+C137</f>
        <v>808058</v>
      </c>
      <c r="D134" s="352">
        <f>+D135+D136+D138+D139+D137</f>
        <v>808058</v>
      </c>
      <c r="E134" s="352">
        <f>+E135+E136+E138+E139+E137</f>
        <v>808058</v>
      </c>
      <c r="K134" s="333"/>
    </row>
    <row r="135" spans="1:5" ht="12.75">
      <c r="A135" s="368" t="s">
        <v>65</v>
      </c>
      <c r="B135" s="189" t="s">
        <v>405</v>
      </c>
      <c r="C135" s="233"/>
      <c r="D135" s="233"/>
      <c r="E135" s="216"/>
    </row>
    <row r="136" spans="1:5" ht="12" customHeight="1">
      <c r="A136" s="368" t="s">
        <v>66</v>
      </c>
      <c r="B136" s="189" t="s">
        <v>406</v>
      </c>
      <c r="C136" s="233">
        <v>808058</v>
      </c>
      <c r="D136" s="233">
        <v>808058</v>
      </c>
      <c r="E136" s="216">
        <v>808058</v>
      </c>
    </row>
    <row r="137" spans="1:5" ht="12" customHeight="1">
      <c r="A137" s="368" t="s">
        <v>308</v>
      </c>
      <c r="B137" s="189" t="s">
        <v>595</v>
      </c>
      <c r="C137" s="233"/>
      <c r="D137" s="233"/>
      <c r="E137" s="216"/>
    </row>
    <row r="138" spans="1:5" s="164" customFormat="1" ht="12" customHeight="1">
      <c r="A138" s="368" t="s">
        <v>310</v>
      </c>
      <c r="B138" s="189" t="s">
        <v>407</v>
      </c>
      <c r="C138" s="233"/>
      <c r="D138" s="233"/>
      <c r="E138" s="216"/>
    </row>
    <row r="139" spans="1:5" s="164" customFormat="1" ht="12" customHeight="1" thickBot="1">
      <c r="A139" s="377" t="s">
        <v>594</v>
      </c>
      <c r="B139" s="187" t="s">
        <v>408</v>
      </c>
      <c r="C139" s="216"/>
      <c r="D139" s="216"/>
      <c r="E139" s="216"/>
    </row>
    <row r="140" spans="1:5" s="164" customFormat="1" ht="12" customHeight="1" thickBot="1">
      <c r="A140" s="205" t="s">
        <v>13</v>
      </c>
      <c r="B140" s="208" t="s">
        <v>500</v>
      </c>
      <c r="C140" s="354">
        <f>+C141+C142+C143+C144</f>
        <v>0</v>
      </c>
      <c r="D140" s="354">
        <f>+D141+D142+D143+D144</f>
        <v>0</v>
      </c>
      <c r="E140" s="354">
        <f>+E141+E142+E143+E144</f>
        <v>0</v>
      </c>
    </row>
    <row r="141" spans="1:5" s="164" customFormat="1" ht="12" customHeight="1">
      <c r="A141" s="368" t="s">
        <v>127</v>
      </c>
      <c r="B141" s="189" t="s">
        <v>410</v>
      </c>
      <c r="C141" s="216"/>
      <c r="D141" s="216"/>
      <c r="E141" s="216"/>
    </row>
    <row r="142" spans="1:5" s="164" customFormat="1" ht="12" customHeight="1">
      <c r="A142" s="368" t="s">
        <v>128</v>
      </c>
      <c r="B142" s="189" t="s">
        <v>411</v>
      </c>
      <c r="C142" s="216"/>
      <c r="D142" s="216"/>
      <c r="E142" s="216"/>
    </row>
    <row r="143" spans="1:5" s="164" customFormat="1" ht="12" customHeight="1">
      <c r="A143" s="368" t="s">
        <v>151</v>
      </c>
      <c r="B143" s="189" t="s">
        <v>412</v>
      </c>
      <c r="C143" s="216"/>
      <c r="D143" s="216"/>
      <c r="E143" s="216"/>
    </row>
    <row r="144" spans="1:5" ht="12.75" customHeight="1" thickBot="1">
      <c r="A144" s="368" t="s">
        <v>316</v>
      </c>
      <c r="B144" s="189" t="s">
        <v>413</v>
      </c>
      <c r="C144" s="216"/>
      <c r="D144" s="216"/>
      <c r="E144" s="216"/>
    </row>
    <row r="145" spans="1:5" ht="12" customHeight="1" thickBot="1">
      <c r="A145" s="205" t="s">
        <v>14</v>
      </c>
      <c r="B145" s="208" t="s">
        <v>414</v>
      </c>
      <c r="C145" s="367">
        <f>+C125+C129+C134+C140</f>
        <v>808058</v>
      </c>
      <c r="D145" s="367">
        <f>+D125+D129+D134+D140</f>
        <v>808058</v>
      </c>
      <c r="E145" s="367">
        <f>+E125+E129+E134+E140</f>
        <v>808058</v>
      </c>
    </row>
    <row r="146" spans="1:5" ht="15" customHeight="1" thickBot="1">
      <c r="A146" s="379" t="s">
        <v>15</v>
      </c>
      <c r="B146" s="228" t="s">
        <v>415</v>
      </c>
      <c r="C146" s="367">
        <f>+C124+C145</f>
        <v>37979947</v>
      </c>
      <c r="D146" s="367">
        <f>+D124+D145</f>
        <v>52351449</v>
      </c>
      <c r="E146" s="367">
        <f>+E124+E145</f>
        <v>30459084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433" t="s">
        <v>620</v>
      </c>
      <c r="B148" s="434"/>
      <c r="C148" s="85">
        <v>1</v>
      </c>
      <c r="D148" s="86">
        <v>2</v>
      </c>
      <c r="E148" s="83">
        <v>2</v>
      </c>
    </row>
    <row r="149" spans="1:5" ht="14.25" customHeight="1" thickBot="1">
      <c r="A149" s="435" t="s">
        <v>619</v>
      </c>
      <c r="B149" s="436"/>
      <c r="C149" s="85">
        <v>0</v>
      </c>
      <c r="D149" s="86">
        <v>0</v>
      </c>
      <c r="E149" s="83">
        <v>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09">
      <selection activeCell="E149" sqref="E149"/>
    </sheetView>
  </sheetViews>
  <sheetFormatPr defaultColWidth="9.00390625" defaultRowHeight="12.75"/>
  <cols>
    <col min="1" max="1" width="14.875" style="359" customWidth="1"/>
    <col min="2" max="2" width="65.375" style="360" customWidth="1"/>
    <col min="3" max="5" width="17.00390625" style="361" customWidth="1"/>
    <col min="6" max="16384" width="9.375" style="31" customWidth="1"/>
  </cols>
  <sheetData>
    <row r="1" spans="1:5" s="336" customFormat="1" ht="16.5" customHeight="1" thickBot="1">
      <c r="A1" s="483"/>
      <c r="B1" s="484"/>
      <c r="C1" s="346"/>
      <c r="D1" s="346"/>
      <c r="E1" s="430" t="str">
        <f>+CONCATENATE("6.3. melléklet a ……/",LEFT(ÖSSZEFÜGGÉSEK!A4,4)+1,". (……) önkormányzati rendelethez")</f>
        <v>6.3. melléklet a ……/2018. (……) önkormányzati rendelethez</v>
      </c>
    </row>
    <row r="2" spans="1:5" s="381" customFormat="1" ht="15.75" customHeight="1">
      <c r="A2" s="362" t="s">
        <v>48</v>
      </c>
      <c r="B2" s="527" t="s">
        <v>147</v>
      </c>
      <c r="C2" s="528"/>
      <c r="D2" s="529"/>
      <c r="E2" s="355" t="s">
        <v>40</v>
      </c>
    </row>
    <row r="3" spans="1:5" s="381" customFormat="1" ht="24.75" thickBot="1">
      <c r="A3" s="380" t="s">
        <v>495</v>
      </c>
      <c r="B3" s="530" t="s">
        <v>598</v>
      </c>
      <c r="C3" s="531"/>
      <c r="D3" s="532"/>
      <c r="E3" s="332" t="s">
        <v>46</v>
      </c>
    </row>
    <row r="4" spans="1:5" s="382" customFormat="1" ht="15.75" customHeight="1" thickBot="1">
      <c r="A4" s="337"/>
      <c r="B4" s="337"/>
      <c r="C4" s="338"/>
      <c r="D4" s="338"/>
      <c r="E4" s="338" t="e">
        <f>'6.2. sz. mell'!E4</f>
        <v>#REF!</v>
      </c>
    </row>
    <row r="5" spans="1:5" ht="24.75" thickBot="1">
      <c r="A5" s="174" t="s">
        <v>142</v>
      </c>
      <c r="B5" s="175" t="s">
        <v>618</v>
      </c>
      <c r="C5" s="74" t="s">
        <v>170</v>
      </c>
      <c r="D5" s="74" t="s">
        <v>175</v>
      </c>
      <c r="E5" s="339" t="s">
        <v>176</v>
      </c>
    </row>
    <row r="6" spans="1:5" s="383" customFormat="1" ht="12.75" customHeight="1" thickBot="1">
      <c r="A6" s="334" t="s">
        <v>362</v>
      </c>
      <c r="B6" s="335" t="s">
        <v>363</v>
      </c>
      <c r="C6" s="335" t="s">
        <v>364</v>
      </c>
      <c r="D6" s="84" t="s">
        <v>365</v>
      </c>
      <c r="E6" s="82" t="s">
        <v>366</v>
      </c>
    </row>
    <row r="7" spans="1:5" s="383" customFormat="1" ht="15.75" customHeight="1" thickBot="1">
      <c r="A7" s="524" t="s">
        <v>41</v>
      </c>
      <c r="B7" s="525"/>
      <c r="C7" s="525"/>
      <c r="D7" s="525"/>
      <c r="E7" s="526"/>
    </row>
    <row r="8" spans="1:5" s="383" customFormat="1" ht="12" customHeight="1" thickBot="1">
      <c r="A8" s="205" t="s">
        <v>6</v>
      </c>
      <c r="B8" s="201" t="s">
        <v>257</v>
      </c>
      <c r="C8" s="232">
        <f>SUM(C9:C14)</f>
        <v>0</v>
      </c>
      <c r="D8" s="232">
        <f>SUM(D9:D14)</f>
        <v>0</v>
      </c>
      <c r="E8" s="215">
        <f>SUM(E9:E14)</f>
        <v>0</v>
      </c>
    </row>
    <row r="9" spans="1:5" s="358" customFormat="1" ht="12" customHeight="1">
      <c r="A9" s="368" t="s">
        <v>67</v>
      </c>
      <c r="B9" s="243" t="s">
        <v>258</v>
      </c>
      <c r="C9" s="234"/>
      <c r="D9" s="234"/>
      <c r="E9" s="217"/>
    </row>
    <row r="10" spans="1:5" s="384" customFormat="1" ht="12" customHeight="1">
      <c r="A10" s="369" t="s">
        <v>68</v>
      </c>
      <c r="B10" s="244" t="s">
        <v>259</v>
      </c>
      <c r="C10" s="233"/>
      <c r="D10" s="233"/>
      <c r="E10" s="216"/>
    </row>
    <row r="11" spans="1:5" s="384" customFormat="1" ht="12" customHeight="1">
      <c r="A11" s="369" t="s">
        <v>69</v>
      </c>
      <c r="B11" s="244" t="s">
        <v>260</v>
      </c>
      <c r="C11" s="233"/>
      <c r="D11" s="233"/>
      <c r="E11" s="216"/>
    </row>
    <row r="12" spans="1:5" s="384" customFormat="1" ht="12" customHeight="1">
      <c r="A12" s="369" t="s">
        <v>70</v>
      </c>
      <c r="B12" s="244" t="s">
        <v>261</v>
      </c>
      <c r="C12" s="233"/>
      <c r="D12" s="233"/>
      <c r="E12" s="216"/>
    </row>
    <row r="13" spans="1:5" s="384" customFormat="1" ht="12" customHeight="1">
      <c r="A13" s="369" t="s">
        <v>103</v>
      </c>
      <c r="B13" s="244" t="s">
        <v>262</v>
      </c>
      <c r="C13" s="233"/>
      <c r="D13" s="233"/>
      <c r="E13" s="216"/>
    </row>
    <row r="14" spans="1:5" s="358" customFormat="1" ht="12" customHeight="1" thickBot="1">
      <c r="A14" s="370" t="s">
        <v>71</v>
      </c>
      <c r="B14" s="245" t="s">
        <v>263</v>
      </c>
      <c r="C14" s="235"/>
      <c r="D14" s="235"/>
      <c r="E14" s="218"/>
    </row>
    <row r="15" spans="1:5" s="358" customFormat="1" ht="12" customHeight="1" thickBot="1">
      <c r="A15" s="205" t="s">
        <v>7</v>
      </c>
      <c r="B15" s="222" t="s">
        <v>264</v>
      </c>
      <c r="C15" s="232">
        <f>SUM(C16:C20)</f>
        <v>13133777</v>
      </c>
      <c r="D15" s="232">
        <f>SUM(D16:D20)</f>
        <v>10701360</v>
      </c>
      <c r="E15" s="215">
        <f>SUM(E16:E20)</f>
        <v>10701360</v>
      </c>
    </row>
    <row r="16" spans="1:5" s="358" customFormat="1" ht="12" customHeight="1">
      <c r="A16" s="368" t="s">
        <v>73</v>
      </c>
      <c r="B16" s="243" t="s">
        <v>265</v>
      </c>
      <c r="C16" s="234"/>
      <c r="D16" s="234"/>
      <c r="E16" s="217"/>
    </row>
    <row r="17" spans="1:5" s="358" customFormat="1" ht="12" customHeight="1">
      <c r="A17" s="369" t="s">
        <v>74</v>
      </c>
      <c r="B17" s="244" t="s">
        <v>266</v>
      </c>
      <c r="C17" s="233"/>
      <c r="D17" s="233"/>
      <c r="E17" s="216"/>
    </row>
    <row r="18" spans="1:5" s="358" customFormat="1" ht="12" customHeight="1">
      <c r="A18" s="369" t="s">
        <v>75</v>
      </c>
      <c r="B18" s="244" t="s">
        <v>267</v>
      </c>
      <c r="C18" s="233"/>
      <c r="D18" s="233"/>
      <c r="E18" s="216"/>
    </row>
    <row r="19" spans="1:5" s="358" customFormat="1" ht="12" customHeight="1">
      <c r="A19" s="369" t="s">
        <v>76</v>
      </c>
      <c r="B19" s="244" t="s">
        <v>268</v>
      </c>
      <c r="C19" s="233"/>
      <c r="D19" s="233"/>
      <c r="E19" s="216"/>
    </row>
    <row r="20" spans="1:5" s="358" customFormat="1" ht="12" customHeight="1">
      <c r="A20" s="369" t="s">
        <v>77</v>
      </c>
      <c r="B20" s="244" t="s">
        <v>269</v>
      </c>
      <c r="C20" s="233">
        <v>13133777</v>
      </c>
      <c r="D20" s="233">
        <v>10701360</v>
      </c>
      <c r="E20" s="216">
        <v>10701360</v>
      </c>
    </row>
    <row r="21" spans="1:5" s="384" customFormat="1" ht="12" customHeight="1" thickBot="1">
      <c r="A21" s="370" t="s">
        <v>84</v>
      </c>
      <c r="B21" s="245" t="s">
        <v>270</v>
      </c>
      <c r="C21" s="235"/>
      <c r="D21" s="235"/>
      <c r="E21" s="218"/>
    </row>
    <row r="22" spans="1:5" s="384" customFormat="1" ht="12" customHeight="1" thickBot="1">
      <c r="A22" s="205" t="s">
        <v>8</v>
      </c>
      <c r="B22" s="201" t="s">
        <v>271</v>
      </c>
      <c r="C22" s="232">
        <f>SUM(C23:C27)</f>
        <v>0</v>
      </c>
      <c r="D22" s="232">
        <f>SUM(D23:D27)</f>
        <v>0</v>
      </c>
      <c r="E22" s="215">
        <f>SUM(E23:E27)</f>
        <v>0</v>
      </c>
    </row>
    <row r="23" spans="1:5" s="384" customFormat="1" ht="12" customHeight="1">
      <c r="A23" s="368" t="s">
        <v>56</v>
      </c>
      <c r="B23" s="243" t="s">
        <v>272</v>
      </c>
      <c r="C23" s="234"/>
      <c r="D23" s="234"/>
      <c r="E23" s="217"/>
    </row>
    <row r="24" spans="1:5" s="358" customFormat="1" ht="12" customHeight="1">
      <c r="A24" s="369" t="s">
        <v>57</v>
      </c>
      <c r="B24" s="244" t="s">
        <v>273</v>
      </c>
      <c r="C24" s="233"/>
      <c r="D24" s="233"/>
      <c r="E24" s="216"/>
    </row>
    <row r="25" spans="1:5" s="384" customFormat="1" ht="12" customHeight="1">
      <c r="A25" s="369" t="s">
        <v>58</v>
      </c>
      <c r="B25" s="244" t="s">
        <v>274</v>
      </c>
      <c r="C25" s="233"/>
      <c r="D25" s="233"/>
      <c r="E25" s="216"/>
    </row>
    <row r="26" spans="1:5" s="384" customFormat="1" ht="12" customHeight="1">
      <c r="A26" s="369" t="s">
        <v>59</v>
      </c>
      <c r="B26" s="244" t="s">
        <v>275</v>
      </c>
      <c r="C26" s="233"/>
      <c r="D26" s="233"/>
      <c r="E26" s="216"/>
    </row>
    <row r="27" spans="1:5" s="384" customFormat="1" ht="12" customHeight="1">
      <c r="A27" s="369" t="s">
        <v>117</v>
      </c>
      <c r="B27" s="244" t="s">
        <v>276</v>
      </c>
      <c r="C27" s="233"/>
      <c r="D27" s="233"/>
      <c r="E27" s="216"/>
    </row>
    <row r="28" spans="1:5" s="384" customFormat="1" ht="12" customHeight="1" thickBot="1">
      <c r="A28" s="370" t="s">
        <v>118</v>
      </c>
      <c r="B28" s="245" t="s">
        <v>277</v>
      </c>
      <c r="C28" s="235"/>
      <c r="D28" s="235"/>
      <c r="E28" s="218"/>
    </row>
    <row r="29" spans="1:5" s="384" customFormat="1" ht="12" customHeight="1" thickBot="1">
      <c r="A29" s="205" t="s">
        <v>119</v>
      </c>
      <c r="B29" s="201" t="s">
        <v>609</v>
      </c>
      <c r="C29" s="238">
        <f>SUM(C30:C35)</f>
        <v>0</v>
      </c>
      <c r="D29" s="238">
        <f>SUM(D30:D35)</f>
        <v>0</v>
      </c>
      <c r="E29" s="251">
        <f>SUM(E30:E35)</f>
        <v>0</v>
      </c>
    </row>
    <row r="30" spans="1:5" s="384" customFormat="1" ht="12" customHeight="1">
      <c r="A30" s="368" t="s">
        <v>278</v>
      </c>
      <c r="B30" s="243" t="s">
        <v>613</v>
      </c>
      <c r="C30" s="234"/>
      <c r="D30" s="234">
        <f>+D31+D32</f>
        <v>0</v>
      </c>
      <c r="E30" s="217">
        <f>+E31+E32</f>
        <v>0</v>
      </c>
    </row>
    <row r="31" spans="1:5" s="384" customFormat="1" ht="12" customHeight="1">
      <c r="A31" s="369" t="s">
        <v>279</v>
      </c>
      <c r="B31" s="244" t="s">
        <v>614</v>
      </c>
      <c r="C31" s="233"/>
      <c r="D31" s="233"/>
      <c r="E31" s="216"/>
    </row>
    <row r="32" spans="1:5" s="384" customFormat="1" ht="12" customHeight="1">
      <c r="A32" s="369" t="s">
        <v>280</v>
      </c>
      <c r="B32" s="244" t="s">
        <v>615</v>
      </c>
      <c r="C32" s="233"/>
      <c r="D32" s="233"/>
      <c r="E32" s="216"/>
    </row>
    <row r="33" spans="1:5" s="384" customFormat="1" ht="12" customHeight="1">
      <c r="A33" s="369" t="s">
        <v>610</v>
      </c>
      <c r="B33" s="244" t="s">
        <v>616</v>
      </c>
      <c r="C33" s="233"/>
      <c r="D33" s="233"/>
      <c r="E33" s="216"/>
    </row>
    <row r="34" spans="1:5" s="384" customFormat="1" ht="12" customHeight="1">
      <c r="A34" s="369" t="s">
        <v>611</v>
      </c>
      <c r="B34" s="244" t="s">
        <v>281</v>
      </c>
      <c r="C34" s="233"/>
      <c r="D34" s="233"/>
      <c r="E34" s="216"/>
    </row>
    <row r="35" spans="1:5" s="384" customFormat="1" ht="12" customHeight="1" thickBot="1">
      <c r="A35" s="370" t="s">
        <v>612</v>
      </c>
      <c r="B35" s="224" t="s">
        <v>282</v>
      </c>
      <c r="C35" s="235"/>
      <c r="D35" s="235"/>
      <c r="E35" s="218"/>
    </row>
    <row r="36" spans="1:5" s="384" customFormat="1" ht="12" customHeight="1" thickBot="1">
      <c r="A36" s="205" t="s">
        <v>10</v>
      </c>
      <c r="B36" s="201" t="s">
        <v>283</v>
      </c>
      <c r="C36" s="232">
        <f>SUM(C37:C46)</f>
        <v>0</v>
      </c>
      <c r="D36" s="232">
        <f>SUM(D37:D46)</f>
        <v>0</v>
      </c>
      <c r="E36" s="215">
        <f>SUM(E37:E46)</f>
        <v>0</v>
      </c>
    </row>
    <row r="37" spans="1:5" s="384" customFormat="1" ht="12" customHeight="1">
      <c r="A37" s="368" t="s">
        <v>60</v>
      </c>
      <c r="B37" s="243" t="s">
        <v>284</v>
      </c>
      <c r="C37" s="234"/>
      <c r="D37" s="234"/>
      <c r="E37" s="217"/>
    </row>
    <row r="38" spans="1:5" s="384" customFormat="1" ht="12" customHeight="1">
      <c r="A38" s="369" t="s">
        <v>61</v>
      </c>
      <c r="B38" s="244" t="s">
        <v>285</v>
      </c>
      <c r="C38" s="233"/>
      <c r="D38" s="233"/>
      <c r="E38" s="216"/>
    </row>
    <row r="39" spans="1:5" s="384" customFormat="1" ht="12" customHeight="1">
      <c r="A39" s="369" t="s">
        <v>62</v>
      </c>
      <c r="B39" s="244" t="s">
        <v>286</v>
      </c>
      <c r="C39" s="233"/>
      <c r="D39" s="233"/>
      <c r="E39" s="216"/>
    </row>
    <row r="40" spans="1:5" s="384" customFormat="1" ht="12" customHeight="1">
      <c r="A40" s="369" t="s">
        <v>121</v>
      </c>
      <c r="B40" s="244" t="s">
        <v>287</v>
      </c>
      <c r="C40" s="233"/>
      <c r="D40" s="233"/>
      <c r="E40" s="216"/>
    </row>
    <row r="41" spans="1:5" s="384" customFormat="1" ht="12" customHeight="1">
      <c r="A41" s="369" t="s">
        <v>122</v>
      </c>
      <c r="B41" s="244" t="s">
        <v>288</v>
      </c>
      <c r="C41" s="233"/>
      <c r="D41" s="233"/>
      <c r="E41" s="216"/>
    </row>
    <row r="42" spans="1:5" s="384" customFormat="1" ht="12" customHeight="1">
      <c r="A42" s="369" t="s">
        <v>123</v>
      </c>
      <c r="B42" s="244" t="s">
        <v>289</v>
      </c>
      <c r="C42" s="233"/>
      <c r="D42" s="233"/>
      <c r="E42" s="216"/>
    </row>
    <row r="43" spans="1:5" s="384" customFormat="1" ht="12" customHeight="1">
      <c r="A43" s="369" t="s">
        <v>124</v>
      </c>
      <c r="B43" s="244" t="s">
        <v>290</v>
      </c>
      <c r="C43" s="233"/>
      <c r="D43" s="233"/>
      <c r="E43" s="216"/>
    </row>
    <row r="44" spans="1:5" s="384" customFormat="1" ht="12" customHeight="1">
      <c r="A44" s="369" t="s">
        <v>125</v>
      </c>
      <c r="B44" s="244" t="s">
        <v>291</v>
      </c>
      <c r="C44" s="233"/>
      <c r="D44" s="233"/>
      <c r="E44" s="216"/>
    </row>
    <row r="45" spans="1:5" s="384" customFormat="1" ht="12" customHeight="1">
      <c r="A45" s="369" t="s">
        <v>292</v>
      </c>
      <c r="B45" s="244" t="s">
        <v>293</v>
      </c>
      <c r="C45" s="236"/>
      <c r="D45" s="236"/>
      <c r="E45" s="219"/>
    </row>
    <row r="46" spans="1:5" s="358" customFormat="1" ht="12" customHeight="1" thickBot="1">
      <c r="A46" s="370" t="s">
        <v>294</v>
      </c>
      <c r="B46" s="245" t="s">
        <v>295</v>
      </c>
      <c r="C46" s="237"/>
      <c r="D46" s="237"/>
      <c r="E46" s="220"/>
    </row>
    <row r="47" spans="1:5" s="384" customFormat="1" ht="12" customHeight="1" thickBot="1">
      <c r="A47" s="205" t="s">
        <v>11</v>
      </c>
      <c r="B47" s="201" t="s">
        <v>296</v>
      </c>
      <c r="C47" s="232">
        <f>SUM(C48:C52)</f>
        <v>0</v>
      </c>
      <c r="D47" s="232">
        <f>SUM(D48:D52)</f>
        <v>0</v>
      </c>
      <c r="E47" s="215">
        <f>SUM(E48:E52)</f>
        <v>0</v>
      </c>
    </row>
    <row r="48" spans="1:5" s="384" customFormat="1" ht="12" customHeight="1">
      <c r="A48" s="368" t="s">
        <v>63</v>
      </c>
      <c r="B48" s="243" t="s">
        <v>297</v>
      </c>
      <c r="C48" s="253"/>
      <c r="D48" s="253"/>
      <c r="E48" s="221"/>
    </row>
    <row r="49" spans="1:5" s="384" customFormat="1" ht="12" customHeight="1">
      <c r="A49" s="369" t="s">
        <v>64</v>
      </c>
      <c r="B49" s="244" t="s">
        <v>298</v>
      </c>
      <c r="C49" s="236"/>
      <c r="D49" s="236"/>
      <c r="E49" s="219"/>
    </row>
    <row r="50" spans="1:5" s="384" customFormat="1" ht="12" customHeight="1">
      <c r="A50" s="369" t="s">
        <v>299</v>
      </c>
      <c r="B50" s="244" t="s">
        <v>300</v>
      </c>
      <c r="C50" s="236"/>
      <c r="D50" s="236"/>
      <c r="E50" s="219"/>
    </row>
    <row r="51" spans="1:5" s="384" customFormat="1" ht="12" customHeight="1">
      <c r="A51" s="369" t="s">
        <v>301</v>
      </c>
      <c r="B51" s="244" t="s">
        <v>302</v>
      </c>
      <c r="C51" s="236"/>
      <c r="D51" s="236"/>
      <c r="E51" s="219"/>
    </row>
    <row r="52" spans="1:5" s="384" customFormat="1" ht="12" customHeight="1" thickBot="1">
      <c r="A52" s="370" t="s">
        <v>303</v>
      </c>
      <c r="B52" s="245" t="s">
        <v>304</v>
      </c>
      <c r="C52" s="237"/>
      <c r="D52" s="237"/>
      <c r="E52" s="220"/>
    </row>
    <row r="53" spans="1:5" s="384" customFormat="1" ht="12" customHeight="1" thickBot="1">
      <c r="A53" s="205" t="s">
        <v>126</v>
      </c>
      <c r="B53" s="201" t="s">
        <v>305</v>
      </c>
      <c r="C53" s="232">
        <f>SUM(C54:C56)</f>
        <v>0</v>
      </c>
      <c r="D53" s="232">
        <f>SUM(D54:D56)</f>
        <v>0</v>
      </c>
      <c r="E53" s="215">
        <f>SUM(E54:E56)</f>
        <v>0</v>
      </c>
    </row>
    <row r="54" spans="1:5" s="358" customFormat="1" ht="12" customHeight="1">
      <c r="A54" s="368" t="s">
        <v>65</v>
      </c>
      <c r="B54" s="243" t="s">
        <v>306</v>
      </c>
      <c r="C54" s="234"/>
      <c r="D54" s="234"/>
      <c r="E54" s="217"/>
    </row>
    <row r="55" spans="1:5" s="358" customFormat="1" ht="12" customHeight="1">
      <c r="A55" s="369" t="s">
        <v>66</v>
      </c>
      <c r="B55" s="244" t="s">
        <v>307</v>
      </c>
      <c r="C55" s="233"/>
      <c r="D55" s="233"/>
      <c r="E55" s="216"/>
    </row>
    <row r="56" spans="1:5" s="358" customFormat="1" ht="12" customHeight="1">
      <c r="A56" s="369" t="s">
        <v>308</v>
      </c>
      <c r="B56" s="244" t="s">
        <v>309</v>
      </c>
      <c r="C56" s="233"/>
      <c r="D56" s="233"/>
      <c r="E56" s="216"/>
    </row>
    <row r="57" spans="1:5" s="358" customFormat="1" ht="12" customHeight="1" thickBot="1">
      <c r="A57" s="370" t="s">
        <v>310</v>
      </c>
      <c r="B57" s="245" t="s">
        <v>311</v>
      </c>
      <c r="C57" s="235"/>
      <c r="D57" s="235"/>
      <c r="E57" s="218"/>
    </row>
    <row r="58" spans="1:5" s="384" customFormat="1" ht="12" customHeight="1" thickBot="1">
      <c r="A58" s="205" t="s">
        <v>13</v>
      </c>
      <c r="B58" s="222" t="s">
        <v>312</v>
      </c>
      <c r="C58" s="232">
        <f>SUM(C59:C61)</f>
        <v>0</v>
      </c>
      <c r="D58" s="232">
        <f>SUM(D59:D61)</f>
        <v>0</v>
      </c>
      <c r="E58" s="215">
        <f>SUM(E59:E61)</f>
        <v>0</v>
      </c>
    </row>
    <row r="59" spans="1:5" s="384" customFormat="1" ht="12" customHeight="1">
      <c r="A59" s="368" t="s">
        <v>127</v>
      </c>
      <c r="B59" s="243" t="s">
        <v>313</v>
      </c>
      <c r="C59" s="236"/>
      <c r="D59" s="236"/>
      <c r="E59" s="219"/>
    </row>
    <row r="60" spans="1:5" s="384" customFormat="1" ht="12" customHeight="1">
      <c r="A60" s="369" t="s">
        <v>128</v>
      </c>
      <c r="B60" s="244" t="s">
        <v>498</v>
      </c>
      <c r="C60" s="236"/>
      <c r="D60" s="236"/>
      <c r="E60" s="219"/>
    </row>
    <row r="61" spans="1:5" s="384" customFormat="1" ht="12" customHeight="1">
      <c r="A61" s="369" t="s">
        <v>151</v>
      </c>
      <c r="B61" s="244" t="s">
        <v>315</v>
      </c>
      <c r="C61" s="236"/>
      <c r="D61" s="236"/>
      <c r="E61" s="219"/>
    </row>
    <row r="62" spans="1:5" s="384" customFormat="1" ht="12" customHeight="1" thickBot="1">
      <c r="A62" s="370" t="s">
        <v>316</v>
      </c>
      <c r="B62" s="245" t="s">
        <v>317</v>
      </c>
      <c r="C62" s="236"/>
      <c r="D62" s="236"/>
      <c r="E62" s="219"/>
    </row>
    <row r="63" spans="1:5" s="384" customFormat="1" ht="12" customHeight="1" thickBot="1">
      <c r="A63" s="205" t="s">
        <v>14</v>
      </c>
      <c r="B63" s="201" t="s">
        <v>318</v>
      </c>
      <c r="C63" s="238">
        <f>+C8+C15+C22+C29+C36+C47+C53+C58</f>
        <v>13133777</v>
      </c>
      <c r="D63" s="238">
        <f>+D8+D15+D22+D29+D36+D47+D53+D58</f>
        <v>10701360</v>
      </c>
      <c r="E63" s="251">
        <f>+E8+E15+E22+E29+E36+E47+E53+E58</f>
        <v>10701360</v>
      </c>
    </row>
    <row r="64" spans="1:5" s="384" customFormat="1" ht="12" customHeight="1" thickBot="1">
      <c r="A64" s="371" t="s">
        <v>496</v>
      </c>
      <c r="B64" s="222" t="s">
        <v>320</v>
      </c>
      <c r="C64" s="232">
        <f>SUM(C65:C67)</f>
        <v>0</v>
      </c>
      <c r="D64" s="232">
        <f>SUM(D65:D67)</f>
        <v>0</v>
      </c>
      <c r="E64" s="215">
        <f>SUM(E65:E67)</f>
        <v>0</v>
      </c>
    </row>
    <row r="65" spans="1:5" s="384" customFormat="1" ht="12" customHeight="1">
      <c r="A65" s="368" t="s">
        <v>321</v>
      </c>
      <c r="B65" s="243" t="s">
        <v>322</v>
      </c>
      <c r="C65" s="236"/>
      <c r="D65" s="236"/>
      <c r="E65" s="219"/>
    </row>
    <row r="66" spans="1:5" s="384" customFormat="1" ht="12" customHeight="1">
      <c r="A66" s="369" t="s">
        <v>323</v>
      </c>
      <c r="B66" s="244" t="s">
        <v>324</v>
      </c>
      <c r="C66" s="236"/>
      <c r="D66" s="236"/>
      <c r="E66" s="219"/>
    </row>
    <row r="67" spans="1:5" s="384" customFormat="1" ht="12" customHeight="1" thickBot="1">
      <c r="A67" s="370" t="s">
        <v>325</v>
      </c>
      <c r="B67" s="364" t="s">
        <v>326</v>
      </c>
      <c r="C67" s="236"/>
      <c r="D67" s="236"/>
      <c r="E67" s="219"/>
    </row>
    <row r="68" spans="1:5" s="384" customFormat="1" ht="12" customHeight="1" thickBot="1">
      <c r="A68" s="371" t="s">
        <v>327</v>
      </c>
      <c r="B68" s="222" t="s">
        <v>328</v>
      </c>
      <c r="C68" s="232">
        <f>SUM(C69:C72)</f>
        <v>0</v>
      </c>
      <c r="D68" s="232">
        <f>SUM(D69:D72)</f>
        <v>0</v>
      </c>
      <c r="E68" s="215">
        <f>SUM(E69:E72)</f>
        <v>0</v>
      </c>
    </row>
    <row r="69" spans="1:5" s="384" customFormat="1" ht="12" customHeight="1">
      <c r="A69" s="368" t="s">
        <v>104</v>
      </c>
      <c r="B69" s="477" t="s">
        <v>329</v>
      </c>
      <c r="C69" s="236"/>
      <c r="D69" s="236"/>
      <c r="E69" s="219"/>
    </row>
    <row r="70" spans="1:5" s="384" customFormat="1" ht="12" customHeight="1">
      <c r="A70" s="369" t="s">
        <v>105</v>
      </c>
      <c r="B70" s="477" t="s">
        <v>626</v>
      </c>
      <c r="C70" s="236"/>
      <c r="D70" s="236"/>
      <c r="E70" s="219"/>
    </row>
    <row r="71" spans="1:5" s="384" customFormat="1" ht="12" customHeight="1">
      <c r="A71" s="369" t="s">
        <v>330</v>
      </c>
      <c r="B71" s="477" t="s">
        <v>331</v>
      </c>
      <c r="C71" s="236"/>
      <c r="D71" s="236"/>
      <c r="E71" s="219"/>
    </row>
    <row r="72" spans="1:5" s="384" customFormat="1" ht="12" customHeight="1" thickBot="1">
      <c r="A72" s="370" t="s">
        <v>332</v>
      </c>
      <c r="B72" s="478" t="s">
        <v>627</v>
      </c>
      <c r="C72" s="236"/>
      <c r="D72" s="236"/>
      <c r="E72" s="219"/>
    </row>
    <row r="73" spans="1:5" s="384" customFormat="1" ht="12" customHeight="1" thickBot="1">
      <c r="A73" s="371" t="s">
        <v>333</v>
      </c>
      <c r="B73" s="222" t="s">
        <v>334</v>
      </c>
      <c r="C73" s="232">
        <f>SUM(C74:C75)</f>
        <v>0</v>
      </c>
      <c r="D73" s="232">
        <f>SUM(D74:D75)</f>
        <v>0</v>
      </c>
      <c r="E73" s="215">
        <f>SUM(E74:E75)</f>
        <v>0</v>
      </c>
    </row>
    <row r="74" spans="1:5" s="384" customFormat="1" ht="12" customHeight="1">
      <c r="A74" s="368" t="s">
        <v>335</v>
      </c>
      <c r="B74" s="243" t="s">
        <v>336</v>
      </c>
      <c r="C74" s="236"/>
      <c r="D74" s="236"/>
      <c r="E74" s="219"/>
    </row>
    <row r="75" spans="1:5" s="384" customFormat="1" ht="12" customHeight="1" thickBot="1">
      <c r="A75" s="370" t="s">
        <v>337</v>
      </c>
      <c r="B75" s="245" t="s">
        <v>338</v>
      </c>
      <c r="C75" s="236"/>
      <c r="D75" s="236"/>
      <c r="E75" s="219"/>
    </row>
    <row r="76" spans="1:5" s="384" customFormat="1" ht="12" customHeight="1" thickBot="1">
      <c r="A76" s="371" t="s">
        <v>339</v>
      </c>
      <c r="B76" s="222" t="s">
        <v>340</v>
      </c>
      <c r="C76" s="232">
        <f>SUM(C77:C79)</f>
        <v>0</v>
      </c>
      <c r="D76" s="232">
        <f>SUM(D77:D79)</f>
        <v>0</v>
      </c>
      <c r="E76" s="215">
        <f>SUM(E77:E79)</f>
        <v>0</v>
      </c>
    </row>
    <row r="77" spans="1:5" s="384" customFormat="1" ht="12" customHeight="1">
      <c r="A77" s="368" t="s">
        <v>341</v>
      </c>
      <c r="B77" s="243" t="s">
        <v>342</v>
      </c>
      <c r="C77" s="236"/>
      <c r="D77" s="236"/>
      <c r="E77" s="219"/>
    </row>
    <row r="78" spans="1:5" s="384" customFormat="1" ht="12" customHeight="1">
      <c r="A78" s="369" t="s">
        <v>343</v>
      </c>
      <c r="B78" s="244" t="s">
        <v>344</v>
      </c>
      <c r="C78" s="236"/>
      <c r="D78" s="236"/>
      <c r="E78" s="219"/>
    </row>
    <row r="79" spans="1:5" s="384" customFormat="1" ht="12" customHeight="1" thickBot="1">
      <c r="A79" s="370" t="s">
        <v>345</v>
      </c>
      <c r="B79" s="479" t="s">
        <v>628</v>
      </c>
      <c r="C79" s="236"/>
      <c r="D79" s="236"/>
      <c r="E79" s="219"/>
    </row>
    <row r="80" spans="1:5" s="384" customFormat="1" ht="12" customHeight="1" thickBot="1">
      <c r="A80" s="371" t="s">
        <v>346</v>
      </c>
      <c r="B80" s="222" t="s">
        <v>347</v>
      </c>
      <c r="C80" s="232">
        <f>SUM(C81:C84)</f>
        <v>0</v>
      </c>
      <c r="D80" s="232">
        <f>SUM(D81:D84)</f>
        <v>0</v>
      </c>
      <c r="E80" s="215">
        <f>SUM(E81:E84)</f>
        <v>0</v>
      </c>
    </row>
    <row r="81" spans="1:5" s="384" customFormat="1" ht="12" customHeight="1">
      <c r="A81" s="372" t="s">
        <v>348</v>
      </c>
      <c r="B81" s="243" t="s">
        <v>349</v>
      </c>
      <c r="C81" s="236"/>
      <c r="D81" s="236"/>
      <c r="E81" s="219"/>
    </row>
    <row r="82" spans="1:5" s="384" customFormat="1" ht="12" customHeight="1">
      <c r="A82" s="373" t="s">
        <v>350</v>
      </c>
      <c r="B82" s="244" t="s">
        <v>351</v>
      </c>
      <c r="C82" s="236"/>
      <c r="D82" s="236"/>
      <c r="E82" s="219"/>
    </row>
    <row r="83" spans="1:5" s="384" customFormat="1" ht="12" customHeight="1">
      <c r="A83" s="373" t="s">
        <v>352</v>
      </c>
      <c r="B83" s="244" t="s">
        <v>353</v>
      </c>
      <c r="C83" s="236"/>
      <c r="D83" s="236"/>
      <c r="E83" s="219"/>
    </row>
    <row r="84" spans="1:5" s="384" customFormat="1" ht="12" customHeight="1" thickBot="1">
      <c r="A84" s="374" t="s">
        <v>354</v>
      </c>
      <c r="B84" s="245" t="s">
        <v>355</v>
      </c>
      <c r="C84" s="236"/>
      <c r="D84" s="236"/>
      <c r="E84" s="219"/>
    </row>
    <row r="85" spans="1:5" s="384" customFormat="1" ht="12" customHeight="1" thickBot="1">
      <c r="A85" s="371" t="s">
        <v>356</v>
      </c>
      <c r="B85" s="222" t="s">
        <v>357</v>
      </c>
      <c r="C85" s="257"/>
      <c r="D85" s="257"/>
      <c r="E85" s="258"/>
    </row>
    <row r="86" spans="1:5" s="384" customFormat="1" ht="12" customHeight="1" thickBot="1">
      <c r="A86" s="371" t="s">
        <v>358</v>
      </c>
      <c r="B86" s="365" t="s">
        <v>359</v>
      </c>
      <c r="C86" s="238">
        <f>+C64+C68+C73+C76+C80+C85</f>
        <v>0</v>
      </c>
      <c r="D86" s="238">
        <f>+D64+D68+D73+D76+D80+D85</f>
        <v>0</v>
      </c>
      <c r="E86" s="251">
        <f>+E64+E68+E73+E76+E80+E85</f>
        <v>0</v>
      </c>
    </row>
    <row r="87" spans="1:5" s="384" customFormat="1" ht="12" customHeight="1" thickBot="1">
      <c r="A87" s="375" t="s">
        <v>360</v>
      </c>
      <c r="B87" s="366" t="s">
        <v>497</v>
      </c>
      <c r="C87" s="238">
        <f>+C63+C86</f>
        <v>13133777</v>
      </c>
      <c r="D87" s="238">
        <f>+D63+D86</f>
        <v>10701360</v>
      </c>
      <c r="E87" s="251">
        <f>+E63+E86</f>
        <v>10701360</v>
      </c>
    </row>
    <row r="88" spans="1:5" s="384" customFormat="1" ht="15" customHeight="1">
      <c r="A88" s="340"/>
      <c r="B88" s="341"/>
      <c r="C88" s="356"/>
      <c r="D88" s="356"/>
      <c r="E88" s="356"/>
    </row>
    <row r="89" spans="1:5" ht="13.5" thickBot="1">
      <c r="A89" s="342"/>
      <c r="B89" s="343"/>
      <c r="C89" s="357"/>
      <c r="D89" s="357"/>
      <c r="E89" s="357"/>
    </row>
    <row r="90" spans="1:5" s="383" customFormat="1" ht="16.5" customHeight="1" thickBot="1">
      <c r="A90" s="524" t="s">
        <v>42</v>
      </c>
      <c r="B90" s="525"/>
      <c r="C90" s="525"/>
      <c r="D90" s="525"/>
      <c r="E90" s="526"/>
    </row>
    <row r="91" spans="1:5" s="164" customFormat="1" ht="12" customHeight="1" thickBot="1">
      <c r="A91" s="363" t="s">
        <v>6</v>
      </c>
      <c r="B91" s="204" t="s">
        <v>368</v>
      </c>
      <c r="C91" s="347">
        <f>SUM(C92:C96)</f>
        <v>13403814</v>
      </c>
      <c r="D91" s="347">
        <f>SUM(D92:D96)</f>
        <v>12670698</v>
      </c>
      <c r="E91" s="347">
        <f>SUM(E92:E96)</f>
        <v>12670698</v>
      </c>
    </row>
    <row r="92" spans="1:5" ht="12" customHeight="1">
      <c r="A92" s="376" t="s">
        <v>67</v>
      </c>
      <c r="B92" s="190" t="s">
        <v>36</v>
      </c>
      <c r="C92" s="348">
        <v>11832232</v>
      </c>
      <c r="D92" s="348">
        <v>10977792</v>
      </c>
      <c r="E92" s="348">
        <v>10977792</v>
      </c>
    </row>
    <row r="93" spans="1:5" ht="12" customHeight="1">
      <c r="A93" s="369" t="s">
        <v>68</v>
      </c>
      <c r="B93" s="188" t="s">
        <v>129</v>
      </c>
      <c r="C93" s="349">
        <v>1301545</v>
      </c>
      <c r="D93" s="349">
        <v>1422869</v>
      </c>
      <c r="E93" s="349">
        <v>1422869</v>
      </c>
    </row>
    <row r="94" spans="1:5" ht="12" customHeight="1">
      <c r="A94" s="369" t="s">
        <v>69</v>
      </c>
      <c r="B94" s="188" t="s">
        <v>96</v>
      </c>
      <c r="C94" s="351">
        <v>270037</v>
      </c>
      <c r="D94" s="351">
        <v>270037</v>
      </c>
      <c r="E94" s="351">
        <v>270037</v>
      </c>
    </row>
    <row r="95" spans="1:5" ht="12" customHeight="1">
      <c r="A95" s="369" t="s">
        <v>70</v>
      </c>
      <c r="B95" s="191" t="s">
        <v>130</v>
      </c>
      <c r="C95" s="351"/>
      <c r="D95" s="351"/>
      <c r="E95" s="351"/>
    </row>
    <row r="96" spans="1:5" ht="12" customHeight="1">
      <c r="A96" s="369" t="s">
        <v>79</v>
      </c>
      <c r="B96" s="199" t="s">
        <v>131</v>
      </c>
      <c r="C96" s="351"/>
      <c r="D96" s="351"/>
      <c r="E96" s="351"/>
    </row>
    <row r="97" spans="1:5" ht="12" customHeight="1">
      <c r="A97" s="369" t="s">
        <v>71</v>
      </c>
      <c r="B97" s="188" t="s">
        <v>369</v>
      </c>
      <c r="C97" s="351"/>
      <c r="D97" s="351"/>
      <c r="E97" s="351"/>
    </row>
    <row r="98" spans="1:5" ht="12" customHeight="1">
      <c r="A98" s="369" t="s">
        <v>72</v>
      </c>
      <c r="B98" s="211" t="s">
        <v>370</v>
      </c>
      <c r="C98" s="351"/>
      <c r="D98" s="351"/>
      <c r="E98" s="351"/>
    </row>
    <row r="99" spans="1:5" ht="12" customHeight="1">
      <c r="A99" s="369" t="s">
        <v>80</v>
      </c>
      <c r="B99" s="212" t="s">
        <v>371</v>
      </c>
      <c r="C99" s="351"/>
      <c r="D99" s="351"/>
      <c r="E99" s="351"/>
    </row>
    <row r="100" spans="1:5" ht="12" customHeight="1">
      <c r="A100" s="369" t="s">
        <v>81</v>
      </c>
      <c r="B100" s="212" t="s">
        <v>372</v>
      </c>
      <c r="C100" s="351"/>
      <c r="D100" s="351"/>
      <c r="E100" s="351"/>
    </row>
    <row r="101" spans="1:5" ht="12" customHeight="1">
      <c r="A101" s="369" t="s">
        <v>82</v>
      </c>
      <c r="B101" s="211" t="s">
        <v>373</v>
      </c>
      <c r="C101" s="351"/>
      <c r="D101" s="351"/>
      <c r="E101" s="351"/>
    </row>
    <row r="102" spans="1:5" ht="12" customHeight="1">
      <c r="A102" s="369" t="s">
        <v>83</v>
      </c>
      <c r="B102" s="211" t="s">
        <v>374</v>
      </c>
      <c r="C102" s="351"/>
      <c r="D102" s="351"/>
      <c r="E102" s="351"/>
    </row>
    <row r="103" spans="1:5" ht="12" customHeight="1">
      <c r="A103" s="369" t="s">
        <v>85</v>
      </c>
      <c r="B103" s="212" t="s">
        <v>375</v>
      </c>
      <c r="C103" s="351"/>
      <c r="D103" s="351"/>
      <c r="E103" s="351"/>
    </row>
    <row r="104" spans="1:5" ht="12" customHeight="1">
      <c r="A104" s="377" t="s">
        <v>132</v>
      </c>
      <c r="B104" s="213" t="s">
        <v>376</v>
      </c>
      <c r="C104" s="351"/>
      <c r="D104" s="351"/>
      <c r="E104" s="351"/>
    </row>
    <row r="105" spans="1:5" ht="12" customHeight="1">
      <c r="A105" s="369" t="s">
        <v>377</v>
      </c>
      <c r="B105" s="213" t="s">
        <v>378</v>
      </c>
      <c r="C105" s="351"/>
      <c r="D105" s="351"/>
      <c r="E105" s="351"/>
    </row>
    <row r="106" spans="1:5" s="164" customFormat="1" ht="12" customHeight="1" thickBot="1">
      <c r="A106" s="378" t="s">
        <v>379</v>
      </c>
      <c r="B106" s="214" t="s">
        <v>380</v>
      </c>
      <c r="C106" s="353"/>
      <c r="D106" s="353"/>
      <c r="E106" s="353"/>
    </row>
    <row r="107" spans="1:5" ht="12" customHeight="1" thickBot="1">
      <c r="A107" s="205" t="s">
        <v>7</v>
      </c>
      <c r="B107" s="203" t="s">
        <v>381</v>
      </c>
      <c r="C107" s="226">
        <f>+C108+C110+C112</f>
        <v>312476</v>
      </c>
      <c r="D107" s="226">
        <f>+D108+D110+D112</f>
        <v>312476</v>
      </c>
      <c r="E107" s="226">
        <f>+E108+E110+E112</f>
        <v>312476</v>
      </c>
    </row>
    <row r="108" spans="1:5" ht="12" customHeight="1">
      <c r="A108" s="368" t="s">
        <v>73</v>
      </c>
      <c r="B108" s="188" t="s">
        <v>150</v>
      </c>
      <c r="C108" s="350">
        <v>312476</v>
      </c>
      <c r="D108" s="350">
        <v>312476</v>
      </c>
      <c r="E108" s="350">
        <v>312476</v>
      </c>
    </row>
    <row r="109" spans="1:5" ht="12" customHeight="1">
      <c r="A109" s="368" t="s">
        <v>74</v>
      </c>
      <c r="B109" s="192" t="s">
        <v>382</v>
      </c>
      <c r="C109" s="350"/>
      <c r="D109" s="350"/>
      <c r="E109" s="350"/>
    </row>
    <row r="110" spans="1:5" ht="12" customHeight="1">
      <c r="A110" s="368" t="s">
        <v>75</v>
      </c>
      <c r="B110" s="192" t="s">
        <v>133</v>
      </c>
      <c r="C110" s="349"/>
      <c r="D110" s="349"/>
      <c r="E110" s="349"/>
    </row>
    <row r="111" spans="1:5" ht="12" customHeight="1">
      <c r="A111" s="368" t="s">
        <v>76</v>
      </c>
      <c r="B111" s="192" t="s">
        <v>383</v>
      </c>
      <c r="C111" s="216"/>
      <c r="D111" s="216"/>
      <c r="E111" s="216"/>
    </row>
    <row r="112" spans="1:5" ht="12" customHeight="1">
      <c r="A112" s="368" t="s">
        <v>77</v>
      </c>
      <c r="B112" s="224" t="s">
        <v>152</v>
      </c>
      <c r="C112" s="216"/>
      <c r="D112" s="216"/>
      <c r="E112" s="216"/>
    </row>
    <row r="113" spans="1:5" ht="12" customHeight="1">
      <c r="A113" s="368" t="s">
        <v>84</v>
      </c>
      <c r="B113" s="223" t="s">
        <v>384</v>
      </c>
      <c r="C113" s="216"/>
      <c r="D113" s="216"/>
      <c r="E113" s="216"/>
    </row>
    <row r="114" spans="1:5" ht="12" customHeight="1">
      <c r="A114" s="368" t="s">
        <v>86</v>
      </c>
      <c r="B114" s="239" t="s">
        <v>385</v>
      </c>
      <c r="C114" s="216"/>
      <c r="D114" s="216"/>
      <c r="E114" s="216"/>
    </row>
    <row r="115" spans="1:5" ht="12" customHeight="1">
      <c r="A115" s="368" t="s">
        <v>134</v>
      </c>
      <c r="B115" s="212" t="s">
        <v>372</v>
      </c>
      <c r="C115" s="216"/>
      <c r="D115" s="216"/>
      <c r="E115" s="216"/>
    </row>
    <row r="116" spans="1:5" ht="12" customHeight="1">
      <c r="A116" s="368" t="s">
        <v>135</v>
      </c>
      <c r="B116" s="212" t="s">
        <v>386</v>
      </c>
      <c r="C116" s="216"/>
      <c r="D116" s="216"/>
      <c r="E116" s="216"/>
    </row>
    <row r="117" spans="1:5" ht="12" customHeight="1">
      <c r="A117" s="368" t="s">
        <v>136</v>
      </c>
      <c r="B117" s="212" t="s">
        <v>387</v>
      </c>
      <c r="C117" s="216"/>
      <c r="D117" s="216"/>
      <c r="E117" s="216"/>
    </row>
    <row r="118" spans="1:5" ht="12" customHeight="1">
      <c r="A118" s="368" t="s">
        <v>388</v>
      </c>
      <c r="B118" s="212" t="s">
        <v>375</v>
      </c>
      <c r="C118" s="216"/>
      <c r="D118" s="216"/>
      <c r="E118" s="216"/>
    </row>
    <row r="119" spans="1:5" ht="12" customHeight="1">
      <c r="A119" s="368" t="s">
        <v>389</v>
      </c>
      <c r="B119" s="212" t="s">
        <v>390</v>
      </c>
      <c r="C119" s="216"/>
      <c r="D119" s="216"/>
      <c r="E119" s="216"/>
    </row>
    <row r="120" spans="1:5" ht="12" customHeight="1" thickBot="1">
      <c r="A120" s="377" t="s">
        <v>391</v>
      </c>
      <c r="B120" s="212" t="s">
        <v>392</v>
      </c>
      <c r="C120" s="218"/>
      <c r="D120" s="218"/>
      <c r="E120" s="218"/>
    </row>
    <row r="121" spans="1:5" ht="12" customHeight="1" thickBot="1">
      <c r="A121" s="205" t="s">
        <v>8</v>
      </c>
      <c r="B121" s="208" t="s">
        <v>393</v>
      </c>
      <c r="C121" s="226">
        <f>+C122+C123</f>
        <v>0</v>
      </c>
      <c r="D121" s="226">
        <f>+D122+D123</f>
        <v>0</v>
      </c>
      <c r="E121" s="226">
        <f>+E122+E123</f>
        <v>0</v>
      </c>
    </row>
    <row r="122" spans="1:5" ht="12" customHeight="1">
      <c r="A122" s="368" t="s">
        <v>56</v>
      </c>
      <c r="B122" s="189" t="s">
        <v>43</v>
      </c>
      <c r="C122" s="350"/>
      <c r="D122" s="350"/>
      <c r="E122" s="350"/>
    </row>
    <row r="123" spans="1:5" ht="12" customHeight="1" thickBot="1">
      <c r="A123" s="370" t="s">
        <v>57</v>
      </c>
      <c r="B123" s="192" t="s">
        <v>44</v>
      </c>
      <c r="C123" s="351"/>
      <c r="D123" s="351"/>
      <c r="E123" s="351"/>
    </row>
    <row r="124" spans="1:5" ht="12" customHeight="1" thickBot="1">
      <c r="A124" s="205" t="s">
        <v>9</v>
      </c>
      <c r="B124" s="208" t="s">
        <v>394</v>
      </c>
      <c r="C124" s="226">
        <f>+C91+C107+C121</f>
        <v>13716290</v>
      </c>
      <c r="D124" s="226">
        <f>+D91+D107+D121</f>
        <v>12983174</v>
      </c>
      <c r="E124" s="226">
        <f>+E91+E107+E121</f>
        <v>12983174</v>
      </c>
    </row>
    <row r="125" spans="1:5" ht="12" customHeight="1" thickBot="1">
      <c r="A125" s="205" t="s">
        <v>10</v>
      </c>
      <c r="B125" s="208" t="s">
        <v>499</v>
      </c>
      <c r="C125" s="226">
        <f>+C126+C127+C128</f>
        <v>0</v>
      </c>
      <c r="D125" s="226">
        <f>+D126+D127+D128</f>
        <v>0</v>
      </c>
      <c r="E125" s="226">
        <f>+E126+E127+E128</f>
        <v>0</v>
      </c>
    </row>
    <row r="126" spans="1:5" ht="12" customHeight="1">
      <c r="A126" s="368" t="s">
        <v>60</v>
      </c>
      <c r="B126" s="189" t="s">
        <v>396</v>
      </c>
      <c r="C126" s="216"/>
      <c r="D126" s="216"/>
      <c r="E126" s="216"/>
    </row>
    <row r="127" spans="1:5" ht="12" customHeight="1">
      <c r="A127" s="368" t="s">
        <v>61</v>
      </c>
      <c r="B127" s="189" t="s">
        <v>397</v>
      </c>
      <c r="C127" s="216"/>
      <c r="D127" s="216"/>
      <c r="E127" s="216"/>
    </row>
    <row r="128" spans="1:5" ht="12" customHeight="1" thickBot="1">
      <c r="A128" s="377" t="s">
        <v>62</v>
      </c>
      <c r="B128" s="187" t="s">
        <v>398</v>
      </c>
      <c r="C128" s="216"/>
      <c r="D128" s="216"/>
      <c r="E128" s="216"/>
    </row>
    <row r="129" spans="1:5" ht="12" customHeight="1" thickBot="1">
      <c r="A129" s="205" t="s">
        <v>11</v>
      </c>
      <c r="B129" s="208" t="s">
        <v>399</v>
      </c>
      <c r="C129" s="226">
        <f>+C130+C131+C132+C133</f>
        <v>0</v>
      </c>
      <c r="D129" s="226">
        <f>+D130+D131+D132+D133</f>
        <v>0</v>
      </c>
      <c r="E129" s="226">
        <f>+E130+E131+E132+E133</f>
        <v>0</v>
      </c>
    </row>
    <row r="130" spans="1:5" ht="12" customHeight="1">
      <c r="A130" s="368" t="s">
        <v>63</v>
      </c>
      <c r="B130" s="189" t="s">
        <v>400</v>
      </c>
      <c r="C130" s="216"/>
      <c r="D130" s="216"/>
      <c r="E130" s="216"/>
    </row>
    <row r="131" spans="1:5" ht="12" customHeight="1">
      <c r="A131" s="368" t="s">
        <v>64</v>
      </c>
      <c r="B131" s="189" t="s">
        <v>401</v>
      </c>
      <c r="C131" s="216"/>
      <c r="D131" s="216"/>
      <c r="E131" s="216"/>
    </row>
    <row r="132" spans="1:5" ht="12" customHeight="1">
      <c r="A132" s="368" t="s">
        <v>299</v>
      </c>
      <c r="B132" s="189" t="s">
        <v>402</v>
      </c>
      <c r="C132" s="216"/>
      <c r="D132" s="216"/>
      <c r="E132" s="216"/>
    </row>
    <row r="133" spans="1:5" s="164" customFormat="1" ht="12" customHeight="1" thickBot="1">
      <c r="A133" s="377" t="s">
        <v>301</v>
      </c>
      <c r="B133" s="187" t="s">
        <v>403</v>
      </c>
      <c r="C133" s="216"/>
      <c r="D133" s="216"/>
      <c r="E133" s="216"/>
    </row>
    <row r="134" spans="1:11" ht="13.5" thickBot="1">
      <c r="A134" s="205" t="s">
        <v>12</v>
      </c>
      <c r="B134" s="208" t="s">
        <v>596</v>
      </c>
      <c r="C134" s="352">
        <f>+C135+C136+C138+C139+C137</f>
        <v>0</v>
      </c>
      <c r="D134" s="352">
        <f>+D135+D136+D138+D139+D137</f>
        <v>0</v>
      </c>
      <c r="E134" s="352">
        <f>+E135+E136+E138+E139+E137</f>
        <v>0</v>
      </c>
      <c r="K134" s="333"/>
    </row>
    <row r="135" spans="1:5" ht="12.75">
      <c r="A135" s="368" t="s">
        <v>65</v>
      </c>
      <c r="B135" s="189" t="s">
        <v>405</v>
      </c>
      <c r="C135" s="216"/>
      <c r="D135" s="216"/>
      <c r="E135" s="216"/>
    </row>
    <row r="136" spans="1:5" ht="12" customHeight="1">
      <c r="A136" s="368" t="s">
        <v>66</v>
      </c>
      <c r="B136" s="189" t="s">
        <v>406</v>
      </c>
      <c r="C136" s="216"/>
      <c r="D136" s="216"/>
      <c r="E136" s="216"/>
    </row>
    <row r="137" spans="1:5" ht="12" customHeight="1">
      <c r="A137" s="368" t="s">
        <v>308</v>
      </c>
      <c r="B137" s="189" t="s">
        <v>595</v>
      </c>
      <c r="C137" s="216"/>
      <c r="D137" s="216"/>
      <c r="E137" s="216"/>
    </row>
    <row r="138" spans="1:5" s="164" customFormat="1" ht="12" customHeight="1">
      <c r="A138" s="368" t="s">
        <v>310</v>
      </c>
      <c r="B138" s="189" t="s">
        <v>407</v>
      </c>
      <c r="C138" s="216"/>
      <c r="D138" s="216"/>
      <c r="E138" s="216"/>
    </row>
    <row r="139" spans="1:5" s="164" customFormat="1" ht="12" customHeight="1" thickBot="1">
      <c r="A139" s="377" t="s">
        <v>594</v>
      </c>
      <c r="B139" s="187" t="s">
        <v>408</v>
      </c>
      <c r="C139" s="216"/>
      <c r="D139" s="216"/>
      <c r="E139" s="216"/>
    </row>
    <row r="140" spans="1:5" s="164" customFormat="1" ht="12" customHeight="1" thickBot="1">
      <c r="A140" s="205" t="s">
        <v>13</v>
      </c>
      <c r="B140" s="208" t="s">
        <v>500</v>
      </c>
      <c r="C140" s="354">
        <f>+C141+C142+C143+C144</f>
        <v>0</v>
      </c>
      <c r="D140" s="354">
        <f>+D141+D142+D143+D144</f>
        <v>0</v>
      </c>
      <c r="E140" s="354">
        <f>+E141+E142+E143+E144</f>
        <v>0</v>
      </c>
    </row>
    <row r="141" spans="1:5" s="164" customFormat="1" ht="12" customHeight="1">
      <c r="A141" s="368" t="s">
        <v>127</v>
      </c>
      <c r="B141" s="189" t="s">
        <v>410</v>
      </c>
      <c r="C141" s="216"/>
      <c r="D141" s="216"/>
      <c r="E141" s="216"/>
    </row>
    <row r="142" spans="1:5" s="164" customFormat="1" ht="12" customHeight="1">
      <c r="A142" s="368" t="s">
        <v>128</v>
      </c>
      <c r="B142" s="189" t="s">
        <v>411</v>
      </c>
      <c r="C142" s="216"/>
      <c r="D142" s="216"/>
      <c r="E142" s="216"/>
    </row>
    <row r="143" spans="1:5" s="164" customFormat="1" ht="12" customHeight="1">
      <c r="A143" s="368" t="s">
        <v>151</v>
      </c>
      <c r="B143" s="189" t="s">
        <v>412</v>
      </c>
      <c r="C143" s="216"/>
      <c r="D143" s="216"/>
      <c r="E143" s="216"/>
    </row>
    <row r="144" spans="1:5" ht="12.75" customHeight="1" thickBot="1">
      <c r="A144" s="368" t="s">
        <v>316</v>
      </c>
      <c r="B144" s="189" t="s">
        <v>413</v>
      </c>
      <c r="C144" s="216"/>
      <c r="D144" s="216"/>
      <c r="E144" s="216"/>
    </row>
    <row r="145" spans="1:5" ht="12" customHeight="1" thickBot="1">
      <c r="A145" s="205" t="s">
        <v>14</v>
      </c>
      <c r="B145" s="208" t="s">
        <v>414</v>
      </c>
      <c r="C145" s="367">
        <f>+C125+C129+C134+C140</f>
        <v>0</v>
      </c>
      <c r="D145" s="367">
        <f>+D125+D129+D134+D140</f>
        <v>0</v>
      </c>
      <c r="E145" s="367">
        <f>+E125+E129+E134+E140</f>
        <v>0</v>
      </c>
    </row>
    <row r="146" spans="1:5" ht="15" customHeight="1" thickBot="1">
      <c r="A146" s="379" t="s">
        <v>15</v>
      </c>
      <c r="B146" s="228" t="s">
        <v>415</v>
      </c>
      <c r="C146" s="367">
        <f>+C124+C145</f>
        <v>13716290</v>
      </c>
      <c r="D146" s="367">
        <f>+D124+D145</f>
        <v>12983174</v>
      </c>
      <c r="E146" s="367">
        <f>+E124+E145</f>
        <v>12983174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433" t="s">
        <v>620</v>
      </c>
      <c r="B148" s="434"/>
      <c r="C148" s="85">
        <v>13</v>
      </c>
      <c r="D148" s="86">
        <v>10</v>
      </c>
      <c r="E148" s="83">
        <v>10</v>
      </c>
    </row>
    <row r="149" spans="1:5" ht="14.25" customHeight="1" thickBot="1">
      <c r="A149" s="435" t="s">
        <v>619</v>
      </c>
      <c r="B149" s="436"/>
      <c r="C149" s="85">
        <v>13</v>
      </c>
      <c r="D149" s="86">
        <v>10</v>
      </c>
      <c r="E149" s="83">
        <v>10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C148" sqref="C148"/>
    </sheetView>
  </sheetViews>
  <sheetFormatPr defaultColWidth="9.00390625" defaultRowHeight="12.75"/>
  <cols>
    <col min="1" max="1" width="14.875" style="359" customWidth="1"/>
    <col min="2" max="2" width="65.375" style="360" customWidth="1"/>
    <col min="3" max="5" width="17.00390625" style="361" customWidth="1"/>
    <col min="6" max="16384" width="9.375" style="31" customWidth="1"/>
  </cols>
  <sheetData>
    <row r="1" spans="1:5" s="336" customFormat="1" ht="16.5" customHeight="1" thickBot="1">
      <c r="A1" s="483"/>
      <c r="B1" s="484"/>
      <c r="C1" s="346"/>
      <c r="D1" s="346"/>
      <c r="E1" s="430" t="str">
        <f>+CONCATENATE("6.4. melléklet a ……/",LEFT(ÖSSZEFÜGGÉSEK!A4,4)+1,". (……) önkormányzati rendelethez")</f>
        <v>6.4. melléklet a ……/2018. (……) önkormányzati rendelethez</v>
      </c>
    </row>
    <row r="2" spans="1:5" s="381" customFormat="1" ht="15.75" customHeight="1">
      <c r="A2" s="362" t="s">
        <v>48</v>
      </c>
      <c r="B2" s="527" t="s">
        <v>147</v>
      </c>
      <c r="C2" s="528"/>
      <c r="D2" s="529"/>
      <c r="E2" s="355" t="s">
        <v>40</v>
      </c>
    </row>
    <row r="3" spans="1:5" s="381" customFormat="1" ht="24.75" thickBot="1">
      <c r="A3" s="380" t="s">
        <v>495</v>
      </c>
      <c r="B3" s="530" t="s">
        <v>599</v>
      </c>
      <c r="C3" s="531"/>
      <c r="D3" s="532"/>
      <c r="E3" s="332" t="s">
        <v>47</v>
      </c>
    </row>
    <row r="4" spans="1:5" s="382" customFormat="1" ht="15.75" customHeight="1" thickBot="1">
      <c r="A4" s="337"/>
      <c r="B4" s="337"/>
      <c r="C4" s="338"/>
      <c r="D4" s="338"/>
      <c r="E4" s="338" t="e">
        <f>'6.3. sz. mell'!E4</f>
        <v>#REF!</v>
      </c>
    </row>
    <row r="5" spans="1:5" ht="24.75" thickBot="1">
      <c r="A5" s="174" t="s">
        <v>142</v>
      </c>
      <c r="B5" s="175" t="s">
        <v>618</v>
      </c>
      <c r="C5" s="74" t="s">
        <v>170</v>
      </c>
      <c r="D5" s="74" t="s">
        <v>175</v>
      </c>
      <c r="E5" s="339" t="s">
        <v>176</v>
      </c>
    </row>
    <row r="6" spans="1:5" s="383" customFormat="1" ht="12.75" customHeight="1" thickBot="1">
      <c r="A6" s="334" t="s">
        <v>362</v>
      </c>
      <c r="B6" s="335" t="s">
        <v>363</v>
      </c>
      <c r="C6" s="335" t="s">
        <v>364</v>
      </c>
      <c r="D6" s="84" t="s">
        <v>365</v>
      </c>
      <c r="E6" s="82" t="s">
        <v>366</v>
      </c>
    </row>
    <row r="7" spans="1:5" s="383" customFormat="1" ht="15.75" customHeight="1" thickBot="1">
      <c r="A7" s="524" t="s">
        <v>41</v>
      </c>
      <c r="B7" s="525"/>
      <c r="C7" s="525"/>
      <c r="D7" s="525"/>
      <c r="E7" s="526"/>
    </row>
    <row r="8" spans="1:5" s="383" customFormat="1" ht="12" customHeight="1" thickBot="1">
      <c r="A8" s="205" t="s">
        <v>6</v>
      </c>
      <c r="B8" s="201" t="s">
        <v>257</v>
      </c>
      <c r="C8" s="232">
        <f>SUM(C9:C14)</f>
        <v>7016999</v>
      </c>
      <c r="D8" s="232">
        <f>SUM(D9:D14)</f>
        <v>7016999</v>
      </c>
      <c r="E8" s="215">
        <f>SUM(E9:E14)</f>
        <v>7016999</v>
      </c>
    </row>
    <row r="9" spans="1:5" s="358" customFormat="1" ht="12" customHeight="1">
      <c r="A9" s="368" t="s">
        <v>67</v>
      </c>
      <c r="B9" s="243" t="s">
        <v>258</v>
      </c>
      <c r="C9" s="234">
        <v>7016999</v>
      </c>
      <c r="D9" s="234">
        <v>7016999</v>
      </c>
      <c r="E9" s="217">
        <v>7016999</v>
      </c>
    </row>
    <row r="10" spans="1:5" s="384" customFormat="1" ht="12" customHeight="1">
      <c r="A10" s="369" t="s">
        <v>68</v>
      </c>
      <c r="B10" s="244" t="s">
        <v>259</v>
      </c>
      <c r="C10" s="233"/>
      <c r="D10" s="233"/>
      <c r="E10" s="216"/>
    </row>
    <row r="11" spans="1:5" s="384" customFormat="1" ht="12" customHeight="1">
      <c r="A11" s="369" t="s">
        <v>69</v>
      </c>
      <c r="B11" s="244" t="s">
        <v>260</v>
      </c>
      <c r="C11" s="233"/>
      <c r="D11" s="233"/>
      <c r="E11" s="216"/>
    </row>
    <row r="12" spans="1:5" s="384" customFormat="1" ht="12" customHeight="1">
      <c r="A12" s="369" t="s">
        <v>70</v>
      </c>
      <c r="B12" s="244" t="s">
        <v>261</v>
      </c>
      <c r="C12" s="233"/>
      <c r="D12" s="233"/>
      <c r="E12" s="216"/>
    </row>
    <row r="13" spans="1:5" s="384" customFormat="1" ht="12" customHeight="1">
      <c r="A13" s="369" t="s">
        <v>103</v>
      </c>
      <c r="B13" s="244" t="s">
        <v>262</v>
      </c>
      <c r="C13" s="233"/>
      <c r="D13" s="233"/>
      <c r="E13" s="216"/>
    </row>
    <row r="14" spans="1:5" s="358" customFormat="1" ht="12" customHeight="1" thickBot="1">
      <c r="A14" s="370" t="s">
        <v>71</v>
      </c>
      <c r="B14" s="245" t="s">
        <v>263</v>
      </c>
      <c r="C14" s="235"/>
      <c r="D14" s="235"/>
      <c r="E14" s="218"/>
    </row>
    <row r="15" spans="1:5" s="358" customFormat="1" ht="12" customHeight="1" thickBot="1">
      <c r="A15" s="205" t="s">
        <v>7</v>
      </c>
      <c r="B15" s="222" t="s">
        <v>264</v>
      </c>
      <c r="C15" s="232">
        <f>SUM(C16:C20)</f>
        <v>0</v>
      </c>
      <c r="D15" s="232">
        <f>SUM(D16:D20)</f>
        <v>0</v>
      </c>
      <c r="E15" s="215">
        <f>SUM(E16:E20)</f>
        <v>0</v>
      </c>
    </row>
    <row r="16" spans="1:5" s="358" customFormat="1" ht="12" customHeight="1">
      <c r="A16" s="368" t="s">
        <v>73</v>
      </c>
      <c r="B16" s="243" t="s">
        <v>265</v>
      </c>
      <c r="C16" s="234"/>
      <c r="D16" s="234"/>
      <c r="E16" s="217"/>
    </row>
    <row r="17" spans="1:5" s="358" customFormat="1" ht="12" customHeight="1">
      <c r="A17" s="369" t="s">
        <v>74</v>
      </c>
      <c r="B17" s="244" t="s">
        <v>266</v>
      </c>
      <c r="C17" s="233"/>
      <c r="D17" s="233"/>
      <c r="E17" s="216"/>
    </row>
    <row r="18" spans="1:5" s="358" customFormat="1" ht="12" customHeight="1">
      <c r="A18" s="369" t="s">
        <v>75</v>
      </c>
      <c r="B18" s="244" t="s">
        <v>267</v>
      </c>
      <c r="C18" s="233"/>
      <c r="D18" s="233"/>
      <c r="E18" s="216"/>
    </row>
    <row r="19" spans="1:5" s="358" customFormat="1" ht="12" customHeight="1">
      <c r="A19" s="369" t="s">
        <v>76</v>
      </c>
      <c r="B19" s="244" t="s">
        <v>268</v>
      </c>
      <c r="C19" s="233"/>
      <c r="D19" s="233"/>
      <c r="E19" s="216"/>
    </row>
    <row r="20" spans="1:5" s="358" customFormat="1" ht="12" customHeight="1">
      <c r="A20" s="369" t="s">
        <v>77</v>
      </c>
      <c r="B20" s="244" t="s">
        <v>269</v>
      </c>
      <c r="C20" s="233"/>
      <c r="D20" s="233"/>
      <c r="E20" s="216"/>
    </row>
    <row r="21" spans="1:5" s="384" customFormat="1" ht="12" customHeight="1" thickBot="1">
      <c r="A21" s="370" t="s">
        <v>84</v>
      </c>
      <c r="B21" s="245" t="s">
        <v>270</v>
      </c>
      <c r="C21" s="235"/>
      <c r="D21" s="235"/>
      <c r="E21" s="218"/>
    </row>
    <row r="22" spans="1:5" s="384" customFormat="1" ht="12" customHeight="1" thickBot="1">
      <c r="A22" s="205" t="s">
        <v>8</v>
      </c>
      <c r="B22" s="201" t="s">
        <v>271</v>
      </c>
      <c r="C22" s="232">
        <f>SUM(C23:C27)</f>
        <v>0</v>
      </c>
      <c r="D22" s="232">
        <f>SUM(D23:D27)</f>
        <v>0</v>
      </c>
      <c r="E22" s="215">
        <f>SUM(E23:E27)</f>
        <v>0</v>
      </c>
    </row>
    <row r="23" spans="1:5" s="384" customFormat="1" ht="12" customHeight="1">
      <c r="A23" s="368" t="s">
        <v>56</v>
      </c>
      <c r="B23" s="243" t="s">
        <v>272</v>
      </c>
      <c r="C23" s="234"/>
      <c r="D23" s="234"/>
      <c r="E23" s="217"/>
    </row>
    <row r="24" spans="1:5" s="358" customFormat="1" ht="12" customHeight="1">
      <c r="A24" s="369" t="s">
        <v>57</v>
      </c>
      <c r="B24" s="244" t="s">
        <v>273</v>
      </c>
      <c r="C24" s="233"/>
      <c r="D24" s="233"/>
      <c r="E24" s="216"/>
    </row>
    <row r="25" spans="1:5" s="384" customFormat="1" ht="12" customHeight="1">
      <c r="A25" s="369" t="s">
        <v>58</v>
      </c>
      <c r="B25" s="244" t="s">
        <v>274</v>
      </c>
      <c r="C25" s="233"/>
      <c r="D25" s="233"/>
      <c r="E25" s="216"/>
    </row>
    <row r="26" spans="1:5" s="384" customFormat="1" ht="12" customHeight="1">
      <c r="A26" s="369" t="s">
        <v>59</v>
      </c>
      <c r="B26" s="244" t="s">
        <v>275</v>
      </c>
      <c r="C26" s="233"/>
      <c r="D26" s="233"/>
      <c r="E26" s="216"/>
    </row>
    <row r="27" spans="1:5" s="384" customFormat="1" ht="12" customHeight="1">
      <c r="A27" s="369" t="s">
        <v>117</v>
      </c>
      <c r="B27" s="244" t="s">
        <v>276</v>
      </c>
      <c r="C27" s="233"/>
      <c r="D27" s="233"/>
      <c r="E27" s="216"/>
    </row>
    <row r="28" spans="1:5" s="384" customFormat="1" ht="12" customHeight="1" thickBot="1">
      <c r="A28" s="370" t="s">
        <v>118</v>
      </c>
      <c r="B28" s="245" t="s">
        <v>277</v>
      </c>
      <c r="C28" s="235"/>
      <c r="D28" s="235"/>
      <c r="E28" s="218"/>
    </row>
    <row r="29" spans="1:5" s="384" customFormat="1" ht="12" customHeight="1" thickBot="1">
      <c r="A29" s="205" t="s">
        <v>119</v>
      </c>
      <c r="B29" s="201" t="s">
        <v>609</v>
      </c>
      <c r="C29" s="238">
        <f>SUM(C30:C35)</f>
        <v>0</v>
      </c>
      <c r="D29" s="238">
        <f>SUM(D30:D35)</f>
        <v>0</v>
      </c>
      <c r="E29" s="251">
        <f>SUM(E30:E35)</f>
        <v>0</v>
      </c>
    </row>
    <row r="30" spans="1:5" s="384" customFormat="1" ht="12" customHeight="1">
      <c r="A30" s="368" t="s">
        <v>278</v>
      </c>
      <c r="B30" s="243" t="s">
        <v>613</v>
      </c>
      <c r="C30" s="234"/>
      <c r="D30" s="234">
        <f>+D31+D32</f>
        <v>0</v>
      </c>
      <c r="E30" s="217">
        <f>+E31+E32</f>
        <v>0</v>
      </c>
    </row>
    <row r="31" spans="1:5" s="384" customFormat="1" ht="12" customHeight="1">
      <c r="A31" s="369" t="s">
        <v>279</v>
      </c>
      <c r="B31" s="244" t="s">
        <v>614</v>
      </c>
      <c r="C31" s="233"/>
      <c r="D31" s="233"/>
      <c r="E31" s="216"/>
    </row>
    <row r="32" spans="1:5" s="384" customFormat="1" ht="12" customHeight="1">
      <c r="A32" s="369" t="s">
        <v>280</v>
      </c>
      <c r="B32" s="244" t="s">
        <v>615</v>
      </c>
      <c r="C32" s="233"/>
      <c r="D32" s="233"/>
      <c r="E32" s="216"/>
    </row>
    <row r="33" spans="1:5" s="384" customFormat="1" ht="12" customHeight="1">
      <c r="A33" s="369" t="s">
        <v>610</v>
      </c>
      <c r="B33" s="244" t="s">
        <v>616</v>
      </c>
      <c r="C33" s="233"/>
      <c r="D33" s="233"/>
      <c r="E33" s="216"/>
    </row>
    <row r="34" spans="1:5" s="384" customFormat="1" ht="12" customHeight="1">
      <c r="A34" s="369" t="s">
        <v>611</v>
      </c>
      <c r="B34" s="244" t="s">
        <v>281</v>
      </c>
      <c r="C34" s="233"/>
      <c r="D34" s="233"/>
      <c r="E34" s="216"/>
    </row>
    <row r="35" spans="1:5" s="384" customFormat="1" ht="12" customHeight="1" thickBot="1">
      <c r="A35" s="370" t="s">
        <v>612</v>
      </c>
      <c r="B35" s="224" t="s">
        <v>282</v>
      </c>
      <c r="C35" s="235"/>
      <c r="D35" s="235"/>
      <c r="E35" s="218"/>
    </row>
    <row r="36" spans="1:5" s="384" customFormat="1" ht="12" customHeight="1" thickBot="1">
      <c r="A36" s="205" t="s">
        <v>10</v>
      </c>
      <c r="B36" s="201" t="s">
        <v>283</v>
      </c>
      <c r="C36" s="232">
        <f>SUM(C37:C46)</f>
        <v>0</v>
      </c>
      <c r="D36" s="232">
        <f>SUM(D37:D46)</f>
        <v>0</v>
      </c>
      <c r="E36" s="215">
        <f>SUM(E37:E46)</f>
        <v>0</v>
      </c>
    </row>
    <row r="37" spans="1:5" s="384" customFormat="1" ht="12" customHeight="1">
      <c r="A37" s="368" t="s">
        <v>60</v>
      </c>
      <c r="B37" s="243" t="s">
        <v>284</v>
      </c>
      <c r="C37" s="234"/>
      <c r="D37" s="234"/>
      <c r="E37" s="217"/>
    </row>
    <row r="38" spans="1:5" s="384" customFormat="1" ht="12" customHeight="1">
      <c r="A38" s="369" t="s">
        <v>61</v>
      </c>
      <c r="B38" s="244" t="s">
        <v>285</v>
      </c>
      <c r="C38" s="233"/>
      <c r="D38" s="233"/>
      <c r="E38" s="216"/>
    </row>
    <row r="39" spans="1:5" s="384" customFormat="1" ht="12" customHeight="1">
      <c r="A39" s="369" t="s">
        <v>62</v>
      </c>
      <c r="B39" s="244" t="s">
        <v>286</v>
      </c>
      <c r="C39" s="233"/>
      <c r="D39" s="233"/>
      <c r="E39" s="216"/>
    </row>
    <row r="40" spans="1:5" s="384" customFormat="1" ht="12" customHeight="1">
      <c r="A40" s="369" t="s">
        <v>121</v>
      </c>
      <c r="B40" s="244" t="s">
        <v>287</v>
      </c>
      <c r="C40" s="233"/>
      <c r="D40" s="233"/>
      <c r="E40" s="216"/>
    </row>
    <row r="41" spans="1:5" s="384" customFormat="1" ht="12" customHeight="1">
      <c r="A41" s="369" t="s">
        <v>122</v>
      </c>
      <c r="B41" s="244" t="s">
        <v>288</v>
      </c>
      <c r="C41" s="233"/>
      <c r="D41" s="233"/>
      <c r="E41" s="216"/>
    </row>
    <row r="42" spans="1:5" s="384" customFormat="1" ht="12" customHeight="1">
      <c r="A42" s="369" t="s">
        <v>123</v>
      </c>
      <c r="B42" s="244" t="s">
        <v>289</v>
      </c>
      <c r="C42" s="233"/>
      <c r="D42" s="233"/>
      <c r="E42" s="216"/>
    </row>
    <row r="43" spans="1:5" s="384" customFormat="1" ht="12" customHeight="1">
      <c r="A43" s="369" t="s">
        <v>124</v>
      </c>
      <c r="B43" s="244" t="s">
        <v>290</v>
      </c>
      <c r="C43" s="233"/>
      <c r="D43" s="233"/>
      <c r="E43" s="216"/>
    </row>
    <row r="44" spans="1:5" s="384" customFormat="1" ht="12" customHeight="1">
      <c r="A44" s="369" t="s">
        <v>125</v>
      </c>
      <c r="B44" s="244" t="s">
        <v>291</v>
      </c>
      <c r="C44" s="233"/>
      <c r="D44" s="233"/>
      <c r="E44" s="216"/>
    </row>
    <row r="45" spans="1:5" s="384" customFormat="1" ht="12" customHeight="1">
      <c r="A45" s="369" t="s">
        <v>292</v>
      </c>
      <c r="B45" s="244" t="s">
        <v>293</v>
      </c>
      <c r="C45" s="236"/>
      <c r="D45" s="236"/>
      <c r="E45" s="219"/>
    </row>
    <row r="46" spans="1:5" s="358" customFormat="1" ht="12" customHeight="1" thickBot="1">
      <c r="A46" s="370" t="s">
        <v>294</v>
      </c>
      <c r="B46" s="245" t="s">
        <v>295</v>
      </c>
      <c r="C46" s="237"/>
      <c r="D46" s="237"/>
      <c r="E46" s="220"/>
    </row>
    <row r="47" spans="1:5" s="384" customFormat="1" ht="12" customHeight="1" thickBot="1">
      <c r="A47" s="205" t="s">
        <v>11</v>
      </c>
      <c r="B47" s="201" t="s">
        <v>296</v>
      </c>
      <c r="C47" s="232">
        <f>SUM(C48:C52)</f>
        <v>0</v>
      </c>
      <c r="D47" s="232">
        <f>SUM(D48:D52)</f>
        <v>0</v>
      </c>
      <c r="E47" s="215">
        <f>SUM(E48:E52)</f>
        <v>0</v>
      </c>
    </row>
    <row r="48" spans="1:5" s="384" customFormat="1" ht="12" customHeight="1">
      <c r="A48" s="368" t="s">
        <v>63</v>
      </c>
      <c r="B48" s="243" t="s">
        <v>297</v>
      </c>
      <c r="C48" s="253"/>
      <c r="D48" s="253"/>
      <c r="E48" s="221"/>
    </row>
    <row r="49" spans="1:5" s="384" customFormat="1" ht="12" customHeight="1">
      <c r="A49" s="369" t="s">
        <v>64</v>
      </c>
      <c r="B49" s="244" t="s">
        <v>298</v>
      </c>
      <c r="C49" s="236"/>
      <c r="D49" s="236"/>
      <c r="E49" s="219"/>
    </row>
    <row r="50" spans="1:5" s="384" customFormat="1" ht="12" customHeight="1">
      <c r="A50" s="369" t="s">
        <v>299</v>
      </c>
      <c r="B50" s="244" t="s">
        <v>300</v>
      </c>
      <c r="C50" s="236"/>
      <c r="D50" s="236"/>
      <c r="E50" s="219"/>
    </row>
    <row r="51" spans="1:5" s="384" customFormat="1" ht="12" customHeight="1">
      <c r="A51" s="369" t="s">
        <v>301</v>
      </c>
      <c r="B51" s="244" t="s">
        <v>302</v>
      </c>
      <c r="C51" s="236"/>
      <c r="D51" s="236"/>
      <c r="E51" s="219"/>
    </row>
    <row r="52" spans="1:5" s="384" customFormat="1" ht="12" customHeight="1" thickBot="1">
      <c r="A52" s="370" t="s">
        <v>303</v>
      </c>
      <c r="B52" s="245" t="s">
        <v>304</v>
      </c>
      <c r="C52" s="237"/>
      <c r="D52" s="237"/>
      <c r="E52" s="220"/>
    </row>
    <row r="53" spans="1:5" s="384" customFormat="1" ht="12" customHeight="1" thickBot="1">
      <c r="A53" s="205" t="s">
        <v>126</v>
      </c>
      <c r="B53" s="201" t="s">
        <v>305</v>
      </c>
      <c r="C53" s="232">
        <f>SUM(C54:C56)</f>
        <v>0</v>
      </c>
      <c r="D53" s="232">
        <f>SUM(D54:D56)</f>
        <v>0</v>
      </c>
      <c r="E53" s="215">
        <f>SUM(E54:E56)</f>
        <v>0</v>
      </c>
    </row>
    <row r="54" spans="1:5" s="358" customFormat="1" ht="12" customHeight="1">
      <c r="A54" s="368" t="s">
        <v>65</v>
      </c>
      <c r="B54" s="243" t="s">
        <v>306</v>
      </c>
      <c r="C54" s="234"/>
      <c r="D54" s="234"/>
      <c r="E54" s="217"/>
    </row>
    <row r="55" spans="1:5" s="358" customFormat="1" ht="12" customHeight="1">
      <c r="A55" s="369" t="s">
        <v>66</v>
      </c>
      <c r="B55" s="244" t="s">
        <v>307</v>
      </c>
      <c r="C55" s="233"/>
      <c r="D55" s="233"/>
      <c r="E55" s="216"/>
    </row>
    <row r="56" spans="1:5" s="358" customFormat="1" ht="12" customHeight="1">
      <c r="A56" s="369" t="s">
        <v>308</v>
      </c>
      <c r="B56" s="244" t="s">
        <v>309</v>
      </c>
      <c r="C56" s="233"/>
      <c r="D56" s="233"/>
      <c r="E56" s="216"/>
    </row>
    <row r="57" spans="1:5" s="358" customFormat="1" ht="12" customHeight="1" thickBot="1">
      <c r="A57" s="370" t="s">
        <v>310</v>
      </c>
      <c r="B57" s="245" t="s">
        <v>311</v>
      </c>
      <c r="C57" s="235"/>
      <c r="D57" s="235"/>
      <c r="E57" s="218"/>
    </row>
    <row r="58" spans="1:5" s="384" customFormat="1" ht="12" customHeight="1" thickBot="1">
      <c r="A58" s="205" t="s">
        <v>13</v>
      </c>
      <c r="B58" s="222" t="s">
        <v>312</v>
      </c>
      <c r="C58" s="232">
        <f>SUM(C59:C61)</f>
        <v>0</v>
      </c>
      <c r="D58" s="232">
        <f>SUM(D59:D61)</f>
        <v>0</v>
      </c>
      <c r="E58" s="215">
        <f>SUM(E59:E61)</f>
        <v>0</v>
      </c>
    </row>
    <row r="59" spans="1:5" s="384" customFormat="1" ht="12" customHeight="1">
      <c r="A59" s="368" t="s">
        <v>127</v>
      </c>
      <c r="B59" s="243" t="s">
        <v>313</v>
      </c>
      <c r="C59" s="236"/>
      <c r="D59" s="236"/>
      <c r="E59" s="219"/>
    </row>
    <row r="60" spans="1:5" s="384" customFormat="1" ht="12" customHeight="1">
      <c r="A60" s="369" t="s">
        <v>128</v>
      </c>
      <c r="B60" s="244" t="s">
        <v>498</v>
      </c>
      <c r="C60" s="236"/>
      <c r="D60" s="236"/>
      <c r="E60" s="219"/>
    </row>
    <row r="61" spans="1:5" s="384" customFormat="1" ht="12" customHeight="1">
      <c r="A61" s="369" t="s">
        <v>151</v>
      </c>
      <c r="B61" s="244" t="s">
        <v>315</v>
      </c>
      <c r="C61" s="236"/>
      <c r="D61" s="236"/>
      <c r="E61" s="219"/>
    </row>
    <row r="62" spans="1:5" s="384" customFormat="1" ht="12" customHeight="1" thickBot="1">
      <c r="A62" s="370" t="s">
        <v>316</v>
      </c>
      <c r="B62" s="245" t="s">
        <v>317</v>
      </c>
      <c r="C62" s="236"/>
      <c r="D62" s="236"/>
      <c r="E62" s="219"/>
    </row>
    <row r="63" spans="1:5" s="384" customFormat="1" ht="12" customHeight="1" thickBot="1">
      <c r="A63" s="205" t="s">
        <v>14</v>
      </c>
      <c r="B63" s="201" t="s">
        <v>318</v>
      </c>
      <c r="C63" s="238">
        <f>+C8+C15+C22+C29+C36+C47+C53+C58</f>
        <v>7016999</v>
      </c>
      <c r="D63" s="238">
        <f>+D8+D15+D22+D29+D36+D47+D53+D58</f>
        <v>7016999</v>
      </c>
      <c r="E63" s="251">
        <f>+E8+E15+E22+E29+E36+E47+E53+E58</f>
        <v>7016999</v>
      </c>
    </row>
    <row r="64" spans="1:5" s="384" customFormat="1" ht="12" customHeight="1" thickBot="1">
      <c r="A64" s="371" t="s">
        <v>496</v>
      </c>
      <c r="B64" s="222" t="s">
        <v>320</v>
      </c>
      <c r="C64" s="232">
        <f>SUM(C65:C67)</f>
        <v>0</v>
      </c>
      <c r="D64" s="232">
        <f>SUM(D65:D67)</f>
        <v>0</v>
      </c>
      <c r="E64" s="215">
        <f>SUM(E65:E67)</f>
        <v>0</v>
      </c>
    </row>
    <row r="65" spans="1:5" s="384" customFormat="1" ht="12" customHeight="1">
      <c r="A65" s="368" t="s">
        <v>321</v>
      </c>
      <c r="B65" s="243" t="s">
        <v>322</v>
      </c>
      <c r="C65" s="236"/>
      <c r="D65" s="236"/>
      <c r="E65" s="219"/>
    </row>
    <row r="66" spans="1:5" s="384" customFormat="1" ht="12" customHeight="1">
      <c r="A66" s="369" t="s">
        <v>323</v>
      </c>
      <c r="B66" s="244" t="s">
        <v>324</v>
      </c>
      <c r="C66" s="236"/>
      <c r="D66" s="236"/>
      <c r="E66" s="219"/>
    </row>
    <row r="67" spans="1:5" s="384" customFormat="1" ht="12" customHeight="1" thickBot="1">
      <c r="A67" s="370" t="s">
        <v>325</v>
      </c>
      <c r="B67" s="364" t="s">
        <v>326</v>
      </c>
      <c r="C67" s="236"/>
      <c r="D67" s="236"/>
      <c r="E67" s="219"/>
    </row>
    <row r="68" spans="1:5" s="384" customFormat="1" ht="12" customHeight="1" thickBot="1">
      <c r="A68" s="371" t="s">
        <v>327</v>
      </c>
      <c r="B68" s="222" t="s">
        <v>328</v>
      </c>
      <c r="C68" s="232">
        <f>SUM(C69:C72)</f>
        <v>0</v>
      </c>
      <c r="D68" s="232">
        <f>SUM(D69:D72)</f>
        <v>0</v>
      </c>
      <c r="E68" s="215">
        <f>SUM(E69:E72)</f>
        <v>0</v>
      </c>
    </row>
    <row r="69" spans="1:5" s="384" customFormat="1" ht="12" customHeight="1">
      <c r="A69" s="368" t="s">
        <v>104</v>
      </c>
      <c r="B69" s="477" t="s">
        <v>329</v>
      </c>
      <c r="C69" s="236"/>
      <c r="D69" s="236"/>
      <c r="E69" s="219"/>
    </row>
    <row r="70" spans="1:5" s="384" customFormat="1" ht="12" customHeight="1">
      <c r="A70" s="369" t="s">
        <v>105</v>
      </c>
      <c r="B70" s="477" t="s">
        <v>626</v>
      </c>
      <c r="C70" s="236"/>
      <c r="D70" s="236"/>
      <c r="E70" s="219"/>
    </row>
    <row r="71" spans="1:5" s="384" customFormat="1" ht="12" customHeight="1">
      <c r="A71" s="369" t="s">
        <v>330</v>
      </c>
      <c r="B71" s="477" t="s">
        <v>331</v>
      </c>
      <c r="C71" s="236"/>
      <c r="D71" s="236"/>
      <c r="E71" s="219"/>
    </row>
    <row r="72" spans="1:5" s="384" customFormat="1" ht="12" customHeight="1" thickBot="1">
      <c r="A72" s="370" t="s">
        <v>332</v>
      </c>
      <c r="B72" s="478" t="s">
        <v>627</v>
      </c>
      <c r="C72" s="236"/>
      <c r="D72" s="236"/>
      <c r="E72" s="219"/>
    </row>
    <row r="73" spans="1:5" s="384" customFormat="1" ht="12" customHeight="1" thickBot="1">
      <c r="A73" s="371" t="s">
        <v>333</v>
      </c>
      <c r="B73" s="222" t="s">
        <v>334</v>
      </c>
      <c r="C73" s="232">
        <f>SUM(C74:C75)</f>
        <v>0</v>
      </c>
      <c r="D73" s="232">
        <f>SUM(D74:D75)</f>
        <v>0</v>
      </c>
      <c r="E73" s="215">
        <f>SUM(E74:E75)</f>
        <v>0</v>
      </c>
    </row>
    <row r="74" spans="1:5" s="384" customFormat="1" ht="12" customHeight="1">
      <c r="A74" s="368" t="s">
        <v>335</v>
      </c>
      <c r="B74" s="243" t="s">
        <v>336</v>
      </c>
      <c r="C74" s="236"/>
      <c r="D74" s="236"/>
      <c r="E74" s="219"/>
    </row>
    <row r="75" spans="1:5" s="384" customFormat="1" ht="12" customHeight="1" thickBot="1">
      <c r="A75" s="370" t="s">
        <v>337</v>
      </c>
      <c r="B75" s="245" t="s">
        <v>338</v>
      </c>
      <c r="C75" s="236"/>
      <c r="D75" s="236"/>
      <c r="E75" s="219"/>
    </row>
    <row r="76" spans="1:5" s="384" customFormat="1" ht="12" customHeight="1" thickBot="1">
      <c r="A76" s="371" t="s">
        <v>339</v>
      </c>
      <c r="B76" s="222" t="s">
        <v>340</v>
      </c>
      <c r="C76" s="232">
        <f>SUM(C77:C79)</f>
        <v>0</v>
      </c>
      <c r="D76" s="232">
        <f>SUM(D77:D79)</f>
        <v>0</v>
      </c>
      <c r="E76" s="215">
        <f>SUM(E77:E79)</f>
        <v>0</v>
      </c>
    </row>
    <row r="77" spans="1:5" s="384" customFormat="1" ht="12" customHeight="1">
      <c r="A77" s="368" t="s">
        <v>341</v>
      </c>
      <c r="B77" s="243" t="s">
        <v>342</v>
      </c>
      <c r="C77" s="236"/>
      <c r="D77" s="236"/>
      <c r="E77" s="219"/>
    </row>
    <row r="78" spans="1:5" s="384" customFormat="1" ht="12" customHeight="1">
      <c r="A78" s="369" t="s">
        <v>343</v>
      </c>
      <c r="B78" s="244" t="s">
        <v>344</v>
      </c>
      <c r="C78" s="236"/>
      <c r="D78" s="236"/>
      <c r="E78" s="219"/>
    </row>
    <row r="79" spans="1:5" s="384" customFormat="1" ht="12" customHeight="1" thickBot="1">
      <c r="A79" s="370" t="s">
        <v>345</v>
      </c>
      <c r="B79" s="479" t="s">
        <v>628</v>
      </c>
      <c r="C79" s="236"/>
      <c r="D79" s="236"/>
      <c r="E79" s="219"/>
    </row>
    <row r="80" spans="1:5" s="384" customFormat="1" ht="12" customHeight="1" thickBot="1">
      <c r="A80" s="371" t="s">
        <v>346</v>
      </c>
      <c r="B80" s="222" t="s">
        <v>347</v>
      </c>
      <c r="C80" s="232">
        <f>SUM(C81:C84)</f>
        <v>0</v>
      </c>
      <c r="D80" s="232">
        <f>SUM(D81:D84)</f>
        <v>0</v>
      </c>
      <c r="E80" s="215">
        <f>SUM(E81:E84)</f>
        <v>0</v>
      </c>
    </row>
    <row r="81" spans="1:5" s="384" customFormat="1" ht="12" customHeight="1">
      <c r="A81" s="372" t="s">
        <v>348</v>
      </c>
      <c r="B81" s="243" t="s">
        <v>349</v>
      </c>
      <c r="C81" s="236"/>
      <c r="D81" s="236"/>
      <c r="E81" s="219"/>
    </row>
    <row r="82" spans="1:5" s="384" customFormat="1" ht="12" customHeight="1">
      <c r="A82" s="373" t="s">
        <v>350</v>
      </c>
      <c r="B82" s="244" t="s">
        <v>351</v>
      </c>
      <c r="C82" s="236"/>
      <c r="D82" s="236"/>
      <c r="E82" s="219"/>
    </row>
    <row r="83" spans="1:5" s="384" customFormat="1" ht="12" customHeight="1">
      <c r="A83" s="373" t="s">
        <v>352</v>
      </c>
      <c r="B83" s="244" t="s">
        <v>353</v>
      </c>
      <c r="C83" s="236"/>
      <c r="D83" s="236"/>
      <c r="E83" s="219"/>
    </row>
    <row r="84" spans="1:5" s="384" customFormat="1" ht="12" customHeight="1" thickBot="1">
      <c r="A84" s="374" t="s">
        <v>354</v>
      </c>
      <c r="B84" s="245" t="s">
        <v>355</v>
      </c>
      <c r="C84" s="236"/>
      <c r="D84" s="236"/>
      <c r="E84" s="219"/>
    </row>
    <row r="85" spans="1:5" s="384" customFormat="1" ht="12" customHeight="1" thickBot="1">
      <c r="A85" s="371" t="s">
        <v>356</v>
      </c>
      <c r="B85" s="222" t="s">
        <v>357</v>
      </c>
      <c r="C85" s="257"/>
      <c r="D85" s="257"/>
      <c r="E85" s="258"/>
    </row>
    <row r="86" spans="1:5" s="384" customFormat="1" ht="12" customHeight="1" thickBot="1">
      <c r="A86" s="371" t="s">
        <v>358</v>
      </c>
      <c r="B86" s="365" t="s">
        <v>359</v>
      </c>
      <c r="C86" s="238">
        <f>+C64+C68+C73+C76+C80+C85</f>
        <v>0</v>
      </c>
      <c r="D86" s="238">
        <f>+D64+D68+D73+D76+D80+D85</f>
        <v>0</v>
      </c>
      <c r="E86" s="251">
        <f>+E64+E68+E73+E76+E80+E85</f>
        <v>0</v>
      </c>
    </row>
    <row r="87" spans="1:5" s="384" customFormat="1" ht="12" customHeight="1" thickBot="1">
      <c r="A87" s="375" t="s">
        <v>360</v>
      </c>
      <c r="B87" s="366" t="s">
        <v>497</v>
      </c>
      <c r="C87" s="238">
        <f>+C63+C86</f>
        <v>7016999</v>
      </c>
      <c r="D87" s="238">
        <f>+D63+D86</f>
        <v>7016999</v>
      </c>
      <c r="E87" s="251">
        <f>+E63+E86</f>
        <v>7016999</v>
      </c>
    </row>
    <row r="88" spans="1:5" s="384" customFormat="1" ht="15" customHeight="1">
      <c r="A88" s="340"/>
      <c r="B88" s="341"/>
      <c r="C88" s="356"/>
      <c r="D88" s="356"/>
      <c r="E88" s="356"/>
    </row>
    <row r="89" spans="1:5" ht="13.5" thickBot="1">
      <c r="A89" s="342"/>
      <c r="B89" s="343"/>
      <c r="C89" s="357"/>
      <c r="D89" s="357"/>
      <c r="E89" s="357"/>
    </row>
    <row r="90" spans="1:5" s="383" customFormat="1" ht="16.5" customHeight="1" thickBot="1">
      <c r="A90" s="524" t="s">
        <v>42</v>
      </c>
      <c r="B90" s="525"/>
      <c r="C90" s="525"/>
      <c r="D90" s="525"/>
      <c r="E90" s="526"/>
    </row>
    <row r="91" spans="1:5" s="164" customFormat="1" ht="12" customHeight="1" thickBot="1">
      <c r="A91" s="363" t="s">
        <v>6</v>
      </c>
      <c r="B91" s="204" t="s">
        <v>368</v>
      </c>
      <c r="C91" s="231">
        <f>SUM(C92:C96)</f>
        <v>7016999</v>
      </c>
      <c r="D91" s="231">
        <f>SUM(D92:D96)</f>
        <v>7016999</v>
      </c>
      <c r="E91" s="186">
        <f>SUM(E92:E96)</f>
        <v>7016999</v>
      </c>
    </row>
    <row r="92" spans="1:5" ht="12" customHeight="1">
      <c r="A92" s="376" t="s">
        <v>67</v>
      </c>
      <c r="B92" s="190" t="s">
        <v>36</v>
      </c>
      <c r="C92" s="75">
        <v>5848653</v>
      </c>
      <c r="D92" s="75">
        <v>5848653</v>
      </c>
      <c r="E92" s="185">
        <v>5848653</v>
      </c>
    </row>
    <row r="93" spans="1:5" ht="12" customHeight="1">
      <c r="A93" s="369" t="s">
        <v>68</v>
      </c>
      <c r="B93" s="188" t="s">
        <v>129</v>
      </c>
      <c r="C93" s="233">
        <v>1168346</v>
      </c>
      <c r="D93" s="233">
        <v>1168346</v>
      </c>
      <c r="E93" s="216">
        <v>1168346</v>
      </c>
    </row>
    <row r="94" spans="1:5" ht="12" customHeight="1">
      <c r="A94" s="369" t="s">
        <v>69</v>
      </c>
      <c r="B94" s="188" t="s">
        <v>96</v>
      </c>
      <c r="C94" s="235"/>
      <c r="D94" s="235"/>
      <c r="E94" s="218"/>
    </row>
    <row r="95" spans="1:5" ht="12" customHeight="1">
      <c r="A95" s="369" t="s">
        <v>70</v>
      </c>
      <c r="B95" s="191" t="s">
        <v>130</v>
      </c>
      <c r="C95" s="235"/>
      <c r="D95" s="235"/>
      <c r="E95" s="218"/>
    </row>
    <row r="96" spans="1:5" ht="12" customHeight="1">
      <c r="A96" s="369" t="s">
        <v>79</v>
      </c>
      <c r="B96" s="199" t="s">
        <v>131</v>
      </c>
      <c r="C96" s="235"/>
      <c r="D96" s="235"/>
      <c r="E96" s="218"/>
    </row>
    <row r="97" spans="1:5" ht="12" customHeight="1">
      <c r="A97" s="369" t="s">
        <v>71</v>
      </c>
      <c r="B97" s="188" t="s">
        <v>369</v>
      </c>
      <c r="C97" s="235"/>
      <c r="D97" s="235"/>
      <c r="E97" s="218"/>
    </row>
    <row r="98" spans="1:5" ht="12" customHeight="1">
      <c r="A98" s="369" t="s">
        <v>72</v>
      </c>
      <c r="B98" s="211" t="s">
        <v>370</v>
      </c>
      <c r="C98" s="235"/>
      <c r="D98" s="235"/>
      <c r="E98" s="218"/>
    </row>
    <row r="99" spans="1:5" ht="12" customHeight="1">
      <c r="A99" s="369" t="s">
        <v>80</v>
      </c>
      <c r="B99" s="212" t="s">
        <v>371</v>
      </c>
      <c r="C99" s="235"/>
      <c r="D99" s="235"/>
      <c r="E99" s="218"/>
    </row>
    <row r="100" spans="1:5" ht="12" customHeight="1">
      <c r="A100" s="369" t="s">
        <v>81</v>
      </c>
      <c r="B100" s="212" t="s">
        <v>372</v>
      </c>
      <c r="C100" s="235"/>
      <c r="D100" s="235"/>
      <c r="E100" s="218"/>
    </row>
    <row r="101" spans="1:5" ht="12" customHeight="1">
      <c r="A101" s="369" t="s">
        <v>82</v>
      </c>
      <c r="B101" s="211" t="s">
        <v>373</v>
      </c>
      <c r="C101" s="235"/>
      <c r="D101" s="235"/>
      <c r="E101" s="218"/>
    </row>
    <row r="102" spans="1:5" ht="12" customHeight="1">
      <c r="A102" s="369" t="s">
        <v>83</v>
      </c>
      <c r="B102" s="211" t="s">
        <v>374</v>
      </c>
      <c r="C102" s="235"/>
      <c r="D102" s="235"/>
      <c r="E102" s="218"/>
    </row>
    <row r="103" spans="1:5" ht="12" customHeight="1">
      <c r="A103" s="369" t="s">
        <v>85</v>
      </c>
      <c r="B103" s="212" t="s">
        <v>375</v>
      </c>
      <c r="C103" s="235"/>
      <c r="D103" s="235"/>
      <c r="E103" s="218"/>
    </row>
    <row r="104" spans="1:5" ht="12" customHeight="1">
      <c r="A104" s="377" t="s">
        <v>132</v>
      </c>
      <c r="B104" s="213" t="s">
        <v>376</v>
      </c>
      <c r="C104" s="235"/>
      <c r="D104" s="235"/>
      <c r="E104" s="218"/>
    </row>
    <row r="105" spans="1:5" ht="12" customHeight="1">
      <c r="A105" s="369" t="s">
        <v>377</v>
      </c>
      <c r="B105" s="213" t="s">
        <v>378</v>
      </c>
      <c r="C105" s="235"/>
      <c r="D105" s="235"/>
      <c r="E105" s="218"/>
    </row>
    <row r="106" spans="1:5" s="164" customFormat="1" ht="12" customHeight="1" thickBot="1">
      <c r="A106" s="378" t="s">
        <v>379</v>
      </c>
      <c r="B106" s="214" t="s">
        <v>380</v>
      </c>
      <c r="C106" s="76"/>
      <c r="D106" s="76"/>
      <c r="E106" s="179"/>
    </row>
    <row r="107" spans="1:5" ht="12" customHeight="1" thickBot="1">
      <c r="A107" s="205" t="s">
        <v>7</v>
      </c>
      <c r="B107" s="203" t="s">
        <v>381</v>
      </c>
      <c r="C107" s="232">
        <f>+C108+C110+C112</f>
        <v>0</v>
      </c>
      <c r="D107" s="232">
        <f>+D108+D110+D112</f>
        <v>0</v>
      </c>
      <c r="E107" s="215">
        <f>+E108+E110+E112</f>
        <v>0</v>
      </c>
    </row>
    <row r="108" spans="1:5" ht="12" customHeight="1">
      <c r="A108" s="368" t="s">
        <v>73</v>
      </c>
      <c r="B108" s="188" t="s">
        <v>150</v>
      </c>
      <c r="C108" s="234"/>
      <c r="D108" s="234"/>
      <c r="E108" s="217"/>
    </row>
    <row r="109" spans="1:5" ht="12" customHeight="1">
      <c r="A109" s="368" t="s">
        <v>74</v>
      </c>
      <c r="B109" s="192" t="s">
        <v>382</v>
      </c>
      <c r="C109" s="234"/>
      <c r="D109" s="234"/>
      <c r="E109" s="217"/>
    </row>
    <row r="110" spans="1:5" ht="12" customHeight="1">
      <c r="A110" s="368" t="s">
        <v>75</v>
      </c>
      <c r="B110" s="192" t="s">
        <v>133</v>
      </c>
      <c r="C110" s="233"/>
      <c r="D110" s="233"/>
      <c r="E110" s="216"/>
    </row>
    <row r="111" spans="1:5" ht="12" customHeight="1">
      <c r="A111" s="368" t="s">
        <v>76</v>
      </c>
      <c r="B111" s="192" t="s">
        <v>383</v>
      </c>
      <c r="C111" s="233"/>
      <c r="D111" s="233"/>
      <c r="E111" s="216"/>
    </row>
    <row r="112" spans="1:5" ht="12" customHeight="1">
      <c r="A112" s="368" t="s">
        <v>77</v>
      </c>
      <c r="B112" s="224" t="s">
        <v>152</v>
      </c>
      <c r="C112" s="233"/>
      <c r="D112" s="233"/>
      <c r="E112" s="216"/>
    </row>
    <row r="113" spans="1:5" ht="12" customHeight="1">
      <c r="A113" s="368" t="s">
        <v>84</v>
      </c>
      <c r="B113" s="223" t="s">
        <v>384</v>
      </c>
      <c r="C113" s="233"/>
      <c r="D113" s="233"/>
      <c r="E113" s="216"/>
    </row>
    <row r="114" spans="1:5" ht="12" customHeight="1">
      <c r="A114" s="368" t="s">
        <v>86</v>
      </c>
      <c r="B114" s="239" t="s">
        <v>385</v>
      </c>
      <c r="C114" s="233"/>
      <c r="D114" s="233"/>
      <c r="E114" s="216"/>
    </row>
    <row r="115" spans="1:5" ht="12" customHeight="1">
      <c r="A115" s="368" t="s">
        <v>134</v>
      </c>
      <c r="B115" s="212" t="s">
        <v>372</v>
      </c>
      <c r="C115" s="233"/>
      <c r="D115" s="233"/>
      <c r="E115" s="216"/>
    </row>
    <row r="116" spans="1:5" ht="12" customHeight="1">
      <c r="A116" s="368" t="s">
        <v>135</v>
      </c>
      <c r="B116" s="212" t="s">
        <v>386</v>
      </c>
      <c r="C116" s="233"/>
      <c r="D116" s="233"/>
      <c r="E116" s="216"/>
    </row>
    <row r="117" spans="1:5" ht="12" customHeight="1">
      <c r="A117" s="368" t="s">
        <v>136</v>
      </c>
      <c r="B117" s="212" t="s">
        <v>387</v>
      </c>
      <c r="C117" s="233"/>
      <c r="D117" s="233"/>
      <c r="E117" s="216"/>
    </row>
    <row r="118" spans="1:5" ht="12" customHeight="1">
      <c r="A118" s="368" t="s">
        <v>388</v>
      </c>
      <c r="B118" s="212" t="s">
        <v>375</v>
      </c>
      <c r="C118" s="233"/>
      <c r="D118" s="233"/>
      <c r="E118" s="216"/>
    </row>
    <row r="119" spans="1:5" ht="12" customHeight="1">
      <c r="A119" s="368" t="s">
        <v>389</v>
      </c>
      <c r="B119" s="212" t="s">
        <v>390</v>
      </c>
      <c r="C119" s="233"/>
      <c r="D119" s="233"/>
      <c r="E119" s="216"/>
    </row>
    <row r="120" spans="1:5" ht="12" customHeight="1" thickBot="1">
      <c r="A120" s="377" t="s">
        <v>391</v>
      </c>
      <c r="B120" s="212" t="s">
        <v>392</v>
      </c>
      <c r="C120" s="235"/>
      <c r="D120" s="235"/>
      <c r="E120" s="218"/>
    </row>
    <row r="121" spans="1:5" ht="12" customHeight="1" thickBot="1">
      <c r="A121" s="205" t="s">
        <v>8</v>
      </c>
      <c r="B121" s="208" t="s">
        <v>393</v>
      </c>
      <c r="C121" s="232">
        <f>+C122+C123</f>
        <v>0</v>
      </c>
      <c r="D121" s="232">
        <f>+D122+D123</f>
        <v>0</v>
      </c>
      <c r="E121" s="215">
        <f>+E122+E123</f>
        <v>0</v>
      </c>
    </row>
    <row r="122" spans="1:5" ht="12" customHeight="1">
      <c r="A122" s="368" t="s">
        <v>56</v>
      </c>
      <c r="B122" s="189" t="s">
        <v>43</v>
      </c>
      <c r="C122" s="234"/>
      <c r="D122" s="234"/>
      <c r="E122" s="217"/>
    </row>
    <row r="123" spans="1:5" ht="12" customHeight="1" thickBot="1">
      <c r="A123" s="370" t="s">
        <v>57</v>
      </c>
      <c r="B123" s="192" t="s">
        <v>44</v>
      </c>
      <c r="C123" s="235"/>
      <c r="D123" s="235"/>
      <c r="E123" s="218"/>
    </row>
    <row r="124" spans="1:5" ht="12" customHeight="1" thickBot="1">
      <c r="A124" s="205" t="s">
        <v>9</v>
      </c>
      <c r="B124" s="208" t="s">
        <v>394</v>
      </c>
      <c r="C124" s="232">
        <f>+C91+C107+C121</f>
        <v>7016999</v>
      </c>
      <c r="D124" s="232">
        <f>+D91+D107+D121</f>
        <v>7016999</v>
      </c>
      <c r="E124" s="215">
        <f>+E91+E107+E121</f>
        <v>7016999</v>
      </c>
    </row>
    <row r="125" spans="1:5" ht="12" customHeight="1" thickBot="1">
      <c r="A125" s="205" t="s">
        <v>10</v>
      </c>
      <c r="B125" s="208" t="s">
        <v>499</v>
      </c>
      <c r="C125" s="232">
        <f>+C126+C127+C128</f>
        <v>0</v>
      </c>
      <c r="D125" s="232">
        <f>+D126+D127+D128</f>
        <v>0</v>
      </c>
      <c r="E125" s="215">
        <f>+E126+E127+E128</f>
        <v>0</v>
      </c>
    </row>
    <row r="126" spans="1:5" ht="12" customHeight="1">
      <c r="A126" s="368" t="s">
        <v>60</v>
      </c>
      <c r="B126" s="189" t="s">
        <v>396</v>
      </c>
      <c r="C126" s="233"/>
      <c r="D126" s="233"/>
      <c r="E126" s="216"/>
    </row>
    <row r="127" spans="1:5" ht="12" customHeight="1">
      <c r="A127" s="368" t="s">
        <v>61</v>
      </c>
      <c r="B127" s="189" t="s">
        <v>397</v>
      </c>
      <c r="C127" s="233"/>
      <c r="D127" s="233"/>
      <c r="E127" s="216"/>
    </row>
    <row r="128" spans="1:5" ht="12" customHeight="1" thickBot="1">
      <c r="A128" s="377" t="s">
        <v>62</v>
      </c>
      <c r="B128" s="187" t="s">
        <v>398</v>
      </c>
      <c r="C128" s="233"/>
      <c r="D128" s="233"/>
      <c r="E128" s="216"/>
    </row>
    <row r="129" spans="1:5" ht="12" customHeight="1" thickBot="1">
      <c r="A129" s="205" t="s">
        <v>11</v>
      </c>
      <c r="B129" s="208" t="s">
        <v>399</v>
      </c>
      <c r="C129" s="232">
        <f>+C130+C131+C132+C133</f>
        <v>0</v>
      </c>
      <c r="D129" s="232">
        <f>+D130+D131+D132+D133</f>
        <v>0</v>
      </c>
      <c r="E129" s="215">
        <f>+E130+E131+E132+E133</f>
        <v>0</v>
      </c>
    </row>
    <row r="130" spans="1:5" ht="12" customHeight="1">
      <c r="A130" s="368" t="s">
        <v>63</v>
      </c>
      <c r="B130" s="189" t="s">
        <v>400</v>
      </c>
      <c r="C130" s="233"/>
      <c r="D130" s="233"/>
      <c r="E130" s="216"/>
    </row>
    <row r="131" spans="1:5" ht="12" customHeight="1">
      <c r="A131" s="368" t="s">
        <v>64</v>
      </c>
      <c r="B131" s="189" t="s">
        <v>401</v>
      </c>
      <c r="C131" s="233"/>
      <c r="D131" s="233"/>
      <c r="E131" s="216"/>
    </row>
    <row r="132" spans="1:5" ht="12" customHeight="1">
      <c r="A132" s="368" t="s">
        <v>299</v>
      </c>
      <c r="B132" s="189" t="s">
        <v>402</v>
      </c>
      <c r="C132" s="233"/>
      <c r="D132" s="233"/>
      <c r="E132" s="216"/>
    </row>
    <row r="133" spans="1:5" s="164" customFormat="1" ht="12" customHeight="1" thickBot="1">
      <c r="A133" s="377" t="s">
        <v>301</v>
      </c>
      <c r="B133" s="187" t="s">
        <v>403</v>
      </c>
      <c r="C133" s="233"/>
      <c r="D133" s="233"/>
      <c r="E133" s="216"/>
    </row>
    <row r="134" spans="1:11" ht="13.5" thickBot="1">
      <c r="A134" s="205" t="s">
        <v>12</v>
      </c>
      <c r="B134" s="208" t="s">
        <v>596</v>
      </c>
      <c r="C134" s="238">
        <f>+C135+C136+C138+C139+C137</f>
        <v>0</v>
      </c>
      <c r="D134" s="238">
        <f>+D135+D136+D138+D139+D137</f>
        <v>0</v>
      </c>
      <c r="E134" s="251">
        <f>+E135+E136+E138+E139+E137</f>
        <v>0</v>
      </c>
      <c r="K134" s="333"/>
    </row>
    <row r="135" spans="1:5" ht="12.75">
      <c r="A135" s="368" t="s">
        <v>65</v>
      </c>
      <c r="B135" s="189" t="s">
        <v>405</v>
      </c>
      <c r="C135" s="233"/>
      <c r="D135" s="233"/>
      <c r="E135" s="216"/>
    </row>
    <row r="136" spans="1:5" ht="12" customHeight="1">
      <c r="A136" s="368" t="s">
        <v>66</v>
      </c>
      <c r="B136" s="189" t="s">
        <v>406</v>
      </c>
      <c r="C136" s="233"/>
      <c r="D136" s="233"/>
      <c r="E136" s="216"/>
    </row>
    <row r="137" spans="1:5" ht="12" customHeight="1">
      <c r="A137" s="368" t="s">
        <v>308</v>
      </c>
      <c r="B137" s="189" t="s">
        <v>595</v>
      </c>
      <c r="C137" s="233"/>
      <c r="D137" s="233"/>
      <c r="E137" s="216"/>
    </row>
    <row r="138" spans="1:5" s="164" customFormat="1" ht="12" customHeight="1">
      <c r="A138" s="368" t="s">
        <v>310</v>
      </c>
      <c r="B138" s="189" t="s">
        <v>407</v>
      </c>
      <c r="C138" s="233"/>
      <c r="D138" s="233"/>
      <c r="E138" s="216"/>
    </row>
    <row r="139" spans="1:5" s="164" customFormat="1" ht="12" customHeight="1" thickBot="1">
      <c r="A139" s="377" t="s">
        <v>594</v>
      </c>
      <c r="B139" s="187" t="s">
        <v>408</v>
      </c>
      <c r="C139" s="233"/>
      <c r="D139" s="233"/>
      <c r="E139" s="216"/>
    </row>
    <row r="140" spans="1:5" s="164" customFormat="1" ht="12" customHeight="1" thickBot="1">
      <c r="A140" s="205" t="s">
        <v>13</v>
      </c>
      <c r="B140" s="208" t="s">
        <v>500</v>
      </c>
      <c r="C140" s="77">
        <f>+C141+C142+C143+C144</f>
        <v>0</v>
      </c>
      <c r="D140" s="77">
        <f>+D141+D142+D143+D144</f>
        <v>0</v>
      </c>
      <c r="E140" s="184">
        <f>+E141+E142+E143+E144</f>
        <v>0</v>
      </c>
    </row>
    <row r="141" spans="1:5" s="164" customFormat="1" ht="12" customHeight="1">
      <c r="A141" s="368" t="s">
        <v>127</v>
      </c>
      <c r="B141" s="189" t="s">
        <v>410</v>
      </c>
      <c r="C141" s="233"/>
      <c r="D141" s="233"/>
      <c r="E141" s="216"/>
    </row>
    <row r="142" spans="1:5" s="164" customFormat="1" ht="12" customHeight="1">
      <c r="A142" s="368" t="s">
        <v>128</v>
      </c>
      <c r="B142" s="189" t="s">
        <v>411</v>
      </c>
      <c r="C142" s="233"/>
      <c r="D142" s="233"/>
      <c r="E142" s="216"/>
    </row>
    <row r="143" spans="1:5" s="164" customFormat="1" ht="12" customHeight="1">
      <c r="A143" s="368" t="s">
        <v>151</v>
      </c>
      <c r="B143" s="189" t="s">
        <v>412</v>
      </c>
      <c r="C143" s="233"/>
      <c r="D143" s="233"/>
      <c r="E143" s="216"/>
    </row>
    <row r="144" spans="1:5" ht="12.75" customHeight="1" thickBot="1">
      <c r="A144" s="368" t="s">
        <v>316</v>
      </c>
      <c r="B144" s="189" t="s">
        <v>413</v>
      </c>
      <c r="C144" s="233"/>
      <c r="D144" s="233"/>
      <c r="E144" s="216"/>
    </row>
    <row r="145" spans="1:5" ht="12" customHeight="1" thickBot="1">
      <c r="A145" s="205" t="s">
        <v>14</v>
      </c>
      <c r="B145" s="208" t="s">
        <v>414</v>
      </c>
      <c r="C145" s="182">
        <f>+C125+C129+C134+C140</f>
        <v>0</v>
      </c>
      <c r="D145" s="182">
        <f>+D125+D129+D134+D140</f>
        <v>0</v>
      </c>
      <c r="E145" s="183">
        <f>+E125+E129+E134+E140</f>
        <v>0</v>
      </c>
    </row>
    <row r="146" spans="1:5" ht="15" customHeight="1" thickBot="1">
      <c r="A146" s="379" t="s">
        <v>15</v>
      </c>
      <c r="B146" s="228" t="s">
        <v>415</v>
      </c>
      <c r="C146" s="182">
        <f>+C124+C145</f>
        <v>7016999</v>
      </c>
      <c r="D146" s="182">
        <f>+D124+D145</f>
        <v>7016999</v>
      </c>
      <c r="E146" s="183">
        <f>+E124+E145</f>
        <v>7016999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433" t="s">
        <v>620</v>
      </c>
      <c r="B148" s="434"/>
      <c r="C148" s="85">
        <v>5</v>
      </c>
      <c r="D148" s="86">
        <v>5</v>
      </c>
      <c r="E148" s="83">
        <v>5</v>
      </c>
    </row>
    <row r="149" spans="1:5" ht="14.25" customHeight="1" thickBot="1">
      <c r="A149" s="435" t="s">
        <v>619</v>
      </c>
      <c r="B149" s="436"/>
      <c r="C149" s="85">
        <v>0</v>
      </c>
      <c r="D149" s="86">
        <v>0</v>
      </c>
      <c r="E149" s="83">
        <v>0</v>
      </c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G6" sqref="G6"/>
    </sheetView>
  </sheetViews>
  <sheetFormatPr defaultColWidth="9.00390625" defaultRowHeight="12.75"/>
  <cols>
    <col min="1" max="1" width="7.00390625" style="162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e">
        <f>#REF!</f>
        <v>#REF!</v>
      </c>
    </row>
    <row r="2" spans="1:7" ht="17.25" customHeight="1" thickBot="1">
      <c r="A2" s="533" t="s">
        <v>4</v>
      </c>
      <c r="B2" s="535" t="s">
        <v>256</v>
      </c>
      <c r="C2" s="535" t="s">
        <v>600</v>
      </c>
      <c r="D2" s="535" t="s">
        <v>607</v>
      </c>
      <c r="E2" s="537" t="s">
        <v>601</v>
      </c>
      <c r="F2" s="537"/>
      <c r="G2" s="538"/>
    </row>
    <row r="3" spans="1:7" s="163" customFormat="1" ht="57.75" customHeight="1" thickBot="1">
      <c r="A3" s="534"/>
      <c r="B3" s="536"/>
      <c r="C3" s="536"/>
      <c r="D3" s="536"/>
      <c r="E3" s="29" t="s">
        <v>602</v>
      </c>
      <c r="F3" s="29" t="s">
        <v>603</v>
      </c>
      <c r="G3" s="431" t="s">
        <v>604</v>
      </c>
    </row>
    <row r="4" spans="1:7" s="164" customFormat="1" ht="15" customHeight="1" thickBot="1">
      <c r="A4" s="334" t="s">
        <v>362</v>
      </c>
      <c r="B4" s="335" t="s">
        <v>363</v>
      </c>
      <c r="C4" s="335" t="s">
        <v>364</v>
      </c>
      <c r="D4" s="335" t="s">
        <v>365</v>
      </c>
      <c r="E4" s="335" t="s">
        <v>608</v>
      </c>
      <c r="F4" s="335" t="s">
        <v>443</v>
      </c>
      <c r="G4" s="387" t="s">
        <v>444</v>
      </c>
    </row>
    <row r="5" spans="1:7" ht="15" customHeight="1">
      <c r="A5" s="165" t="s">
        <v>6</v>
      </c>
      <c r="B5" s="166" t="s">
        <v>635</v>
      </c>
      <c r="C5" s="167">
        <v>12643766</v>
      </c>
      <c r="D5" s="167">
        <v>0</v>
      </c>
      <c r="E5" s="168">
        <f>C5+D5</f>
        <v>12643766</v>
      </c>
      <c r="F5" s="167">
        <v>12643766</v>
      </c>
      <c r="G5" s="169">
        <v>0</v>
      </c>
    </row>
    <row r="6" spans="1:7" ht="15" customHeight="1">
      <c r="A6" s="170" t="s">
        <v>7</v>
      </c>
      <c r="B6" s="171"/>
      <c r="C6" s="1"/>
      <c r="D6" s="1"/>
      <c r="E6" s="168">
        <f aca="true" t="shared" si="0" ref="E6:E35">C6+D6</f>
        <v>0</v>
      </c>
      <c r="F6" s="1"/>
      <c r="G6" s="89"/>
    </row>
    <row r="7" spans="1:7" ht="15" customHeight="1">
      <c r="A7" s="170" t="s">
        <v>8</v>
      </c>
      <c r="B7" s="171"/>
      <c r="C7" s="1"/>
      <c r="D7" s="1"/>
      <c r="E7" s="168">
        <f t="shared" si="0"/>
        <v>0</v>
      </c>
      <c r="F7" s="1"/>
      <c r="G7" s="89"/>
    </row>
    <row r="8" spans="1:7" ht="15" customHeight="1">
      <c r="A8" s="170" t="s">
        <v>9</v>
      </c>
      <c r="B8" s="171"/>
      <c r="C8" s="1"/>
      <c r="D8" s="1"/>
      <c r="E8" s="168">
        <f t="shared" si="0"/>
        <v>0</v>
      </c>
      <c r="F8" s="1"/>
      <c r="G8" s="89"/>
    </row>
    <row r="9" spans="1:7" ht="15" customHeight="1">
      <c r="A9" s="170" t="s">
        <v>10</v>
      </c>
      <c r="B9" s="171"/>
      <c r="C9" s="1"/>
      <c r="D9" s="1"/>
      <c r="E9" s="168">
        <f t="shared" si="0"/>
        <v>0</v>
      </c>
      <c r="F9" s="1"/>
      <c r="G9" s="89"/>
    </row>
    <row r="10" spans="1:7" ht="15" customHeight="1">
      <c r="A10" s="170" t="s">
        <v>11</v>
      </c>
      <c r="B10" s="171"/>
      <c r="C10" s="1"/>
      <c r="D10" s="1"/>
      <c r="E10" s="168">
        <f t="shared" si="0"/>
        <v>0</v>
      </c>
      <c r="F10" s="1"/>
      <c r="G10" s="89"/>
    </row>
    <row r="11" spans="1:7" ht="15" customHeight="1">
      <c r="A11" s="170" t="s">
        <v>12</v>
      </c>
      <c r="B11" s="171"/>
      <c r="C11" s="1"/>
      <c r="D11" s="1"/>
      <c r="E11" s="168">
        <f t="shared" si="0"/>
        <v>0</v>
      </c>
      <c r="F11" s="1"/>
      <c r="G11" s="89"/>
    </row>
    <row r="12" spans="1:7" ht="15" customHeight="1">
      <c r="A12" s="170" t="s">
        <v>13</v>
      </c>
      <c r="B12" s="171"/>
      <c r="C12" s="1"/>
      <c r="D12" s="1"/>
      <c r="E12" s="168">
        <f t="shared" si="0"/>
        <v>0</v>
      </c>
      <c r="F12" s="1"/>
      <c r="G12" s="89"/>
    </row>
    <row r="13" spans="1:7" ht="15" customHeight="1">
      <c r="A13" s="170" t="s">
        <v>14</v>
      </c>
      <c r="B13" s="171"/>
      <c r="C13" s="1"/>
      <c r="D13" s="1"/>
      <c r="E13" s="168">
        <f t="shared" si="0"/>
        <v>0</v>
      </c>
      <c r="F13" s="1"/>
      <c r="G13" s="89"/>
    </row>
    <row r="14" spans="1:7" ht="15" customHeight="1">
      <c r="A14" s="170" t="s">
        <v>15</v>
      </c>
      <c r="B14" s="171"/>
      <c r="C14" s="1"/>
      <c r="D14" s="1"/>
      <c r="E14" s="168">
        <f t="shared" si="0"/>
        <v>0</v>
      </c>
      <c r="F14" s="1"/>
      <c r="G14" s="89"/>
    </row>
    <row r="15" spans="1:7" ht="15" customHeight="1">
      <c r="A15" s="170" t="s">
        <v>16</v>
      </c>
      <c r="B15" s="171"/>
      <c r="C15" s="1"/>
      <c r="D15" s="1"/>
      <c r="E15" s="168">
        <f t="shared" si="0"/>
        <v>0</v>
      </c>
      <c r="F15" s="1"/>
      <c r="G15" s="89"/>
    </row>
    <row r="16" spans="1:7" ht="15" customHeight="1">
      <c r="A16" s="170" t="s">
        <v>17</v>
      </c>
      <c r="B16" s="171"/>
      <c r="C16" s="1"/>
      <c r="D16" s="1"/>
      <c r="E16" s="168">
        <f t="shared" si="0"/>
        <v>0</v>
      </c>
      <c r="F16" s="1"/>
      <c r="G16" s="89"/>
    </row>
    <row r="17" spans="1:7" ht="15" customHeight="1">
      <c r="A17" s="170" t="s">
        <v>18</v>
      </c>
      <c r="B17" s="171"/>
      <c r="C17" s="1"/>
      <c r="D17" s="1"/>
      <c r="E17" s="168">
        <f t="shared" si="0"/>
        <v>0</v>
      </c>
      <c r="F17" s="1"/>
      <c r="G17" s="89"/>
    </row>
    <row r="18" spans="1:7" ht="15" customHeight="1">
      <c r="A18" s="170" t="s">
        <v>19</v>
      </c>
      <c r="B18" s="171"/>
      <c r="C18" s="1"/>
      <c r="D18" s="1"/>
      <c r="E18" s="168">
        <f t="shared" si="0"/>
        <v>0</v>
      </c>
      <c r="F18" s="1"/>
      <c r="G18" s="89"/>
    </row>
    <row r="19" spans="1:7" ht="15" customHeight="1">
      <c r="A19" s="170" t="s">
        <v>20</v>
      </c>
      <c r="B19" s="171"/>
      <c r="C19" s="1"/>
      <c r="D19" s="1"/>
      <c r="E19" s="168">
        <f t="shared" si="0"/>
        <v>0</v>
      </c>
      <c r="F19" s="1"/>
      <c r="G19" s="89"/>
    </row>
    <row r="20" spans="1:7" ht="15" customHeight="1">
      <c r="A20" s="170" t="s">
        <v>21</v>
      </c>
      <c r="B20" s="171"/>
      <c r="C20" s="1"/>
      <c r="D20" s="1"/>
      <c r="E20" s="168">
        <f t="shared" si="0"/>
        <v>0</v>
      </c>
      <c r="F20" s="1"/>
      <c r="G20" s="89"/>
    </row>
    <row r="21" spans="1:7" ht="15" customHeight="1">
      <c r="A21" s="170" t="s">
        <v>22</v>
      </c>
      <c r="B21" s="171"/>
      <c r="C21" s="1"/>
      <c r="D21" s="1"/>
      <c r="E21" s="168">
        <f t="shared" si="0"/>
        <v>0</v>
      </c>
      <c r="F21" s="1"/>
      <c r="G21" s="89"/>
    </row>
    <row r="22" spans="1:7" ht="15" customHeight="1">
      <c r="A22" s="170" t="s">
        <v>23</v>
      </c>
      <c r="B22" s="171"/>
      <c r="C22" s="1"/>
      <c r="D22" s="1"/>
      <c r="E22" s="168">
        <f t="shared" si="0"/>
        <v>0</v>
      </c>
      <c r="F22" s="1"/>
      <c r="G22" s="89"/>
    </row>
    <row r="23" spans="1:7" ht="15" customHeight="1">
      <c r="A23" s="170" t="s">
        <v>24</v>
      </c>
      <c r="B23" s="171"/>
      <c r="C23" s="1"/>
      <c r="D23" s="1"/>
      <c r="E23" s="168">
        <f t="shared" si="0"/>
        <v>0</v>
      </c>
      <c r="F23" s="1"/>
      <c r="G23" s="89"/>
    </row>
    <row r="24" spans="1:7" ht="15" customHeight="1">
      <c r="A24" s="170" t="s">
        <v>25</v>
      </c>
      <c r="B24" s="171"/>
      <c r="C24" s="1"/>
      <c r="D24" s="1"/>
      <c r="E24" s="168">
        <f t="shared" si="0"/>
        <v>0</v>
      </c>
      <c r="F24" s="1"/>
      <c r="G24" s="89"/>
    </row>
    <row r="25" spans="1:7" ht="15" customHeight="1">
      <c r="A25" s="170" t="s">
        <v>26</v>
      </c>
      <c r="B25" s="171"/>
      <c r="C25" s="1"/>
      <c r="D25" s="1"/>
      <c r="E25" s="168">
        <f t="shared" si="0"/>
        <v>0</v>
      </c>
      <c r="F25" s="1"/>
      <c r="G25" s="89"/>
    </row>
    <row r="26" spans="1:7" ht="15" customHeight="1">
      <c r="A26" s="170" t="s">
        <v>27</v>
      </c>
      <c r="B26" s="171"/>
      <c r="C26" s="1"/>
      <c r="D26" s="1"/>
      <c r="E26" s="168">
        <f t="shared" si="0"/>
        <v>0</v>
      </c>
      <c r="F26" s="1"/>
      <c r="G26" s="89"/>
    </row>
    <row r="27" spans="1:7" ht="15" customHeight="1">
      <c r="A27" s="170" t="s">
        <v>28</v>
      </c>
      <c r="B27" s="171"/>
      <c r="C27" s="1"/>
      <c r="D27" s="1"/>
      <c r="E27" s="168">
        <f t="shared" si="0"/>
        <v>0</v>
      </c>
      <c r="F27" s="1"/>
      <c r="G27" s="89"/>
    </row>
    <row r="28" spans="1:7" ht="15" customHeight="1">
      <c r="A28" s="170" t="s">
        <v>29</v>
      </c>
      <c r="B28" s="171"/>
      <c r="C28" s="1"/>
      <c r="D28" s="1"/>
      <c r="E28" s="168">
        <f t="shared" si="0"/>
        <v>0</v>
      </c>
      <c r="F28" s="1"/>
      <c r="G28" s="89"/>
    </row>
    <row r="29" spans="1:7" ht="15" customHeight="1">
      <c r="A29" s="170" t="s">
        <v>30</v>
      </c>
      <c r="B29" s="171"/>
      <c r="C29" s="1"/>
      <c r="D29" s="1"/>
      <c r="E29" s="168">
        <f t="shared" si="0"/>
        <v>0</v>
      </c>
      <c r="F29" s="1"/>
      <c r="G29" s="89"/>
    </row>
    <row r="30" spans="1:7" ht="15" customHeight="1">
      <c r="A30" s="170" t="s">
        <v>31</v>
      </c>
      <c r="B30" s="171"/>
      <c r="C30" s="1"/>
      <c r="D30" s="1"/>
      <c r="E30" s="168"/>
      <c r="F30" s="1"/>
      <c r="G30" s="89"/>
    </row>
    <row r="31" spans="1:7" ht="15" customHeight="1">
      <c r="A31" s="170" t="s">
        <v>32</v>
      </c>
      <c r="B31" s="171"/>
      <c r="C31" s="1"/>
      <c r="D31" s="1"/>
      <c r="E31" s="168">
        <f t="shared" si="0"/>
        <v>0</v>
      </c>
      <c r="F31" s="1"/>
      <c r="G31" s="89"/>
    </row>
    <row r="32" spans="1:7" ht="15" customHeight="1">
      <c r="A32" s="170" t="s">
        <v>33</v>
      </c>
      <c r="B32" s="171"/>
      <c r="C32" s="1"/>
      <c r="D32" s="1"/>
      <c r="E32" s="168">
        <f t="shared" si="0"/>
        <v>0</v>
      </c>
      <c r="F32" s="1"/>
      <c r="G32" s="89"/>
    </row>
    <row r="33" spans="1:7" ht="15" customHeight="1">
      <c r="A33" s="170" t="s">
        <v>34</v>
      </c>
      <c r="B33" s="171"/>
      <c r="C33" s="1"/>
      <c r="D33" s="1"/>
      <c r="E33" s="168">
        <f t="shared" si="0"/>
        <v>0</v>
      </c>
      <c r="F33" s="1"/>
      <c r="G33" s="89"/>
    </row>
    <row r="34" spans="1:7" ht="15" customHeight="1">
      <c r="A34" s="170" t="s">
        <v>87</v>
      </c>
      <c r="B34" s="171"/>
      <c r="C34" s="1"/>
      <c r="D34" s="1"/>
      <c r="E34" s="168">
        <f t="shared" si="0"/>
        <v>0</v>
      </c>
      <c r="F34" s="1"/>
      <c r="G34" s="89"/>
    </row>
    <row r="35" spans="1:7" ht="15" customHeight="1" thickBot="1">
      <c r="A35" s="170" t="s">
        <v>179</v>
      </c>
      <c r="B35" s="172"/>
      <c r="C35" s="2"/>
      <c r="D35" s="2"/>
      <c r="E35" s="168">
        <f t="shared" si="0"/>
        <v>0</v>
      </c>
      <c r="F35" s="2"/>
      <c r="G35" s="173"/>
    </row>
    <row r="36" spans="1:7" ht="15" customHeight="1" thickBot="1">
      <c r="A36" s="539" t="s">
        <v>39</v>
      </c>
      <c r="B36" s="540"/>
      <c r="C36" s="13">
        <f>SUM(C5:C35)</f>
        <v>12643766</v>
      </c>
      <c r="D36" s="13">
        <f>SUM(D5:D35)</f>
        <v>0</v>
      </c>
      <c r="E36" s="13">
        <f>SUM(E5:E35)</f>
        <v>12643766</v>
      </c>
      <c r="F36" s="13">
        <f>SUM(F5:F35)</f>
        <v>12643766</v>
      </c>
      <c r="G36" s="14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E137" sqref="E137"/>
    </sheetView>
  </sheetViews>
  <sheetFormatPr defaultColWidth="9.00390625" defaultRowHeight="12.75"/>
  <cols>
    <col min="1" max="1" width="9.00390625" style="229" customWidth="1"/>
    <col min="2" max="2" width="64.875" style="229" customWidth="1"/>
    <col min="3" max="3" width="17.375" style="229" customWidth="1"/>
    <col min="4" max="5" width="17.375" style="230" customWidth="1"/>
    <col min="6" max="16384" width="9.375" style="240" customWidth="1"/>
  </cols>
  <sheetData>
    <row r="1" spans="1:5" ht="15.75" customHeight="1">
      <c r="A1" s="487" t="s">
        <v>3</v>
      </c>
      <c r="B1" s="487"/>
      <c r="C1" s="487"/>
      <c r="D1" s="487"/>
      <c r="E1" s="487"/>
    </row>
    <row r="2" spans="1:5" ht="15.75" customHeight="1" thickBot="1">
      <c r="A2" s="43" t="s">
        <v>107</v>
      </c>
      <c r="B2" s="43"/>
      <c r="C2" s="43"/>
      <c r="D2" s="227"/>
      <c r="E2" s="227" t="e">
        <f>'9. sz. mell'!G1</f>
        <v>#REF!</v>
      </c>
    </row>
    <row r="3" spans="1:5" ht="15.75" customHeight="1">
      <c r="A3" s="488" t="s">
        <v>55</v>
      </c>
      <c r="B3" s="490" t="s">
        <v>5</v>
      </c>
      <c r="C3" s="541" t="str">
        <f>+CONCATENATE(LEFT(ÖSSZEFÜGGÉSEK!A4,4)-1,". évi tény")</f>
        <v>2016. évi tény</v>
      </c>
      <c r="D3" s="492" t="str">
        <f>+CONCATENATE(LEFT(ÖSSZEFÜGGÉSEK!A4,4),". évi")</f>
        <v>2017. évi</v>
      </c>
      <c r="E3" s="493"/>
    </row>
    <row r="4" spans="1:5" ht="37.5" customHeight="1" thickBot="1">
      <c r="A4" s="489"/>
      <c r="B4" s="491"/>
      <c r="C4" s="542"/>
      <c r="D4" s="45" t="s">
        <v>175</v>
      </c>
      <c r="E4" s="46" t="s">
        <v>176</v>
      </c>
    </row>
    <row r="5" spans="1:5" s="241" customFormat="1" ht="12" customHeight="1" thickBot="1">
      <c r="A5" s="205" t="s">
        <v>362</v>
      </c>
      <c r="B5" s="206" t="s">
        <v>363</v>
      </c>
      <c r="C5" s="206" t="s">
        <v>364</v>
      </c>
      <c r="D5" s="206" t="s">
        <v>366</v>
      </c>
      <c r="E5" s="207" t="s">
        <v>443</v>
      </c>
    </row>
    <row r="6" spans="1:5" s="242" customFormat="1" ht="12" customHeight="1" thickBot="1">
      <c r="A6" s="200" t="s">
        <v>6</v>
      </c>
      <c r="B6" s="393" t="s">
        <v>257</v>
      </c>
      <c r="C6" s="232">
        <f>+C7+C8+C9+C10+C11+C12</f>
        <v>21986896</v>
      </c>
      <c r="D6" s="232">
        <f>+D7+D8+D9+D10+D11+D12</f>
        <v>22811064</v>
      </c>
      <c r="E6" s="215">
        <f>+E7+E8+E9+E10+E11+E12</f>
        <v>22811064</v>
      </c>
    </row>
    <row r="7" spans="1:5" s="242" customFormat="1" ht="12" customHeight="1">
      <c r="A7" s="195" t="s">
        <v>67</v>
      </c>
      <c r="B7" s="394" t="s">
        <v>258</v>
      </c>
      <c r="C7" s="234">
        <v>13094589</v>
      </c>
      <c r="D7" s="234">
        <v>14540724</v>
      </c>
      <c r="E7" s="217">
        <v>14540724</v>
      </c>
    </row>
    <row r="8" spans="1:5" s="242" customFormat="1" ht="12" customHeight="1">
      <c r="A8" s="194" t="s">
        <v>68</v>
      </c>
      <c r="B8" s="395" t="s">
        <v>259</v>
      </c>
      <c r="C8" s="233">
        <v>0</v>
      </c>
      <c r="D8" s="233"/>
      <c r="E8" s="216"/>
    </row>
    <row r="9" spans="1:5" s="242" customFormat="1" ht="12" customHeight="1">
      <c r="A9" s="194" t="s">
        <v>69</v>
      </c>
      <c r="B9" s="395" t="s">
        <v>260</v>
      </c>
      <c r="C9" s="233">
        <v>6530183</v>
      </c>
      <c r="D9" s="233">
        <v>5176860</v>
      </c>
      <c r="E9" s="216">
        <v>5176860</v>
      </c>
    </row>
    <row r="10" spans="1:5" s="242" customFormat="1" ht="12" customHeight="1">
      <c r="A10" s="194" t="s">
        <v>70</v>
      </c>
      <c r="B10" s="395" t="s">
        <v>261</v>
      </c>
      <c r="C10" s="233">
        <v>1200000</v>
      </c>
      <c r="D10" s="233">
        <v>1200000</v>
      </c>
      <c r="E10" s="216">
        <v>1200000</v>
      </c>
    </row>
    <row r="11" spans="1:5" s="242" customFormat="1" ht="12" customHeight="1">
      <c r="A11" s="194" t="s">
        <v>103</v>
      </c>
      <c r="B11" s="395" t="s">
        <v>262</v>
      </c>
      <c r="C11" s="391"/>
      <c r="D11" s="233"/>
      <c r="E11" s="216"/>
    </row>
    <row r="12" spans="1:5" s="242" customFormat="1" ht="12" customHeight="1" thickBot="1">
      <c r="A12" s="196" t="s">
        <v>71</v>
      </c>
      <c r="B12" s="396" t="s">
        <v>263</v>
      </c>
      <c r="C12" s="392">
        <v>1162124</v>
      </c>
      <c r="D12" s="235">
        <v>1893480</v>
      </c>
      <c r="E12" s="218">
        <v>1893480</v>
      </c>
    </row>
    <row r="13" spans="1:5" s="242" customFormat="1" ht="12" customHeight="1" thickBot="1">
      <c r="A13" s="200" t="s">
        <v>7</v>
      </c>
      <c r="B13" s="397" t="s">
        <v>264</v>
      </c>
      <c r="C13" s="232">
        <f>+C14+C15+C16+C17+C18</f>
        <v>12633047</v>
      </c>
      <c r="D13" s="232">
        <f>+D14+D15+D16+D17+D18</f>
        <v>10856558</v>
      </c>
      <c r="E13" s="215">
        <f>+E14+E15+E16+E17+E18</f>
        <v>10856558</v>
      </c>
    </row>
    <row r="14" spans="1:5" s="242" customFormat="1" ht="12" customHeight="1">
      <c r="A14" s="195" t="s">
        <v>73</v>
      </c>
      <c r="B14" s="394" t="s">
        <v>265</v>
      </c>
      <c r="C14" s="234"/>
      <c r="D14" s="234">
        <v>155198</v>
      </c>
      <c r="E14" s="217">
        <v>155198</v>
      </c>
    </row>
    <row r="15" spans="1:5" s="242" customFormat="1" ht="12" customHeight="1">
      <c r="A15" s="194" t="s">
        <v>74</v>
      </c>
      <c r="B15" s="395" t="s">
        <v>266</v>
      </c>
      <c r="C15" s="233"/>
      <c r="D15" s="233"/>
      <c r="E15" s="216"/>
    </row>
    <row r="16" spans="1:5" s="242" customFormat="1" ht="12" customHeight="1">
      <c r="A16" s="194" t="s">
        <v>75</v>
      </c>
      <c r="B16" s="395" t="s">
        <v>267</v>
      </c>
      <c r="C16" s="233"/>
      <c r="D16" s="233"/>
      <c r="E16" s="216"/>
    </row>
    <row r="17" spans="1:5" s="242" customFormat="1" ht="12" customHeight="1">
      <c r="A17" s="194" t="s">
        <v>76</v>
      </c>
      <c r="B17" s="395" t="s">
        <v>268</v>
      </c>
      <c r="C17" s="233"/>
      <c r="D17" s="233"/>
      <c r="E17" s="216"/>
    </row>
    <row r="18" spans="1:5" s="242" customFormat="1" ht="12" customHeight="1">
      <c r="A18" s="194" t="s">
        <v>77</v>
      </c>
      <c r="B18" s="395" t="s">
        <v>269</v>
      </c>
      <c r="C18" s="233">
        <v>12633047</v>
      </c>
      <c r="D18" s="233">
        <v>10701360</v>
      </c>
      <c r="E18" s="216">
        <v>10701360</v>
      </c>
    </row>
    <row r="19" spans="1:5" s="242" customFormat="1" ht="12" customHeight="1" thickBot="1">
      <c r="A19" s="196" t="s">
        <v>84</v>
      </c>
      <c r="B19" s="396" t="s">
        <v>270</v>
      </c>
      <c r="C19" s="235"/>
      <c r="D19" s="235"/>
      <c r="E19" s="218"/>
    </row>
    <row r="20" spans="1:5" s="242" customFormat="1" ht="12" customHeight="1" thickBot="1">
      <c r="A20" s="200" t="s">
        <v>8</v>
      </c>
      <c r="B20" s="393" t="s">
        <v>271</v>
      </c>
      <c r="C20" s="232">
        <f>+C21+C22+C23+C24+C25</f>
        <v>9999277</v>
      </c>
      <c r="D20" s="232">
        <f>+D21+D22+D23+D24+D25</f>
        <v>1242452</v>
      </c>
      <c r="E20" s="215">
        <f>+E21+E22+E23+E24+E25</f>
        <v>1242452</v>
      </c>
    </row>
    <row r="21" spans="1:5" s="242" customFormat="1" ht="12" customHeight="1">
      <c r="A21" s="195" t="s">
        <v>56</v>
      </c>
      <c r="B21" s="394" t="s">
        <v>272</v>
      </c>
      <c r="C21" s="234">
        <v>9999277</v>
      </c>
      <c r="D21" s="234">
        <v>1242452</v>
      </c>
      <c r="E21" s="217">
        <v>1242452</v>
      </c>
    </row>
    <row r="22" spans="1:5" s="242" customFormat="1" ht="12" customHeight="1">
      <c r="A22" s="194" t="s">
        <v>57</v>
      </c>
      <c r="B22" s="395" t="s">
        <v>273</v>
      </c>
      <c r="C22" s="233"/>
      <c r="D22" s="233"/>
      <c r="E22" s="216"/>
    </row>
    <row r="23" spans="1:5" s="242" customFormat="1" ht="12" customHeight="1">
      <c r="A23" s="194" t="s">
        <v>58</v>
      </c>
      <c r="B23" s="395" t="s">
        <v>274</v>
      </c>
      <c r="C23" s="233"/>
      <c r="D23" s="233"/>
      <c r="E23" s="216"/>
    </row>
    <row r="24" spans="1:5" s="242" customFormat="1" ht="12" customHeight="1">
      <c r="A24" s="194" t="s">
        <v>59</v>
      </c>
      <c r="B24" s="395" t="s">
        <v>275</v>
      </c>
      <c r="C24" s="233"/>
      <c r="D24" s="233"/>
      <c r="E24" s="216"/>
    </row>
    <row r="25" spans="1:5" s="242" customFormat="1" ht="12" customHeight="1">
      <c r="A25" s="194" t="s">
        <v>117</v>
      </c>
      <c r="B25" s="395" t="s">
        <v>276</v>
      </c>
      <c r="C25" s="233"/>
      <c r="D25" s="233"/>
      <c r="E25" s="216"/>
    </row>
    <row r="26" spans="1:5" s="242" customFormat="1" ht="12" customHeight="1" thickBot="1">
      <c r="A26" s="196" t="s">
        <v>118</v>
      </c>
      <c r="B26" s="396" t="s">
        <v>277</v>
      </c>
      <c r="C26" s="235"/>
      <c r="D26" s="235"/>
      <c r="E26" s="218"/>
    </row>
    <row r="27" spans="1:5" s="242" customFormat="1" ht="12" customHeight="1" thickBot="1">
      <c r="A27" s="205" t="s">
        <v>119</v>
      </c>
      <c r="B27" s="201" t="s">
        <v>609</v>
      </c>
      <c r="C27" s="238">
        <f>SUM(C28:C33)</f>
        <v>2913944</v>
      </c>
      <c r="D27" s="238">
        <f>SUM(D28:D33)</f>
        <v>3448637</v>
      </c>
      <c r="E27" s="251">
        <f>SUM(E28:E33)</f>
        <v>2455021</v>
      </c>
    </row>
    <row r="28" spans="1:5" s="242" customFormat="1" ht="12" customHeight="1">
      <c r="A28" s="368" t="s">
        <v>278</v>
      </c>
      <c r="B28" s="243" t="s">
        <v>633</v>
      </c>
      <c r="C28" s="234">
        <v>901125</v>
      </c>
      <c r="D28" s="234">
        <v>1078212</v>
      </c>
      <c r="E28" s="217">
        <v>784100</v>
      </c>
    </row>
    <row r="29" spans="1:5" s="242" customFormat="1" ht="12" customHeight="1">
      <c r="A29" s="369" t="s">
        <v>279</v>
      </c>
      <c r="B29" s="244" t="s">
        <v>630</v>
      </c>
      <c r="C29" s="233">
        <v>1458272</v>
      </c>
      <c r="D29" s="233">
        <v>1587378</v>
      </c>
      <c r="E29" s="216">
        <v>1444676</v>
      </c>
    </row>
    <row r="30" spans="1:5" s="242" customFormat="1" ht="12" customHeight="1">
      <c r="A30" s="369" t="s">
        <v>280</v>
      </c>
      <c r="B30" s="244" t="s">
        <v>615</v>
      </c>
      <c r="C30" s="233"/>
      <c r="D30" s="233"/>
      <c r="E30" s="216"/>
    </row>
    <row r="31" spans="1:5" s="242" customFormat="1" ht="12" customHeight="1">
      <c r="A31" s="369" t="s">
        <v>610</v>
      </c>
      <c r="B31" s="244" t="s">
        <v>616</v>
      </c>
      <c r="C31" s="233"/>
      <c r="D31" s="233"/>
      <c r="E31" s="216"/>
    </row>
    <row r="32" spans="1:5" s="242" customFormat="1" ht="12" customHeight="1">
      <c r="A32" s="369" t="s">
        <v>611</v>
      </c>
      <c r="B32" s="244" t="s">
        <v>281</v>
      </c>
      <c r="C32" s="233">
        <v>116155</v>
      </c>
      <c r="D32" s="233"/>
      <c r="E32" s="216"/>
    </row>
    <row r="33" spans="1:5" s="242" customFormat="1" ht="12" customHeight="1" thickBot="1">
      <c r="A33" s="370" t="s">
        <v>612</v>
      </c>
      <c r="B33" s="224" t="s">
        <v>282</v>
      </c>
      <c r="C33" s="235">
        <v>438392</v>
      </c>
      <c r="D33" s="235">
        <v>783047</v>
      </c>
      <c r="E33" s="218">
        <v>226245</v>
      </c>
    </row>
    <row r="34" spans="1:5" s="242" customFormat="1" ht="12" customHeight="1" thickBot="1">
      <c r="A34" s="200" t="s">
        <v>10</v>
      </c>
      <c r="B34" s="393" t="s">
        <v>283</v>
      </c>
      <c r="C34" s="232">
        <f>SUM(C35:C44)</f>
        <v>3888512</v>
      </c>
      <c r="D34" s="232">
        <f>SUM(D35:D44)</f>
        <v>3728023</v>
      </c>
      <c r="E34" s="215">
        <f>SUM(E35:E44)</f>
        <v>2299009</v>
      </c>
    </row>
    <row r="35" spans="1:5" s="242" customFormat="1" ht="12" customHeight="1">
      <c r="A35" s="195" t="s">
        <v>60</v>
      </c>
      <c r="B35" s="394" t="s">
        <v>284</v>
      </c>
      <c r="C35" s="234"/>
      <c r="D35" s="234"/>
      <c r="E35" s="217"/>
    </row>
    <row r="36" spans="1:5" s="242" customFormat="1" ht="12" customHeight="1">
      <c r="A36" s="194" t="s">
        <v>61</v>
      </c>
      <c r="B36" s="395" t="s">
        <v>285</v>
      </c>
      <c r="C36" s="233">
        <v>2125005</v>
      </c>
      <c r="D36" s="233">
        <v>3720523</v>
      </c>
      <c r="E36" s="216">
        <v>2291953</v>
      </c>
    </row>
    <row r="37" spans="1:5" s="242" customFormat="1" ht="12" customHeight="1">
      <c r="A37" s="194" t="s">
        <v>62</v>
      </c>
      <c r="B37" s="395" t="s">
        <v>286</v>
      </c>
      <c r="C37" s="233">
        <v>1756000</v>
      </c>
      <c r="D37" s="233"/>
      <c r="E37" s="216"/>
    </row>
    <row r="38" spans="1:5" s="242" customFormat="1" ht="12" customHeight="1">
      <c r="A38" s="194" t="s">
        <v>121</v>
      </c>
      <c r="B38" s="395" t="s">
        <v>287</v>
      </c>
      <c r="C38" s="233"/>
      <c r="D38" s="233"/>
      <c r="E38" s="216"/>
    </row>
    <row r="39" spans="1:5" s="242" customFormat="1" ht="12" customHeight="1">
      <c r="A39" s="194" t="s">
        <v>122</v>
      </c>
      <c r="B39" s="395" t="s">
        <v>288</v>
      </c>
      <c r="C39" s="233"/>
      <c r="D39" s="233"/>
      <c r="E39" s="216"/>
    </row>
    <row r="40" spans="1:5" s="242" customFormat="1" ht="12" customHeight="1">
      <c r="A40" s="194" t="s">
        <v>123</v>
      </c>
      <c r="B40" s="395" t="s">
        <v>289</v>
      </c>
      <c r="C40" s="233"/>
      <c r="D40" s="233"/>
      <c r="E40" s="216"/>
    </row>
    <row r="41" spans="1:5" s="242" customFormat="1" ht="12" customHeight="1">
      <c r="A41" s="194" t="s">
        <v>124</v>
      </c>
      <c r="B41" s="395" t="s">
        <v>290</v>
      </c>
      <c r="C41" s="233"/>
      <c r="D41" s="233"/>
      <c r="E41" s="216"/>
    </row>
    <row r="42" spans="1:5" s="242" customFormat="1" ht="12" customHeight="1">
      <c r="A42" s="194" t="s">
        <v>125</v>
      </c>
      <c r="B42" s="395" t="s">
        <v>291</v>
      </c>
      <c r="C42" s="233"/>
      <c r="D42" s="233">
        <v>2500</v>
      </c>
      <c r="E42" s="216">
        <v>2061</v>
      </c>
    </row>
    <row r="43" spans="1:5" s="242" customFormat="1" ht="12" customHeight="1">
      <c r="A43" s="194" t="s">
        <v>292</v>
      </c>
      <c r="B43" s="395" t="s">
        <v>293</v>
      </c>
      <c r="C43" s="236"/>
      <c r="D43" s="236"/>
      <c r="E43" s="219"/>
    </row>
    <row r="44" spans="1:5" s="242" customFormat="1" ht="12" customHeight="1" thickBot="1">
      <c r="A44" s="196" t="s">
        <v>294</v>
      </c>
      <c r="B44" s="396" t="s">
        <v>295</v>
      </c>
      <c r="C44" s="237">
        <v>7507</v>
      </c>
      <c r="D44" s="237">
        <v>5000</v>
      </c>
      <c r="E44" s="220">
        <v>4995</v>
      </c>
    </row>
    <row r="45" spans="1:5" s="242" customFormat="1" ht="12" customHeight="1" thickBot="1">
      <c r="A45" s="200" t="s">
        <v>11</v>
      </c>
      <c r="B45" s="393" t="s">
        <v>296</v>
      </c>
      <c r="C45" s="232">
        <f>SUM(C46:C50)</f>
        <v>3358087</v>
      </c>
      <c r="D45" s="232">
        <f>SUM(D46:D50)</f>
        <v>0</v>
      </c>
      <c r="E45" s="215">
        <f>SUM(E46:E50)</f>
        <v>0</v>
      </c>
    </row>
    <row r="46" spans="1:5" s="242" customFormat="1" ht="12" customHeight="1">
      <c r="A46" s="195" t="s">
        <v>63</v>
      </c>
      <c r="B46" s="394" t="s">
        <v>297</v>
      </c>
      <c r="C46" s="253"/>
      <c r="D46" s="253"/>
      <c r="E46" s="221"/>
    </row>
    <row r="47" spans="1:5" s="242" customFormat="1" ht="12" customHeight="1">
      <c r="A47" s="194" t="s">
        <v>64</v>
      </c>
      <c r="B47" s="395" t="s">
        <v>298</v>
      </c>
      <c r="C47" s="236"/>
      <c r="D47" s="236"/>
      <c r="E47" s="219"/>
    </row>
    <row r="48" spans="1:5" s="242" customFormat="1" ht="12" customHeight="1">
      <c r="A48" s="194" t="s">
        <v>299</v>
      </c>
      <c r="B48" s="395" t="s">
        <v>300</v>
      </c>
      <c r="C48" s="236"/>
      <c r="D48" s="236"/>
      <c r="E48" s="219"/>
    </row>
    <row r="49" spans="1:5" s="242" customFormat="1" ht="12" customHeight="1">
      <c r="A49" s="194" t="s">
        <v>301</v>
      </c>
      <c r="B49" s="395" t="s">
        <v>302</v>
      </c>
      <c r="C49" s="236">
        <v>100000</v>
      </c>
      <c r="D49" s="236"/>
      <c r="E49" s="219"/>
    </row>
    <row r="50" spans="1:5" s="242" customFormat="1" ht="12" customHeight="1" thickBot="1">
      <c r="A50" s="196" t="s">
        <v>303</v>
      </c>
      <c r="B50" s="396" t="s">
        <v>304</v>
      </c>
      <c r="C50" s="237">
        <v>3258087</v>
      </c>
      <c r="D50" s="237"/>
      <c r="E50" s="220"/>
    </row>
    <row r="51" spans="1:5" s="242" customFormat="1" ht="13.5" thickBot="1">
      <c r="A51" s="200" t="s">
        <v>126</v>
      </c>
      <c r="B51" s="393" t="s">
        <v>305</v>
      </c>
      <c r="C51" s="232">
        <f>SUM(C52:C54)</f>
        <v>73500</v>
      </c>
      <c r="D51" s="232">
        <f>SUM(D52:D54)</f>
        <v>110000</v>
      </c>
      <c r="E51" s="215">
        <f>SUM(E52:E54)</f>
        <v>110000</v>
      </c>
    </row>
    <row r="52" spans="1:5" s="242" customFormat="1" ht="12.75">
      <c r="A52" s="195" t="s">
        <v>65</v>
      </c>
      <c r="B52" s="394" t="s">
        <v>306</v>
      </c>
      <c r="C52" s="234"/>
      <c r="D52" s="234"/>
      <c r="E52" s="217"/>
    </row>
    <row r="53" spans="1:5" s="242" customFormat="1" ht="14.25" customHeight="1">
      <c r="A53" s="194" t="s">
        <v>66</v>
      </c>
      <c r="B53" s="395" t="s">
        <v>501</v>
      </c>
      <c r="C53" s="233">
        <v>73500</v>
      </c>
      <c r="D53" s="233">
        <v>110000</v>
      </c>
      <c r="E53" s="216">
        <v>110000</v>
      </c>
    </row>
    <row r="54" spans="1:5" s="242" customFormat="1" ht="12.75">
      <c r="A54" s="194" t="s">
        <v>308</v>
      </c>
      <c r="B54" s="395" t="s">
        <v>309</v>
      </c>
      <c r="C54" s="233"/>
      <c r="D54" s="233"/>
      <c r="E54" s="216"/>
    </row>
    <row r="55" spans="1:5" s="242" customFormat="1" ht="13.5" thickBot="1">
      <c r="A55" s="196" t="s">
        <v>310</v>
      </c>
      <c r="B55" s="396" t="s">
        <v>311</v>
      </c>
      <c r="C55" s="235"/>
      <c r="D55" s="235"/>
      <c r="E55" s="218"/>
    </row>
    <row r="56" spans="1:5" s="242" customFormat="1" ht="13.5" thickBot="1">
      <c r="A56" s="200" t="s">
        <v>13</v>
      </c>
      <c r="B56" s="397" t="s">
        <v>312</v>
      </c>
      <c r="C56" s="232">
        <f>SUM(C57:C59)</f>
        <v>219577</v>
      </c>
      <c r="D56" s="232">
        <f>SUM(D57:D59)</f>
        <v>7722290</v>
      </c>
      <c r="E56" s="215">
        <f>SUM(E57:E59)</f>
        <v>72800</v>
      </c>
    </row>
    <row r="57" spans="1:5" s="242" customFormat="1" ht="12.75">
      <c r="A57" s="194" t="s">
        <v>127</v>
      </c>
      <c r="B57" s="394" t="s">
        <v>313</v>
      </c>
      <c r="C57" s="236"/>
      <c r="D57" s="236"/>
      <c r="E57" s="219"/>
    </row>
    <row r="58" spans="1:5" s="242" customFormat="1" ht="12.75" customHeight="1">
      <c r="A58" s="194" t="s">
        <v>128</v>
      </c>
      <c r="B58" s="395" t="s">
        <v>502</v>
      </c>
      <c r="C58" s="236"/>
      <c r="D58" s="236">
        <v>7649490</v>
      </c>
      <c r="E58" s="219"/>
    </row>
    <row r="59" spans="1:5" s="242" customFormat="1" ht="12.75">
      <c r="A59" s="194" t="s">
        <v>151</v>
      </c>
      <c r="B59" s="395" t="s">
        <v>315</v>
      </c>
      <c r="C59" s="236">
        <v>219577</v>
      </c>
      <c r="D59" s="236">
        <v>72800</v>
      </c>
      <c r="E59" s="219">
        <v>72800</v>
      </c>
    </row>
    <row r="60" spans="1:5" s="242" customFormat="1" ht="13.5" thickBot="1">
      <c r="A60" s="194" t="s">
        <v>316</v>
      </c>
      <c r="B60" s="396" t="s">
        <v>317</v>
      </c>
      <c r="C60" s="236"/>
      <c r="D60" s="236"/>
      <c r="E60" s="219"/>
    </row>
    <row r="61" spans="1:5" s="242" customFormat="1" ht="13.5" thickBot="1">
      <c r="A61" s="200" t="s">
        <v>14</v>
      </c>
      <c r="B61" s="393" t="s">
        <v>318</v>
      </c>
      <c r="C61" s="238">
        <f>+C6+C13+C20+C27+C34+C45+C51+C56</f>
        <v>55072840</v>
      </c>
      <c r="D61" s="238">
        <f>+D6+D13+D20+D27+D34+D45+D51+D56</f>
        <v>49919024</v>
      </c>
      <c r="E61" s="251">
        <f>+E6+E13+E20+E27+E34+E45+E51+E56</f>
        <v>39846904</v>
      </c>
    </row>
    <row r="62" spans="1:5" s="242" customFormat="1" ht="13.5" thickBot="1">
      <c r="A62" s="254" t="s">
        <v>319</v>
      </c>
      <c r="B62" s="397" t="s">
        <v>605</v>
      </c>
      <c r="C62" s="232">
        <f>SUM(C63:C65)</f>
        <v>0</v>
      </c>
      <c r="D62" s="232">
        <f>SUM(D63:D65)</f>
        <v>0</v>
      </c>
      <c r="E62" s="215">
        <f>SUM(E63:E65)</f>
        <v>0</v>
      </c>
    </row>
    <row r="63" spans="1:5" s="242" customFormat="1" ht="12.75">
      <c r="A63" s="194" t="s">
        <v>321</v>
      </c>
      <c r="B63" s="394" t="s">
        <v>322</v>
      </c>
      <c r="C63" s="236"/>
      <c r="D63" s="236"/>
      <c r="E63" s="219"/>
    </row>
    <row r="64" spans="1:5" s="242" customFormat="1" ht="12.75">
      <c r="A64" s="194" t="s">
        <v>323</v>
      </c>
      <c r="B64" s="395" t="s">
        <v>324</v>
      </c>
      <c r="C64" s="236"/>
      <c r="D64" s="236"/>
      <c r="E64" s="219"/>
    </row>
    <row r="65" spans="1:5" s="242" customFormat="1" ht="13.5" thickBot="1">
      <c r="A65" s="194" t="s">
        <v>325</v>
      </c>
      <c r="B65" s="180" t="s">
        <v>367</v>
      </c>
      <c r="C65" s="236"/>
      <c r="D65" s="236"/>
      <c r="E65" s="219"/>
    </row>
    <row r="66" spans="1:5" s="242" customFormat="1" ht="13.5" thickBot="1">
      <c r="A66" s="254" t="s">
        <v>327</v>
      </c>
      <c r="B66" s="397" t="s">
        <v>328</v>
      </c>
      <c r="C66" s="232">
        <f>SUM(C67:C70)</f>
        <v>0</v>
      </c>
      <c r="D66" s="232">
        <f>SUM(D67:D70)</f>
        <v>0</v>
      </c>
      <c r="E66" s="215">
        <f>SUM(E67:E70)</f>
        <v>0</v>
      </c>
    </row>
    <row r="67" spans="1:5" s="242" customFormat="1" ht="12.75">
      <c r="A67" s="194" t="s">
        <v>104</v>
      </c>
      <c r="B67" s="481" t="s">
        <v>329</v>
      </c>
      <c r="C67" s="236"/>
      <c r="D67" s="236"/>
      <c r="E67" s="219"/>
    </row>
    <row r="68" spans="1:5" s="242" customFormat="1" ht="12.75">
      <c r="A68" s="194" t="s">
        <v>105</v>
      </c>
      <c r="B68" s="481" t="s">
        <v>626</v>
      </c>
      <c r="C68" s="236"/>
      <c r="D68" s="236"/>
      <c r="E68" s="219"/>
    </row>
    <row r="69" spans="1:5" s="242" customFormat="1" ht="12" customHeight="1">
      <c r="A69" s="194" t="s">
        <v>330</v>
      </c>
      <c r="B69" s="481" t="s">
        <v>331</v>
      </c>
      <c r="C69" s="236"/>
      <c r="D69" s="236"/>
      <c r="E69" s="219"/>
    </row>
    <row r="70" spans="1:5" s="242" customFormat="1" ht="12" customHeight="1" thickBot="1">
      <c r="A70" s="194" t="s">
        <v>332</v>
      </c>
      <c r="B70" s="482" t="s">
        <v>627</v>
      </c>
      <c r="C70" s="236"/>
      <c r="D70" s="236"/>
      <c r="E70" s="219"/>
    </row>
    <row r="71" spans="1:5" s="242" customFormat="1" ht="12" customHeight="1" thickBot="1">
      <c r="A71" s="254" t="s">
        <v>333</v>
      </c>
      <c r="B71" s="397" t="s">
        <v>334</v>
      </c>
      <c r="C71" s="232">
        <f>SUM(C72:C73)</f>
        <v>12918000</v>
      </c>
      <c r="D71" s="232">
        <f>SUM(D72:D73)</f>
        <v>22432598</v>
      </c>
      <c r="E71" s="215">
        <f>SUM(E72:E73)</f>
        <v>22432598</v>
      </c>
    </row>
    <row r="72" spans="1:5" s="242" customFormat="1" ht="12" customHeight="1">
      <c r="A72" s="194" t="s">
        <v>335</v>
      </c>
      <c r="B72" s="394" t="s">
        <v>336</v>
      </c>
      <c r="C72" s="236">
        <v>12918000</v>
      </c>
      <c r="D72" s="236">
        <v>22432598</v>
      </c>
      <c r="E72" s="219">
        <v>22432598</v>
      </c>
    </row>
    <row r="73" spans="1:5" s="242" customFormat="1" ht="12" customHeight="1" thickBot="1">
      <c r="A73" s="194" t="s">
        <v>337</v>
      </c>
      <c r="B73" s="396" t="s">
        <v>338</v>
      </c>
      <c r="C73" s="236"/>
      <c r="D73" s="236"/>
      <c r="E73" s="219"/>
    </row>
    <row r="74" spans="1:5" s="242" customFormat="1" ht="12" customHeight="1" thickBot="1">
      <c r="A74" s="254" t="s">
        <v>339</v>
      </c>
      <c r="B74" s="397" t="s">
        <v>340</v>
      </c>
      <c r="C74" s="232">
        <f>SUM(C75:C77)</f>
        <v>808058</v>
      </c>
      <c r="D74" s="232">
        <f>SUM(D75:D77)</f>
        <v>0</v>
      </c>
      <c r="E74" s="215">
        <f>SUM(E75:E77)</f>
        <v>823521</v>
      </c>
    </row>
    <row r="75" spans="1:5" s="242" customFormat="1" ht="12" customHeight="1">
      <c r="A75" s="194" t="s">
        <v>341</v>
      </c>
      <c r="B75" s="394" t="s">
        <v>342</v>
      </c>
      <c r="C75" s="236">
        <v>808058</v>
      </c>
      <c r="D75" s="236"/>
      <c r="E75" s="219">
        <v>823521</v>
      </c>
    </row>
    <row r="76" spans="1:5" s="242" customFormat="1" ht="12" customHeight="1">
      <c r="A76" s="194" t="s">
        <v>343</v>
      </c>
      <c r="B76" s="395" t="s">
        <v>344</v>
      </c>
      <c r="C76" s="236"/>
      <c r="D76" s="236"/>
      <c r="E76" s="219"/>
    </row>
    <row r="77" spans="1:5" s="242" customFormat="1" ht="12" customHeight="1" thickBot="1">
      <c r="A77" s="194" t="s">
        <v>345</v>
      </c>
      <c r="B77" s="480" t="s">
        <v>628</v>
      </c>
      <c r="C77" s="236"/>
      <c r="D77" s="236"/>
      <c r="E77" s="219"/>
    </row>
    <row r="78" spans="1:5" s="242" customFormat="1" ht="12" customHeight="1" thickBot="1">
      <c r="A78" s="254" t="s">
        <v>346</v>
      </c>
      <c r="B78" s="397" t="s">
        <v>347</v>
      </c>
      <c r="C78" s="232">
        <f>SUM(C79:C82)</f>
        <v>0</v>
      </c>
      <c r="D78" s="232">
        <f>SUM(D79:D82)</f>
        <v>0</v>
      </c>
      <c r="E78" s="215">
        <f>SUM(E79:E82)</f>
        <v>0</v>
      </c>
    </row>
    <row r="79" spans="1:5" s="242" customFormat="1" ht="12" customHeight="1">
      <c r="A79" s="389" t="s">
        <v>348</v>
      </c>
      <c r="B79" s="394" t="s">
        <v>349</v>
      </c>
      <c r="C79" s="236"/>
      <c r="D79" s="236"/>
      <c r="E79" s="219"/>
    </row>
    <row r="80" spans="1:5" s="242" customFormat="1" ht="12" customHeight="1">
      <c r="A80" s="390" t="s">
        <v>350</v>
      </c>
      <c r="B80" s="395" t="s">
        <v>351</v>
      </c>
      <c r="C80" s="236"/>
      <c r="D80" s="236"/>
      <c r="E80" s="219"/>
    </row>
    <row r="81" spans="1:5" s="242" customFormat="1" ht="12" customHeight="1">
      <c r="A81" s="390" t="s">
        <v>352</v>
      </c>
      <c r="B81" s="395" t="s">
        <v>353</v>
      </c>
      <c r="C81" s="236"/>
      <c r="D81" s="236"/>
      <c r="E81" s="219"/>
    </row>
    <row r="82" spans="1:5" s="242" customFormat="1" ht="12" customHeight="1" thickBot="1">
      <c r="A82" s="255" t="s">
        <v>354</v>
      </c>
      <c r="B82" s="396" t="s">
        <v>355</v>
      </c>
      <c r="C82" s="236"/>
      <c r="D82" s="236"/>
      <c r="E82" s="219"/>
    </row>
    <row r="83" spans="1:5" s="242" customFormat="1" ht="12" customHeight="1" thickBot="1">
      <c r="A83" s="254" t="s">
        <v>356</v>
      </c>
      <c r="B83" s="397" t="s">
        <v>357</v>
      </c>
      <c r="C83" s="257"/>
      <c r="D83" s="257"/>
      <c r="E83" s="258"/>
    </row>
    <row r="84" spans="1:5" s="242" customFormat="1" ht="13.5" customHeight="1" thickBot="1">
      <c r="A84" s="254" t="s">
        <v>358</v>
      </c>
      <c r="B84" s="178" t="s">
        <v>359</v>
      </c>
      <c r="C84" s="238">
        <f>+C62+C66+C71+C74+C78+C83</f>
        <v>13726058</v>
      </c>
      <c r="D84" s="238">
        <f>+D62+D66+D71+D74+D78+D83</f>
        <v>22432598</v>
      </c>
      <c r="E84" s="251">
        <f>+E62+E66+E71+E74+E78+E83</f>
        <v>23256119</v>
      </c>
    </row>
    <row r="85" spans="1:5" s="242" customFormat="1" ht="12" customHeight="1" thickBot="1">
      <c r="A85" s="256" t="s">
        <v>360</v>
      </c>
      <c r="B85" s="181" t="s">
        <v>361</v>
      </c>
      <c r="C85" s="238">
        <f>+C61+C84</f>
        <v>68798898</v>
      </c>
      <c r="D85" s="238">
        <f>+D61+D84</f>
        <v>72351622</v>
      </c>
      <c r="E85" s="251">
        <f>+E61+E84</f>
        <v>63103023</v>
      </c>
    </row>
    <row r="86" spans="1:5" ht="16.5" customHeight="1">
      <c r="A86" s="487" t="s">
        <v>35</v>
      </c>
      <c r="B86" s="487"/>
      <c r="C86" s="487"/>
      <c r="D86" s="487"/>
      <c r="E86" s="487"/>
    </row>
    <row r="87" spans="1:5" s="248" customFormat="1" ht="16.5" customHeight="1" thickBot="1">
      <c r="A87" s="44" t="s">
        <v>108</v>
      </c>
      <c r="B87" s="44"/>
      <c r="C87" s="44"/>
      <c r="D87" s="209"/>
      <c r="E87" s="209" t="e">
        <f>E2</f>
        <v>#REF!</v>
      </c>
    </row>
    <row r="88" spans="1:5" s="248" customFormat="1" ht="16.5" customHeight="1">
      <c r="A88" s="488" t="s">
        <v>55</v>
      </c>
      <c r="B88" s="490" t="s">
        <v>169</v>
      </c>
      <c r="C88" s="541" t="str">
        <f>+C3</f>
        <v>2016. évi tény</v>
      </c>
      <c r="D88" s="492" t="str">
        <f>+D3</f>
        <v>2017. évi</v>
      </c>
      <c r="E88" s="493"/>
    </row>
    <row r="89" spans="1:5" ht="37.5" customHeight="1" thickBot="1">
      <c r="A89" s="489"/>
      <c r="B89" s="491"/>
      <c r="C89" s="542"/>
      <c r="D89" s="45" t="s">
        <v>175</v>
      </c>
      <c r="E89" s="46" t="s">
        <v>176</v>
      </c>
    </row>
    <row r="90" spans="1:5" s="241" customFormat="1" ht="12" customHeight="1" thickBot="1">
      <c r="A90" s="205" t="s">
        <v>362</v>
      </c>
      <c r="B90" s="206" t="s">
        <v>363</v>
      </c>
      <c r="C90" s="206" t="s">
        <v>364</v>
      </c>
      <c r="D90" s="206" t="s">
        <v>366</v>
      </c>
      <c r="E90" s="252" t="s">
        <v>443</v>
      </c>
    </row>
    <row r="91" spans="1:5" ht="12" customHeight="1" thickBot="1">
      <c r="A91" s="202" t="s">
        <v>6</v>
      </c>
      <c r="B91" s="204" t="s">
        <v>503</v>
      </c>
      <c r="C91" s="231">
        <f>SUM(C92:C96)</f>
        <v>43182634</v>
      </c>
      <c r="D91" s="231">
        <f>+D92+D93+D94+D95+D96</f>
        <v>59745470</v>
      </c>
      <c r="E91" s="186">
        <f>+E92+E93+E94+E95+E96</f>
        <v>46596143</v>
      </c>
    </row>
    <row r="92" spans="1:5" ht="12" customHeight="1">
      <c r="A92" s="197" t="s">
        <v>67</v>
      </c>
      <c r="B92" s="398" t="s">
        <v>36</v>
      </c>
      <c r="C92" s="75">
        <v>19890912</v>
      </c>
      <c r="D92" s="75">
        <v>22524001</v>
      </c>
      <c r="E92" s="185">
        <v>18576795</v>
      </c>
    </row>
    <row r="93" spans="1:5" ht="12" customHeight="1">
      <c r="A93" s="194" t="s">
        <v>68</v>
      </c>
      <c r="B93" s="399" t="s">
        <v>129</v>
      </c>
      <c r="C93" s="233">
        <v>3891755</v>
      </c>
      <c r="D93" s="233">
        <v>3154897</v>
      </c>
      <c r="E93" s="216">
        <v>2965166</v>
      </c>
    </row>
    <row r="94" spans="1:5" ht="12" customHeight="1">
      <c r="A94" s="194" t="s">
        <v>69</v>
      </c>
      <c r="B94" s="399" t="s">
        <v>96</v>
      </c>
      <c r="C94" s="235">
        <v>12308954</v>
      </c>
      <c r="D94" s="235">
        <v>26033827</v>
      </c>
      <c r="E94" s="218">
        <v>19830335</v>
      </c>
    </row>
    <row r="95" spans="1:5" ht="12" customHeight="1">
      <c r="A95" s="194" t="s">
        <v>70</v>
      </c>
      <c r="B95" s="400" t="s">
        <v>130</v>
      </c>
      <c r="C95" s="235">
        <v>3963100</v>
      </c>
      <c r="D95" s="235">
        <v>4655000</v>
      </c>
      <c r="E95" s="218">
        <v>4063247</v>
      </c>
    </row>
    <row r="96" spans="1:5" ht="12" customHeight="1">
      <c r="A96" s="194" t="s">
        <v>79</v>
      </c>
      <c r="B96" s="401" t="s">
        <v>131</v>
      </c>
      <c r="C96" s="235">
        <v>3127913</v>
      </c>
      <c r="D96" s="235">
        <v>3377745</v>
      </c>
      <c r="E96" s="218">
        <v>1160600</v>
      </c>
    </row>
    <row r="97" spans="1:5" ht="12" customHeight="1">
      <c r="A97" s="194" t="s">
        <v>71</v>
      </c>
      <c r="B97" s="399" t="s">
        <v>369</v>
      </c>
      <c r="C97" s="235"/>
      <c r="D97" s="235">
        <v>895600</v>
      </c>
      <c r="E97" s="218">
        <v>895600</v>
      </c>
    </row>
    <row r="98" spans="1:5" ht="12" customHeight="1">
      <c r="A98" s="194" t="s">
        <v>72</v>
      </c>
      <c r="B98" s="402" t="s">
        <v>370</v>
      </c>
      <c r="C98" s="235"/>
      <c r="D98" s="235"/>
      <c r="E98" s="218"/>
    </row>
    <row r="99" spans="1:5" ht="12" customHeight="1">
      <c r="A99" s="194" t="s">
        <v>80</v>
      </c>
      <c r="B99" s="399" t="s">
        <v>371</v>
      </c>
      <c r="C99" s="235"/>
      <c r="D99" s="235"/>
      <c r="E99" s="218"/>
    </row>
    <row r="100" spans="1:5" ht="12" customHeight="1">
      <c r="A100" s="194" t="s">
        <v>81</v>
      </c>
      <c r="B100" s="399" t="s">
        <v>372</v>
      </c>
      <c r="C100" s="235"/>
      <c r="D100" s="235"/>
      <c r="E100" s="218"/>
    </row>
    <row r="101" spans="1:5" ht="12" customHeight="1">
      <c r="A101" s="194" t="s">
        <v>82</v>
      </c>
      <c r="B101" s="402" t="s">
        <v>373</v>
      </c>
      <c r="C101" s="235"/>
      <c r="D101" s="235">
        <v>1112251</v>
      </c>
      <c r="E101" s="218">
        <v>200000</v>
      </c>
    </row>
    <row r="102" spans="1:5" ht="12" customHeight="1">
      <c r="A102" s="194" t="s">
        <v>83</v>
      </c>
      <c r="B102" s="402" t="s">
        <v>374</v>
      </c>
      <c r="C102" s="235"/>
      <c r="D102" s="235"/>
      <c r="E102" s="218"/>
    </row>
    <row r="103" spans="1:5" ht="12" customHeight="1">
      <c r="A103" s="194" t="s">
        <v>85</v>
      </c>
      <c r="B103" s="399" t="s">
        <v>375</v>
      </c>
      <c r="C103" s="235"/>
      <c r="D103" s="235"/>
      <c r="E103" s="218"/>
    </row>
    <row r="104" spans="1:5" ht="12" customHeight="1">
      <c r="A104" s="193" t="s">
        <v>132</v>
      </c>
      <c r="B104" s="403" t="s">
        <v>376</v>
      </c>
      <c r="C104" s="235"/>
      <c r="D104" s="235"/>
      <c r="E104" s="218"/>
    </row>
    <row r="105" spans="1:5" ht="12" customHeight="1">
      <c r="A105" s="194" t="s">
        <v>377</v>
      </c>
      <c r="B105" s="403" t="s">
        <v>378</v>
      </c>
      <c r="C105" s="235"/>
      <c r="D105" s="235"/>
      <c r="E105" s="218"/>
    </row>
    <row r="106" spans="1:5" ht="12" customHeight="1" thickBot="1">
      <c r="A106" s="198" t="s">
        <v>379</v>
      </c>
      <c r="B106" s="404" t="s">
        <v>380</v>
      </c>
      <c r="C106" s="76"/>
      <c r="D106" s="76">
        <v>100000</v>
      </c>
      <c r="E106" s="179">
        <v>65000</v>
      </c>
    </row>
    <row r="107" spans="1:5" ht="12" customHeight="1" thickBot="1">
      <c r="A107" s="200" t="s">
        <v>7</v>
      </c>
      <c r="B107" s="203" t="s">
        <v>504</v>
      </c>
      <c r="C107" s="232">
        <f>+C108+C110+C112</f>
        <v>2448771</v>
      </c>
      <c r="D107" s="232">
        <f>+D108+D110+D112</f>
        <v>11798094</v>
      </c>
      <c r="E107" s="215">
        <f>+E108+E110+E112</f>
        <v>3055056</v>
      </c>
    </row>
    <row r="108" spans="1:5" ht="12" customHeight="1">
      <c r="A108" s="195" t="s">
        <v>73</v>
      </c>
      <c r="B108" s="399" t="s">
        <v>150</v>
      </c>
      <c r="C108" s="234">
        <v>2448771</v>
      </c>
      <c r="D108" s="234">
        <v>2500000</v>
      </c>
      <c r="E108" s="217">
        <v>1462476</v>
      </c>
    </row>
    <row r="109" spans="1:5" ht="12" customHeight="1">
      <c r="A109" s="195" t="s">
        <v>74</v>
      </c>
      <c r="B109" s="403" t="s">
        <v>382</v>
      </c>
      <c r="C109" s="234"/>
      <c r="D109" s="234"/>
      <c r="E109" s="217"/>
    </row>
    <row r="110" spans="1:5" ht="15.75">
      <c r="A110" s="195" t="s">
        <v>75</v>
      </c>
      <c r="B110" s="403" t="s">
        <v>133</v>
      </c>
      <c r="C110" s="233"/>
      <c r="D110" s="233">
        <v>9298094</v>
      </c>
      <c r="E110" s="216">
        <v>1592580</v>
      </c>
    </row>
    <row r="111" spans="1:5" ht="12" customHeight="1">
      <c r="A111" s="195" t="s">
        <v>76</v>
      </c>
      <c r="B111" s="403" t="s">
        <v>383</v>
      </c>
      <c r="C111" s="233"/>
      <c r="D111" s="233"/>
      <c r="E111" s="216"/>
    </row>
    <row r="112" spans="1:5" ht="12" customHeight="1">
      <c r="A112" s="195" t="s">
        <v>77</v>
      </c>
      <c r="B112" s="396" t="s">
        <v>152</v>
      </c>
      <c r="C112" s="233"/>
      <c r="D112" s="233"/>
      <c r="E112" s="216"/>
    </row>
    <row r="113" spans="1:5" ht="15.75">
      <c r="A113" s="195" t="s">
        <v>84</v>
      </c>
      <c r="B113" s="395" t="s">
        <v>384</v>
      </c>
      <c r="C113" s="233"/>
      <c r="D113" s="233"/>
      <c r="E113" s="216"/>
    </row>
    <row r="114" spans="1:5" ht="15.75">
      <c r="A114" s="195" t="s">
        <v>86</v>
      </c>
      <c r="B114" s="405" t="s">
        <v>385</v>
      </c>
      <c r="C114" s="233"/>
      <c r="D114" s="233"/>
      <c r="E114" s="216"/>
    </row>
    <row r="115" spans="1:5" ht="12" customHeight="1">
      <c r="A115" s="195" t="s">
        <v>134</v>
      </c>
      <c r="B115" s="399" t="s">
        <v>372</v>
      </c>
      <c r="C115" s="233"/>
      <c r="D115" s="233"/>
      <c r="E115" s="216"/>
    </row>
    <row r="116" spans="1:5" ht="12" customHeight="1">
      <c r="A116" s="195" t="s">
        <v>135</v>
      </c>
      <c r="B116" s="399" t="s">
        <v>386</v>
      </c>
      <c r="C116" s="233"/>
      <c r="D116" s="233"/>
      <c r="E116" s="216"/>
    </row>
    <row r="117" spans="1:5" ht="12" customHeight="1">
      <c r="A117" s="195" t="s">
        <v>136</v>
      </c>
      <c r="B117" s="399" t="s">
        <v>387</v>
      </c>
      <c r="C117" s="233"/>
      <c r="D117" s="233"/>
      <c r="E117" s="216"/>
    </row>
    <row r="118" spans="1:5" s="259" customFormat="1" ht="12" customHeight="1">
      <c r="A118" s="195" t="s">
        <v>388</v>
      </c>
      <c r="B118" s="399" t="s">
        <v>375</v>
      </c>
      <c r="C118" s="233"/>
      <c r="D118" s="233"/>
      <c r="E118" s="216"/>
    </row>
    <row r="119" spans="1:5" ht="12" customHeight="1">
      <c r="A119" s="195" t="s">
        <v>389</v>
      </c>
      <c r="B119" s="399" t="s">
        <v>390</v>
      </c>
      <c r="C119" s="233"/>
      <c r="D119" s="233"/>
      <c r="E119" s="216"/>
    </row>
    <row r="120" spans="1:5" ht="12" customHeight="1" thickBot="1">
      <c r="A120" s="193" t="s">
        <v>391</v>
      </c>
      <c r="B120" s="399" t="s">
        <v>392</v>
      </c>
      <c r="C120" s="235"/>
      <c r="D120" s="235"/>
      <c r="E120" s="218"/>
    </row>
    <row r="121" spans="1:5" ht="12" customHeight="1" thickBot="1">
      <c r="A121" s="200" t="s">
        <v>8</v>
      </c>
      <c r="B121" s="386" t="s">
        <v>393</v>
      </c>
      <c r="C121" s="232">
        <f>+C122+C123</f>
        <v>0</v>
      </c>
      <c r="D121" s="232">
        <f>+D122+D123</f>
        <v>0</v>
      </c>
      <c r="E121" s="215">
        <f>+E122+E123</f>
        <v>0</v>
      </c>
    </row>
    <row r="122" spans="1:5" ht="12" customHeight="1">
      <c r="A122" s="195" t="s">
        <v>56</v>
      </c>
      <c r="B122" s="405" t="s">
        <v>43</v>
      </c>
      <c r="C122" s="234"/>
      <c r="D122" s="234"/>
      <c r="E122" s="217"/>
    </row>
    <row r="123" spans="1:5" ht="12" customHeight="1" thickBot="1">
      <c r="A123" s="196" t="s">
        <v>57</v>
      </c>
      <c r="B123" s="403" t="s">
        <v>44</v>
      </c>
      <c r="C123" s="235"/>
      <c r="D123" s="235"/>
      <c r="E123" s="218"/>
    </row>
    <row r="124" spans="1:5" ht="12" customHeight="1" thickBot="1">
      <c r="A124" s="200" t="s">
        <v>9</v>
      </c>
      <c r="B124" s="386" t="s">
        <v>394</v>
      </c>
      <c r="C124" s="232">
        <f>+C91+C107+C121</f>
        <v>45631405</v>
      </c>
      <c r="D124" s="232">
        <f>+D91+D107+D121</f>
        <v>71543564</v>
      </c>
      <c r="E124" s="215">
        <f>+E91+E107+E121</f>
        <v>49651199</v>
      </c>
    </row>
    <row r="125" spans="1:5" ht="12" customHeight="1" thickBot="1">
      <c r="A125" s="200" t="s">
        <v>10</v>
      </c>
      <c r="B125" s="386" t="s">
        <v>395</v>
      </c>
      <c r="C125" s="232">
        <f>+C126+C127+C128</f>
        <v>0</v>
      </c>
      <c r="D125" s="232">
        <f>+D126+D127+D128</f>
        <v>0</v>
      </c>
      <c r="E125" s="215">
        <f>+E126+E127+E128</f>
        <v>0</v>
      </c>
    </row>
    <row r="126" spans="1:5" ht="12" customHeight="1">
      <c r="A126" s="195" t="s">
        <v>60</v>
      </c>
      <c r="B126" s="405" t="s">
        <v>505</v>
      </c>
      <c r="C126" s="233"/>
      <c r="D126" s="233"/>
      <c r="E126" s="216"/>
    </row>
    <row r="127" spans="1:5" ht="12" customHeight="1">
      <c r="A127" s="195" t="s">
        <v>61</v>
      </c>
      <c r="B127" s="405" t="s">
        <v>506</v>
      </c>
      <c r="C127" s="233"/>
      <c r="D127" s="233"/>
      <c r="E127" s="216"/>
    </row>
    <row r="128" spans="1:5" ht="12" customHeight="1" thickBot="1">
      <c r="A128" s="193" t="s">
        <v>62</v>
      </c>
      <c r="B128" s="406" t="s">
        <v>507</v>
      </c>
      <c r="C128" s="233"/>
      <c r="D128" s="233"/>
      <c r="E128" s="216"/>
    </row>
    <row r="129" spans="1:5" ht="12" customHeight="1" thickBot="1">
      <c r="A129" s="200" t="s">
        <v>11</v>
      </c>
      <c r="B129" s="386" t="s">
        <v>399</v>
      </c>
      <c r="C129" s="232">
        <f>+C130+C131+C132+C133</f>
        <v>0</v>
      </c>
      <c r="D129" s="232">
        <f>+D130+D131+D132+D133</f>
        <v>0</v>
      </c>
      <c r="E129" s="215">
        <f>+E130+E131+E132+E133</f>
        <v>0</v>
      </c>
    </row>
    <row r="130" spans="1:5" ht="12" customHeight="1">
      <c r="A130" s="195" t="s">
        <v>63</v>
      </c>
      <c r="B130" s="405" t="s">
        <v>508</v>
      </c>
      <c r="C130" s="233"/>
      <c r="D130" s="233"/>
      <c r="E130" s="216"/>
    </row>
    <row r="131" spans="1:5" ht="12" customHeight="1">
      <c r="A131" s="195" t="s">
        <v>64</v>
      </c>
      <c r="B131" s="405" t="s">
        <v>509</v>
      </c>
      <c r="C131" s="233"/>
      <c r="D131" s="233"/>
      <c r="E131" s="216"/>
    </row>
    <row r="132" spans="1:5" ht="12" customHeight="1">
      <c r="A132" s="195" t="s">
        <v>299</v>
      </c>
      <c r="B132" s="405" t="s">
        <v>510</v>
      </c>
      <c r="C132" s="233"/>
      <c r="D132" s="233"/>
      <c r="E132" s="216"/>
    </row>
    <row r="133" spans="1:5" ht="12" customHeight="1" thickBot="1">
      <c r="A133" s="193" t="s">
        <v>301</v>
      </c>
      <c r="B133" s="406" t="s">
        <v>511</v>
      </c>
      <c r="C133" s="233"/>
      <c r="D133" s="233"/>
      <c r="E133" s="216"/>
    </row>
    <row r="134" spans="1:5" ht="12" customHeight="1" thickBot="1">
      <c r="A134" s="200" t="s">
        <v>12</v>
      </c>
      <c r="B134" s="386" t="s">
        <v>404</v>
      </c>
      <c r="C134" s="238">
        <f>+C135+C136+C137+C138</f>
        <v>734895</v>
      </c>
      <c r="D134" s="238">
        <f>+D135+D136+D137+D138</f>
        <v>808058</v>
      </c>
      <c r="E134" s="251">
        <f>+E135+E136+E137+E138</f>
        <v>808058</v>
      </c>
    </row>
    <row r="135" spans="1:5" ht="12" customHeight="1">
      <c r="A135" s="195" t="s">
        <v>65</v>
      </c>
      <c r="B135" s="405" t="s">
        <v>405</v>
      </c>
      <c r="C135" s="233"/>
      <c r="D135" s="233"/>
      <c r="E135" s="216"/>
    </row>
    <row r="136" spans="1:5" ht="12" customHeight="1">
      <c r="A136" s="195" t="s">
        <v>66</v>
      </c>
      <c r="B136" s="405" t="s">
        <v>406</v>
      </c>
      <c r="C136" s="233">
        <v>734895</v>
      </c>
      <c r="D136" s="233">
        <v>808058</v>
      </c>
      <c r="E136" s="216">
        <v>808058</v>
      </c>
    </row>
    <row r="137" spans="1:5" ht="12" customHeight="1">
      <c r="A137" s="195" t="s">
        <v>308</v>
      </c>
      <c r="B137" s="405" t="s">
        <v>512</v>
      </c>
      <c r="C137" s="233"/>
      <c r="D137" s="233"/>
      <c r="E137" s="216"/>
    </row>
    <row r="138" spans="1:5" ht="12" customHeight="1" thickBot="1">
      <c r="A138" s="193" t="s">
        <v>310</v>
      </c>
      <c r="B138" s="406" t="s">
        <v>450</v>
      </c>
      <c r="C138" s="233"/>
      <c r="D138" s="233"/>
      <c r="E138" s="216"/>
    </row>
    <row r="139" spans="1:9" ht="15" customHeight="1" thickBot="1">
      <c r="A139" s="200" t="s">
        <v>13</v>
      </c>
      <c r="B139" s="386" t="s">
        <v>500</v>
      </c>
      <c r="C139" s="77">
        <f>+C140+C141+C142+C143</f>
        <v>0</v>
      </c>
      <c r="D139" s="77">
        <f>+D140+D141+D142+D143</f>
        <v>0</v>
      </c>
      <c r="E139" s="184">
        <f>+E140+E141+E142+E143</f>
        <v>0</v>
      </c>
      <c r="F139" s="249"/>
      <c r="G139" s="250"/>
      <c r="H139" s="250"/>
      <c r="I139" s="250"/>
    </row>
    <row r="140" spans="1:5" s="242" customFormat="1" ht="12.75" customHeight="1">
      <c r="A140" s="195" t="s">
        <v>127</v>
      </c>
      <c r="B140" s="405" t="s">
        <v>410</v>
      </c>
      <c r="C140" s="233"/>
      <c r="D140" s="233"/>
      <c r="E140" s="216"/>
    </row>
    <row r="141" spans="1:5" ht="13.5" customHeight="1">
      <c r="A141" s="195" t="s">
        <v>128</v>
      </c>
      <c r="B141" s="405" t="s">
        <v>411</v>
      </c>
      <c r="C141" s="233"/>
      <c r="D141" s="233"/>
      <c r="E141" s="216"/>
    </row>
    <row r="142" spans="1:5" ht="13.5" customHeight="1">
      <c r="A142" s="195" t="s">
        <v>151</v>
      </c>
      <c r="B142" s="405" t="s">
        <v>412</v>
      </c>
      <c r="C142" s="233"/>
      <c r="D142" s="233"/>
      <c r="E142" s="216"/>
    </row>
    <row r="143" spans="1:5" ht="13.5" customHeight="1" thickBot="1">
      <c r="A143" s="195" t="s">
        <v>316</v>
      </c>
      <c r="B143" s="405" t="s">
        <v>413</v>
      </c>
      <c r="C143" s="233"/>
      <c r="D143" s="233"/>
      <c r="E143" s="216"/>
    </row>
    <row r="144" spans="1:5" ht="12.75" customHeight="1" thickBot="1">
      <c r="A144" s="200" t="s">
        <v>14</v>
      </c>
      <c r="B144" s="386" t="s">
        <v>414</v>
      </c>
      <c r="C144" s="182">
        <f>+C125+C129+C134+C139</f>
        <v>734895</v>
      </c>
      <c r="D144" s="182">
        <f>+D125+D129+D134+D139</f>
        <v>808058</v>
      </c>
      <c r="E144" s="183">
        <f>+E125+E129+E134+E139</f>
        <v>808058</v>
      </c>
    </row>
    <row r="145" spans="1:5" ht="13.5" customHeight="1" thickBot="1">
      <c r="A145" s="225" t="s">
        <v>15</v>
      </c>
      <c r="B145" s="407" t="s">
        <v>415</v>
      </c>
      <c r="C145" s="182">
        <f>+C124+C144</f>
        <v>46366300</v>
      </c>
      <c r="D145" s="182">
        <f>+D124+D144</f>
        <v>72351622</v>
      </c>
      <c r="E145" s="183">
        <f>+E124+E144</f>
        <v>50459257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2017. ÉVI ZÁRSZÁMADÁSÁNAK PÉNZÜGYI MÉRLEGE&amp;10
&amp;R&amp;"Times New Roman CE,Félkövér dőlt"&amp;11 1. tájékoztató tábla a ....../2018. (......) önkormányzati rendelethez</oddHeader>
  </headerFooter>
  <rowBreaks count="1" manualBreakCount="1">
    <brk id="8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C9" sqref="C9"/>
    </sheetView>
  </sheetViews>
  <sheetFormatPr defaultColWidth="9.00390625" defaultRowHeight="12.75"/>
  <cols>
    <col min="1" max="1" width="5.50390625" style="7" customWidth="1"/>
    <col min="2" max="2" width="36.875" style="7" customWidth="1"/>
    <col min="3" max="8" width="13.875" style="7" customWidth="1"/>
    <col min="9" max="9" width="15.125" style="7" customWidth="1"/>
    <col min="10" max="10" width="5.00390625" style="7" customWidth="1"/>
    <col min="11" max="16384" width="9.375" style="7" customWidth="1"/>
  </cols>
  <sheetData>
    <row r="1" spans="1:10" ht="34.5" customHeight="1">
      <c r="A1" s="56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563"/>
      <c r="C1" s="563"/>
      <c r="D1" s="563"/>
      <c r="E1" s="563"/>
      <c r="F1" s="563"/>
      <c r="G1" s="563"/>
      <c r="H1" s="563"/>
      <c r="I1" s="563"/>
      <c r="J1" s="543" t="str">
        <f>+CONCATENATE("4. tájékoztató tábla a ......../",LEFT(ÖSSZEFÜGGÉSEK!A4,4)+1,". (........) önkormányzati rendelethez")</f>
        <v>4. tájékoztató tábla a ......../2018. (........) önkormányzati rendelethez</v>
      </c>
    </row>
    <row r="2" spans="8:10" ht="14.25" thickBot="1">
      <c r="H2" s="564" t="e">
        <f>#REF!</f>
        <v>#REF!</v>
      </c>
      <c r="I2" s="564"/>
      <c r="J2" s="543"/>
    </row>
    <row r="3" spans="1:10" ht="13.5" thickBot="1">
      <c r="A3" s="565" t="s">
        <v>4</v>
      </c>
      <c r="B3" s="544" t="s">
        <v>180</v>
      </c>
      <c r="C3" s="546" t="s">
        <v>181</v>
      </c>
      <c r="D3" s="548" t="s">
        <v>182</v>
      </c>
      <c r="E3" s="549"/>
      <c r="F3" s="549"/>
      <c r="G3" s="549"/>
      <c r="H3" s="549"/>
      <c r="I3" s="550" t="s">
        <v>183</v>
      </c>
      <c r="J3" s="543"/>
    </row>
    <row r="4" spans="1:10" s="19" customFormat="1" ht="42" customHeight="1" thickBot="1">
      <c r="A4" s="566"/>
      <c r="B4" s="545"/>
      <c r="C4" s="547"/>
      <c r="D4" s="90" t="s">
        <v>184</v>
      </c>
      <c r="E4" s="90" t="s">
        <v>185</v>
      </c>
      <c r="F4" s="90" t="s">
        <v>186</v>
      </c>
      <c r="G4" s="91" t="s">
        <v>187</v>
      </c>
      <c r="H4" s="91" t="s">
        <v>188</v>
      </c>
      <c r="I4" s="551"/>
      <c r="J4" s="543"/>
    </row>
    <row r="5" spans="1:10" s="19" customFormat="1" ht="12" customHeight="1" thickBot="1">
      <c r="A5" s="385" t="s">
        <v>362</v>
      </c>
      <c r="B5" s="92" t="s">
        <v>363</v>
      </c>
      <c r="C5" s="92" t="s">
        <v>364</v>
      </c>
      <c r="D5" s="92" t="s">
        <v>365</v>
      </c>
      <c r="E5" s="92" t="s">
        <v>366</v>
      </c>
      <c r="F5" s="92" t="s">
        <v>443</v>
      </c>
      <c r="G5" s="92" t="s">
        <v>444</v>
      </c>
      <c r="H5" s="92" t="s">
        <v>513</v>
      </c>
      <c r="I5" s="93" t="s">
        <v>514</v>
      </c>
      <c r="J5" s="543"/>
    </row>
    <row r="6" spans="1:10" s="19" customFormat="1" ht="18" customHeight="1">
      <c r="A6" s="552" t="s">
        <v>189</v>
      </c>
      <c r="B6" s="553"/>
      <c r="C6" s="553"/>
      <c r="D6" s="553"/>
      <c r="E6" s="553"/>
      <c r="F6" s="553"/>
      <c r="G6" s="553"/>
      <c r="H6" s="553"/>
      <c r="I6" s="554"/>
      <c r="J6" s="543"/>
    </row>
    <row r="7" spans="1:10" ht="15.75" customHeight="1">
      <c r="A7" s="32" t="s">
        <v>6</v>
      </c>
      <c r="B7" s="30" t="s">
        <v>190</v>
      </c>
      <c r="C7" s="22"/>
      <c r="D7" s="22"/>
      <c r="E7" s="22"/>
      <c r="F7" s="22"/>
      <c r="G7" s="94"/>
      <c r="H7" s="95">
        <f aca="true" t="shared" si="0" ref="H7:H13">SUM(D7:G7)</f>
        <v>0</v>
      </c>
      <c r="I7" s="33">
        <f aca="true" t="shared" si="1" ref="I7:I13">C7+H7</f>
        <v>0</v>
      </c>
      <c r="J7" s="543"/>
    </row>
    <row r="8" spans="1:10" ht="22.5">
      <c r="A8" s="32" t="s">
        <v>7</v>
      </c>
      <c r="B8" s="30" t="s">
        <v>143</v>
      </c>
      <c r="C8" s="22">
        <v>823521</v>
      </c>
      <c r="D8" s="22"/>
      <c r="E8" s="22"/>
      <c r="F8" s="22"/>
      <c r="G8" s="94"/>
      <c r="H8" s="95">
        <f t="shared" si="0"/>
        <v>0</v>
      </c>
      <c r="I8" s="33">
        <f t="shared" si="1"/>
        <v>823521</v>
      </c>
      <c r="J8" s="543"/>
    </row>
    <row r="9" spans="1:10" ht="22.5">
      <c r="A9" s="32" t="s">
        <v>8</v>
      </c>
      <c r="B9" s="30" t="s">
        <v>144</v>
      </c>
      <c r="C9" s="22"/>
      <c r="D9" s="22"/>
      <c r="E9" s="22"/>
      <c r="F9" s="22"/>
      <c r="G9" s="94"/>
      <c r="H9" s="95">
        <f t="shared" si="0"/>
        <v>0</v>
      </c>
      <c r="I9" s="33">
        <f t="shared" si="1"/>
        <v>0</v>
      </c>
      <c r="J9" s="543"/>
    </row>
    <row r="10" spans="1:10" ht="15.75" customHeight="1">
      <c r="A10" s="32" t="s">
        <v>9</v>
      </c>
      <c r="B10" s="30" t="s">
        <v>145</v>
      </c>
      <c r="C10" s="22"/>
      <c r="D10" s="22"/>
      <c r="E10" s="22"/>
      <c r="F10" s="22"/>
      <c r="G10" s="94"/>
      <c r="H10" s="95">
        <f t="shared" si="0"/>
        <v>0</v>
      </c>
      <c r="I10" s="33">
        <f t="shared" si="1"/>
        <v>0</v>
      </c>
      <c r="J10" s="543"/>
    </row>
    <row r="11" spans="1:10" ht="22.5">
      <c r="A11" s="32" t="s">
        <v>10</v>
      </c>
      <c r="B11" s="30" t="s">
        <v>146</v>
      </c>
      <c r="C11" s="22"/>
      <c r="D11" s="22"/>
      <c r="E11" s="22"/>
      <c r="F11" s="22"/>
      <c r="G11" s="94"/>
      <c r="H11" s="95">
        <f t="shared" si="0"/>
        <v>0</v>
      </c>
      <c r="I11" s="33">
        <f t="shared" si="1"/>
        <v>0</v>
      </c>
      <c r="J11" s="543"/>
    </row>
    <row r="12" spans="1:10" ht="15.75" customHeight="1">
      <c r="A12" s="34" t="s">
        <v>11</v>
      </c>
      <c r="B12" s="35" t="s">
        <v>191</v>
      </c>
      <c r="C12" s="23">
        <v>980222</v>
      </c>
      <c r="D12" s="23"/>
      <c r="E12" s="23"/>
      <c r="F12" s="23"/>
      <c r="G12" s="96"/>
      <c r="H12" s="95">
        <f t="shared" si="0"/>
        <v>0</v>
      </c>
      <c r="I12" s="33">
        <f t="shared" si="1"/>
        <v>980222</v>
      </c>
      <c r="J12" s="543"/>
    </row>
    <row r="13" spans="1:10" ht="15.75" customHeight="1" thickBot="1">
      <c r="A13" s="97" t="s">
        <v>12</v>
      </c>
      <c r="B13" s="98" t="s">
        <v>192</v>
      </c>
      <c r="C13" s="99"/>
      <c r="D13" s="99"/>
      <c r="E13" s="99"/>
      <c r="F13" s="99"/>
      <c r="G13" s="100"/>
      <c r="H13" s="95">
        <f t="shared" si="0"/>
        <v>0</v>
      </c>
      <c r="I13" s="33">
        <f t="shared" si="1"/>
        <v>0</v>
      </c>
      <c r="J13" s="543"/>
    </row>
    <row r="14" spans="1:10" s="24" customFormat="1" ht="18" customHeight="1" thickBot="1">
      <c r="A14" s="555" t="s">
        <v>193</v>
      </c>
      <c r="B14" s="556"/>
      <c r="C14" s="36">
        <f aca="true" t="shared" si="2" ref="C14:I14">SUM(C7:C13)</f>
        <v>1803743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01">
        <f t="shared" si="2"/>
        <v>0</v>
      </c>
      <c r="H14" s="101">
        <f t="shared" si="2"/>
        <v>0</v>
      </c>
      <c r="I14" s="37">
        <f t="shared" si="2"/>
        <v>1803743</v>
      </c>
      <c r="J14" s="543"/>
    </row>
    <row r="15" spans="1:10" s="21" customFormat="1" ht="18" customHeight="1">
      <c r="A15" s="557" t="s">
        <v>194</v>
      </c>
      <c r="B15" s="558"/>
      <c r="C15" s="558"/>
      <c r="D15" s="558"/>
      <c r="E15" s="558"/>
      <c r="F15" s="558"/>
      <c r="G15" s="558"/>
      <c r="H15" s="558"/>
      <c r="I15" s="559"/>
      <c r="J15" s="543"/>
    </row>
    <row r="16" spans="1:10" s="21" customFormat="1" ht="12.75">
      <c r="A16" s="32" t="s">
        <v>6</v>
      </c>
      <c r="B16" s="30" t="s">
        <v>195</v>
      </c>
      <c r="C16" s="22"/>
      <c r="D16" s="22"/>
      <c r="E16" s="22"/>
      <c r="F16" s="22"/>
      <c r="G16" s="94"/>
      <c r="H16" s="95">
        <f>SUM(D16:G16)</f>
        <v>0</v>
      </c>
      <c r="I16" s="33">
        <f>C16+H16</f>
        <v>0</v>
      </c>
      <c r="J16" s="543"/>
    </row>
    <row r="17" spans="1:10" ht="13.5" thickBot="1">
      <c r="A17" s="97" t="s">
        <v>7</v>
      </c>
      <c r="B17" s="98" t="s">
        <v>192</v>
      </c>
      <c r="C17" s="99"/>
      <c r="D17" s="99"/>
      <c r="E17" s="99"/>
      <c r="F17" s="99"/>
      <c r="G17" s="100"/>
      <c r="H17" s="95">
        <f>SUM(D17:G17)</f>
        <v>0</v>
      </c>
      <c r="I17" s="102">
        <f>C17+H17</f>
        <v>0</v>
      </c>
      <c r="J17" s="543"/>
    </row>
    <row r="18" spans="1:10" ht="15.75" customHeight="1" thickBot="1">
      <c r="A18" s="555" t="s">
        <v>196</v>
      </c>
      <c r="B18" s="556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01">
        <f t="shared" si="3"/>
        <v>0</v>
      </c>
      <c r="H18" s="101">
        <f t="shared" si="3"/>
        <v>0</v>
      </c>
      <c r="I18" s="37">
        <f t="shared" si="3"/>
        <v>0</v>
      </c>
      <c r="J18" s="543"/>
    </row>
    <row r="19" spans="1:10" ht="18" customHeight="1" thickBot="1">
      <c r="A19" s="560" t="s">
        <v>197</v>
      </c>
      <c r="B19" s="561"/>
      <c r="C19" s="103">
        <f aca="true" t="shared" si="4" ref="C19:I19">C14+C18</f>
        <v>1803743</v>
      </c>
      <c r="D19" s="103">
        <f t="shared" si="4"/>
        <v>0</v>
      </c>
      <c r="E19" s="103">
        <f t="shared" si="4"/>
        <v>0</v>
      </c>
      <c r="F19" s="103">
        <f t="shared" si="4"/>
        <v>0</v>
      </c>
      <c r="G19" s="103">
        <f t="shared" si="4"/>
        <v>0</v>
      </c>
      <c r="H19" s="103">
        <f t="shared" si="4"/>
        <v>0</v>
      </c>
      <c r="I19" s="37">
        <f t="shared" si="4"/>
        <v>1803743</v>
      </c>
      <c r="J19" s="543"/>
    </row>
  </sheetData>
  <sheetProtection sheet="1" objects="1" scenarios="1"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1">
      <selection activeCell="D15" sqref="D15"/>
    </sheetView>
  </sheetViews>
  <sheetFormatPr defaultColWidth="9.00390625" defaultRowHeight="12.75"/>
  <cols>
    <col min="1" max="1" width="6.625" style="7" customWidth="1"/>
    <col min="2" max="2" width="32.875" style="7" customWidth="1"/>
    <col min="3" max="3" width="25.375" style="7" customWidth="1"/>
    <col min="4" max="5" width="12.875" style="7" customWidth="1"/>
    <col min="6" max="16384" width="9.375" style="7" customWidth="1"/>
  </cols>
  <sheetData>
    <row r="1" spans="3:5" ht="14.25" thickBot="1">
      <c r="C1" s="104"/>
      <c r="D1" s="104"/>
      <c r="E1" s="104" t="e">
        <f>#REF!</f>
        <v>#REF!</v>
      </c>
    </row>
    <row r="2" spans="1:5" ht="42.75" customHeight="1" thickBot="1">
      <c r="A2" s="596" t="s">
        <v>55</v>
      </c>
      <c r="B2" s="598" t="s">
        <v>198</v>
      </c>
      <c r="C2" s="597" t="s">
        <v>199</v>
      </c>
      <c r="D2" s="105" t="s">
        <v>200</v>
      </c>
      <c r="E2" s="106" t="s">
        <v>201</v>
      </c>
    </row>
    <row r="3" spans="1:5" ht="15.75" customHeight="1">
      <c r="A3" s="107" t="s">
        <v>6</v>
      </c>
      <c r="B3" s="600" t="s">
        <v>636</v>
      </c>
      <c r="C3" s="108" t="s">
        <v>638</v>
      </c>
      <c r="D3" s="109">
        <v>0</v>
      </c>
      <c r="E3" s="110">
        <v>10000</v>
      </c>
    </row>
    <row r="4" spans="1:5" ht="15.75" customHeight="1">
      <c r="A4" s="111" t="s">
        <v>7</v>
      </c>
      <c r="B4" t="s">
        <v>637</v>
      </c>
      <c r="C4" s="599" t="s">
        <v>638</v>
      </c>
      <c r="D4" s="113">
        <v>0</v>
      </c>
      <c r="E4" s="114">
        <v>5000</v>
      </c>
    </row>
    <row r="5" spans="1:5" ht="15.75" customHeight="1">
      <c r="A5" s="111" t="s">
        <v>8</v>
      </c>
      <c r="B5" s="112"/>
      <c r="C5" s="112"/>
      <c r="D5" s="113"/>
      <c r="E5" s="114"/>
    </row>
    <row r="6" spans="1:5" ht="15.75" customHeight="1">
      <c r="A6" s="111" t="s">
        <v>9</v>
      </c>
      <c r="B6" s="112"/>
      <c r="C6" s="112"/>
      <c r="D6" s="113"/>
      <c r="E6" s="114"/>
    </row>
    <row r="7" spans="1:5" ht="15.75" customHeight="1">
      <c r="A7" s="111" t="s">
        <v>10</v>
      </c>
      <c r="B7" s="112"/>
      <c r="C7" s="112"/>
      <c r="D7" s="113"/>
      <c r="E7" s="114"/>
    </row>
    <row r="8" spans="1:5" ht="15.75" customHeight="1">
      <c r="A8" s="111" t="s">
        <v>11</v>
      </c>
      <c r="B8" s="112"/>
      <c r="C8" s="112"/>
      <c r="D8" s="113"/>
      <c r="E8" s="114"/>
    </row>
    <row r="9" spans="1:5" ht="15.75" customHeight="1">
      <c r="A9" s="111" t="s">
        <v>12</v>
      </c>
      <c r="B9" s="112"/>
      <c r="C9" s="112"/>
      <c r="D9" s="113"/>
      <c r="E9" s="114"/>
    </row>
    <row r="10" spans="1:5" ht="15.75" customHeight="1">
      <c r="A10" s="111" t="s">
        <v>13</v>
      </c>
      <c r="B10" s="112"/>
      <c r="C10" s="112"/>
      <c r="D10" s="113"/>
      <c r="E10" s="114"/>
    </row>
    <row r="11" spans="1:5" ht="15.75" customHeight="1">
      <c r="A11" s="111" t="s">
        <v>14</v>
      </c>
      <c r="B11" s="112"/>
      <c r="C11" s="112"/>
      <c r="D11" s="113"/>
      <c r="E11" s="114"/>
    </row>
    <row r="12" spans="1:5" ht="15.75" customHeight="1">
      <c r="A12" s="111" t="s">
        <v>15</v>
      </c>
      <c r="B12" s="112"/>
      <c r="C12" s="112"/>
      <c r="D12" s="113"/>
      <c r="E12" s="114"/>
    </row>
    <row r="13" spans="1:5" ht="15.75" customHeight="1">
      <c r="A13" s="111" t="s">
        <v>16</v>
      </c>
      <c r="B13" s="112"/>
      <c r="C13" s="112"/>
      <c r="D13" s="113"/>
      <c r="E13" s="114"/>
    </row>
    <row r="14" spans="1:5" ht="15.75" customHeight="1">
      <c r="A14" s="111" t="s">
        <v>17</v>
      </c>
      <c r="B14" s="112"/>
      <c r="C14" s="112"/>
      <c r="D14" s="113"/>
      <c r="E14" s="114"/>
    </row>
    <row r="15" spans="1:5" ht="15.75" customHeight="1">
      <c r="A15" s="111" t="s">
        <v>18</v>
      </c>
      <c r="B15" s="112"/>
      <c r="C15" s="112"/>
      <c r="D15" s="113"/>
      <c r="E15" s="114"/>
    </row>
    <row r="16" spans="1:5" ht="15.75" customHeight="1">
      <c r="A16" s="111" t="s">
        <v>19</v>
      </c>
      <c r="B16" s="112"/>
      <c r="C16" s="112"/>
      <c r="D16" s="113"/>
      <c r="E16" s="114"/>
    </row>
    <row r="17" spans="1:5" ht="15.75" customHeight="1">
      <c r="A17" s="111" t="s">
        <v>20</v>
      </c>
      <c r="B17" s="112"/>
      <c r="C17" s="112"/>
      <c r="D17" s="113"/>
      <c r="E17" s="114"/>
    </row>
    <row r="18" spans="1:5" ht="15.75" customHeight="1">
      <c r="A18" s="111" t="s">
        <v>21</v>
      </c>
      <c r="B18" s="112"/>
      <c r="C18" s="112"/>
      <c r="D18" s="113"/>
      <c r="E18" s="114"/>
    </row>
    <row r="19" spans="1:5" ht="15.75" customHeight="1">
      <c r="A19" s="111" t="s">
        <v>22</v>
      </c>
      <c r="B19" s="112"/>
      <c r="C19" s="112"/>
      <c r="D19" s="113"/>
      <c r="E19" s="114"/>
    </row>
    <row r="20" spans="1:5" ht="15.75" customHeight="1">
      <c r="A20" s="111" t="s">
        <v>23</v>
      </c>
      <c r="B20" s="112"/>
      <c r="C20" s="112"/>
      <c r="D20" s="113"/>
      <c r="E20" s="114"/>
    </row>
    <row r="21" spans="1:5" ht="15.75" customHeight="1">
      <c r="A21" s="111" t="s">
        <v>24</v>
      </c>
      <c r="B21" s="112"/>
      <c r="C21" s="112"/>
      <c r="D21" s="113"/>
      <c r="E21" s="114"/>
    </row>
    <row r="22" spans="1:5" ht="15.75" customHeight="1">
      <c r="A22" s="111" t="s">
        <v>25</v>
      </c>
      <c r="B22" s="112"/>
      <c r="C22" s="112"/>
      <c r="D22" s="113"/>
      <c r="E22" s="114"/>
    </row>
    <row r="23" spans="1:5" ht="15.75" customHeight="1">
      <c r="A23" s="111" t="s">
        <v>26</v>
      </c>
      <c r="B23" s="112"/>
      <c r="C23" s="112"/>
      <c r="D23" s="113"/>
      <c r="E23" s="114"/>
    </row>
    <row r="24" spans="1:5" ht="15.75" customHeight="1">
      <c r="A24" s="111" t="s">
        <v>27</v>
      </c>
      <c r="B24" s="112"/>
      <c r="C24" s="112"/>
      <c r="D24" s="113"/>
      <c r="E24" s="114"/>
    </row>
    <row r="25" spans="1:5" ht="15.75" customHeight="1">
      <c r="A25" s="111" t="s">
        <v>28</v>
      </c>
      <c r="B25" s="112"/>
      <c r="C25" s="112"/>
      <c r="D25" s="113"/>
      <c r="E25" s="114"/>
    </row>
    <row r="26" spans="1:5" ht="15.75" customHeight="1">
      <c r="A26" s="111" t="s">
        <v>29</v>
      </c>
      <c r="B26" s="112"/>
      <c r="C26" s="112"/>
      <c r="D26" s="113"/>
      <c r="E26" s="114"/>
    </row>
    <row r="27" spans="1:5" ht="15.75" customHeight="1">
      <c r="A27" s="111" t="s">
        <v>30</v>
      </c>
      <c r="B27" s="112"/>
      <c r="C27" s="112"/>
      <c r="D27" s="113"/>
      <c r="E27" s="114"/>
    </row>
    <row r="28" spans="1:5" ht="15.75" customHeight="1">
      <c r="A28" s="111" t="s">
        <v>31</v>
      </c>
      <c r="B28" s="112"/>
      <c r="C28" s="112"/>
      <c r="D28" s="113"/>
      <c r="E28" s="114"/>
    </row>
    <row r="29" spans="1:5" ht="15.75" customHeight="1">
      <c r="A29" s="111" t="s">
        <v>32</v>
      </c>
      <c r="B29" s="112"/>
      <c r="C29" s="112"/>
      <c r="D29" s="113"/>
      <c r="E29" s="114"/>
    </row>
    <row r="30" spans="1:5" ht="15.75" customHeight="1">
      <c r="A30" s="111" t="s">
        <v>33</v>
      </c>
      <c r="B30" s="112"/>
      <c r="C30" s="112"/>
      <c r="D30" s="113"/>
      <c r="E30" s="114"/>
    </row>
    <row r="31" spans="1:5" ht="15.75" customHeight="1">
      <c r="A31" s="111" t="s">
        <v>34</v>
      </c>
      <c r="B31" s="112"/>
      <c r="C31" s="112"/>
      <c r="D31" s="113"/>
      <c r="E31" s="114"/>
    </row>
    <row r="32" spans="1:5" ht="15.75" customHeight="1">
      <c r="A32" s="111" t="s">
        <v>87</v>
      </c>
      <c r="B32" s="112"/>
      <c r="C32" s="112"/>
      <c r="D32" s="113"/>
      <c r="E32" s="114"/>
    </row>
    <row r="33" spans="1:5" ht="15.75" customHeight="1">
      <c r="A33" s="111" t="s">
        <v>179</v>
      </c>
      <c r="B33" s="112"/>
      <c r="C33" s="112"/>
      <c r="D33" s="113"/>
      <c r="E33" s="114"/>
    </row>
    <row r="34" spans="1:5" ht="15.75" customHeight="1">
      <c r="A34" s="111" t="s">
        <v>202</v>
      </c>
      <c r="B34" s="112"/>
      <c r="C34" s="112"/>
      <c r="D34" s="113"/>
      <c r="E34" s="114"/>
    </row>
    <row r="35" spans="1:5" ht="15.75" customHeight="1" thickBot="1">
      <c r="A35" s="115" t="s">
        <v>203</v>
      </c>
      <c r="B35" s="116"/>
      <c r="C35" s="116"/>
      <c r="D35" s="117"/>
      <c r="E35" s="118"/>
    </row>
    <row r="36" spans="1:5" ht="15.75" customHeight="1" thickBot="1">
      <c r="A36" s="567" t="s">
        <v>39</v>
      </c>
      <c r="B36" s="568"/>
      <c r="C36" s="119"/>
      <c r="D36" s="120">
        <f>SUM(D3:D35)</f>
        <v>0</v>
      </c>
      <c r="E36" s="121">
        <f>SUM(E3:E35)</f>
        <v>15000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......../2018.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="130" zoomScaleNormal="130" zoomScaleSheetLayoutView="120" workbookViewId="0" topLeftCell="A1">
      <selection activeCell="E58" sqref="E58"/>
    </sheetView>
  </sheetViews>
  <sheetFormatPr defaultColWidth="12.00390625" defaultRowHeight="12.75"/>
  <cols>
    <col min="1" max="1" width="67.125" style="408" customWidth="1"/>
    <col min="2" max="2" width="6.125" style="409" customWidth="1"/>
    <col min="3" max="4" width="12.125" style="408" customWidth="1"/>
    <col min="5" max="5" width="12.125" style="424" customWidth="1"/>
    <col min="6" max="16384" width="12.00390625" style="408" customWidth="1"/>
  </cols>
  <sheetData>
    <row r="1" spans="1:5" ht="49.5" customHeight="1">
      <c r="A1" s="570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571"/>
      <c r="C1" s="571"/>
      <c r="D1" s="571"/>
      <c r="E1" s="571"/>
    </row>
    <row r="2" spans="3:5" ht="16.5" thickBot="1">
      <c r="C2" s="572" t="e">
        <f>'6. tájékoztató tábla'!E1</f>
        <v>#REF!</v>
      </c>
      <c r="D2" s="572"/>
      <c r="E2" s="572"/>
    </row>
    <row r="3" spans="1:5" ht="15.75" customHeight="1">
      <c r="A3" s="573" t="s">
        <v>204</v>
      </c>
      <c r="B3" s="576" t="s">
        <v>205</v>
      </c>
      <c r="C3" s="579" t="s">
        <v>206</v>
      </c>
      <c r="D3" s="579" t="s">
        <v>207</v>
      </c>
      <c r="E3" s="581" t="s">
        <v>208</v>
      </c>
    </row>
    <row r="4" spans="1:5" ht="11.25" customHeight="1">
      <c r="A4" s="574"/>
      <c r="B4" s="577"/>
      <c r="C4" s="580"/>
      <c r="D4" s="580"/>
      <c r="E4" s="582"/>
    </row>
    <row r="5" spans="1:5" ht="15.75">
      <c r="A5" s="575"/>
      <c r="B5" s="578"/>
      <c r="C5" s="583" t="s">
        <v>209</v>
      </c>
      <c r="D5" s="583"/>
      <c r="E5" s="584"/>
    </row>
    <row r="6" spans="1:5" s="413" customFormat="1" ht="16.5" thickBot="1">
      <c r="A6" s="410" t="s">
        <v>577</v>
      </c>
      <c r="B6" s="411" t="s">
        <v>363</v>
      </c>
      <c r="C6" s="411" t="s">
        <v>364</v>
      </c>
      <c r="D6" s="411" t="s">
        <v>365</v>
      </c>
      <c r="E6" s="412" t="s">
        <v>366</v>
      </c>
    </row>
    <row r="7" spans="1:5" s="416" customFormat="1" ht="15.75">
      <c r="A7" s="414" t="s">
        <v>515</v>
      </c>
      <c r="B7" s="415" t="s">
        <v>210</v>
      </c>
      <c r="C7" s="465">
        <v>1757000</v>
      </c>
      <c r="D7" s="465">
        <v>1424336</v>
      </c>
      <c r="E7" s="466">
        <v>1424336</v>
      </c>
    </row>
    <row r="8" spans="1:5" s="416" customFormat="1" ht="15.75">
      <c r="A8" s="417" t="s">
        <v>516</v>
      </c>
      <c r="B8" s="130" t="s">
        <v>211</v>
      </c>
      <c r="C8" s="467">
        <f>+C9+C14+C19+C24+C29</f>
        <v>363675093</v>
      </c>
      <c r="D8" s="467">
        <f>+D9+D14+D19+D24+D29</f>
        <v>239039797</v>
      </c>
      <c r="E8" s="468">
        <f>+E9+E14+E19+E24+E29</f>
        <v>239039797</v>
      </c>
    </row>
    <row r="9" spans="1:5" s="416" customFormat="1" ht="15.75">
      <c r="A9" s="417" t="s">
        <v>517</v>
      </c>
      <c r="B9" s="130" t="s">
        <v>212</v>
      </c>
      <c r="C9" s="467">
        <f>+C10+C11+C12+C13</f>
        <v>332333620</v>
      </c>
      <c r="D9" s="467">
        <f>+D10+D11+D12+D13</f>
        <v>232871146</v>
      </c>
      <c r="E9" s="468">
        <f>+E10+E11+E12+E13</f>
        <v>232871146</v>
      </c>
    </row>
    <row r="10" spans="1:5" s="416" customFormat="1" ht="15.75">
      <c r="A10" s="418" t="s">
        <v>518</v>
      </c>
      <c r="B10" s="130" t="s">
        <v>213</v>
      </c>
      <c r="C10" s="469">
        <v>182674709</v>
      </c>
      <c r="D10" s="469">
        <v>105200433</v>
      </c>
      <c r="E10" s="470">
        <v>105200433</v>
      </c>
    </row>
    <row r="11" spans="1:5" s="416" customFormat="1" ht="26.25" customHeight="1">
      <c r="A11" s="418" t="s">
        <v>519</v>
      </c>
      <c r="B11" s="130" t="s">
        <v>214</v>
      </c>
      <c r="C11" s="471">
        <v>0</v>
      </c>
      <c r="D11" s="471"/>
      <c r="E11" s="472"/>
    </row>
    <row r="12" spans="1:5" s="416" customFormat="1" ht="22.5">
      <c r="A12" s="418" t="s">
        <v>520</v>
      </c>
      <c r="B12" s="130" t="s">
        <v>215</v>
      </c>
      <c r="C12" s="471">
        <v>144851911</v>
      </c>
      <c r="D12" s="471">
        <v>123223986</v>
      </c>
      <c r="E12" s="472">
        <v>123223986</v>
      </c>
    </row>
    <row r="13" spans="1:5" s="416" customFormat="1" ht="15.75">
      <c r="A13" s="418" t="s">
        <v>521</v>
      </c>
      <c r="B13" s="130" t="s">
        <v>216</v>
      </c>
      <c r="C13" s="471">
        <v>4807000</v>
      </c>
      <c r="D13" s="471">
        <v>4446727</v>
      </c>
      <c r="E13" s="472">
        <v>4446727</v>
      </c>
    </row>
    <row r="14" spans="1:5" s="416" customFormat="1" ht="15.75">
      <c r="A14" s="417" t="s">
        <v>522</v>
      </c>
      <c r="B14" s="130" t="s">
        <v>217</v>
      </c>
      <c r="C14" s="473">
        <f>+C15+C16+C17+C18</f>
        <v>31341473</v>
      </c>
      <c r="D14" s="473">
        <f>+D15+D16+D17+D18</f>
        <v>6168651</v>
      </c>
      <c r="E14" s="474">
        <f>+E15+E16+E17+E18</f>
        <v>6168651</v>
      </c>
    </row>
    <row r="15" spans="1:5" s="416" customFormat="1" ht="15.75">
      <c r="A15" s="418" t="s">
        <v>523</v>
      </c>
      <c r="B15" s="130" t="s">
        <v>218</v>
      </c>
      <c r="C15" s="471"/>
      <c r="D15" s="471"/>
      <c r="E15" s="472"/>
    </row>
    <row r="16" spans="1:5" s="416" customFormat="1" ht="22.5">
      <c r="A16" s="418" t="s">
        <v>524</v>
      </c>
      <c r="B16" s="130" t="s">
        <v>15</v>
      </c>
      <c r="C16" s="471"/>
      <c r="D16" s="471"/>
      <c r="E16" s="472"/>
    </row>
    <row r="17" spans="1:5" s="416" customFormat="1" ht="15.75">
      <c r="A17" s="418" t="s">
        <v>525</v>
      </c>
      <c r="B17" s="130" t="s">
        <v>16</v>
      </c>
      <c r="C17" s="471"/>
      <c r="D17" s="471"/>
      <c r="E17" s="472"/>
    </row>
    <row r="18" spans="1:5" s="416" customFormat="1" ht="15.75">
      <c r="A18" s="418" t="s">
        <v>526</v>
      </c>
      <c r="B18" s="130" t="s">
        <v>17</v>
      </c>
      <c r="C18" s="471">
        <v>31341473</v>
      </c>
      <c r="D18" s="471">
        <v>6168651</v>
      </c>
      <c r="E18" s="472">
        <v>6168651</v>
      </c>
    </row>
    <row r="19" spans="1:5" s="416" customFormat="1" ht="15.75">
      <c r="A19" s="417" t="s">
        <v>527</v>
      </c>
      <c r="B19" s="130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16" customFormat="1" ht="15.75">
      <c r="A20" s="418" t="s">
        <v>528</v>
      </c>
      <c r="B20" s="130" t="s">
        <v>19</v>
      </c>
      <c r="C20" s="471"/>
      <c r="D20" s="471"/>
      <c r="E20" s="472"/>
    </row>
    <row r="21" spans="1:5" s="416" customFormat="1" ht="15.75">
      <c r="A21" s="418" t="s">
        <v>529</v>
      </c>
      <c r="B21" s="130" t="s">
        <v>20</v>
      </c>
      <c r="C21" s="471"/>
      <c r="D21" s="471"/>
      <c r="E21" s="472"/>
    </row>
    <row r="22" spans="1:5" s="416" customFormat="1" ht="15.75">
      <c r="A22" s="418" t="s">
        <v>530</v>
      </c>
      <c r="B22" s="130" t="s">
        <v>21</v>
      </c>
      <c r="C22" s="471"/>
      <c r="D22" s="471"/>
      <c r="E22" s="472"/>
    </row>
    <row r="23" spans="1:5" s="416" customFormat="1" ht="15.75">
      <c r="A23" s="418" t="s">
        <v>531</v>
      </c>
      <c r="B23" s="130" t="s">
        <v>22</v>
      </c>
      <c r="C23" s="471"/>
      <c r="D23" s="471"/>
      <c r="E23" s="472"/>
    </row>
    <row r="24" spans="1:5" s="416" customFormat="1" ht="15.75">
      <c r="A24" s="417" t="s">
        <v>532</v>
      </c>
      <c r="B24" s="130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16" customFormat="1" ht="15.75">
      <c r="A25" s="418" t="s">
        <v>533</v>
      </c>
      <c r="B25" s="130" t="s">
        <v>24</v>
      </c>
      <c r="C25" s="471"/>
      <c r="D25" s="471"/>
      <c r="E25" s="472"/>
    </row>
    <row r="26" spans="1:5" s="416" customFormat="1" ht="15.75">
      <c r="A26" s="418" t="s">
        <v>534</v>
      </c>
      <c r="B26" s="130" t="s">
        <v>25</v>
      </c>
      <c r="C26" s="471"/>
      <c r="D26" s="471"/>
      <c r="E26" s="472"/>
    </row>
    <row r="27" spans="1:5" s="416" customFormat="1" ht="15.75">
      <c r="A27" s="418" t="s">
        <v>535</v>
      </c>
      <c r="B27" s="130" t="s">
        <v>26</v>
      </c>
      <c r="C27" s="471"/>
      <c r="D27" s="471"/>
      <c r="E27" s="472"/>
    </row>
    <row r="28" spans="1:5" s="416" customFormat="1" ht="15.75">
      <c r="A28" s="418" t="s">
        <v>536</v>
      </c>
      <c r="B28" s="130" t="s">
        <v>27</v>
      </c>
      <c r="C28" s="471"/>
      <c r="D28" s="471"/>
      <c r="E28" s="472"/>
    </row>
    <row r="29" spans="1:5" s="416" customFormat="1" ht="15.75">
      <c r="A29" s="417" t="s">
        <v>537</v>
      </c>
      <c r="B29" s="130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16" customFormat="1" ht="15.75">
      <c r="A30" s="418" t="s">
        <v>538</v>
      </c>
      <c r="B30" s="130" t="s">
        <v>29</v>
      </c>
      <c r="C30" s="471"/>
      <c r="D30" s="471"/>
      <c r="E30" s="472"/>
    </row>
    <row r="31" spans="1:5" s="416" customFormat="1" ht="22.5">
      <c r="A31" s="418" t="s">
        <v>539</v>
      </c>
      <c r="B31" s="130" t="s">
        <v>30</v>
      </c>
      <c r="C31" s="471"/>
      <c r="D31" s="471"/>
      <c r="E31" s="472"/>
    </row>
    <row r="32" spans="1:5" s="416" customFormat="1" ht="15.75">
      <c r="A32" s="418" t="s">
        <v>540</v>
      </c>
      <c r="B32" s="130" t="s">
        <v>31</v>
      </c>
      <c r="C32" s="471"/>
      <c r="D32" s="471"/>
      <c r="E32" s="472"/>
    </row>
    <row r="33" spans="1:5" s="416" customFormat="1" ht="15.75">
      <c r="A33" s="418" t="s">
        <v>541</v>
      </c>
      <c r="B33" s="130" t="s">
        <v>32</v>
      </c>
      <c r="C33" s="471"/>
      <c r="D33" s="471"/>
      <c r="E33" s="472"/>
    </row>
    <row r="34" spans="1:5" s="416" customFormat="1" ht="15.75">
      <c r="A34" s="417" t="s">
        <v>542</v>
      </c>
      <c r="B34" s="130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16" customFormat="1" ht="15.75">
      <c r="A35" s="417" t="s">
        <v>543</v>
      </c>
      <c r="B35" s="130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16" customFormat="1" ht="15.75">
      <c r="A36" s="418" t="s">
        <v>544</v>
      </c>
      <c r="B36" s="130" t="s">
        <v>87</v>
      </c>
      <c r="C36" s="471"/>
      <c r="D36" s="471"/>
      <c r="E36" s="472"/>
    </row>
    <row r="37" spans="1:5" s="416" customFormat="1" ht="15.75">
      <c r="A37" s="418" t="s">
        <v>545</v>
      </c>
      <c r="B37" s="130" t="s">
        <v>179</v>
      </c>
      <c r="C37" s="471"/>
      <c r="D37" s="471"/>
      <c r="E37" s="472"/>
    </row>
    <row r="38" spans="1:5" s="416" customFormat="1" ht="15.75">
      <c r="A38" s="418" t="s">
        <v>546</v>
      </c>
      <c r="B38" s="130" t="s">
        <v>202</v>
      </c>
      <c r="C38" s="471"/>
      <c r="D38" s="471"/>
      <c r="E38" s="472"/>
    </row>
    <row r="39" spans="1:5" s="416" customFormat="1" ht="15.75">
      <c r="A39" s="418" t="s">
        <v>547</v>
      </c>
      <c r="B39" s="130" t="s">
        <v>203</v>
      </c>
      <c r="C39" s="471"/>
      <c r="D39" s="471"/>
      <c r="E39" s="472"/>
    </row>
    <row r="40" spans="1:5" s="416" customFormat="1" ht="15.75">
      <c r="A40" s="417" t="s">
        <v>548</v>
      </c>
      <c r="B40" s="130" t="s">
        <v>219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16" customFormat="1" ht="15.75">
      <c r="A41" s="418" t="s">
        <v>549</v>
      </c>
      <c r="B41" s="130" t="s">
        <v>220</v>
      </c>
      <c r="C41" s="471"/>
      <c r="D41" s="471"/>
      <c r="E41" s="472"/>
    </row>
    <row r="42" spans="1:5" s="416" customFormat="1" ht="22.5">
      <c r="A42" s="418" t="s">
        <v>550</v>
      </c>
      <c r="B42" s="130" t="s">
        <v>221</v>
      </c>
      <c r="C42" s="471"/>
      <c r="D42" s="471"/>
      <c r="E42" s="472"/>
    </row>
    <row r="43" spans="1:5" s="416" customFormat="1" ht="15.75">
      <c r="A43" s="418" t="s">
        <v>551</v>
      </c>
      <c r="B43" s="130" t="s">
        <v>222</v>
      </c>
      <c r="C43" s="471"/>
      <c r="D43" s="471"/>
      <c r="E43" s="472"/>
    </row>
    <row r="44" spans="1:5" s="416" customFormat="1" ht="15.75">
      <c r="A44" s="418" t="s">
        <v>552</v>
      </c>
      <c r="B44" s="130" t="s">
        <v>223</v>
      </c>
      <c r="C44" s="471"/>
      <c r="D44" s="471"/>
      <c r="E44" s="472"/>
    </row>
    <row r="45" spans="1:5" s="416" customFormat="1" ht="15.75">
      <c r="A45" s="417" t="s">
        <v>553</v>
      </c>
      <c r="B45" s="130" t="s">
        <v>224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16" customFormat="1" ht="15.75">
      <c r="A46" s="418" t="s">
        <v>554</v>
      </c>
      <c r="B46" s="130" t="s">
        <v>225</v>
      </c>
      <c r="C46" s="471"/>
      <c r="D46" s="471"/>
      <c r="E46" s="472"/>
    </row>
    <row r="47" spans="1:5" s="416" customFormat="1" ht="22.5">
      <c r="A47" s="418" t="s">
        <v>555</v>
      </c>
      <c r="B47" s="130" t="s">
        <v>226</v>
      </c>
      <c r="C47" s="471"/>
      <c r="D47" s="471"/>
      <c r="E47" s="472"/>
    </row>
    <row r="48" spans="1:5" s="416" customFormat="1" ht="15.75">
      <c r="A48" s="418" t="s">
        <v>556</v>
      </c>
      <c r="B48" s="130" t="s">
        <v>227</v>
      </c>
      <c r="C48" s="471"/>
      <c r="D48" s="471"/>
      <c r="E48" s="472"/>
    </row>
    <row r="49" spans="1:5" s="416" customFormat="1" ht="15.75">
      <c r="A49" s="418" t="s">
        <v>557</v>
      </c>
      <c r="B49" s="130" t="s">
        <v>228</v>
      </c>
      <c r="C49" s="471"/>
      <c r="D49" s="471"/>
      <c r="E49" s="472"/>
    </row>
    <row r="50" spans="1:5" s="416" customFormat="1" ht="15.75">
      <c r="A50" s="417" t="s">
        <v>558</v>
      </c>
      <c r="B50" s="130" t="s">
        <v>229</v>
      </c>
      <c r="C50" s="471">
        <v>316593050</v>
      </c>
      <c r="D50" s="471">
        <v>191581813</v>
      </c>
      <c r="E50" s="472">
        <v>191581813</v>
      </c>
    </row>
    <row r="51" spans="1:5" s="416" customFormat="1" ht="21">
      <c r="A51" s="417" t="s">
        <v>559</v>
      </c>
      <c r="B51" s="130" t="s">
        <v>230</v>
      </c>
      <c r="C51" s="473">
        <f>+C7+C8+C34+C50</f>
        <v>682025143</v>
      </c>
      <c r="D51" s="473">
        <f>+D7+D8+D34+D50</f>
        <v>432045946</v>
      </c>
      <c r="E51" s="474">
        <f>+E7+E8+E34+E50</f>
        <v>432045946</v>
      </c>
    </row>
    <row r="52" spans="1:5" s="416" customFormat="1" ht="15.75">
      <c r="A52" s="417" t="s">
        <v>560</v>
      </c>
      <c r="B52" s="130" t="s">
        <v>231</v>
      </c>
      <c r="C52" s="471"/>
      <c r="D52" s="471"/>
      <c r="E52" s="472"/>
    </row>
    <row r="53" spans="1:5" s="416" customFormat="1" ht="15.75">
      <c r="A53" s="417" t="s">
        <v>561</v>
      </c>
      <c r="B53" s="130" t="s">
        <v>232</v>
      </c>
      <c r="C53" s="471"/>
      <c r="D53" s="471"/>
      <c r="E53" s="472"/>
    </row>
    <row r="54" spans="1:5" s="416" customFormat="1" ht="15.75">
      <c r="A54" s="417" t="s">
        <v>562</v>
      </c>
      <c r="B54" s="130" t="s">
        <v>233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16" customFormat="1" ht="15.75">
      <c r="A55" s="417" t="s">
        <v>563</v>
      </c>
      <c r="B55" s="130" t="s">
        <v>234</v>
      </c>
      <c r="C55" s="471"/>
      <c r="D55" s="471"/>
      <c r="E55" s="472"/>
    </row>
    <row r="56" spans="1:5" s="416" customFormat="1" ht="15.75">
      <c r="A56" s="417" t="s">
        <v>564</v>
      </c>
      <c r="B56" s="130" t="s">
        <v>235</v>
      </c>
      <c r="C56" s="471"/>
      <c r="D56" s="471"/>
      <c r="E56" s="472"/>
    </row>
    <row r="57" spans="1:5" s="416" customFormat="1" ht="15.75">
      <c r="A57" s="417" t="s">
        <v>565</v>
      </c>
      <c r="B57" s="130" t="s">
        <v>236</v>
      </c>
      <c r="C57" s="471">
        <v>8689598</v>
      </c>
      <c r="D57" s="471">
        <v>8689598</v>
      </c>
      <c r="E57" s="472">
        <v>8689598</v>
      </c>
    </row>
    <row r="58" spans="1:5" s="416" customFormat="1" ht="15.75">
      <c r="A58" s="417" t="s">
        <v>566</v>
      </c>
      <c r="B58" s="130" t="s">
        <v>237</v>
      </c>
      <c r="C58" s="471"/>
      <c r="D58" s="471"/>
      <c r="E58" s="472"/>
    </row>
    <row r="59" spans="1:5" s="416" customFormat="1" ht="15.75">
      <c r="A59" s="417" t="s">
        <v>567</v>
      </c>
      <c r="B59" s="130" t="s">
        <v>238</v>
      </c>
      <c r="C59" s="473">
        <f>+C55+C56+C57+C58</f>
        <v>8689598</v>
      </c>
      <c r="D59" s="473">
        <f>+D55+D56+D57+D58</f>
        <v>8689598</v>
      </c>
      <c r="E59" s="474">
        <f>+E55+E56+E57+E58</f>
        <v>8689598</v>
      </c>
    </row>
    <row r="60" spans="1:5" s="416" customFormat="1" ht="15.75">
      <c r="A60" s="417" t="s">
        <v>568</v>
      </c>
      <c r="B60" s="130" t="s">
        <v>239</v>
      </c>
      <c r="C60" s="471">
        <v>9954435</v>
      </c>
      <c r="D60" s="471">
        <v>9954435</v>
      </c>
      <c r="E60" s="472">
        <v>9954435</v>
      </c>
    </row>
    <row r="61" spans="1:5" s="416" customFormat="1" ht="15.75">
      <c r="A61" s="417" t="s">
        <v>569</v>
      </c>
      <c r="B61" s="130" t="s">
        <v>240</v>
      </c>
      <c r="C61" s="471"/>
      <c r="D61" s="471"/>
      <c r="E61" s="472"/>
    </row>
    <row r="62" spans="1:5" s="416" customFormat="1" ht="15.75">
      <c r="A62" s="417" t="s">
        <v>570</v>
      </c>
      <c r="B62" s="130" t="s">
        <v>241</v>
      </c>
      <c r="C62" s="471">
        <v>80000</v>
      </c>
      <c r="D62" s="471">
        <v>80000</v>
      </c>
      <c r="E62" s="472">
        <v>80000</v>
      </c>
    </row>
    <row r="63" spans="1:5" s="416" customFormat="1" ht="15.75">
      <c r="A63" s="417" t="s">
        <v>571</v>
      </c>
      <c r="B63" s="130" t="s">
        <v>242</v>
      </c>
      <c r="C63" s="473">
        <f>+C60+C61+C62</f>
        <v>10034435</v>
      </c>
      <c r="D63" s="473">
        <f>+D60+D61+D62</f>
        <v>10034435</v>
      </c>
      <c r="E63" s="474">
        <f>+E60+E61+E62</f>
        <v>10034435</v>
      </c>
    </row>
    <row r="64" spans="1:5" s="416" customFormat="1" ht="15.75">
      <c r="A64" s="417" t="s">
        <v>572</v>
      </c>
      <c r="B64" s="130" t="s">
        <v>243</v>
      </c>
      <c r="C64" s="471">
        <v>19865</v>
      </c>
      <c r="D64" s="471">
        <v>193420</v>
      </c>
      <c r="E64" s="472">
        <v>193420</v>
      </c>
    </row>
    <row r="65" spans="1:5" s="416" customFormat="1" ht="21">
      <c r="A65" s="417" t="s">
        <v>573</v>
      </c>
      <c r="B65" s="130" t="s">
        <v>244</v>
      </c>
      <c r="C65" s="471"/>
      <c r="D65" s="471"/>
      <c r="E65" s="472"/>
    </row>
    <row r="66" spans="1:5" s="416" customFormat="1" ht="15.75">
      <c r="A66" s="417" t="s">
        <v>574</v>
      </c>
      <c r="B66" s="130" t="s">
        <v>245</v>
      </c>
      <c r="C66" s="473">
        <f>+C64+C65</f>
        <v>19865</v>
      </c>
      <c r="D66" s="473">
        <f>+D64+D65</f>
        <v>193420</v>
      </c>
      <c r="E66" s="474">
        <f>+E64+E65</f>
        <v>193420</v>
      </c>
    </row>
    <row r="67" spans="1:5" s="416" customFormat="1" ht="15.75">
      <c r="A67" s="417" t="s">
        <v>575</v>
      </c>
      <c r="B67" s="130" t="s">
        <v>246</v>
      </c>
      <c r="C67" s="471"/>
      <c r="D67" s="471"/>
      <c r="E67" s="472"/>
    </row>
    <row r="68" spans="1:5" s="416" customFormat="1" ht="16.5" thickBot="1">
      <c r="A68" s="419" t="s">
        <v>576</v>
      </c>
      <c r="B68" s="134" t="s">
        <v>247</v>
      </c>
      <c r="C68" s="475">
        <f>+C51+C54+C59+C63+C66+C67</f>
        <v>700769041</v>
      </c>
      <c r="D68" s="475">
        <f>+D51+D54+D59+D63+D66+D67</f>
        <v>450963399</v>
      </c>
      <c r="E68" s="476">
        <f>+E51+E54+E59+E63+E66+E67</f>
        <v>450963399</v>
      </c>
    </row>
    <row r="69" spans="1:5" ht="15.75">
      <c r="A69" s="420"/>
      <c r="C69" s="421"/>
      <c r="D69" s="421"/>
      <c r="E69" s="422"/>
    </row>
    <row r="70" spans="1:5" ht="15.75">
      <c r="A70" s="420"/>
      <c r="C70" s="421"/>
      <c r="D70" s="421"/>
      <c r="E70" s="422"/>
    </row>
    <row r="71" spans="1:5" ht="15.75">
      <c r="A71" s="423"/>
      <c r="C71" s="421"/>
      <c r="D71" s="421"/>
      <c r="E71" s="422"/>
    </row>
    <row r="72" spans="1:5" ht="15.75">
      <c r="A72" s="569"/>
      <c r="B72" s="569"/>
      <c r="C72" s="569"/>
      <c r="D72" s="569"/>
      <c r="E72" s="569"/>
    </row>
    <row r="73" spans="1:5" ht="15.75">
      <c r="A73" s="569"/>
      <c r="B73" s="569"/>
      <c r="C73" s="569"/>
      <c r="D73" s="569"/>
      <c r="E73" s="569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……/2018. (……) önkormányzati rendelethez</oddHeader>
    <oddFooter>&amp;C&amp;P</oddFooter>
  </headerFooter>
  <rowBreaks count="1" manualBreakCount="1">
    <brk id="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C18" sqref="C18"/>
    </sheetView>
  </sheetViews>
  <sheetFormatPr defaultColWidth="9.00390625" defaultRowHeight="12.75"/>
  <cols>
    <col min="1" max="1" width="71.125" style="122" customWidth="1"/>
    <col min="2" max="2" width="6.125" style="136" customWidth="1"/>
    <col min="3" max="3" width="18.00390625" style="425" customWidth="1"/>
    <col min="4" max="16384" width="9.375" style="425" customWidth="1"/>
  </cols>
  <sheetData>
    <row r="1" spans="1:3" ht="32.25" customHeight="1">
      <c r="A1" s="586" t="s">
        <v>248</v>
      </c>
      <c r="B1" s="586"/>
      <c r="C1" s="586"/>
    </row>
    <row r="2" spans="1:3" ht="15.75">
      <c r="A2" s="587" t="str">
        <f>+CONCATENATE(LEFT(ÖSSZEFÜGGÉSEK!A4,4),". év")</f>
        <v>2017. év</v>
      </c>
      <c r="B2" s="587"/>
      <c r="C2" s="587"/>
    </row>
    <row r="4" spans="2:3" ht="13.5" thickBot="1">
      <c r="B4" s="588" t="e">
        <f>'6. tájékoztató tábla'!E1</f>
        <v>#REF!</v>
      </c>
      <c r="C4" s="588"/>
    </row>
    <row r="5" spans="1:3" s="123" customFormat="1" ht="31.5" customHeight="1">
      <c r="A5" s="589" t="s">
        <v>249</v>
      </c>
      <c r="B5" s="591" t="s">
        <v>205</v>
      </c>
      <c r="C5" s="593" t="s">
        <v>250</v>
      </c>
    </row>
    <row r="6" spans="1:3" s="123" customFormat="1" ht="12.75">
      <c r="A6" s="590"/>
      <c r="B6" s="592"/>
      <c r="C6" s="594"/>
    </row>
    <row r="7" spans="1:3" s="127" customFormat="1" ht="13.5" thickBot="1">
      <c r="A7" s="124" t="s">
        <v>362</v>
      </c>
      <c r="B7" s="125" t="s">
        <v>363</v>
      </c>
      <c r="C7" s="126" t="s">
        <v>364</v>
      </c>
    </row>
    <row r="8" spans="1:3" ht="15.75" customHeight="1">
      <c r="A8" s="417" t="s">
        <v>578</v>
      </c>
      <c r="B8" s="128" t="s">
        <v>210</v>
      </c>
      <c r="C8" s="129">
        <v>640813085</v>
      </c>
    </row>
    <row r="9" spans="1:3" ht="15.75" customHeight="1">
      <c r="A9" s="417" t="s">
        <v>579</v>
      </c>
      <c r="B9" s="130" t="s">
        <v>211</v>
      </c>
      <c r="C9" s="129">
        <v>-17430764</v>
      </c>
    </row>
    <row r="10" spans="1:3" ht="15.75" customHeight="1">
      <c r="A10" s="417" t="s">
        <v>580</v>
      </c>
      <c r="B10" s="130" t="s">
        <v>212</v>
      </c>
      <c r="C10" s="129">
        <v>24224547</v>
      </c>
    </row>
    <row r="11" spans="1:3" ht="15.75" customHeight="1">
      <c r="A11" s="417" t="s">
        <v>581</v>
      </c>
      <c r="B11" s="130" t="s">
        <v>213</v>
      </c>
      <c r="C11" s="131">
        <v>-172410563</v>
      </c>
    </row>
    <row r="12" spans="1:3" ht="15.75" customHeight="1">
      <c r="A12" s="417" t="s">
        <v>582</v>
      </c>
      <c r="B12" s="130" t="s">
        <v>214</v>
      </c>
      <c r="C12" s="131"/>
    </row>
    <row r="13" spans="1:3" ht="15.75" customHeight="1">
      <c r="A13" s="417" t="s">
        <v>583</v>
      </c>
      <c r="B13" s="130" t="s">
        <v>215</v>
      </c>
      <c r="C13" s="131">
        <v>-26338405</v>
      </c>
    </row>
    <row r="14" spans="1:3" ht="15.75" customHeight="1">
      <c r="A14" s="417" t="s">
        <v>584</v>
      </c>
      <c r="B14" s="130" t="s">
        <v>216</v>
      </c>
      <c r="C14" s="132">
        <f>+C8+C9+C10+C11+C12+C13</f>
        <v>448857900</v>
      </c>
    </row>
    <row r="15" spans="1:3" ht="15.75" customHeight="1">
      <c r="A15" s="417" t="s">
        <v>606</v>
      </c>
      <c r="B15" s="130" t="s">
        <v>217</v>
      </c>
      <c r="C15" s="426">
        <v>980222</v>
      </c>
    </row>
    <row r="16" spans="1:3" ht="15.75" customHeight="1">
      <c r="A16" s="417" t="s">
        <v>585</v>
      </c>
      <c r="B16" s="130" t="s">
        <v>218</v>
      </c>
      <c r="C16" s="131">
        <v>823521</v>
      </c>
    </row>
    <row r="17" spans="1:3" ht="15.75" customHeight="1">
      <c r="A17" s="417" t="s">
        <v>586</v>
      </c>
      <c r="B17" s="130" t="s">
        <v>15</v>
      </c>
      <c r="C17" s="131">
        <v>301756</v>
      </c>
    </row>
    <row r="18" spans="1:3" ht="15.75" customHeight="1">
      <c r="A18" s="417" t="s">
        <v>587</v>
      </c>
      <c r="B18" s="130" t="s">
        <v>16</v>
      </c>
      <c r="C18" s="132">
        <f>+C15+C16+C17</f>
        <v>2105499</v>
      </c>
    </row>
    <row r="19" spans="1:3" s="427" customFormat="1" ht="15.75" customHeight="1">
      <c r="A19" s="417" t="s">
        <v>588</v>
      </c>
      <c r="B19" s="130" t="s">
        <v>17</v>
      </c>
      <c r="C19" s="131"/>
    </row>
    <row r="20" spans="1:3" ht="15.75" customHeight="1">
      <c r="A20" s="417" t="s">
        <v>589</v>
      </c>
      <c r="B20" s="130" t="s">
        <v>18</v>
      </c>
      <c r="C20" s="131"/>
    </row>
    <row r="21" spans="1:3" ht="15.75" customHeight="1" thickBot="1">
      <c r="A21" s="133" t="s">
        <v>590</v>
      </c>
      <c r="B21" s="134" t="s">
        <v>19</v>
      </c>
      <c r="C21" s="135">
        <f>+C14+C18+C19+C20</f>
        <v>450963399</v>
      </c>
    </row>
    <row r="22" spans="1:5" ht="15.75">
      <c r="A22" s="420"/>
      <c r="B22" s="423"/>
      <c r="C22" s="421"/>
      <c r="D22" s="421"/>
      <c r="E22" s="421"/>
    </row>
    <row r="23" spans="1:5" ht="15.75">
      <c r="A23" s="420"/>
      <c r="B23" s="423"/>
      <c r="C23" s="421"/>
      <c r="D23" s="421"/>
      <c r="E23" s="421"/>
    </row>
    <row r="24" spans="1:5" ht="15.75">
      <c r="A24" s="423"/>
      <c r="B24" s="423"/>
      <c r="C24" s="421"/>
      <c r="D24" s="421"/>
      <c r="E24" s="421"/>
    </row>
    <row r="25" spans="1:5" ht="15.75">
      <c r="A25" s="585"/>
      <c r="B25" s="585"/>
      <c r="C25" s="585"/>
      <c r="D25" s="428"/>
      <c r="E25" s="428"/>
    </row>
    <row r="26" spans="1:5" ht="15.75">
      <c r="A26" s="585"/>
      <c r="B26" s="585"/>
      <c r="C26" s="585"/>
      <c r="D26" s="428"/>
      <c r="E26" s="428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7.625" style="7" customWidth="1"/>
    <col min="2" max="2" width="60.875" style="7" customWidth="1"/>
    <col min="3" max="3" width="25.625" style="7" customWidth="1"/>
    <col min="4" max="16384" width="9.375" style="7" customWidth="1"/>
  </cols>
  <sheetData>
    <row r="1" spans="1:3" ht="15">
      <c r="A1" s="21"/>
      <c r="B1" s="21"/>
      <c r="C1" s="485" t="str">
        <f>+CONCATENATE("9. sz. tájékoztató tábla a ……./",LEFT(ÖSSZEFÜGGÉSEK!A4,4)+1,".(………)  önkormányzati rendelethez")</f>
        <v>9. sz. tájékoztató tábla a ……./2018.(………)  önkormányzati rendelethez</v>
      </c>
    </row>
    <row r="2" spans="1:3" ht="14.25">
      <c r="A2" s="137"/>
      <c r="B2" s="137"/>
      <c r="C2" s="137"/>
    </row>
    <row r="3" spans="1:3" ht="33.75" customHeight="1">
      <c r="A3" s="595" t="s">
        <v>251</v>
      </c>
      <c r="B3" s="595"/>
      <c r="C3" s="595"/>
    </row>
    <row r="4" ht="13.5" thickBot="1">
      <c r="C4" s="138"/>
    </row>
    <row r="5" spans="1:3" s="142" customFormat="1" ht="43.5" customHeight="1" thickBot="1">
      <c r="A5" s="139" t="s">
        <v>4</v>
      </c>
      <c r="B5" s="140" t="s">
        <v>48</v>
      </c>
      <c r="C5" s="141" t="s">
        <v>622</v>
      </c>
    </row>
    <row r="6" spans="1:3" ht="28.5" customHeight="1">
      <c r="A6" s="143" t="s">
        <v>6</v>
      </c>
      <c r="B6" s="144" t="str">
        <f>+CONCATENATE("Pénzkészlet ",LEFT(ÖSSZEFÜGGÉSEK!A4,4),". január 1-jén",CHAR(10),"ebből:")</f>
        <v>Pénzkészlet 2017. január 1-jén
ebből:</v>
      </c>
      <c r="C6" s="145">
        <v>18327669</v>
      </c>
    </row>
    <row r="7" spans="1:3" ht="18" customHeight="1">
      <c r="A7" s="146" t="s">
        <v>7</v>
      </c>
      <c r="B7" s="147" t="s">
        <v>252</v>
      </c>
      <c r="C7" s="148">
        <v>18327669</v>
      </c>
    </row>
    <row r="8" spans="1:3" ht="18" customHeight="1">
      <c r="A8" s="146" t="s">
        <v>8</v>
      </c>
      <c r="B8" s="147" t="s">
        <v>253</v>
      </c>
      <c r="C8" s="148">
        <v>0</v>
      </c>
    </row>
    <row r="9" spans="1:3" ht="18" customHeight="1">
      <c r="A9" s="146" t="s">
        <v>9</v>
      </c>
      <c r="B9" s="149" t="s">
        <v>254</v>
      </c>
      <c r="C9" s="148">
        <v>39846904</v>
      </c>
    </row>
    <row r="10" spans="1:3" ht="18" customHeight="1">
      <c r="A10" s="150" t="s">
        <v>10</v>
      </c>
      <c r="B10" s="151" t="s">
        <v>255</v>
      </c>
      <c r="C10" s="152">
        <v>49651199</v>
      </c>
    </row>
    <row r="11" spans="1:3" ht="18" customHeight="1" thickBot="1">
      <c r="A11" s="156" t="s">
        <v>11</v>
      </c>
      <c r="B11" s="432" t="s">
        <v>617</v>
      </c>
      <c r="C11" s="158">
        <v>166224</v>
      </c>
    </row>
    <row r="12" spans="1:3" ht="25.5" customHeight="1">
      <c r="A12" s="153" t="s">
        <v>12</v>
      </c>
      <c r="B12" s="154" t="str">
        <f>+CONCATENATE("Záró pénzkészlet ",LEFT(ÖSSZEFÜGGÉSEK!A4,4),". december 31-én",CHAR(10),"ebből:")</f>
        <v>Záró pénzkészlet 2017. december 31-én
ebből:</v>
      </c>
      <c r="C12" s="155">
        <f>C6+C9-C10+C11</f>
        <v>8689598</v>
      </c>
    </row>
    <row r="13" spans="1:3" ht="18" customHeight="1">
      <c r="A13" s="146" t="s">
        <v>13</v>
      </c>
      <c r="B13" s="147" t="s">
        <v>252</v>
      </c>
      <c r="C13" s="148">
        <v>8689598</v>
      </c>
    </row>
    <row r="14" spans="1:3" ht="18" customHeight="1" thickBot="1">
      <c r="A14" s="156" t="s">
        <v>14</v>
      </c>
      <c r="B14" s="157" t="s">
        <v>253</v>
      </c>
      <c r="C14" s="158"/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94">
      <selection activeCell="E85" sqref="E85"/>
    </sheetView>
  </sheetViews>
  <sheetFormatPr defaultColWidth="9.00390625" defaultRowHeight="12.75"/>
  <cols>
    <col min="1" max="1" width="9.50390625" style="229" customWidth="1"/>
    <col min="2" max="2" width="60.875" style="229" customWidth="1"/>
    <col min="3" max="5" width="15.875" style="230" customWidth="1"/>
    <col min="6" max="16384" width="9.375" style="240" customWidth="1"/>
  </cols>
  <sheetData>
    <row r="1" spans="1:5" ht="15.75" customHeight="1">
      <c r="A1" s="487" t="s">
        <v>3</v>
      </c>
      <c r="B1" s="487"/>
      <c r="C1" s="487"/>
      <c r="D1" s="487"/>
      <c r="E1" s="487"/>
    </row>
    <row r="2" spans="1:5" ht="15.75" customHeight="1" thickBot="1">
      <c r="A2" s="43" t="s">
        <v>631</v>
      </c>
      <c r="B2" s="43"/>
      <c r="C2" s="227"/>
      <c r="D2" s="227"/>
      <c r="E2" s="227" t="s">
        <v>621</v>
      </c>
    </row>
    <row r="3" spans="1:5" ht="15.75" customHeight="1">
      <c r="A3" s="488" t="s">
        <v>55</v>
      </c>
      <c r="B3" s="490" t="s">
        <v>5</v>
      </c>
      <c r="C3" s="492" t="str">
        <f>+CONCATENATE(LEFT(ÖSSZEFÜGGÉSEK!A4,4),". évi")</f>
        <v>2017. évi</v>
      </c>
      <c r="D3" s="492"/>
      <c r="E3" s="493"/>
    </row>
    <row r="4" spans="1:5" ht="37.5" customHeight="1" thickBot="1">
      <c r="A4" s="489"/>
      <c r="B4" s="491"/>
      <c r="C4" s="45" t="s">
        <v>170</v>
      </c>
      <c r="D4" s="45" t="s">
        <v>175</v>
      </c>
      <c r="E4" s="46" t="s">
        <v>176</v>
      </c>
    </row>
    <row r="5" spans="1:5" s="241" customFormat="1" ht="12" customHeight="1" thickBot="1">
      <c r="A5" s="205" t="s">
        <v>362</v>
      </c>
      <c r="B5" s="206" t="s">
        <v>363</v>
      </c>
      <c r="C5" s="206" t="s">
        <v>364</v>
      </c>
      <c r="D5" s="206" t="s">
        <v>365</v>
      </c>
      <c r="E5" s="252" t="s">
        <v>366</v>
      </c>
    </row>
    <row r="6" spans="1:5" s="242" customFormat="1" ht="12" customHeight="1" thickBot="1">
      <c r="A6" s="200" t="s">
        <v>6</v>
      </c>
      <c r="B6" s="201" t="s">
        <v>257</v>
      </c>
      <c r="C6" s="232">
        <f>SUM(C7:C12)</f>
        <v>20201444</v>
      </c>
      <c r="D6" s="232">
        <f>SUM(D7:D12)</f>
        <v>22966262</v>
      </c>
      <c r="E6" s="215">
        <f>SUM(E7:E12)</f>
        <v>22966262</v>
      </c>
    </row>
    <row r="7" spans="1:5" s="242" customFormat="1" ht="12" customHeight="1">
      <c r="A7" s="195" t="s">
        <v>67</v>
      </c>
      <c r="B7" s="243" t="s">
        <v>258</v>
      </c>
      <c r="C7" s="234">
        <v>13540724</v>
      </c>
      <c r="D7" s="234">
        <v>14540724</v>
      </c>
      <c r="E7" s="217">
        <v>14540724</v>
      </c>
    </row>
    <row r="8" spans="1:5" s="242" customFormat="1" ht="12" customHeight="1">
      <c r="A8" s="194" t="s">
        <v>68</v>
      </c>
      <c r="B8" s="244" t="s">
        <v>259</v>
      </c>
      <c r="C8" s="233">
        <v>0</v>
      </c>
      <c r="D8" s="233">
        <v>0</v>
      </c>
      <c r="E8" s="216">
        <v>0</v>
      </c>
    </row>
    <row r="9" spans="1:5" s="242" customFormat="1" ht="12" customHeight="1">
      <c r="A9" s="194" t="s">
        <v>69</v>
      </c>
      <c r="B9" s="244" t="s">
        <v>260</v>
      </c>
      <c r="C9" s="233">
        <v>5460720</v>
      </c>
      <c r="D9" s="233">
        <v>5176860</v>
      </c>
      <c r="E9" s="216">
        <v>5176860</v>
      </c>
    </row>
    <row r="10" spans="1:5" s="242" customFormat="1" ht="12" customHeight="1">
      <c r="A10" s="194" t="s">
        <v>70</v>
      </c>
      <c r="B10" s="244" t="s">
        <v>261</v>
      </c>
      <c r="C10" s="233">
        <v>1200000</v>
      </c>
      <c r="D10" s="233">
        <v>1200000</v>
      </c>
      <c r="E10" s="216">
        <v>1200000</v>
      </c>
    </row>
    <row r="11" spans="1:5" s="242" customFormat="1" ht="12" customHeight="1">
      <c r="A11" s="194" t="s">
        <v>103</v>
      </c>
      <c r="B11" s="244" t="s">
        <v>262</v>
      </c>
      <c r="C11" s="233"/>
      <c r="D11" s="233"/>
      <c r="E11" s="216"/>
    </row>
    <row r="12" spans="1:5" s="242" customFormat="1" ht="12" customHeight="1" thickBot="1">
      <c r="A12" s="196" t="s">
        <v>71</v>
      </c>
      <c r="B12" s="245" t="s">
        <v>263</v>
      </c>
      <c r="C12" s="235">
        <v>0</v>
      </c>
      <c r="D12" s="235">
        <v>2048678</v>
      </c>
      <c r="E12" s="218">
        <v>2048678</v>
      </c>
    </row>
    <row r="13" spans="1:5" s="242" customFormat="1" ht="12" customHeight="1" thickBot="1">
      <c r="A13" s="200" t="s">
        <v>7</v>
      </c>
      <c r="B13" s="222" t="s">
        <v>264</v>
      </c>
      <c r="C13" s="232">
        <f>SUM(C14:C18)</f>
        <v>13133777</v>
      </c>
      <c r="D13" s="232">
        <f>SUM(D14:D18)</f>
        <v>10701360</v>
      </c>
      <c r="E13" s="215">
        <f>SUM(E14:E18)</f>
        <v>10701360</v>
      </c>
    </row>
    <row r="14" spans="1:5" s="242" customFormat="1" ht="12" customHeight="1">
      <c r="A14" s="195" t="s">
        <v>73</v>
      </c>
      <c r="B14" s="243" t="s">
        <v>265</v>
      </c>
      <c r="C14" s="234"/>
      <c r="D14" s="234"/>
      <c r="E14" s="217"/>
    </row>
    <row r="15" spans="1:5" s="242" customFormat="1" ht="12" customHeight="1">
      <c r="A15" s="194" t="s">
        <v>74</v>
      </c>
      <c r="B15" s="244" t="s">
        <v>266</v>
      </c>
      <c r="C15" s="233"/>
      <c r="D15" s="233"/>
      <c r="E15" s="216"/>
    </row>
    <row r="16" spans="1:5" s="242" customFormat="1" ht="12" customHeight="1">
      <c r="A16" s="194" t="s">
        <v>75</v>
      </c>
      <c r="B16" s="244" t="s">
        <v>267</v>
      </c>
      <c r="C16" s="233"/>
      <c r="D16" s="233"/>
      <c r="E16" s="216"/>
    </row>
    <row r="17" spans="1:5" s="242" customFormat="1" ht="12" customHeight="1">
      <c r="A17" s="194" t="s">
        <v>76</v>
      </c>
      <c r="B17" s="244" t="s">
        <v>268</v>
      </c>
      <c r="C17" s="233"/>
      <c r="D17" s="233"/>
      <c r="E17" s="216"/>
    </row>
    <row r="18" spans="1:5" s="242" customFormat="1" ht="12" customHeight="1">
      <c r="A18" s="194" t="s">
        <v>77</v>
      </c>
      <c r="B18" s="244" t="s">
        <v>269</v>
      </c>
      <c r="C18" s="233">
        <v>13133777</v>
      </c>
      <c r="D18" s="233">
        <v>10701360</v>
      </c>
      <c r="E18" s="216">
        <v>10701360</v>
      </c>
    </row>
    <row r="19" spans="1:5" s="242" customFormat="1" ht="12" customHeight="1" thickBot="1">
      <c r="A19" s="196" t="s">
        <v>84</v>
      </c>
      <c r="B19" s="245" t="s">
        <v>270</v>
      </c>
      <c r="C19" s="235"/>
      <c r="D19" s="235"/>
      <c r="E19" s="218"/>
    </row>
    <row r="20" spans="1:5" s="242" customFormat="1" ht="12" customHeight="1" thickBot="1">
      <c r="A20" s="200" t="s">
        <v>8</v>
      </c>
      <c r="B20" s="201" t="s">
        <v>271</v>
      </c>
      <c r="C20" s="232">
        <f>SUM(C21:C25)</f>
        <v>0</v>
      </c>
      <c r="D20" s="232">
        <f>SUM(D21:D25)</f>
        <v>1242452</v>
      </c>
      <c r="E20" s="215">
        <f>SUM(E21:E25)</f>
        <v>1242452</v>
      </c>
    </row>
    <row r="21" spans="1:5" s="242" customFormat="1" ht="12" customHeight="1">
      <c r="A21" s="195" t="s">
        <v>56</v>
      </c>
      <c r="B21" s="243" t="s">
        <v>272</v>
      </c>
      <c r="C21" s="234"/>
      <c r="D21" s="234">
        <v>1242452</v>
      </c>
      <c r="E21" s="217">
        <v>1242452</v>
      </c>
    </row>
    <row r="22" spans="1:5" s="242" customFormat="1" ht="12" customHeight="1">
      <c r="A22" s="194" t="s">
        <v>57</v>
      </c>
      <c r="B22" s="244" t="s">
        <v>273</v>
      </c>
      <c r="C22" s="233"/>
      <c r="D22" s="233"/>
      <c r="E22" s="216"/>
    </row>
    <row r="23" spans="1:5" s="242" customFormat="1" ht="12" customHeight="1">
      <c r="A23" s="194" t="s">
        <v>58</v>
      </c>
      <c r="B23" s="244" t="s">
        <v>274</v>
      </c>
      <c r="C23" s="233"/>
      <c r="D23" s="233"/>
      <c r="E23" s="216"/>
    </row>
    <row r="24" spans="1:5" s="242" customFormat="1" ht="12" customHeight="1">
      <c r="A24" s="194" t="s">
        <v>59</v>
      </c>
      <c r="B24" s="244" t="s">
        <v>275</v>
      </c>
      <c r="C24" s="233"/>
      <c r="D24" s="233"/>
      <c r="E24" s="216"/>
    </row>
    <row r="25" spans="1:5" s="242" customFormat="1" ht="12" customHeight="1">
      <c r="A25" s="194" t="s">
        <v>117</v>
      </c>
      <c r="B25" s="244" t="s">
        <v>276</v>
      </c>
      <c r="C25" s="233"/>
      <c r="D25" s="233"/>
      <c r="E25" s="216"/>
    </row>
    <row r="26" spans="1:5" s="242" customFormat="1" ht="12" customHeight="1" thickBot="1">
      <c r="A26" s="196" t="s">
        <v>118</v>
      </c>
      <c r="B26" s="224" t="s">
        <v>277</v>
      </c>
      <c r="C26" s="235"/>
      <c r="D26" s="235"/>
      <c r="E26" s="218"/>
    </row>
    <row r="27" spans="1:5" s="242" customFormat="1" ht="12" customHeight="1" thickBot="1">
      <c r="A27" s="200" t="s">
        <v>119</v>
      </c>
      <c r="B27" s="201" t="s">
        <v>609</v>
      </c>
      <c r="C27" s="238">
        <f>SUM(C28:C33)</f>
        <v>4043481</v>
      </c>
      <c r="D27" s="238">
        <f>SUM(D28:D33)</f>
        <v>3448637</v>
      </c>
      <c r="E27" s="251">
        <f>SUM(E28:E33)</f>
        <v>2455021</v>
      </c>
    </row>
    <row r="28" spans="1:5" s="242" customFormat="1" ht="12" customHeight="1">
      <c r="A28" s="195" t="s">
        <v>278</v>
      </c>
      <c r="B28" s="243" t="s">
        <v>629</v>
      </c>
      <c r="C28" s="234">
        <v>1078212</v>
      </c>
      <c r="D28" s="234">
        <v>1078212</v>
      </c>
      <c r="E28" s="217">
        <v>784100</v>
      </c>
    </row>
    <row r="29" spans="1:5" s="242" customFormat="1" ht="12" customHeight="1">
      <c r="A29" s="194" t="s">
        <v>279</v>
      </c>
      <c r="B29" s="244" t="s">
        <v>630</v>
      </c>
      <c r="C29" s="233">
        <v>1572458</v>
      </c>
      <c r="D29" s="233">
        <v>1587378</v>
      </c>
      <c r="E29" s="216">
        <v>1444676</v>
      </c>
    </row>
    <row r="30" spans="1:5" s="242" customFormat="1" ht="12" customHeight="1">
      <c r="A30" s="194" t="s">
        <v>280</v>
      </c>
      <c r="B30" s="244" t="s">
        <v>615</v>
      </c>
      <c r="C30" s="233"/>
      <c r="D30" s="233"/>
      <c r="E30" s="216"/>
    </row>
    <row r="31" spans="1:5" s="242" customFormat="1" ht="12" customHeight="1">
      <c r="A31" s="194" t="s">
        <v>610</v>
      </c>
      <c r="B31" s="244" t="s">
        <v>616</v>
      </c>
      <c r="C31" s="233"/>
      <c r="D31" s="233"/>
      <c r="E31" s="216"/>
    </row>
    <row r="32" spans="1:5" s="242" customFormat="1" ht="12" customHeight="1">
      <c r="A32" s="194" t="s">
        <v>611</v>
      </c>
      <c r="B32" s="244" t="s">
        <v>281</v>
      </c>
      <c r="C32" s="233">
        <v>888752</v>
      </c>
      <c r="D32" s="233"/>
      <c r="E32" s="216"/>
    </row>
    <row r="33" spans="1:5" s="242" customFormat="1" ht="12" customHeight="1" thickBot="1">
      <c r="A33" s="196" t="s">
        <v>612</v>
      </c>
      <c r="B33" s="224" t="s">
        <v>282</v>
      </c>
      <c r="C33" s="235">
        <v>504059</v>
      </c>
      <c r="D33" s="235">
        <v>783047</v>
      </c>
      <c r="E33" s="218">
        <v>226245</v>
      </c>
    </row>
    <row r="34" spans="1:5" s="242" customFormat="1" ht="12" customHeight="1" thickBot="1">
      <c r="A34" s="200" t="s">
        <v>10</v>
      </c>
      <c r="B34" s="201" t="s">
        <v>283</v>
      </c>
      <c r="C34" s="232">
        <f>SUM(C35:C44)</f>
        <v>2926865</v>
      </c>
      <c r="D34" s="232">
        <f>SUM(D35:D44)</f>
        <v>3728023</v>
      </c>
      <c r="E34" s="215">
        <f>SUM(E35:E44)</f>
        <v>2299009</v>
      </c>
    </row>
    <row r="35" spans="1:5" s="242" customFormat="1" ht="12" customHeight="1">
      <c r="A35" s="195" t="s">
        <v>60</v>
      </c>
      <c r="B35" s="243" t="s">
        <v>284</v>
      </c>
      <c r="C35" s="234">
        <v>2648375</v>
      </c>
      <c r="D35" s="234">
        <v>3720523</v>
      </c>
      <c r="E35" s="217">
        <v>2291953</v>
      </c>
    </row>
    <row r="36" spans="1:5" s="242" customFormat="1" ht="12" customHeight="1">
      <c r="A36" s="194" t="s">
        <v>61</v>
      </c>
      <c r="B36" s="244" t="s">
        <v>285</v>
      </c>
      <c r="C36" s="233"/>
      <c r="D36" s="233"/>
      <c r="E36" s="216"/>
    </row>
    <row r="37" spans="1:5" s="242" customFormat="1" ht="12" customHeight="1">
      <c r="A37" s="194" t="s">
        <v>62</v>
      </c>
      <c r="B37" s="244" t="s">
        <v>286</v>
      </c>
      <c r="C37" s="233">
        <v>270990</v>
      </c>
      <c r="D37" s="233">
        <v>0</v>
      </c>
      <c r="E37" s="216"/>
    </row>
    <row r="38" spans="1:5" s="242" customFormat="1" ht="12" customHeight="1">
      <c r="A38" s="194" t="s">
        <v>121</v>
      </c>
      <c r="B38" s="244" t="s">
        <v>287</v>
      </c>
      <c r="C38" s="233"/>
      <c r="D38" s="233"/>
      <c r="E38" s="216"/>
    </row>
    <row r="39" spans="1:5" s="242" customFormat="1" ht="12" customHeight="1">
      <c r="A39" s="194" t="s">
        <v>122</v>
      </c>
      <c r="B39" s="244" t="s">
        <v>288</v>
      </c>
      <c r="C39" s="233"/>
      <c r="D39" s="233"/>
      <c r="E39" s="216"/>
    </row>
    <row r="40" spans="1:5" s="242" customFormat="1" ht="12" customHeight="1">
      <c r="A40" s="194" t="s">
        <v>123</v>
      </c>
      <c r="B40" s="244" t="s">
        <v>289</v>
      </c>
      <c r="C40" s="233"/>
      <c r="D40" s="233"/>
      <c r="E40" s="216"/>
    </row>
    <row r="41" spans="1:5" s="242" customFormat="1" ht="12" customHeight="1">
      <c r="A41" s="194" t="s">
        <v>124</v>
      </c>
      <c r="B41" s="244" t="s">
        <v>290</v>
      </c>
      <c r="C41" s="233"/>
      <c r="D41" s="233"/>
      <c r="E41" s="216"/>
    </row>
    <row r="42" spans="1:5" s="242" customFormat="1" ht="12" customHeight="1">
      <c r="A42" s="194" t="s">
        <v>125</v>
      </c>
      <c r="B42" s="244" t="s">
        <v>291</v>
      </c>
      <c r="C42" s="233">
        <v>7500</v>
      </c>
      <c r="D42" s="233">
        <v>2500</v>
      </c>
      <c r="E42" s="216">
        <v>2061</v>
      </c>
    </row>
    <row r="43" spans="1:5" s="242" customFormat="1" ht="12" customHeight="1">
      <c r="A43" s="194" t="s">
        <v>292</v>
      </c>
      <c r="B43" s="244" t="s">
        <v>293</v>
      </c>
      <c r="C43" s="236"/>
      <c r="D43" s="236"/>
      <c r="E43" s="219"/>
    </row>
    <row r="44" spans="1:5" s="242" customFormat="1" ht="12" customHeight="1" thickBot="1">
      <c r="A44" s="196" t="s">
        <v>294</v>
      </c>
      <c r="B44" s="245" t="s">
        <v>295</v>
      </c>
      <c r="C44" s="237"/>
      <c r="D44" s="237">
        <v>5000</v>
      </c>
      <c r="E44" s="220">
        <v>4995</v>
      </c>
    </row>
    <row r="45" spans="1:5" s="242" customFormat="1" ht="12" customHeight="1" thickBot="1">
      <c r="A45" s="200" t="s">
        <v>11</v>
      </c>
      <c r="B45" s="201" t="s">
        <v>296</v>
      </c>
      <c r="C45" s="232">
        <f>SUM(C46:C50)</f>
        <v>0</v>
      </c>
      <c r="D45" s="232">
        <f>SUM(D46:D50)</f>
        <v>0</v>
      </c>
      <c r="E45" s="215">
        <f>SUM(E46:E50)</f>
        <v>0</v>
      </c>
    </row>
    <row r="46" spans="1:5" s="242" customFormat="1" ht="12" customHeight="1">
      <c r="A46" s="195" t="s">
        <v>63</v>
      </c>
      <c r="B46" s="243" t="s">
        <v>297</v>
      </c>
      <c r="C46" s="253"/>
      <c r="D46" s="253"/>
      <c r="E46" s="221"/>
    </row>
    <row r="47" spans="1:5" s="242" customFormat="1" ht="12" customHeight="1">
      <c r="A47" s="194" t="s">
        <v>64</v>
      </c>
      <c r="B47" s="244" t="s">
        <v>298</v>
      </c>
      <c r="C47" s="236"/>
      <c r="D47" s="236"/>
      <c r="E47" s="219"/>
    </row>
    <row r="48" spans="1:5" s="242" customFormat="1" ht="12" customHeight="1">
      <c r="A48" s="194" t="s">
        <v>299</v>
      </c>
      <c r="B48" s="244" t="s">
        <v>300</v>
      </c>
      <c r="C48" s="236"/>
      <c r="D48" s="236"/>
      <c r="E48" s="219"/>
    </row>
    <row r="49" spans="1:5" s="242" customFormat="1" ht="12" customHeight="1">
      <c r="A49" s="194" t="s">
        <v>301</v>
      </c>
      <c r="B49" s="244" t="s">
        <v>302</v>
      </c>
      <c r="C49" s="236"/>
      <c r="D49" s="236"/>
      <c r="E49" s="219"/>
    </row>
    <row r="50" spans="1:5" s="242" customFormat="1" ht="12" customHeight="1" thickBot="1">
      <c r="A50" s="196" t="s">
        <v>303</v>
      </c>
      <c r="B50" s="245" t="s">
        <v>304</v>
      </c>
      <c r="C50" s="237"/>
      <c r="D50" s="237"/>
      <c r="E50" s="220"/>
    </row>
    <row r="51" spans="1:5" s="242" customFormat="1" ht="17.25" customHeight="1" thickBot="1">
      <c r="A51" s="200" t="s">
        <v>126</v>
      </c>
      <c r="B51" s="201" t="s">
        <v>305</v>
      </c>
      <c r="C51" s="232">
        <f>SUM(C52:C54)</f>
        <v>80000</v>
      </c>
      <c r="D51" s="232">
        <f>SUM(D52:D54)</f>
        <v>110000</v>
      </c>
      <c r="E51" s="215">
        <f>SUM(E52:E54)</f>
        <v>110000</v>
      </c>
    </row>
    <row r="52" spans="1:5" s="242" customFormat="1" ht="12" customHeight="1">
      <c r="A52" s="195" t="s">
        <v>65</v>
      </c>
      <c r="B52" s="243" t="s">
        <v>306</v>
      </c>
      <c r="C52" s="234"/>
      <c r="D52" s="234"/>
      <c r="E52" s="217"/>
    </row>
    <row r="53" spans="1:5" s="242" customFormat="1" ht="12" customHeight="1">
      <c r="A53" s="194" t="s">
        <v>66</v>
      </c>
      <c r="B53" s="244" t="s">
        <v>307</v>
      </c>
      <c r="C53" s="233"/>
      <c r="D53" s="233"/>
      <c r="E53" s="216"/>
    </row>
    <row r="54" spans="1:5" s="242" customFormat="1" ht="12" customHeight="1">
      <c r="A54" s="194" t="s">
        <v>308</v>
      </c>
      <c r="B54" s="244" t="s">
        <v>309</v>
      </c>
      <c r="C54" s="233">
        <v>80000</v>
      </c>
      <c r="D54" s="233">
        <v>110000</v>
      </c>
      <c r="E54" s="216">
        <v>110000</v>
      </c>
    </row>
    <row r="55" spans="1:5" s="242" customFormat="1" ht="12" customHeight="1" thickBot="1">
      <c r="A55" s="196" t="s">
        <v>310</v>
      </c>
      <c r="B55" s="245" t="s">
        <v>311</v>
      </c>
      <c r="C55" s="235"/>
      <c r="D55" s="235"/>
      <c r="E55" s="218"/>
    </row>
    <row r="56" spans="1:5" s="242" customFormat="1" ht="12" customHeight="1" thickBot="1">
      <c r="A56" s="200" t="s">
        <v>13</v>
      </c>
      <c r="B56" s="222" t="s">
        <v>312</v>
      </c>
      <c r="C56" s="232">
        <f>SUM(C57:C59)</f>
        <v>0</v>
      </c>
      <c r="D56" s="232">
        <f>SUM(D57:D59)</f>
        <v>7722290</v>
      </c>
      <c r="E56" s="215">
        <f>SUM(E57:E59)</f>
        <v>72800</v>
      </c>
    </row>
    <row r="57" spans="1:5" s="242" customFormat="1" ht="12" customHeight="1">
      <c r="A57" s="195" t="s">
        <v>127</v>
      </c>
      <c r="B57" s="243" t="s">
        <v>313</v>
      </c>
      <c r="C57" s="236"/>
      <c r="D57" s="236"/>
      <c r="E57" s="219"/>
    </row>
    <row r="58" spans="1:5" s="242" customFormat="1" ht="12" customHeight="1">
      <c r="A58" s="194" t="s">
        <v>128</v>
      </c>
      <c r="B58" s="244" t="s">
        <v>314</v>
      </c>
      <c r="C58" s="236"/>
      <c r="D58" s="236">
        <v>7649490</v>
      </c>
      <c r="E58" s="219"/>
    </row>
    <row r="59" spans="1:5" s="242" customFormat="1" ht="12" customHeight="1">
      <c r="A59" s="194" t="s">
        <v>151</v>
      </c>
      <c r="B59" s="244" t="s">
        <v>315</v>
      </c>
      <c r="C59" s="236"/>
      <c r="D59" s="236">
        <v>72800</v>
      </c>
      <c r="E59" s="219">
        <v>72800</v>
      </c>
    </row>
    <row r="60" spans="1:5" s="242" customFormat="1" ht="12" customHeight="1" thickBot="1">
      <c r="A60" s="196" t="s">
        <v>316</v>
      </c>
      <c r="B60" s="245" t="s">
        <v>317</v>
      </c>
      <c r="C60" s="236"/>
      <c r="D60" s="236"/>
      <c r="E60" s="219"/>
    </row>
    <row r="61" spans="1:5" s="242" customFormat="1" ht="12" customHeight="1" thickBot="1">
      <c r="A61" s="200" t="s">
        <v>14</v>
      </c>
      <c r="B61" s="201" t="s">
        <v>318</v>
      </c>
      <c r="C61" s="238">
        <f>+C6+C13+C20+C27+C34+C45+C51+C56</f>
        <v>40385567</v>
      </c>
      <c r="D61" s="238">
        <f>+D6+D13+D20+D27+D34+D45+D51+D56</f>
        <v>49919024</v>
      </c>
      <c r="E61" s="251">
        <f>+E6+E13+E20+E27+E34+E45+E51+E56</f>
        <v>39846904</v>
      </c>
    </row>
    <row r="62" spans="1:5" s="242" customFormat="1" ht="12" customHeight="1" thickBot="1">
      <c r="A62" s="254" t="s">
        <v>319</v>
      </c>
      <c r="B62" s="222" t="s">
        <v>320</v>
      </c>
      <c r="C62" s="232">
        <f>+C63+C64+C65</f>
        <v>0</v>
      </c>
      <c r="D62" s="232">
        <f>+D63+D64+D65</f>
        <v>0</v>
      </c>
      <c r="E62" s="215">
        <f>+E63+E64+E65</f>
        <v>0</v>
      </c>
    </row>
    <row r="63" spans="1:5" s="242" customFormat="1" ht="12" customHeight="1">
      <c r="A63" s="195" t="s">
        <v>321</v>
      </c>
      <c r="B63" s="243" t="s">
        <v>322</v>
      </c>
      <c r="C63" s="236"/>
      <c r="D63" s="236"/>
      <c r="E63" s="219"/>
    </row>
    <row r="64" spans="1:5" s="242" customFormat="1" ht="12" customHeight="1">
      <c r="A64" s="194" t="s">
        <v>323</v>
      </c>
      <c r="B64" s="244" t="s">
        <v>324</v>
      </c>
      <c r="C64" s="236"/>
      <c r="D64" s="236"/>
      <c r="E64" s="219"/>
    </row>
    <row r="65" spans="1:5" s="242" customFormat="1" ht="12" customHeight="1" thickBot="1">
      <c r="A65" s="196" t="s">
        <v>325</v>
      </c>
      <c r="B65" s="180" t="s">
        <v>367</v>
      </c>
      <c r="C65" s="236"/>
      <c r="D65" s="236"/>
      <c r="E65" s="219"/>
    </row>
    <row r="66" spans="1:5" s="242" customFormat="1" ht="12" customHeight="1" thickBot="1">
      <c r="A66" s="254" t="s">
        <v>327</v>
      </c>
      <c r="B66" s="222" t="s">
        <v>328</v>
      </c>
      <c r="C66" s="232">
        <f>+C67+C68+C69+C70</f>
        <v>0</v>
      </c>
      <c r="D66" s="232">
        <f>+D67+D68+D69+D70</f>
        <v>0</v>
      </c>
      <c r="E66" s="215">
        <f>+E67+E68+E69+E70</f>
        <v>0</v>
      </c>
    </row>
    <row r="67" spans="1:5" s="242" customFormat="1" ht="13.5" customHeight="1">
      <c r="A67" s="195" t="s">
        <v>104</v>
      </c>
      <c r="B67" s="477" t="s">
        <v>329</v>
      </c>
      <c r="C67" s="236"/>
      <c r="D67" s="236"/>
      <c r="E67" s="219"/>
    </row>
    <row r="68" spans="1:5" s="242" customFormat="1" ht="12" customHeight="1">
      <c r="A68" s="194" t="s">
        <v>105</v>
      </c>
      <c r="B68" s="477" t="s">
        <v>626</v>
      </c>
      <c r="C68" s="236"/>
      <c r="D68" s="236"/>
      <c r="E68" s="219"/>
    </row>
    <row r="69" spans="1:5" s="242" customFormat="1" ht="12" customHeight="1">
      <c r="A69" s="194" t="s">
        <v>330</v>
      </c>
      <c r="B69" s="477" t="s">
        <v>331</v>
      </c>
      <c r="C69" s="236"/>
      <c r="D69" s="236"/>
      <c r="E69" s="219"/>
    </row>
    <row r="70" spans="1:5" s="242" customFormat="1" ht="12" customHeight="1" thickBot="1">
      <c r="A70" s="196" t="s">
        <v>332</v>
      </c>
      <c r="B70" s="478" t="s">
        <v>627</v>
      </c>
      <c r="C70" s="236"/>
      <c r="D70" s="236"/>
      <c r="E70" s="219"/>
    </row>
    <row r="71" spans="1:5" s="242" customFormat="1" ht="12" customHeight="1" thickBot="1">
      <c r="A71" s="254" t="s">
        <v>333</v>
      </c>
      <c r="B71" s="222" t="s">
        <v>334</v>
      </c>
      <c r="C71" s="232">
        <f>+C72+C73</f>
        <v>18327669</v>
      </c>
      <c r="D71" s="232">
        <f>+D72+D73</f>
        <v>22432598</v>
      </c>
      <c r="E71" s="215">
        <f>+E72+E73</f>
        <v>22432598</v>
      </c>
    </row>
    <row r="72" spans="1:5" s="242" customFormat="1" ht="12" customHeight="1">
      <c r="A72" s="195" t="s">
        <v>335</v>
      </c>
      <c r="B72" s="243" t="s">
        <v>336</v>
      </c>
      <c r="C72" s="236">
        <v>18327669</v>
      </c>
      <c r="D72" s="236">
        <v>22432598</v>
      </c>
      <c r="E72" s="219">
        <v>22432598</v>
      </c>
    </row>
    <row r="73" spans="1:5" s="242" customFormat="1" ht="12" customHeight="1" thickBot="1">
      <c r="A73" s="196" t="s">
        <v>337</v>
      </c>
      <c r="B73" s="245" t="s">
        <v>338</v>
      </c>
      <c r="C73" s="236"/>
      <c r="D73" s="236"/>
      <c r="E73" s="219"/>
    </row>
    <row r="74" spans="1:5" s="242" customFormat="1" ht="12" customHeight="1" thickBot="1">
      <c r="A74" s="254" t="s">
        <v>339</v>
      </c>
      <c r="B74" s="222" t="s">
        <v>340</v>
      </c>
      <c r="C74" s="232">
        <f>+C75+C76+C77</f>
        <v>0</v>
      </c>
      <c r="D74" s="232">
        <f>+D75+D76+D77</f>
        <v>0</v>
      </c>
      <c r="E74" s="215">
        <f>+E75+E76+E77</f>
        <v>823521</v>
      </c>
    </row>
    <row r="75" spans="1:5" s="242" customFormat="1" ht="12" customHeight="1">
      <c r="A75" s="195" t="s">
        <v>341</v>
      </c>
      <c r="B75" s="243" t="s">
        <v>342</v>
      </c>
      <c r="C75" s="236">
        <v>0</v>
      </c>
      <c r="D75" s="236"/>
      <c r="E75" s="219">
        <v>823521</v>
      </c>
    </row>
    <row r="76" spans="1:5" s="242" customFormat="1" ht="12" customHeight="1">
      <c r="A76" s="194" t="s">
        <v>343</v>
      </c>
      <c r="B76" s="244" t="s">
        <v>344</v>
      </c>
      <c r="C76" s="236"/>
      <c r="D76" s="236"/>
      <c r="E76" s="219"/>
    </row>
    <row r="77" spans="1:5" s="242" customFormat="1" ht="12" customHeight="1" thickBot="1">
      <c r="A77" s="196" t="s">
        <v>345</v>
      </c>
      <c r="B77" s="479" t="s">
        <v>628</v>
      </c>
      <c r="C77" s="236"/>
      <c r="D77" s="236"/>
      <c r="E77" s="219"/>
    </row>
    <row r="78" spans="1:5" s="242" customFormat="1" ht="12" customHeight="1" thickBot="1">
      <c r="A78" s="254" t="s">
        <v>346</v>
      </c>
      <c r="B78" s="222" t="s">
        <v>347</v>
      </c>
      <c r="C78" s="232">
        <f>+C79+C80+C81+C82</f>
        <v>0</v>
      </c>
      <c r="D78" s="232">
        <f>+D79+D80+D81+D82</f>
        <v>0</v>
      </c>
      <c r="E78" s="215">
        <f>+E79+E80+E81+E82</f>
        <v>0</v>
      </c>
    </row>
    <row r="79" spans="1:5" s="242" customFormat="1" ht="12" customHeight="1">
      <c r="A79" s="246" t="s">
        <v>348</v>
      </c>
      <c r="B79" s="243" t="s">
        <v>349</v>
      </c>
      <c r="C79" s="236"/>
      <c r="D79" s="236"/>
      <c r="E79" s="219"/>
    </row>
    <row r="80" spans="1:5" s="242" customFormat="1" ht="12" customHeight="1">
      <c r="A80" s="247" t="s">
        <v>350</v>
      </c>
      <c r="B80" s="244" t="s">
        <v>351</v>
      </c>
      <c r="C80" s="236"/>
      <c r="D80" s="236"/>
      <c r="E80" s="219"/>
    </row>
    <row r="81" spans="1:5" s="242" customFormat="1" ht="12" customHeight="1">
      <c r="A81" s="247" t="s">
        <v>352</v>
      </c>
      <c r="B81" s="244" t="s">
        <v>353</v>
      </c>
      <c r="C81" s="236"/>
      <c r="D81" s="236"/>
      <c r="E81" s="219"/>
    </row>
    <row r="82" spans="1:5" s="242" customFormat="1" ht="12" customHeight="1" thickBot="1">
      <c r="A82" s="255" t="s">
        <v>354</v>
      </c>
      <c r="B82" s="224" t="s">
        <v>355</v>
      </c>
      <c r="C82" s="236"/>
      <c r="D82" s="236"/>
      <c r="E82" s="219"/>
    </row>
    <row r="83" spans="1:5" s="242" customFormat="1" ht="12" customHeight="1" thickBot="1">
      <c r="A83" s="254" t="s">
        <v>356</v>
      </c>
      <c r="B83" s="222" t="s">
        <v>357</v>
      </c>
      <c r="C83" s="257"/>
      <c r="D83" s="257"/>
      <c r="E83" s="258"/>
    </row>
    <row r="84" spans="1:5" s="242" customFormat="1" ht="12" customHeight="1" thickBot="1">
      <c r="A84" s="254" t="s">
        <v>358</v>
      </c>
      <c r="B84" s="178" t="s">
        <v>359</v>
      </c>
      <c r="C84" s="238">
        <f>+C62+C66+C71+C74+C78+C83</f>
        <v>18327669</v>
      </c>
      <c r="D84" s="238">
        <f>+D62+D66+D71+D74+D78+D83</f>
        <v>22432598</v>
      </c>
      <c r="E84" s="251">
        <f>+E62+E66+E71+E74+E78+E83</f>
        <v>23256119</v>
      </c>
    </row>
    <row r="85" spans="1:5" s="242" customFormat="1" ht="12" customHeight="1" thickBot="1">
      <c r="A85" s="256" t="s">
        <v>360</v>
      </c>
      <c r="B85" s="181" t="s">
        <v>361</v>
      </c>
      <c r="C85" s="238">
        <f>+C61+C84</f>
        <v>58713236</v>
      </c>
      <c r="D85" s="238">
        <f>+D61+D84</f>
        <v>72351622</v>
      </c>
      <c r="E85" s="251">
        <f>+E61+E84</f>
        <v>63103023</v>
      </c>
    </row>
    <row r="86" spans="1:5" s="242" customFormat="1" ht="12" customHeight="1">
      <c r="A86" s="176"/>
      <c r="B86" s="176"/>
      <c r="C86" s="177"/>
      <c r="D86" s="177"/>
      <c r="E86" s="177"/>
    </row>
    <row r="87" spans="1:5" ht="16.5" customHeight="1">
      <c r="A87" s="487" t="s">
        <v>35</v>
      </c>
      <c r="B87" s="487"/>
      <c r="C87" s="487"/>
      <c r="D87" s="487"/>
      <c r="E87" s="487"/>
    </row>
    <row r="88" spans="1:5" s="248" customFormat="1" ht="16.5" customHeight="1" thickBot="1">
      <c r="A88" s="44" t="s">
        <v>108</v>
      </c>
      <c r="B88" s="44"/>
      <c r="C88" s="209"/>
      <c r="D88" s="209"/>
      <c r="E88" s="209" t="str">
        <f>E2</f>
        <v>Forintban!</v>
      </c>
    </row>
    <row r="89" spans="1:5" s="248" customFormat="1" ht="16.5" customHeight="1">
      <c r="A89" s="488" t="s">
        <v>55</v>
      </c>
      <c r="B89" s="490" t="s">
        <v>169</v>
      </c>
      <c r="C89" s="492" t="str">
        <f>+C3</f>
        <v>2017. évi</v>
      </c>
      <c r="D89" s="492"/>
      <c r="E89" s="493"/>
    </row>
    <row r="90" spans="1:5" ht="37.5" customHeight="1" thickBot="1">
      <c r="A90" s="489"/>
      <c r="B90" s="491"/>
      <c r="C90" s="45" t="s">
        <v>170</v>
      </c>
      <c r="D90" s="45" t="s">
        <v>175</v>
      </c>
      <c r="E90" s="46" t="s">
        <v>176</v>
      </c>
    </row>
    <row r="91" spans="1:5" s="241" customFormat="1" ht="12" customHeight="1" thickBot="1">
      <c r="A91" s="205" t="s">
        <v>362</v>
      </c>
      <c r="B91" s="206" t="s">
        <v>363</v>
      </c>
      <c r="C91" s="206" t="s">
        <v>364</v>
      </c>
      <c r="D91" s="206" t="s">
        <v>365</v>
      </c>
      <c r="E91" s="207" t="s">
        <v>366</v>
      </c>
    </row>
    <row r="92" spans="1:5" ht="12" customHeight="1" thickBot="1">
      <c r="A92" s="202" t="s">
        <v>6</v>
      </c>
      <c r="B92" s="204" t="s">
        <v>368</v>
      </c>
      <c r="C92" s="231">
        <f>SUM(C93:C97)</f>
        <v>52461607</v>
      </c>
      <c r="D92" s="231">
        <f>SUM(D93:D97)</f>
        <v>58475576</v>
      </c>
      <c r="E92" s="186">
        <f>SUM(E93:E97)</f>
        <v>46596143</v>
      </c>
    </row>
    <row r="93" spans="1:5" ht="12" customHeight="1">
      <c r="A93" s="197" t="s">
        <v>67</v>
      </c>
      <c r="B93" s="190" t="s">
        <v>36</v>
      </c>
      <c r="C93" s="75">
        <v>21854001</v>
      </c>
      <c r="D93" s="75">
        <v>22524001</v>
      </c>
      <c r="E93" s="185">
        <v>18576795</v>
      </c>
    </row>
    <row r="94" spans="1:5" ht="12" customHeight="1">
      <c r="A94" s="194" t="s">
        <v>68</v>
      </c>
      <c r="B94" s="188" t="s">
        <v>129</v>
      </c>
      <c r="C94" s="233">
        <v>3154897</v>
      </c>
      <c r="D94" s="233">
        <v>3154897</v>
      </c>
      <c r="E94" s="216">
        <v>2965166</v>
      </c>
    </row>
    <row r="95" spans="1:5" ht="12" customHeight="1">
      <c r="A95" s="194" t="s">
        <v>69</v>
      </c>
      <c r="B95" s="188" t="s">
        <v>96</v>
      </c>
      <c r="C95" s="235">
        <v>21685458</v>
      </c>
      <c r="D95" s="235">
        <v>26033827</v>
      </c>
      <c r="E95" s="218">
        <v>19830335</v>
      </c>
    </row>
    <row r="96" spans="1:5" ht="12" customHeight="1">
      <c r="A96" s="194" t="s">
        <v>70</v>
      </c>
      <c r="B96" s="191" t="s">
        <v>130</v>
      </c>
      <c r="C96" s="235">
        <v>4655000</v>
      </c>
      <c r="D96" s="235">
        <v>4655000</v>
      </c>
      <c r="E96" s="218">
        <v>4063247</v>
      </c>
    </row>
    <row r="97" spans="1:5" ht="12" customHeight="1">
      <c r="A97" s="194" t="s">
        <v>79</v>
      </c>
      <c r="B97" s="199" t="s">
        <v>131</v>
      </c>
      <c r="C97" s="235">
        <v>1112251</v>
      </c>
      <c r="D97" s="235">
        <v>2107851</v>
      </c>
      <c r="E97" s="218">
        <v>1160600</v>
      </c>
    </row>
    <row r="98" spans="1:5" ht="12" customHeight="1">
      <c r="A98" s="194" t="s">
        <v>71</v>
      </c>
      <c r="B98" s="188" t="s">
        <v>369</v>
      </c>
      <c r="C98" s="235">
        <v>0</v>
      </c>
      <c r="D98" s="235">
        <v>895600</v>
      </c>
      <c r="E98" s="218">
        <v>895600</v>
      </c>
    </row>
    <row r="99" spans="1:5" ht="12" customHeight="1">
      <c r="A99" s="194" t="s">
        <v>72</v>
      </c>
      <c r="B99" s="211" t="s">
        <v>370</v>
      </c>
      <c r="C99" s="235"/>
      <c r="D99" s="235"/>
      <c r="E99" s="218"/>
    </row>
    <row r="100" spans="1:5" ht="12" customHeight="1">
      <c r="A100" s="194" t="s">
        <v>80</v>
      </c>
      <c r="B100" s="212" t="s">
        <v>371</v>
      </c>
      <c r="C100" s="235"/>
      <c r="D100" s="235"/>
      <c r="E100" s="218"/>
    </row>
    <row r="101" spans="1:5" ht="12" customHeight="1">
      <c r="A101" s="194" t="s">
        <v>81</v>
      </c>
      <c r="B101" s="212" t="s">
        <v>372</v>
      </c>
      <c r="C101" s="235"/>
      <c r="D101" s="235"/>
      <c r="E101" s="218"/>
    </row>
    <row r="102" spans="1:5" ht="12" customHeight="1">
      <c r="A102" s="194" t="s">
        <v>82</v>
      </c>
      <c r="B102" s="211" t="s">
        <v>373</v>
      </c>
      <c r="C102" s="235">
        <v>1112251</v>
      </c>
      <c r="D102" s="235">
        <v>1112251</v>
      </c>
      <c r="E102" s="218">
        <v>200000</v>
      </c>
    </row>
    <row r="103" spans="1:5" ht="12" customHeight="1">
      <c r="A103" s="194" t="s">
        <v>83</v>
      </c>
      <c r="B103" s="211" t="s">
        <v>374</v>
      </c>
      <c r="C103" s="235"/>
      <c r="D103" s="235"/>
      <c r="E103" s="218"/>
    </row>
    <row r="104" spans="1:5" ht="12" customHeight="1">
      <c r="A104" s="194" t="s">
        <v>85</v>
      </c>
      <c r="B104" s="212" t="s">
        <v>375</v>
      </c>
      <c r="C104" s="235"/>
      <c r="D104" s="235"/>
      <c r="E104" s="218"/>
    </row>
    <row r="105" spans="1:5" ht="12" customHeight="1">
      <c r="A105" s="193" t="s">
        <v>132</v>
      </c>
      <c r="B105" s="213" t="s">
        <v>376</v>
      </c>
      <c r="C105" s="235"/>
      <c r="D105" s="235"/>
      <c r="E105" s="218"/>
    </row>
    <row r="106" spans="1:5" ht="12" customHeight="1">
      <c r="A106" s="194" t="s">
        <v>377</v>
      </c>
      <c r="B106" s="213" t="s">
        <v>378</v>
      </c>
      <c r="C106" s="235"/>
      <c r="D106" s="235"/>
      <c r="E106" s="218"/>
    </row>
    <row r="107" spans="1:5" ht="12" customHeight="1" thickBot="1">
      <c r="A107" s="198" t="s">
        <v>379</v>
      </c>
      <c r="B107" s="214" t="s">
        <v>380</v>
      </c>
      <c r="C107" s="76">
        <v>0</v>
      </c>
      <c r="D107" s="76">
        <v>100000</v>
      </c>
      <c r="E107" s="179">
        <v>65000</v>
      </c>
    </row>
    <row r="108" spans="1:5" ht="12" customHeight="1" thickBot="1">
      <c r="A108" s="200" t="s">
        <v>7</v>
      </c>
      <c r="B108" s="203" t="s">
        <v>381</v>
      </c>
      <c r="C108" s="232">
        <f>+C109+C111+C113</f>
        <v>3092580</v>
      </c>
      <c r="D108" s="232">
        <f>+D109+D111+D113</f>
        <v>11798094</v>
      </c>
      <c r="E108" s="215">
        <f>+E109+E111+E113</f>
        <v>3055056</v>
      </c>
    </row>
    <row r="109" spans="1:5" ht="12" customHeight="1">
      <c r="A109" s="195" t="s">
        <v>73</v>
      </c>
      <c r="B109" s="188" t="s">
        <v>150</v>
      </c>
      <c r="C109" s="234">
        <v>1500000</v>
      </c>
      <c r="D109" s="234">
        <v>2500000</v>
      </c>
      <c r="E109" s="217">
        <v>1462476</v>
      </c>
    </row>
    <row r="110" spans="1:5" ht="12" customHeight="1">
      <c r="A110" s="195" t="s">
        <v>74</v>
      </c>
      <c r="B110" s="192" t="s">
        <v>382</v>
      </c>
      <c r="C110" s="234"/>
      <c r="D110" s="234"/>
      <c r="E110" s="217"/>
    </row>
    <row r="111" spans="1:5" ht="15.75">
      <c r="A111" s="195" t="s">
        <v>75</v>
      </c>
      <c r="B111" s="192" t="s">
        <v>133</v>
      </c>
      <c r="C111" s="233">
        <v>1592580</v>
      </c>
      <c r="D111" s="233">
        <v>9298094</v>
      </c>
      <c r="E111" s="216">
        <v>1592580</v>
      </c>
    </row>
    <row r="112" spans="1:5" ht="12" customHeight="1">
      <c r="A112" s="195" t="s">
        <v>76</v>
      </c>
      <c r="B112" s="192" t="s">
        <v>383</v>
      </c>
      <c r="C112" s="233"/>
      <c r="D112" s="233"/>
      <c r="E112" s="216"/>
    </row>
    <row r="113" spans="1:5" ht="12" customHeight="1">
      <c r="A113" s="195" t="s">
        <v>77</v>
      </c>
      <c r="B113" s="224" t="s">
        <v>152</v>
      </c>
      <c r="C113" s="233"/>
      <c r="D113" s="233"/>
      <c r="E113" s="216"/>
    </row>
    <row r="114" spans="1:5" ht="21.75" customHeight="1">
      <c r="A114" s="195" t="s">
        <v>84</v>
      </c>
      <c r="B114" s="223" t="s">
        <v>384</v>
      </c>
      <c r="C114" s="233"/>
      <c r="D114" s="233"/>
      <c r="E114" s="216"/>
    </row>
    <row r="115" spans="1:5" ht="24" customHeight="1">
      <c r="A115" s="195" t="s">
        <v>86</v>
      </c>
      <c r="B115" s="239" t="s">
        <v>385</v>
      </c>
      <c r="C115" s="233"/>
      <c r="D115" s="233"/>
      <c r="E115" s="216"/>
    </row>
    <row r="116" spans="1:5" ht="12" customHeight="1">
      <c r="A116" s="195" t="s">
        <v>134</v>
      </c>
      <c r="B116" s="212" t="s">
        <v>372</v>
      </c>
      <c r="C116" s="233"/>
      <c r="D116" s="233"/>
      <c r="E116" s="216"/>
    </row>
    <row r="117" spans="1:5" ht="12" customHeight="1">
      <c r="A117" s="195" t="s">
        <v>135</v>
      </c>
      <c r="B117" s="212" t="s">
        <v>386</v>
      </c>
      <c r="C117" s="233"/>
      <c r="D117" s="233"/>
      <c r="E117" s="216"/>
    </row>
    <row r="118" spans="1:5" ht="12" customHeight="1">
      <c r="A118" s="195" t="s">
        <v>136</v>
      </c>
      <c r="B118" s="212" t="s">
        <v>387</v>
      </c>
      <c r="C118" s="233"/>
      <c r="D118" s="233"/>
      <c r="E118" s="216"/>
    </row>
    <row r="119" spans="1:5" s="259" customFormat="1" ht="12" customHeight="1">
      <c r="A119" s="195" t="s">
        <v>388</v>
      </c>
      <c r="B119" s="212" t="s">
        <v>375</v>
      </c>
      <c r="C119" s="233"/>
      <c r="D119" s="233"/>
      <c r="E119" s="216"/>
    </row>
    <row r="120" spans="1:5" ht="12" customHeight="1">
      <c r="A120" s="195" t="s">
        <v>389</v>
      </c>
      <c r="B120" s="212" t="s">
        <v>390</v>
      </c>
      <c r="C120" s="233"/>
      <c r="D120" s="233"/>
      <c r="E120" s="216"/>
    </row>
    <row r="121" spans="1:5" ht="12" customHeight="1" thickBot="1">
      <c r="A121" s="193" t="s">
        <v>391</v>
      </c>
      <c r="B121" s="212" t="s">
        <v>392</v>
      </c>
      <c r="C121" s="235"/>
      <c r="D121" s="235"/>
      <c r="E121" s="218"/>
    </row>
    <row r="122" spans="1:5" ht="12" customHeight="1" thickBot="1">
      <c r="A122" s="200" t="s">
        <v>8</v>
      </c>
      <c r="B122" s="208" t="s">
        <v>393</v>
      </c>
      <c r="C122" s="232">
        <f>+C123+C124</f>
        <v>2350991</v>
      </c>
      <c r="D122" s="232">
        <f>+D123+D124</f>
        <v>1269894</v>
      </c>
      <c r="E122" s="215">
        <f>+E123+E124</f>
        <v>0</v>
      </c>
    </row>
    <row r="123" spans="1:5" ht="12" customHeight="1">
      <c r="A123" s="195" t="s">
        <v>56</v>
      </c>
      <c r="B123" s="189" t="s">
        <v>43</v>
      </c>
      <c r="C123" s="234">
        <v>2350991</v>
      </c>
      <c r="D123" s="234">
        <v>1269894</v>
      </c>
      <c r="E123" s="217"/>
    </row>
    <row r="124" spans="1:5" ht="12" customHeight="1" thickBot="1">
      <c r="A124" s="196" t="s">
        <v>57</v>
      </c>
      <c r="B124" s="192" t="s">
        <v>44</v>
      </c>
      <c r="C124" s="235"/>
      <c r="D124" s="235"/>
      <c r="E124" s="218"/>
    </row>
    <row r="125" spans="1:5" ht="12" customHeight="1" thickBot="1">
      <c r="A125" s="200" t="s">
        <v>9</v>
      </c>
      <c r="B125" s="208" t="s">
        <v>394</v>
      </c>
      <c r="C125" s="232">
        <f>+C92+C108+C122</f>
        <v>57905178</v>
      </c>
      <c r="D125" s="232">
        <f>+D92+D108+D122</f>
        <v>71543564</v>
      </c>
      <c r="E125" s="215">
        <f>+E92+E108+E122</f>
        <v>49651199</v>
      </c>
    </row>
    <row r="126" spans="1:5" ht="12" customHeight="1" thickBot="1">
      <c r="A126" s="200" t="s">
        <v>10</v>
      </c>
      <c r="B126" s="208" t="s">
        <v>395</v>
      </c>
      <c r="C126" s="232">
        <f>+C127+C128+C129</f>
        <v>0</v>
      </c>
      <c r="D126" s="232">
        <f>+D127+D128+D129</f>
        <v>0</v>
      </c>
      <c r="E126" s="215">
        <f>+E127+E128+E129</f>
        <v>0</v>
      </c>
    </row>
    <row r="127" spans="1:5" ht="12" customHeight="1">
      <c r="A127" s="195" t="s">
        <v>60</v>
      </c>
      <c r="B127" s="189" t="s">
        <v>396</v>
      </c>
      <c r="C127" s="233"/>
      <c r="D127" s="233"/>
      <c r="E127" s="216"/>
    </row>
    <row r="128" spans="1:5" ht="12" customHeight="1">
      <c r="A128" s="195" t="s">
        <v>61</v>
      </c>
      <c r="B128" s="189" t="s">
        <v>397</v>
      </c>
      <c r="C128" s="233"/>
      <c r="D128" s="233"/>
      <c r="E128" s="216"/>
    </row>
    <row r="129" spans="1:5" ht="12" customHeight="1" thickBot="1">
      <c r="A129" s="193" t="s">
        <v>62</v>
      </c>
      <c r="B129" s="187" t="s">
        <v>398</v>
      </c>
      <c r="C129" s="233"/>
      <c r="D129" s="233"/>
      <c r="E129" s="216"/>
    </row>
    <row r="130" spans="1:5" ht="12" customHeight="1" thickBot="1">
      <c r="A130" s="200" t="s">
        <v>11</v>
      </c>
      <c r="B130" s="208" t="s">
        <v>399</v>
      </c>
      <c r="C130" s="232">
        <f>+C131+C132+C134+C133</f>
        <v>0</v>
      </c>
      <c r="D130" s="232">
        <f>+D131+D132+D134+D133</f>
        <v>0</v>
      </c>
      <c r="E130" s="215">
        <f>+E131+E132+E134+E133</f>
        <v>0</v>
      </c>
    </row>
    <row r="131" spans="1:5" ht="12" customHeight="1">
      <c r="A131" s="195" t="s">
        <v>63</v>
      </c>
      <c r="B131" s="189" t="s">
        <v>400</v>
      </c>
      <c r="C131" s="233"/>
      <c r="D131" s="233"/>
      <c r="E131" s="216"/>
    </row>
    <row r="132" spans="1:5" ht="12" customHeight="1">
      <c r="A132" s="195" t="s">
        <v>64</v>
      </c>
      <c r="B132" s="189" t="s">
        <v>401</v>
      </c>
      <c r="C132" s="233"/>
      <c r="D132" s="233"/>
      <c r="E132" s="216"/>
    </row>
    <row r="133" spans="1:5" ht="12" customHeight="1">
      <c r="A133" s="195" t="s">
        <v>299</v>
      </c>
      <c r="B133" s="189" t="s">
        <v>402</v>
      </c>
      <c r="C133" s="233"/>
      <c r="D133" s="233"/>
      <c r="E133" s="216"/>
    </row>
    <row r="134" spans="1:5" ht="12" customHeight="1" thickBot="1">
      <c r="A134" s="193" t="s">
        <v>301</v>
      </c>
      <c r="B134" s="187" t="s">
        <v>403</v>
      </c>
      <c r="C134" s="233"/>
      <c r="D134" s="233"/>
      <c r="E134" s="216"/>
    </row>
    <row r="135" spans="1:5" ht="12" customHeight="1" thickBot="1">
      <c r="A135" s="200" t="s">
        <v>12</v>
      </c>
      <c r="B135" s="208" t="s">
        <v>404</v>
      </c>
      <c r="C135" s="238">
        <f>+C136+C137+C138+C139</f>
        <v>808058</v>
      </c>
      <c r="D135" s="238">
        <f>+D136+D137+D138+D139</f>
        <v>808058</v>
      </c>
      <c r="E135" s="251">
        <f>+E136+E137+E138+E139</f>
        <v>808058</v>
      </c>
    </row>
    <row r="136" spans="1:5" ht="12" customHeight="1">
      <c r="A136" s="195" t="s">
        <v>65</v>
      </c>
      <c r="B136" s="189" t="s">
        <v>405</v>
      </c>
      <c r="C136" s="233"/>
      <c r="D136" s="233"/>
      <c r="E136" s="216"/>
    </row>
    <row r="137" spans="1:5" ht="12" customHeight="1">
      <c r="A137" s="195" t="s">
        <v>66</v>
      </c>
      <c r="B137" s="189" t="s">
        <v>406</v>
      </c>
      <c r="C137" s="233">
        <v>808058</v>
      </c>
      <c r="D137" s="233">
        <v>808058</v>
      </c>
      <c r="E137" s="216">
        <v>808058</v>
      </c>
    </row>
    <row r="138" spans="1:5" ht="12" customHeight="1">
      <c r="A138" s="195" t="s">
        <v>308</v>
      </c>
      <c r="B138" s="189" t="s">
        <v>407</v>
      </c>
      <c r="C138" s="233"/>
      <c r="D138" s="233"/>
      <c r="E138" s="216"/>
    </row>
    <row r="139" spans="1:5" ht="12" customHeight="1" thickBot="1">
      <c r="A139" s="193" t="s">
        <v>310</v>
      </c>
      <c r="B139" s="187" t="s">
        <v>408</v>
      </c>
      <c r="C139" s="233"/>
      <c r="D139" s="233"/>
      <c r="E139" s="216"/>
    </row>
    <row r="140" spans="1:9" ht="15" customHeight="1" thickBot="1">
      <c r="A140" s="200" t="s">
        <v>13</v>
      </c>
      <c r="B140" s="208" t="s">
        <v>409</v>
      </c>
      <c r="C140" s="77">
        <f>+C141+C142+C143+C144</f>
        <v>0</v>
      </c>
      <c r="D140" s="77">
        <f>+D141+D142+D143+D144</f>
        <v>0</v>
      </c>
      <c r="E140" s="184">
        <f>+E141+E142+E143+E144</f>
        <v>0</v>
      </c>
      <c r="F140" s="249"/>
      <c r="G140" s="250"/>
      <c r="H140" s="250"/>
      <c r="I140" s="250"/>
    </row>
    <row r="141" spans="1:5" s="242" customFormat="1" ht="12.75" customHeight="1">
      <c r="A141" s="195" t="s">
        <v>127</v>
      </c>
      <c r="B141" s="189" t="s">
        <v>410</v>
      </c>
      <c r="C141" s="233"/>
      <c r="D141" s="233"/>
      <c r="E141" s="216"/>
    </row>
    <row r="142" spans="1:5" ht="12.75" customHeight="1">
      <c r="A142" s="195" t="s">
        <v>128</v>
      </c>
      <c r="B142" s="189" t="s">
        <v>411</v>
      </c>
      <c r="C142" s="233"/>
      <c r="D142" s="233"/>
      <c r="E142" s="216"/>
    </row>
    <row r="143" spans="1:5" ht="12.75" customHeight="1">
      <c r="A143" s="195" t="s">
        <v>151</v>
      </c>
      <c r="B143" s="189" t="s">
        <v>412</v>
      </c>
      <c r="C143" s="233"/>
      <c r="D143" s="233"/>
      <c r="E143" s="216"/>
    </row>
    <row r="144" spans="1:5" ht="12.75" customHeight="1" thickBot="1">
      <c r="A144" s="195" t="s">
        <v>316</v>
      </c>
      <c r="B144" s="189" t="s">
        <v>413</v>
      </c>
      <c r="C144" s="233"/>
      <c r="D144" s="233"/>
      <c r="E144" s="216"/>
    </row>
    <row r="145" spans="1:5" ht="16.5" thickBot="1">
      <c r="A145" s="200" t="s">
        <v>14</v>
      </c>
      <c r="B145" s="208" t="s">
        <v>414</v>
      </c>
      <c r="C145" s="182">
        <f>+C126+C130+C135+C140</f>
        <v>808058</v>
      </c>
      <c r="D145" s="182">
        <f>+D126+D130+D135+D140</f>
        <v>808058</v>
      </c>
      <c r="E145" s="183">
        <f>+E126+E130+E135+E140</f>
        <v>808058</v>
      </c>
    </row>
    <row r="146" spans="1:5" ht="16.5" thickBot="1">
      <c r="A146" s="225" t="s">
        <v>15</v>
      </c>
      <c r="B146" s="228" t="s">
        <v>415</v>
      </c>
      <c r="C146" s="182">
        <f>+C125+C145</f>
        <v>58713236</v>
      </c>
      <c r="D146" s="182">
        <f>+D125+D145</f>
        <v>72351622</v>
      </c>
      <c r="E146" s="183">
        <f>+E125+E145</f>
        <v>50459257</v>
      </c>
    </row>
    <row r="148" spans="1:5" ht="18.75" customHeight="1">
      <c r="A148" s="486" t="s">
        <v>416</v>
      </c>
      <c r="B148" s="486"/>
      <c r="C148" s="486"/>
      <c r="D148" s="486"/>
      <c r="E148" s="486"/>
    </row>
    <row r="149" spans="1:5" ht="13.5" customHeight="1" thickBot="1">
      <c r="A149" s="210" t="s">
        <v>109</v>
      </c>
      <c r="B149" s="210"/>
      <c r="C149" s="240"/>
      <c r="E149" s="227" t="str">
        <f>E88</f>
        <v>Forintban!</v>
      </c>
    </row>
    <row r="150" spans="1:5" ht="21.75" thickBot="1">
      <c r="A150" s="200">
        <v>1</v>
      </c>
      <c r="B150" s="203" t="s">
        <v>417</v>
      </c>
      <c r="C150" s="226">
        <f>+C61-C125</f>
        <v>-17519611</v>
      </c>
      <c r="D150" s="226">
        <f>+D61-D125</f>
        <v>-21624540</v>
      </c>
      <c r="E150" s="226">
        <f>+E61-E125</f>
        <v>-9804295</v>
      </c>
    </row>
    <row r="151" spans="1:5" ht="21.75" thickBot="1">
      <c r="A151" s="200" t="s">
        <v>7</v>
      </c>
      <c r="B151" s="203" t="s">
        <v>418</v>
      </c>
      <c r="C151" s="226">
        <f>+C84-C145</f>
        <v>17519611</v>
      </c>
      <c r="D151" s="226">
        <f>+D84-D145</f>
        <v>21624540</v>
      </c>
      <c r="E151" s="226">
        <f>+E84-E145</f>
        <v>22448061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formatCells="0" selectLockedCells="1" selectUnlockedCells="1"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2017. ÉVI ZÁRSZÁMADÁSÁNAK PÉNZÜGYI MÉRLEGE&amp;10
&amp;R&amp;"Times New Roman CE,Félkövér dőlt"&amp;11 1.1. melléklet a ....../2018.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E24" sqref="E24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72" t="s">
        <v>113</v>
      </c>
      <c r="C1" s="273"/>
      <c r="D1" s="273"/>
      <c r="E1" s="273"/>
      <c r="F1" s="273"/>
      <c r="G1" s="273"/>
      <c r="H1" s="273"/>
      <c r="I1" s="273"/>
      <c r="J1" s="496" t="str">
        <f>+CONCATENATE("2.1. melléklet a ……/",LEFT('1.1.sz.mell.'!C3,4)+1,". (……) önkormányzati rendelethez")</f>
        <v>2.1. melléklet a ……/2018. (……) önkormányzati rendelethez</v>
      </c>
    </row>
    <row r="2" spans="7:10" ht="14.25" thickBot="1">
      <c r="G2" s="38"/>
      <c r="H2" s="38"/>
      <c r="I2" s="38" t="e">
        <f>#REF!</f>
        <v>#REF!</v>
      </c>
      <c r="J2" s="496"/>
    </row>
    <row r="3" spans="1:10" ht="18" customHeight="1" thickBot="1">
      <c r="A3" s="494" t="s">
        <v>55</v>
      </c>
      <c r="B3" s="298" t="s">
        <v>41</v>
      </c>
      <c r="C3" s="299"/>
      <c r="D3" s="299"/>
      <c r="E3" s="299"/>
      <c r="F3" s="298" t="s">
        <v>42</v>
      </c>
      <c r="G3" s="300"/>
      <c r="H3" s="300"/>
      <c r="I3" s="300"/>
      <c r="J3" s="496"/>
    </row>
    <row r="4" spans="1:10" s="274" customFormat="1" ht="35.25" customHeight="1" thickBot="1">
      <c r="A4" s="495"/>
      <c r="B4" s="26" t="s">
        <v>48</v>
      </c>
      <c r="C4" s="27" t="str">
        <f>+CONCATENATE(LEFT('1.1.sz.mell.'!C3,4),". évi eredeti előirányzat")</f>
        <v>2017. évi eredeti előirányzat</v>
      </c>
      <c r="D4" s="260" t="str">
        <f>+CONCATENATE(LEFT('1.1.sz.mell.'!C3,4),". évi módosított előirányzat")</f>
        <v>2017. évi módosított előirányzat</v>
      </c>
      <c r="E4" s="27" t="str">
        <f>+CONCATENATE(LEFT('1.1.sz.mell.'!C3,4),". évi teljesítés")</f>
        <v>2017. évi teljesítés</v>
      </c>
      <c r="F4" s="26" t="s">
        <v>48</v>
      </c>
      <c r="G4" s="27" t="str">
        <f>+C4</f>
        <v>2017. évi eredeti előirányzat</v>
      </c>
      <c r="H4" s="260" t="str">
        <f>+D4</f>
        <v>2017. évi módosított előirányzat</v>
      </c>
      <c r="I4" s="289" t="str">
        <f>+E4</f>
        <v>2017. évi teljesítés</v>
      </c>
      <c r="J4" s="496"/>
    </row>
    <row r="5" spans="1:10" s="275" customFormat="1" ht="12" customHeight="1" thickBot="1">
      <c r="A5" s="301" t="s">
        <v>362</v>
      </c>
      <c r="B5" s="302" t="s">
        <v>363</v>
      </c>
      <c r="C5" s="303" t="s">
        <v>364</v>
      </c>
      <c r="D5" s="303" t="s">
        <v>365</v>
      </c>
      <c r="E5" s="303" t="s">
        <v>366</v>
      </c>
      <c r="F5" s="302" t="s">
        <v>443</v>
      </c>
      <c r="G5" s="303" t="s">
        <v>444</v>
      </c>
      <c r="H5" s="303" t="s">
        <v>445</v>
      </c>
      <c r="I5" s="304" t="s">
        <v>446</v>
      </c>
      <c r="J5" s="496"/>
    </row>
    <row r="6" spans="1:10" ht="15" customHeight="1">
      <c r="A6" s="276" t="s">
        <v>6</v>
      </c>
      <c r="B6" s="277" t="s">
        <v>419</v>
      </c>
      <c r="C6" s="263">
        <v>20201444</v>
      </c>
      <c r="D6" s="263">
        <v>22966262</v>
      </c>
      <c r="E6" s="263">
        <v>22966262</v>
      </c>
      <c r="F6" s="277" t="s">
        <v>49</v>
      </c>
      <c r="G6" s="263">
        <v>21854001</v>
      </c>
      <c r="H6" s="263">
        <v>22524001</v>
      </c>
      <c r="I6" s="269">
        <v>18576795</v>
      </c>
      <c r="J6" s="496"/>
    </row>
    <row r="7" spans="1:10" ht="15" customHeight="1">
      <c r="A7" s="278" t="s">
        <v>7</v>
      </c>
      <c r="B7" s="279" t="s">
        <v>420</v>
      </c>
      <c r="C7" s="264">
        <v>13133777</v>
      </c>
      <c r="D7" s="264">
        <v>10701360</v>
      </c>
      <c r="E7" s="264">
        <v>10701360</v>
      </c>
      <c r="F7" s="279" t="s">
        <v>129</v>
      </c>
      <c r="G7" s="264">
        <v>3154897</v>
      </c>
      <c r="H7" s="264">
        <v>3154897</v>
      </c>
      <c r="I7" s="270">
        <v>2965166</v>
      </c>
      <c r="J7" s="496"/>
    </row>
    <row r="8" spans="1:10" ht="15" customHeight="1">
      <c r="A8" s="278" t="s">
        <v>8</v>
      </c>
      <c r="B8" s="279" t="s">
        <v>421</v>
      </c>
      <c r="C8" s="264"/>
      <c r="D8" s="264"/>
      <c r="E8" s="264"/>
      <c r="F8" s="279" t="s">
        <v>155</v>
      </c>
      <c r="G8" s="264">
        <v>21685458</v>
      </c>
      <c r="H8" s="264">
        <v>26033827</v>
      </c>
      <c r="I8" s="270">
        <v>19830335</v>
      </c>
      <c r="J8" s="496"/>
    </row>
    <row r="9" spans="1:10" ht="15" customHeight="1">
      <c r="A9" s="278" t="s">
        <v>9</v>
      </c>
      <c r="B9" s="279" t="s">
        <v>120</v>
      </c>
      <c r="C9" s="264">
        <v>4043481</v>
      </c>
      <c r="D9" s="264">
        <v>3448637</v>
      </c>
      <c r="E9" s="264">
        <v>2455021</v>
      </c>
      <c r="F9" s="279" t="s">
        <v>130</v>
      </c>
      <c r="G9" s="264">
        <v>4655000</v>
      </c>
      <c r="H9" s="264">
        <v>4655000</v>
      </c>
      <c r="I9" s="270">
        <v>4063247</v>
      </c>
      <c r="J9" s="496"/>
    </row>
    <row r="10" spans="1:10" ht="15" customHeight="1">
      <c r="A10" s="278" t="s">
        <v>10</v>
      </c>
      <c r="B10" s="280" t="s">
        <v>422</v>
      </c>
      <c r="C10" s="264">
        <v>80000</v>
      </c>
      <c r="D10" s="264">
        <v>110000</v>
      </c>
      <c r="E10" s="264">
        <v>110000</v>
      </c>
      <c r="F10" s="279" t="s">
        <v>131</v>
      </c>
      <c r="G10" s="264">
        <v>1112251</v>
      </c>
      <c r="H10" s="264">
        <v>2107851</v>
      </c>
      <c r="I10" s="270">
        <v>1160600</v>
      </c>
      <c r="J10" s="496"/>
    </row>
    <row r="11" spans="1:10" ht="15" customHeight="1">
      <c r="A11" s="278" t="s">
        <v>11</v>
      </c>
      <c r="B11" s="279" t="s">
        <v>591</v>
      </c>
      <c r="C11" s="265"/>
      <c r="D11" s="265"/>
      <c r="E11" s="265"/>
      <c r="F11" s="279" t="s">
        <v>37</v>
      </c>
      <c r="G11" s="264">
        <v>2350991</v>
      </c>
      <c r="H11" s="264">
        <v>1269894</v>
      </c>
      <c r="I11" s="270">
        <v>0</v>
      </c>
      <c r="J11" s="496"/>
    </row>
    <row r="12" spans="1:10" ht="15" customHeight="1">
      <c r="A12" s="278" t="s">
        <v>12</v>
      </c>
      <c r="B12" s="279" t="s">
        <v>295</v>
      </c>
      <c r="C12" s="264">
        <v>2926865</v>
      </c>
      <c r="D12" s="264">
        <v>3728023</v>
      </c>
      <c r="E12" s="264">
        <v>2299009</v>
      </c>
      <c r="F12" s="6"/>
      <c r="G12" s="264"/>
      <c r="H12" s="264"/>
      <c r="I12" s="270"/>
      <c r="J12" s="496"/>
    </row>
    <row r="13" spans="1:10" ht="15" customHeight="1">
      <c r="A13" s="278" t="s">
        <v>13</v>
      </c>
      <c r="B13" s="6"/>
      <c r="C13" s="264"/>
      <c r="D13" s="264"/>
      <c r="E13" s="264"/>
      <c r="F13" s="6"/>
      <c r="G13" s="264"/>
      <c r="H13" s="264"/>
      <c r="I13" s="270"/>
      <c r="J13" s="496"/>
    </row>
    <row r="14" spans="1:10" ht="15" customHeight="1">
      <c r="A14" s="278" t="s">
        <v>14</v>
      </c>
      <c r="B14" s="288"/>
      <c r="C14" s="265"/>
      <c r="D14" s="265"/>
      <c r="E14" s="265"/>
      <c r="F14" s="6"/>
      <c r="G14" s="264"/>
      <c r="H14" s="264"/>
      <c r="I14" s="270"/>
      <c r="J14" s="496"/>
    </row>
    <row r="15" spans="1:10" ht="15" customHeight="1">
      <c r="A15" s="278" t="s">
        <v>15</v>
      </c>
      <c r="B15" s="6"/>
      <c r="C15" s="264"/>
      <c r="D15" s="264"/>
      <c r="E15" s="264"/>
      <c r="F15" s="6"/>
      <c r="G15" s="264"/>
      <c r="H15" s="264"/>
      <c r="I15" s="270"/>
      <c r="J15" s="496"/>
    </row>
    <row r="16" spans="1:10" ht="15" customHeight="1">
      <c r="A16" s="278" t="s">
        <v>16</v>
      </c>
      <c r="B16" s="6"/>
      <c r="C16" s="264"/>
      <c r="D16" s="264"/>
      <c r="E16" s="264"/>
      <c r="F16" s="6"/>
      <c r="G16" s="264"/>
      <c r="H16" s="264"/>
      <c r="I16" s="270"/>
      <c r="J16" s="496"/>
    </row>
    <row r="17" spans="1:10" ht="15" customHeight="1" thickBot="1">
      <c r="A17" s="278" t="s">
        <v>17</v>
      </c>
      <c r="B17" s="11"/>
      <c r="C17" s="266"/>
      <c r="D17" s="266"/>
      <c r="E17" s="266"/>
      <c r="F17" s="6"/>
      <c r="G17" s="266"/>
      <c r="H17" s="266"/>
      <c r="I17" s="271"/>
      <c r="J17" s="496"/>
    </row>
    <row r="18" spans="1:10" ht="17.25" customHeight="1" thickBot="1">
      <c r="A18" s="281" t="s">
        <v>18</v>
      </c>
      <c r="B18" s="262" t="s">
        <v>423</v>
      </c>
      <c r="C18" s="267">
        <f>+C6+C7+C9+C10+C12+C13+C14+C15+C16+C17</f>
        <v>40385567</v>
      </c>
      <c r="D18" s="267">
        <f>+D6+D7+D9+D10+D12+D13+D14+D15+D16+D17</f>
        <v>40954282</v>
      </c>
      <c r="E18" s="267">
        <f>+E6+E7+E9+E10+E12+E13+E14+E15+E16+E17</f>
        <v>38531652</v>
      </c>
      <c r="F18" s="262" t="s">
        <v>430</v>
      </c>
      <c r="G18" s="267">
        <f>SUM(G6:G17)</f>
        <v>54812598</v>
      </c>
      <c r="H18" s="267">
        <f>SUM(H6:H17)</f>
        <v>59745470</v>
      </c>
      <c r="I18" s="267">
        <f>SUM(I6:I17)</f>
        <v>46596143</v>
      </c>
      <c r="J18" s="496"/>
    </row>
    <row r="19" spans="1:10" ht="15" customHeight="1">
      <c r="A19" s="282" t="s">
        <v>19</v>
      </c>
      <c r="B19" s="283" t="s">
        <v>424</v>
      </c>
      <c r="C19" s="39">
        <f>+C20+C21+C22+C23</f>
        <v>18327669</v>
      </c>
      <c r="D19" s="39">
        <f>+D20+D21+D22+D23</f>
        <v>22432598</v>
      </c>
      <c r="E19" s="39">
        <f>+E20+E21+E22+E23</f>
        <v>23256119</v>
      </c>
      <c r="F19" s="284" t="s">
        <v>137</v>
      </c>
      <c r="G19" s="268"/>
      <c r="H19" s="268"/>
      <c r="I19" s="268"/>
      <c r="J19" s="496"/>
    </row>
    <row r="20" spans="1:10" ht="15" customHeight="1">
      <c r="A20" s="285" t="s">
        <v>20</v>
      </c>
      <c r="B20" s="284" t="s">
        <v>148</v>
      </c>
      <c r="C20" s="261">
        <v>18327669</v>
      </c>
      <c r="D20" s="261">
        <v>22432598</v>
      </c>
      <c r="E20" s="261">
        <v>22432598</v>
      </c>
      <c r="F20" s="284" t="s">
        <v>431</v>
      </c>
      <c r="G20" s="261"/>
      <c r="H20" s="261"/>
      <c r="I20" s="261"/>
      <c r="J20" s="496"/>
    </row>
    <row r="21" spans="1:10" ht="15" customHeight="1">
      <c r="A21" s="285" t="s">
        <v>21</v>
      </c>
      <c r="B21" s="284" t="s">
        <v>149</v>
      </c>
      <c r="C21" s="261"/>
      <c r="D21" s="261"/>
      <c r="E21" s="261"/>
      <c r="F21" s="284" t="s">
        <v>111</v>
      </c>
      <c r="G21" s="261"/>
      <c r="H21" s="261"/>
      <c r="I21" s="261"/>
      <c r="J21" s="496"/>
    </row>
    <row r="22" spans="1:10" ht="15" customHeight="1">
      <c r="A22" s="285" t="s">
        <v>22</v>
      </c>
      <c r="B22" s="284" t="s">
        <v>153</v>
      </c>
      <c r="C22" s="261"/>
      <c r="D22" s="261"/>
      <c r="E22" s="261"/>
      <c r="F22" s="284" t="s">
        <v>112</v>
      </c>
      <c r="G22" s="261"/>
      <c r="H22" s="261"/>
      <c r="I22" s="261"/>
      <c r="J22" s="496"/>
    </row>
    <row r="23" spans="1:10" ht="15" customHeight="1">
      <c r="A23" s="285" t="s">
        <v>23</v>
      </c>
      <c r="B23" s="284" t="s">
        <v>154</v>
      </c>
      <c r="C23" s="261"/>
      <c r="D23" s="261"/>
      <c r="E23" s="261">
        <v>823521</v>
      </c>
      <c r="F23" s="283" t="s">
        <v>156</v>
      </c>
      <c r="G23" s="261"/>
      <c r="H23" s="261"/>
      <c r="I23" s="261"/>
      <c r="J23" s="496"/>
    </row>
    <row r="24" spans="1:10" ht="15" customHeight="1">
      <c r="A24" s="285" t="s">
        <v>24</v>
      </c>
      <c r="B24" s="284" t="s">
        <v>425</v>
      </c>
      <c r="C24" s="286">
        <f>+C25+C26</f>
        <v>0</v>
      </c>
      <c r="D24" s="286">
        <f>+D25+D26</f>
        <v>0</v>
      </c>
      <c r="E24" s="286">
        <f>+E25+E26</f>
        <v>0</v>
      </c>
      <c r="F24" s="284" t="s">
        <v>138</v>
      </c>
      <c r="G24" s="261"/>
      <c r="H24" s="261"/>
      <c r="I24" s="261"/>
      <c r="J24" s="496"/>
    </row>
    <row r="25" spans="1:10" ht="15" customHeight="1">
      <c r="A25" s="282" t="s">
        <v>25</v>
      </c>
      <c r="B25" s="283" t="s">
        <v>426</v>
      </c>
      <c r="C25" s="268"/>
      <c r="D25" s="268"/>
      <c r="E25" s="268"/>
      <c r="F25" s="277" t="s">
        <v>139</v>
      </c>
      <c r="G25" s="268"/>
      <c r="H25" s="268"/>
      <c r="I25" s="268"/>
      <c r="J25" s="496"/>
    </row>
    <row r="26" spans="1:10" ht="15" customHeight="1" thickBot="1">
      <c r="A26" s="285" t="s">
        <v>26</v>
      </c>
      <c r="B26" s="284" t="s">
        <v>427</v>
      </c>
      <c r="C26" s="261"/>
      <c r="D26" s="261"/>
      <c r="E26" s="261"/>
      <c r="F26" s="6"/>
      <c r="G26" s="261"/>
      <c r="H26" s="261"/>
      <c r="I26" s="261"/>
      <c r="J26" s="496"/>
    </row>
    <row r="27" spans="1:10" ht="17.25" customHeight="1" thickBot="1">
      <c r="A27" s="281" t="s">
        <v>27</v>
      </c>
      <c r="B27" s="262" t="s">
        <v>428</v>
      </c>
      <c r="C27" s="267">
        <f>+C19+C24</f>
        <v>18327669</v>
      </c>
      <c r="D27" s="267">
        <f>+D19+D24</f>
        <v>22432598</v>
      </c>
      <c r="E27" s="267">
        <f>+E19+E24</f>
        <v>23256119</v>
      </c>
      <c r="F27" s="262" t="s">
        <v>432</v>
      </c>
      <c r="G27" s="267">
        <f>SUM(G19:G26)</f>
        <v>0</v>
      </c>
      <c r="H27" s="267">
        <f>SUM(H19:H26)</f>
        <v>0</v>
      </c>
      <c r="I27" s="267">
        <f>SUM(I19:I26)</f>
        <v>0</v>
      </c>
      <c r="J27" s="496"/>
    </row>
    <row r="28" spans="1:10" ht="17.25" customHeight="1" thickBot="1">
      <c r="A28" s="281" t="s">
        <v>28</v>
      </c>
      <c r="B28" s="287" t="s">
        <v>429</v>
      </c>
      <c r="C28" s="441">
        <f>+C18+C27</f>
        <v>58713236</v>
      </c>
      <c r="D28" s="441">
        <f>+D18+D27</f>
        <v>63386880</v>
      </c>
      <c r="E28" s="442">
        <f>+E18+E27</f>
        <v>61787771</v>
      </c>
      <c r="F28" s="287" t="s">
        <v>433</v>
      </c>
      <c r="G28" s="441">
        <f>+G18+G27</f>
        <v>54812598</v>
      </c>
      <c r="H28" s="441">
        <f>+H18+H27</f>
        <v>59745470</v>
      </c>
      <c r="I28" s="441">
        <f>+I18+I27</f>
        <v>46596143</v>
      </c>
      <c r="J28" s="496"/>
    </row>
    <row r="29" spans="1:10" ht="17.25" customHeight="1" thickBot="1">
      <c r="A29" s="281" t="s">
        <v>29</v>
      </c>
      <c r="B29" s="287" t="s">
        <v>115</v>
      </c>
      <c r="C29" s="441">
        <f>IF(C18-G18&lt;0,G18-C18,"-")</f>
        <v>14427031</v>
      </c>
      <c r="D29" s="441">
        <f>IF(D18-H18&lt;0,H18-D18,"-")</f>
        <v>18791188</v>
      </c>
      <c r="E29" s="442">
        <f>IF(E18-I18&lt;0,I18-E18,"-")</f>
        <v>8064491</v>
      </c>
      <c r="F29" s="287" t="s">
        <v>116</v>
      </c>
      <c r="G29" s="441" t="str">
        <f>IF(C18-G18&gt;0,C18-G18,"-")</f>
        <v>-</v>
      </c>
      <c r="H29" s="441" t="str">
        <f>IF(D18-H18&gt;0,D18-H18,"-")</f>
        <v>-</v>
      </c>
      <c r="I29" s="441" t="str">
        <f>IF(E18-I18&gt;0,E18-I18,"-")</f>
        <v>-</v>
      </c>
      <c r="J29" s="496"/>
    </row>
    <row r="30" spans="1:10" ht="17.25" customHeight="1" thickBot="1">
      <c r="A30" s="281" t="s">
        <v>30</v>
      </c>
      <c r="B30" s="287" t="s">
        <v>623</v>
      </c>
      <c r="C30" s="441" t="str">
        <f>IF(C28-G28&lt;0,G28-C28,"-")</f>
        <v>-</v>
      </c>
      <c r="D30" s="441" t="str">
        <f>IF(D28-H28&lt;0,H28-D28,"-")</f>
        <v>-</v>
      </c>
      <c r="E30" s="442" t="str">
        <f>IF(E28-I28&lt;0,I28-E28,"-")</f>
        <v>-</v>
      </c>
      <c r="F30" s="287" t="s">
        <v>624</v>
      </c>
      <c r="G30" s="441">
        <f>IF(C28-G28&gt;0,C28-G28,"-")</f>
        <v>3900638</v>
      </c>
      <c r="H30" s="441">
        <f>IF(D28-H28&gt;0,D28-H28,"-")</f>
        <v>3641410</v>
      </c>
      <c r="I30" s="441">
        <f>IF(E28-I28&gt;0,E28-I28,"-")</f>
        <v>15191628</v>
      </c>
      <c r="J30" s="496"/>
    </row>
  </sheetData>
  <sheetProtection sheet="1" objects="1" scenarios="1"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I20" sqref="I20"/>
    </sheetView>
  </sheetViews>
  <sheetFormatPr defaultColWidth="9.00390625" defaultRowHeight="12.75"/>
  <cols>
    <col min="1" max="1" width="6.875" style="9" customWidth="1"/>
    <col min="2" max="2" width="55.125" style="25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72" t="s">
        <v>114</v>
      </c>
      <c r="C1" s="273"/>
      <c r="D1" s="273"/>
      <c r="E1" s="273"/>
      <c r="F1" s="273"/>
      <c r="G1" s="273"/>
      <c r="H1" s="273"/>
      <c r="I1" s="273"/>
      <c r="J1" s="496" t="str">
        <f>+CONCATENATE("2.2. melléklet a ……/",LEFT('1.1.sz.mell.'!C3,4)+1,". (……) önkormányzati rendelethez")</f>
        <v>2.2. melléklet a ……/2018. (……) önkormányzati rendelethez</v>
      </c>
    </row>
    <row r="2" spans="7:10" ht="14.25" thickBot="1">
      <c r="G2" s="38"/>
      <c r="H2" s="38"/>
      <c r="I2" s="38" t="e">
        <f>'2.1.sz.mell  '!I2</f>
        <v>#REF!</v>
      </c>
      <c r="J2" s="496"/>
    </row>
    <row r="3" spans="1:10" ht="24" customHeight="1" thickBot="1">
      <c r="A3" s="497" t="s">
        <v>55</v>
      </c>
      <c r="B3" s="298" t="s">
        <v>41</v>
      </c>
      <c r="C3" s="299"/>
      <c r="D3" s="299"/>
      <c r="E3" s="299"/>
      <c r="F3" s="298" t="s">
        <v>42</v>
      </c>
      <c r="G3" s="300"/>
      <c r="H3" s="300"/>
      <c r="I3" s="300"/>
      <c r="J3" s="496"/>
    </row>
    <row r="4" spans="1:10" s="274" customFormat="1" ht="35.25" customHeight="1" thickBot="1">
      <c r="A4" s="498"/>
      <c r="B4" s="26" t="s">
        <v>48</v>
      </c>
      <c r="C4" s="27" t="str">
        <f>+'2.1.sz.mell  '!C4</f>
        <v>2017. évi eredeti előirányzat</v>
      </c>
      <c r="D4" s="260" t="str">
        <f>+'2.1.sz.mell  '!D4</f>
        <v>2017. évi módosított előirányzat</v>
      </c>
      <c r="E4" s="27" t="str">
        <f>+'2.1.sz.mell  '!E4</f>
        <v>2017. évi teljesítés</v>
      </c>
      <c r="F4" s="26" t="s">
        <v>48</v>
      </c>
      <c r="G4" s="27" t="str">
        <f>+'2.1.sz.mell  '!C4</f>
        <v>2017. évi eredeti előirányzat</v>
      </c>
      <c r="H4" s="260" t="str">
        <f>+'2.1.sz.mell  '!D4</f>
        <v>2017. évi módosított előirányzat</v>
      </c>
      <c r="I4" s="289" t="str">
        <f>+'2.1.sz.mell  '!E4</f>
        <v>2017. évi teljesítés</v>
      </c>
      <c r="J4" s="496"/>
    </row>
    <row r="5" spans="1:10" s="274" customFormat="1" ht="13.5" thickBot="1">
      <c r="A5" s="301" t="s">
        <v>362</v>
      </c>
      <c r="B5" s="302" t="s">
        <v>363</v>
      </c>
      <c r="C5" s="303" t="s">
        <v>364</v>
      </c>
      <c r="D5" s="303" t="s">
        <v>365</v>
      </c>
      <c r="E5" s="303" t="s">
        <v>366</v>
      </c>
      <c r="F5" s="302" t="s">
        <v>443</v>
      </c>
      <c r="G5" s="303" t="s">
        <v>444</v>
      </c>
      <c r="H5" s="303" t="s">
        <v>445</v>
      </c>
      <c r="I5" s="304" t="s">
        <v>446</v>
      </c>
      <c r="J5" s="496"/>
    </row>
    <row r="6" spans="1:10" ht="12.75" customHeight="1">
      <c r="A6" s="276" t="s">
        <v>6</v>
      </c>
      <c r="B6" s="277" t="s">
        <v>434</v>
      </c>
      <c r="C6" s="263"/>
      <c r="D6" s="263">
        <v>1242452</v>
      </c>
      <c r="E6" s="263">
        <v>1242452</v>
      </c>
      <c r="F6" s="277" t="s">
        <v>150</v>
      </c>
      <c r="G6" s="263">
        <v>1500000</v>
      </c>
      <c r="H6" s="263">
        <v>2500000</v>
      </c>
      <c r="I6" s="269">
        <v>1462476</v>
      </c>
      <c r="J6" s="496"/>
    </row>
    <row r="7" spans="1:10" ht="12.75">
      <c r="A7" s="278" t="s">
        <v>7</v>
      </c>
      <c r="B7" s="279" t="s">
        <v>435</v>
      </c>
      <c r="C7" s="264"/>
      <c r="D7" s="264"/>
      <c r="E7" s="264"/>
      <c r="F7" s="279" t="s">
        <v>447</v>
      </c>
      <c r="G7" s="264"/>
      <c r="H7" s="264"/>
      <c r="I7" s="270"/>
      <c r="J7" s="496"/>
    </row>
    <row r="8" spans="1:10" ht="12.75" customHeight="1">
      <c r="A8" s="278" t="s">
        <v>8</v>
      </c>
      <c r="B8" s="279" t="s">
        <v>436</v>
      </c>
      <c r="C8" s="264"/>
      <c r="D8" s="264"/>
      <c r="E8" s="264"/>
      <c r="F8" s="279" t="s">
        <v>133</v>
      </c>
      <c r="G8" s="264">
        <v>1592580</v>
      </c>
      <c r="H8" s="264">
        <v>9298094</v>
      </c>
      <c r="I8" s="270">
        <v>1592580</v>
      </c>
      <c r="J8" s="496"/>
    </row>
    <row r="9" spans="1:10" ht="12.75" customHeight="1">
      <c r="A9" s="278" t="s">
        <v>9</v>
      </c>
      <c r="B9" s="279" t="s">
        <v>437</v>
      </c>
      <c r="C9" s="264"/>
      <c r="D9" s="264">
        <v>7722290</v>
      </c>
      <c r="E9" s="264">
        <v>72800</v>
      </c>
      <c r="F9" s="279" t="s">
        <v>448</v>
      </c>
      <c r="G9" s="264"/>
      <c r="H9" s="264"/>
      <c r="I9" s="270"/>
      <c r="J9" s="496"/>
    </row>
    <row r="10" spans="1:10" ht="12.75" customHeight="1">
      <c r="A10" s="278" t="s">
        <v>10</v>
      </c>
      <c r="B10" s="279" t="s">
        <v>438</v>
      </c>
      <c r="C10" s="264"/>
      <c r="D10" s="264"/>
      <c r="E10" s="264"/>
      <c r="F10" s="279" t="s">
        <v>152</v>
      </c>
      <c r="G10" s="264"/>
      <c r="H10" s="264"/>
      <c r="I10" s="270"/>
      <c r="J10" s="496"/>
    </row>
    <row r="11" spans="1:10" ht="12.75" customHeight="1">
      <c r="A11" s="278" t="s">
        <v>11</v>
      </c>
      <c r="B11" s="279" t="s">
        <v>439</v>
      </c>
      <c r="C11" s="265"/>
      <c r="D11" s="265"/>
      <c r="E11" s="265"/>
      <c r="F11" s="319"/>
      <c r="G11" s="264"/>
      <c r="H11" s="264"/>
      <c r="I11" s="270"/>
      <c r="J11" s="496"/>
    </row>
    <row r="12" spans="1:10" ht="12.75" customHeight="1">
      <c r="A12" s="278" t="s">
        <v>12</v>
      </c>
      <c r="B12" s="6"/>
      <c r="C12" s="264"/>
      <c r="D12" s="264"/>
      <c r="E12" s="264"/>
      <c r="F12" s="319"/>
      <c r="G12" s="264"/>
      <c r="H12" s="264"/>
      <c r="I12" s="270"/>
      <c r="J12" s="496"/>
    </row>
    <row r="13" spans="1:10" ht="12.75" customHeight="1">
      <c r="A13" s="278" t="s">
        <v>13</v>
      </c>
      <c r="B13" s="6"/>
      <c r="C13" s="264"/>
      <c r="D13" s="264"/>
      <c r="E13" s="264"/>
      <c r="F13" s="320"/>
      <c r="G13" s="264"/>
      <c r="H13" s="264"/>
      <c r="I13" s="270"/>
      <c r="J13" s="496"/>
    </row>
    <row r="14" spans="1:10" ht="12.75" customHeight="1">
      <c r="A14" s="278" t="s">
        <v>14</v>
      </c>
      <c r="B14" s="317"/>
      <c r="C14" s="265"/>
      <c r="D14" s="265"/>
      <c r="E14" s="265"/>
      <c r="F14" s="319"/>
      <c r="G14" s="264"/>
      <c r="H14" s="264"/>
      <c r="I14" s="270"/>
      <c r="J14" s="496"/>
    </row>
    <row r="15" spans="1:10" ht="12.75">
      <c r="A15" s="278" t="s">
        <v>15</v>
      </c>
      <c r="B15" s="6"/>
      <c r="C15" s="265"/>
      <c r="D15" s="265"/>
      <c r="E15" s="265"/>
      <c r="F15" s="319"/>
      <c r="G15" s="264"/>
      <c r="H15" s="264"/>
      <c r="I15" s="270"/>
      <c r="J15" s="496"/>
    </row>
    <row r="16" spans="1:10" ht="12.75" customHeight="1" thickBot="1">
      <c r="A16" s="314" t="s">
        <v>16</v>
      </c>
      <c r="B16" s="318"/>
      <c r="C16" s="316"/>
      <c r="D16" s="81"/>
      <c r="E16" s="87"/>
      <c r="F16" s="315" t="s">
        <v>37</v>
      </c>
      <c r="G16" s="264"/>
      <c r="H16" s="264"/>
      <c r="I16" s="270"/>
      <c r="J16" s="496"/>
    </row>
    <row r="17" spans="1:10" ht="15.75" customHeight="1" thickBot="1">
      <c r="A17" s="281" t="s">
        <v>17</v>
      </c>
      <c r="B17" s="262" t="s">
        <v>440</v>
      </c>
      <c r="C17" s="267">
        <f>+C6+C8+C9+C11+C12+C13+C14+C15+C16</f>
        <v>0</v>
      </c>
      <c r="D17" s="267">
        <f>+D6+D8+D9+D11+D12+D13+D14+D15+D16</f>
        <v>8964742</v>
      </c>
      <c r="E17" s="267">
        <f>+E6+E8+E9+E11+E12+E13+E14+E15+E16</f>
        <v>1315252</v>
      </c>
      <c r="F17" s="262" t="s">
        <v>449</v>
      </c>
      <c r="G17" s="267">
        <f>+G6+G8+G10+G11+G12+G13+G14+G15+G16</f>
        <v>3092580</v>
      </c>
      <c r="H17" s="267">
        <f>+H6+H8+H10+H11+H12+H13+H14+H15+H16</f>
        <v>11798094</v>
      </c>
      <c r="I17" s="297">
        <f>+I6+I8+I10+I11+I12+I13+I14+I15+I16</f>
        <v>3055056</v>
      </c>
      <c r="J17" s="496"/>
    </row>
    <row r="18" spans="1:10" ht="12.75" customHeight="1">
      <c r="A18" s="276" t="s">
        <v>18</v>
      </c>
      <c r="B18" s="306" t="s">
        <v>168</v>
      </c>
      <c r="C18" s="313">
        <f>+C19+C20+C21+C22+C23</f>
        <v>0</v>
      </c>
      <c r="D18" s="313">
        <f>+D19+D20+D21+D22+D23</f>
        <v>0</v>
      </c>
      <c r="E18" s="313">
        <f>+E19+E20+E21+E22+E23</f>
        <v>0</v>
      </c>
      <c r="F18" s="284" t="s">
        <v>137</v>
      </c>
      <c r="G18" s="78"/>
      <c r="H18" s="78"/>
      <c r="I18" s="292"/>
      <c r="J18" s="496"/>
    </row>
    <row r="19" spans="1:10" ht="12.75" customHeight="1">
      <c r="A19" s="278" t="s">
        <v>19</v>
      </c>
      <c r="B19" s="307" t="s">
        <v>157</v>
      </c>
      <c r="C19" s="261"/>
      <c r="D19" s="261"/>
      <c r="E19" s="261"/>
      <c r="F19" s="284" t="s">
        <v>140</v>
      </c>
      <c r="G19" s="261">
        <v>808058</v>
      </c>
      <c r="H19" s="261">
        <v>808058</v>
      </c>
      <c r="I19" s="293">
        <v>808058</v>
      </c>
      <c r="J19" s="496"/>
    </row>
    <row r="20" spans="1:10" ht="12.75" customHeight="1">
      <c r="A20" s="276" t="s">
        <v>20</v>
      </c>
      <c r="B20" s="307" t="s">
        <v>158</v>
      </c>
      <c r="C20" s="261"/>
      <c r="D20" s="261"/>
      <c r="E20" s="261"/>
      <c r="F20" s="284" t="s">
        <v>111</v>
      </c>
      <c r="G20" s="261"/>
      <c r="H20" s="261"/>
      <c r="I20" s="293"/>
      <c r="J20" s="496"/>
    </row>
    <row r="21" spans="1:10" ht="12.75" customHeight="1">
      <c r="A21" s="278" t="s">
        <v>21</v>
      </c>
      <c r="B21" s="307" t="s">
        <v>159</v>
      </c>
      <c r="C21" s="261"/>
      <c r="D21" s="261"/>
      <c r="E21" s="261"/>
      <c r="F21" s="284" t="s">
        <v>112</v>
      </c>
      <c r="G21" s="261"/>
      <c r="H21" s="261"/>
      <c r="I21" s="293"/>
      <c r="J21" s="496"/>
    </row>
    <row r="22" spans="1:10" ht="12.75" customHeight="1">
      <c r="A22" s="276" t="s">
        <v>22</v>
      </c>
      <c r="B22" s="307" t="s">
        <v>160</v>
      </c>
      <c r="C22" s="261"/>
      <c r="D22" s="261"/>
      <c r="E22" s="261"/>
      <c r="F22" s="283" t="s">
        <v>156</v>
      </c>
      <c r="G22" s="261"/>
      <c r="H22" s="261"/>
      <c r="I22" s="293"/>
      <c r="J22" s="496"/>
    </row>
    <row r="23" spans="1:10" ht="12.75" customHeight="1">
      <c r="A23" s="278" t="s">
        <v>23</v>
      </c>
      <c r="B23" s="308" t="s">
        <v>161</v>
      </c>
      <c r="C23" s="261"/>
      <c r="D23" s="261"/>
      <c r="E23" s="261"/>
      <c r="F23" s="284" t="s">
        <v>141</v>
      </c>
      <c r="G23" s="261"/>
      <c r="H23" s="261"/>
      <c r="I23" s="293"/>
      <c r="J23" s="496"/>
    </row>
    <row r="24" spans="1:10" ht="12.75" customHeight="1">
      <c r="A24" s="276" t="s">
        <v>24</v>
      </c>
      <c r="B24" s="309" t="s">
        <v>162</v>
      </c>
      <c r="C24" s="286">
        <f>+C25+C26+C27+C28+C29</f>
        <v>0</v>
      </c>
      <c r="D24" s="286">
        <f>+D25+D26+D27+D28+D29</f>
        <v>0</v>
      </c>
      <c r="E24" s="286">
        <f>+E25+E26+E27+E28+E29</f>
        <v>0</v>
      </c>
      <c r="F24" s="310" t="s">
        <v>139</v>
      </c>
      <c r="G24" s="261"/>
      <c r="H24" s="261"/>
      <c r="I24" s="293"/>
      <c r="J24" s="496"/>
    </row>
    <row r="25" spans="1:10" ht="12.75" customHeight="1">
      <c r="A25" s="278" t="s">
        <v>25</v>
      </c>
      <c r="B25" s="308" t="s">
        <v>163</v>
      </c>
      <c r="C25" s="261"/>
      <c r="D25" s="261"/>
      <c r="E25" s="261"/>
      <c r="F25" s="310" t="s">
        <v>450</v>
      </c>
      <c r="G25" s="261"/>
      <c r="H25" s="261"/>
      <c r="I25" s="293"/>
      <c r="J25" s="496"/>
    </row>
    <row r="26" spans="1:10" ht="12.75" customHeight="1">
      <c r="A26" s="276" t="s">
        <v>26</v>
      </c>
      <c r="B26" s="308" t="s">
        <v>164</v>
      </c>
      <c r="C26" s="261"/>
      <c r="D26" s="261"/>
      <c r="E26" s="261"/>
      <c r="F26" s="305"/>
      <c r="G26" s="261"/>
      <c r="H26" s="261"/>
      <c r="I26" s="293"/>
      <c r="J26" s="496"/>
    </row>
    <row r="27" spans="1:10" ht="12.75" customHeight="1">
      <c r="A27" s="278" t="s">
        <v>27</v>
      </c>
      <c r="B27" s="307" t="s">
        <v>165</v>
      </c>
      <c r="C27" s="261"/>
      <c r="D27" s="261"/>
      <c r="E27" s="261"/>
      <c r="F27" s="294"/>
      <c r="G27" s="261"/>
      <c r="H27" s="261"/>
      <c r="I27" s="293"/>
      <c r="J27" s="496"/>
    </row>
    <row r="28" spans="1:10" ht="12.75" customHeight="1">
      <c r="A28" s="276" t="s">
        <v>28</v>
      </c>
      <c r="B28" s="311" t="s">
        <v>166</v>
      </c>
      <c r="C28" s="261"/>
      <c r="D28" s="261"/>
      <c r="E28" s="261"/>
      <c r="F28" s="6"/>
      <c r="G28" s="261"/>
      <c r="H28" s="261"/>
      <c r="I28" s="293"/>
      <c r="J28" s="496"/>
    </row>
    <row r="29" spans="1:10" ht="12.75" customHeight="1" thickBot="1">
      <c r="A29" s="278" t="s">
        <v>29</v>
      </c>
      <c r="B29" s="312" t="s">
        <v>167</v>
      </c>
      <c r="C29" s="261"/>
      <c r="D29" s="261"/>
      <c r="E29" s="261"/>
      <c r="F29" s="294"/>
      <c r="G29" s="261"/>
      <c r="H29" s="261"/>
      <c r="I29" s="293"/>
      <c r="J29" s="496"/>
    </row>
    <row r="30" spans="1:10" ht="24.75" customHeight="1" thickBot="1">
      <c r="A30" s="281" t="s">
        <v>30</v>
      </c>
      <c r="B30" s="262" t="s">
        <v>441</v>
      </c>
      <c r="C30" s="267">
        <f>+C18+C24</f>
        <v>0</v>
      </c>
      <c r="D30" s="267">
        <f>+D18+D24</f>
        <v>0</v>
      </c>
      <c r="E30" s="267">
        <f>+E18+E24</f>
        <v>0</v>
      </c>
      <c r="F30" s="262" t="s">
        <v>452</v>
      </c>
      <c r="G30" s="267">
        <f>SUM(G18:G29)</f>
        <v>808058</v>
      </c>
      <c r="H30" s="267">
        <f>SUM(H18:H29)</f>
        <v>808058</v>
      </c>
      <c r="I30" s="297">
        <f>SUM(I18:I29)</f>
        <v>808058</v>
      </c>
      <c r="J30" s="496"/>
    </row>
    <row r="31" spans="1:10" ht="16.5" customHeight="1" thickBot="1">
      <c r="A31" s="281" t="s">
        <v>31</v>
      </c>
      <c r="B31" s="287" t="s">
        <v>442</v>
      </c>
      <c r="C31" s="441">
        <f>+C17+C30</f>
        <v>0</v>
      </c>
      <c r="D31" s="441">
        <f>+D17+D30</f>
        <v>8964742</v>
      </c>
      <c r="E31" s="442">
        <f>+E17+E30</f>
        <v>1315252</v>
      </c>
      <c r="F31" s="287" t="s">
        <v>451</v>
      </c>
      <c r="G31" s="441">
        <f>+G17+G30</f>
        <v>3900638</v>
      </c>
      <c r="H31" s="441">
        <f>+H17+H30</f>
        <v>12606152</v>
      </c>
      <c r="I31" s="443">
        <f>+I17+I30</f>
        <v>3863114</v>
      </c>
      <c r="J31" s="496"/>
    </row>
    <row r="32" spans="1:10" ht="16.5" customHeight="1" thickBot="1">
      <c r="A32" s="281" t="s">
        <v>32</v>
      </c>
      <c r="B32" s="287" t="s">
        <v>115</v>
      </c>
      <c r="C32" s="441">
        <f>IF(C17-G17&lt;0,G17-C17,"-")</f>
        <v>3092580</v>
      </c>
      <c r="D32" s="441">
        <f>IF(D17-H17&lt;0,H17-D17,"-")</f>
        <v>2833352</v>
      </c>
      <c r="E32" s="442">
        <f>IF(E17-I17&lt;0,I17-E17,"-")</f>
        <v>1739804</v>
      </c>
      <c r="F32" s="287" t="s">
        <v>116</v>
      </c>
      <c r="G32" s="441" t="str">
        <f>IF(C17-G17&gt;0,C17-G17,"-")</f>
        <v>-</v>
      </c>
      <c r="H32" s="441" t="str">
        <f>IF(D17-H17&gt;0,D17-H17,"-")</f>
        <v>-</v>
      </c>
      <c r="I32" s="443" t="str">
        <f>IF(E17-I17&gt;0,E17-I17,"-")</f>
        <v>-</v>
      </c>
      <c r="J32" s="496"/>
    </row>
    <row r="33" spans="1:10" ht="16.5" customHeight="1" thickBot="1">
      <c r="A33" s="281" t="s">
        <v>33</v>
      </c>
      <c r="B33" s="287" t="s">
        <v>623</v>
      </c>
      <c r="C33" s="441">
        <f>IF(C31-G31&lt;0,G31-C31,"-")</f>
        <v>3900638</v>
      </c>
      <c r="D33" s="441">
        <f>IF(D31-H31&lt;0,H31-D31,"-")</f>
        <v>3641410</v>
      </c>
      <c r="E33" s="441">
        <f>IF(E31-I31&lt;0,I31-E31,"-")</f>
        <v>2547862</v>
      </c>
      <c r="F33" s="287" t="s">
        <v>624</v>
      </c>
      <c r="G33" s="441" t="str">
        <f>IF(C31-G31&gt;0,C31-G31,"-")</f>
        <v>-</v>
      </c>
      <c r="H33" s="441" t="str">
        <f>IF(D31-H31&gt;0,D31-H31,"-")</f>
        <v>-</v>
      </c>
      <c r="I33" s="441" t="str">
        <f>IF(E31-I31&gt;0,E31-I31,"-")</f>
        <v>-</v>
      </c>
      <c r="J33" s="496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159" customWidth="1"/>
    <col min="2" max="2" width="13.875" style="159" customWidth="1"/>
    <col min="3" max="3" width="66.125" style="159" customWidth="1"/>
    <col min="4" max="5" width="13.875" style="159" customWidth="1"/>
    <col min="6" max="16384" width="9.375" style="159" customWidth="1"/>
  </cols>
  <sheetData>
    <row r="1" spans="1:5" ht="18.75">
      <c r="A1" s="321" t="s">
        <v>106</v>
      </c>
      <c r="E1" s="327" t="s">
        <v>110</v>
      </c>
    </row>
    <row r="3" spans="1:5" ht="12.75">
      <c r="A3" s="322"/>
      <c r="B3" s="328"/>
      <c r="C3" s="322"/>
      <c r="D3" s="329"/>
      <c r="E3" s="328"/>
    </row>
    <row r="4" spans="1:5" ht="15.75">
      <c r="A4" s="296" t="str">
        <f>+ÖSSZEFÜGGÉSEK!A4</f>
        <v>2017. évi eredeti előirányzat BEVÉTELEK</v>
      </c>
      <c r="B4" s="330"/>
      <c r="C4" s="323"/>
      <c r="D4" s="329"/>
      <c r="E4" s="328"/>
    </row>
    <row r="5" spans="1:5" ht="12.75">
      <c r="A5" s="322"/>
      <c r="B5" s="328"/>
      <c r="C5" s="322"/>
      <c r="D5" s="329"/>
      <c r="E5" s="328"/>
    </row>
    <row r="6" spans="1:5" ht="12.75">
      <c r="A6" s="322" t="s">
        <v>456</v>
      </c>
      <c r="B6" s="328">
        <f>+'1.1.sz.mell.'!C61</f>
        <v>40385567</v>
      </c>
      <c r="C6" s="322" t="s">
        <v>457</v>
      </c>
      <c r="D6" s="329">
        <f>+'2.1.sz.mell  '!C18+'2.2.sz.mell  '!C17</f>
        <v>40385567</v>
      </c>
      <c r="E6" s="328">
        <f>+B6-D6</f>
        <v>0</v>
      </c>
    </row>
    <row r="7" spans="1:5" ht="12.75">
      <c r="A7" s="322" t="s">
        <v>458</v>
      </c>
      <c r="B7" s="328">
        <f>+'1.1.sz.mell.'!C84</f>
        <v>18327669</v>
      </c>
      <c r="C7" s="322" t="s">
        <v>459</v>
      </c>
      <c r="D7" s="329">
        <f>+'2.1.sz.mell  '!C27+'2.2.sz.mell  '!C30</f>
        <v>18327669</v>
      </c>
      <c r="E7" s="328">
        <f>+B7-D7</f>
        <v>0</v>
      </c>
    </row>
    <row r="8" spans="1:5" ht="12.75">
      <c r="A8" s="322" t="s">
        <v>460</v>
      </c>
      <c r="B8" s="328">
        <f>+'1.1.sz.mell.'!C85</f>
        <v>58713236</v>
      </c>
      <c r="C8" s="322" t="s">
        <v>461</v>
      </c>
      <c r="D8" s="329">
        <f>+'2.1.sz.mell  '!C28+'2.2.sz.mell  '!C31</f>
        <v>58713236</v>
      </c>
      <c r="E8" s="328">
        <f>+B8-D8</f>
        <v>0</v>
      </c>
    </row>
    <row r="9" spans="1:5" ht="12.75">
      <c r="A9" s="322"/>
      <c r="B9" s="328"/>
      <c r="C9" s="322"/>
      <c r="D9" s="329"/>
      <c r="E9" s="328"/>
    </row>
    <row r="10" spans="1:5" ht="15.75">
      <c r="A10" s="296" t="str">
        <f>+ÖSSZEFÜGGÉSEK!A10</f>
        <v>2017. évi módosított előirányzat BEVÉTELEK</v>
      </c>
      <c r="B10" s="330"/>
      <c r="C10" s="323"/>
      <c r="D10" s="329"/>
      <c r="E10" s="328"/>
    </row>
    <row r="11" spans="1:5" ht="12.75">
      <c r="A11" s="322"/>
      <c r="B11" s="328"/>
      <c r="C11" s="322"/>
      <c r="D11" s="329"/>
      <c r="E11" s="328"/>
    </row>
    <row r="12" spans="1:5" ht="12.75">
      <c r="A12" s="322" t="s">
        <v>462</v>
      </c>
      <c r="B12" s="328">
        <f>+'1.1.sz.mell.'!D61</f>
        <v>49919024</v>
      </c>
      <c r="C12" s="322" t="s">
        <v>468</v>
      </c>
      <c r="D12" s="329">
        <f>+'2.1.sz.mell  '!D18+'2.2.sz.mell  '!D17</f>
        <v>49919024</v>
      </c>
      <c r="E12" s="328">
        <f>+B12-D12</f>
        <v>0</v>
      </c>
    </row>
    <row r="13" spans="1:5" ht="12.75">
      <c r="A13" s="322" t="s">
        <v>463</v>
      </c>
      <c r="B13" s="328">
        <f>+'1.1.sz.mell.'!D84</f>
        <v>22432598</v>
      </c>
      <c r="C13" s="322" t="s">
        <v>469</v>
      </c>
      <c r="D13" s="329">
        <f>+'2.1.sz.mell  '!D27+'2.2.sz.mell  '!D30</f>
        <v>22432598</v>
      </c>
      <c r="E13" s="328">
        <f>+B13-D13</f>
        <v>0</v>
      </c>
    </row>
    <row r="14" spans="1:5" ht="12.75">
      <c r="A14" s="322" t="s">
        <v>464</v>
      </c>
      <c r="B14" s="328">
        <f>+'1.1.sz.mell.'!D85</f>
        <v>72351622</v>
      </c>
      <c r="C14" s="322" t="s">
        <v>470</v>
      </c>
      <c r="D14" s="329">
        <f>+'2.1.sz.mell  '!D28+'2.2.sz.mell  '!D31</f>
        <v>72351622</v>
      </c>
      <c r="E14" s="328">
        <f>+B14-D14</f>
        <v>0</v>
      </c>
    </row>
    <row r="15" spans="1:5" ht="12.75">
      <c r="A15" s="322"/>
      <c r="B15" s="328"/>
      <c r="C15" s="322"/>
      <c r="D15" s="329"/>
      <c r="E15" s="328"/>
    </row>
    <row r="16" spans="1:5" ht="14.25">
      <c r="A16" s="331" t="str">
        <f>+ÖSSZEFÜGGÉSEK!A16</f>
        <v>2017. évi teljesítés BEVÉTELEK</v>
      </c>
      <c r="B16" s="295"/>
      <c r="C16" s="323"/>
      <c r="D16" s="329"/>
      <c r="E16" s="328"/>
    </row>
    <row r="17" spans="1:5" ht="12.75">
      <c r="A17" s="322"/>
      <c r="B17" s="328"/>
      <c r="C17" s="322"/>
      <c r="D17" s="329"/>
      <c r="E17" s="328"/>
    </row>
    <row r="18" spans="1:5" ht="12.75">
      <c r="A18" s="322" t="s">
        <v>465</v>
      </c>
      <c r="B18" s="328">
        <f>+'1.1.sz.mell.'!E61</f>
        <v>39846904</v>
      </c>
      <c r="C18" s="322" t="s">
        <v>471</v>
      </c>
      <c r="D18" s="329">
        <f>+'2.1.sz.mell  '!E18+'2.2.sz.mell  '!E17</f>
        <v>39846904</v>
      </c>
      <c r="E18" s="328">
        <f>+B18-D18</f>
        <v>0</v>
      </c>
    </row>
    <row r="19" spans="1:5" ht="12.75">
      <c r="A19" s="322" t="s">
        <v>466</v>
      </c>
      <c r="B19" s="328">
        <f>+'1.1.sz.mell.'!E84</f>
        <v>23256119</v>
      </c>
      <c r="C19" s="322" t="s">
        <v>472</v>
      </c>
      <c r="D19" s="329">
        <f>+'2.1.sz.mell  '!E27+'2.2.sz.mell  '!E30</f>
        <v>23256119</v>
      </c>
      <c r="E19" s="328">
        <f>+B19-D19</f>
        <v>0</v>
      </c>
    </row>
    <row r="20" spans="1:5" ht="12.75">
      <c r="A20" s="322" t="s">
        <v>467</v>
      </c>
      <c r="B20" s="328">
        <f>+'1.1.sz.mell.'!E85</f>
        <v>63103023</v>
      </c>
      <c r="C20" s="322" t="s">
        <v>473</v>
      </c>
      <c r="D20" s="329">
        <f>+'2.1.sz.mell  '!E28+'2.2.sz.mell  '!E31</f>
        <v>63103023</v>
      </c>
      <c r="E20" s="328">
        <f>+B20-D20</f>
        <v>0</v>
      </c>
    </row>
    <row r="21" spans="1:5" ht="12.75">
      <c r="A21" s="322"/>
      <c r="B21" s="328"/>
      <c r="C21" s="322"/>
      <c r="D21" s="329"/>
      <c r="E21" s="328"/>
    </row>
    <row r="22" spans="1:5" ht="15.75">
      <c r="A22" s="296" t="str">
        <f>+ÖSSZEFÜGGÉSEK!A22</f>
        <v>2017. évi eredeti előirányzat KIADÁSOK</v>
      </c>
      <c r="B22" s="330"/>
      <c r="C22" s="323"/>
      <c r="D22" s="329"/>
      <c r="E22" s="328"/>
    </row>
    <row r="23" spans="1:5" ht="12.75">
      <c r="A23" s="322"/>
      <c r="B23" s="328"/>
      <c r="C23" s="322"/>
      <c r="D23" s="329"/>
      <c r="E23" s="328"/>
    </row>
    <row r="24" spans="1:5" ht="12.75">
      <c r="A24" s="322" t="s">
        <v>474</v>
      </c>
      <c r="B24" s="328">
        <f>+'1.1.sz.mell.'!C125</f>
        <v>57905178</v>
      </c>
      <c r="C24" s="322" t="s">
        <v>480</v>
      </c>
      <c r="D24" s="329">
        <f>+'2.1.sz.mell  '!G18+'2.2.sz.mell  '!G17</f>
        <v>57905178</v>
      </c>
      <c r="E24" s="328">
        <f>+B24-D24</f>
        <v>0</v>
      </c>
    </row>
    <row r="25" spans="1:5" ht="12.75">
      <c r="A25" s="322" t="s">
        <v>453</v>
      </c>
      <c r="B25" s="328">
        <f>+'1.1.sz.mell.'!C145</f>
        <v>808058</v>
      </c>
      <c r="C25" s="322" t="s">
        <v>481</v>
      </c>
      <c r="D25" s="329">
        <f>+'2.1.sz.mell  '!G27+'2.2.sz.mell  '!G30</f>
        <v>808058</v>
      </c>
      <c r="E25" s="328">
        <f>+B25-D25</f>
        <v>0</v>
      </c>
    </row>
    <row r="26" spans="1:5" ht="12.75">
      <c r="A26" s="322" t="s">
        <v>475</v>
      </c>
      <c r="B26" s="328">
        <f>+'1.1.sz.mell.'!C146</f>
        <v>58713236</v>
      </c>
      <c r="C26" s="322" t="s">
        <v>482</v>
      </c>
      <c r="D26" s="329">
        <f>+'2.1.sz.mell  '!G28+'2.2.sz.mell  '!G31</f>
        <v>58713236</v>
      </c>
      <c r="E26" s="328">
        <f>+B26-D26</f>
        <v>0</v>
      </c>
    </row>
    <row r="27" spans="1:5" ht="12.75">
      <c r="A27" s="322"/>
      <c r="B27" s="328"/>
      <c r="C27" s="322"/>
      <c r="D27" s="329"/>
      <c r="E27" s="328"/>
    </row>
    <row r="28" spans="1:5" ht="15.75">
      <c r="A28" s="296" t="str">
        <f>+ÖSSZEFÜGGÉSEK!A28</f>
        <v>2017. évi módosított előirányzat KIADÁSOK</v>
      </c>
      <c r="B28" s="330"/>
      <c r="C28" s="323"/>
      <c r="D28" s="329"/>
      <c r="E28" s="328"/>
    </row>
    <row r="29" spans="1:5" ht="12.75">
      <c r="A29" s="322"/>
      <c r="B29" s="328"/>
      <c r="C29" s="322"/>
      <c r="D29" s="329"/>
      <c r="E29" s="328"/>
    </row>
    <row r="30" spans="1:5" ht="12.75">
      <c r="A30" s="322" t="s">
        <v>476</v>
      </c>
      <c r="B30" s="328">
        <f>+'1.1.sz.mell.'!D125</f>
        <v>71543564</v>
      </c>
      <c r="C30" s="322" t="s">
        <v>487</v>
      </c>
      <c r="D30" s="329">
        <f>+'2.1.sz.mell  '!H18+'2.2.sz.mell  '!H17</f>
        <v>71543564</v>
      </c>
      <c r="E30" s="328">
        <f>+B30-D30</f>
        <v>0</v>
      </c>
    </row>
    <row r="31" spans="1:5" ht="12.75">
      <c r="A31" s="322" t="s">
        <v>454</v>
      </c>
      <c r="B31" s="328">
        <f>+'1.1.sz.mell.'!D145</f>
        <v>808058</v>
      </c>
      <c r="C31" s="322" t="s">
        <v>484</v>
      </c>
      <c r="D31" s="329">
        <f>+'2.1.sz.mell  '!H27+'2.2.sz.mell  '!H30</f>
        <v>808058</v>
      </c>
      <c r="E31" s="328">
        <f>+B31-D31</f>
        <v>0</v>
      </c>
    </row>
    <row r="32" spans="1:5" ht="12.75">
      <c r="A32" s="322" t="s">
        <v>477</v>
      </c>
      <c r="B32" s="328">
        <f>+'1.1.sz.mell.'!D146</f>
        <v>72351622</v>
      </c>
      <c r="C32" s="322" t="s">
        <v>483</v>
      </c>
      <c r="D32" s="329">
        <f>+'2.1.sz.mell  '!H28+'2.2.sz.mell  '!H31</f>
        <v>72351622</v>
      </c>
      <c r="E32" s="328">
        <f>+B32-D32</f>
        <v>0</v>
      </c>
    </row>
    <row r="33" spans="1:5" ht="12.75">
      <c r="A33" s="322"/>
      <c r="B33" s="328"/>
      <c r="C33" s="322"/>
      <c r="D33" s="329"/>
      <c r="E33" s="328"/>
    </row>
    <row r="34" spans="1:5" ht="15.75">
      <c r="A34" s="326" t="str">
        <f>+ÖSSZEFÜGGÉSEK!A34</f>
        <v>2017. évi teljesítés KIADÁSOK</v>
      </c>
      <c r="B34" s="330"/>
      <c r="C34" s="323"/>
      <c r="D34" s="329"/>
      <c r="E34" s="328"/>
    </row>
    <row r="35" spans="1:5" ht="12.75">
      <c r="A35" s="322"/>
      <c r="B35" s="328"/>
      <c r="C35" s="322"/>
      <c r="D35" s="329"/>
      <c r="E35" s="328"/>
    </row>
    <row r="36" spans="1:5" ht="12.75">
      <c r="A36" s="322" t="s">
        <v>478</v>
      </c>
      <c r="B36" s="328">
        <f>+'1.1.sz.mell.'!E125</f>
        <v>49651199</v>
      </c>
      <c r="C36" s="322" t="s">
        <v>488</v>
      </c>
      <c r="D36" s="329">
        <f>+'2.1.sz.mell  '!I18+'2.2.sz.mell  '!I17</f>
        <v>49651199</v>
      </c>
      <c r="E36" s="328">
        <f>+B36-D36</f>
        <v>0</v>
      </c>
    </row>
    <row r="37" spans="1:5" ht="12.75">
      <c r="A37" s="322" t="s">
        <v>455</v>
      </c>
      <c r="B37" s="328">
        <f>+'1.1.sz.mell.'!E145</f>
        <v>808058</v>
      </c>
      <c r="C37" s="322" t="s">
        <v>486</v>
      </c>
      <c r="D37" s="329">
        <f>+'2.1.sz.mell  '!I27+'2.2.sz.mell  '!I30</f>
        <v>808058</v>
      </c>
      <c r="E37" s="328">
        <f>+B37-D37</f>
        <v>0</v>
      </c>
    </row>
    <row r="38" spans="1:5" ht="12.75">
      <c r="A38" s="322" t="s">
        <v>479</v>
      </c>
      <c r="B38" s="328">
        <f>+'1.1.sz.mell.'!E146</f>
        <v>50459257</v>
      </c>
      <c r="C38" s="322" t="s">
        <v>485</v>
      </c>
      <c r="D38" s="329">
        <f>+'2.1.sz.mell  '!I28+'2.2.sz.mell  '!I31</f>
        <v>50459257</v>
      </c>
      <c r="E38" s="32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E13" sqref="E13"/>
    </sheetView>
  </sheetViews>
  <sheetFormatPr defaultColWidth="9.00390625" defaultRowHeight="12.75"/>
  <cols>
    <col min="1" max="1" width="54.37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499" t="s">
        <v>1</v>
      </c>
      <c r="B1" s="499"/>
      <c r="C1" s="499"/>
      <c r="D1" s="499"/>
      <c r="E1" s="499"/>
      <c r="F1" s="499"/>
      <c r="G1" s="499"/>
      <c r="H1" s="500" t="str">
        <f>+CONCATENATE("3. melléklet a ……/",LEFT(ÖSSZEFÜGGÉSEK!A4,4)+1,". (……) önkormányzati rendelethez")</f>
        <v>3. melléklet a ……/2018. (……) önkormányzati rendelethez</v>
      </c>
    </row>
    <row r="2" spans="1:8" ht="22.5" customHeight="1" thickBot="1">
      <c r="A2" s="25"/>
      <c r="B2" s="9"/>
      <c r="C2" s="9"/>
      <c r="D2" s="9"/>
      <c r="E2" s="9"/>
      <c r="F2" s="439"/>
      <c r="G2" s="437" t="e">
        <f>'2.2.sz.mell  '!I2</f>
        <v>#REF!</v>
      </c>
      <c r="H2" s="500"/>
    </row>
    <row r="3" spans="1:8" s="5" customFormat="1" ht="50.25" customHeight="1" thickBot="1">
      <c r="A3" s="26" t="s">
        <v>51</v>
      </c>
      <c r="B3" s="27" t="s">
        <v>52</v>
      </c>
      <c r="C3" s="27" t="s">
        <v>53</v>
      </c>
      <c r="D3" s="27" t="str">
        <f>+CONCATENATE("Felhasználás ",LEFT(ÖSSZEFÜGGÉSEK!A4,4)-1,". XII.31-ig")</f>
        <v>Felhasználás 2016. XII.31-ig</v>
      </c>
      <c r="E3" s="27" t="str">
        <f>+CONCATENATE(LEFT(ÖSSZEFÜGGÉSEK!A4,4),". évi módosított előirányzat")</f>
        <v>2017. évi módosított előirányzat</v>
      </c>
      <c r="F3" s="80" t="str">
        <f>+CONCATENATE(LEFT(ÖSSZEFÜGGÉSEK!A4,4),". évi teljesítés")</f>
        <v>2017. évi teljesítés</v>
      </c>
      <c r="G3" s="79" t="str">
        <f>+CONCATENATE("Összes teljesítés ",LEFT(ÖSSZEFÜGGÉSEK!A4,4),". dec. 31-ig")</f>
        <v>Összes teljesítés 2017. dec. 31-ig</v>
      </c>
      <c r="H3" s="500"/>
    </row>
    <row r="4" spans="1:8" s="9" customFormat="1" ht="12" customHeight="1" thickBot="1">
      <c r="A4" s="602" t="s">
        <v>362</v>
      </c>
      <c r="B4" s="605" t="s">
        <v>363</v>
      </c>
      <c r="C4" s="290" t="s">
        <v>364</v>
      </c>
      <c r="D4" s="290" t="s">
        <v>365</v>
      </c>
      <c r="E4" s="290" t="s">
        <v>366</v>
      </c>
      <c r="F4" s="47" t="s">
        <v>443</v>
      </c>
      <c r="G4" s="291" t="s">
        <v>489</v>
      </c>
      <c r="H4" s="500"/>
    </row>
    <row r="5" spans="1:8" ht="15.75" customHeight="1">
      <c r="A5" s="603" t="s">
        <v>639</v>
      </c>
      <c r="B5" s="606">
        <v>100000</v>
      </c>
      <c r="C5" s="10">
        <v>2017</v>
      </c>
      <c r="D5" s="1">
        <v>0</v>
      </c>
      <c r="E5" s="1">
        <v>100000</v>
      </c>
      <c r="F5" s="1">
        <v>100000</v>
      </c>
      <c r="G5" s="49">
        <f>+D5+F5</f>
        <v>100000</v>
      </c>
      <c r="H5" s="500"/>
    </row>
    <row r="6" spans="1:8" ht="15.75" customHeight="1">
      <c r="A6" s="603" t="s">
        <v>640</v>
      </c>
      <c r="B6" s="606">
        <v>387400</v>
      </c>
      <c r="C6" s="10">
        <v>2017</v>
      </c>
      <c r="D6" s="1">
        <v>0</v>
      </c>
      <c r="E6" s="1">
        <v>387400</v>
      </c>
      <c r="F6" s="1">
        <v>387400</v>
      </c>
      <c r="G6" s="49">
        <f aca="true" t="shared" si="0" ref="G6:G23">+D6+F6</f>
        <v>387400</v>
      </c>
      <c r="H6" s="500"/>
    </row>
    <row r="7" spans="1:8" ht="15.75" customHeight="1">
      <c r="A7" s="603" t="s">
        <v>641</v>
      </c>
      <c r="B7" s="606">
        <v>112600</v>
      </c>
      <c r="C7" s="10">
        <v>2017</v>
      </c>
      <c r="D7" s="1"/>
      <c r="E7" s="1">
        <v>112600</v>
      </c>
      <c r="F7" s="1">
        <v>112600</v>
      </c>
      <c r="G7" s="49">
        <f t="shared" si="0"/>
        <v>112600</v>
      </c>
      <c r="H7" s="500"/>
    </row>
    <row r="8" spans="1:8" ht="15.75" customHeight="1">
      <c r="A8" s="603" t="s">
        <v>642</v>
      </c>
      <c r="B8" s="606">
        <v>400000</v>
      </c>
      <c r="C8" s="10">
        <v>2017</v>
      </c>
      <c r="D8" s="1"/>
      <c r="E8" s="1">
        <v>400000</v>
      </c>
      <c r="F8" s="1">
        <v>400000</v>
      </c>
      <c r="G8" s="49">
        <f t="shared" si="0"/>
        <v>400000</v>
      </c>
      <c r="H8" s="500"/>
    </row>
    <row r="9" spans="1:8" ht="15.75" customHeight="1">
      <c r="A9" s="604" t="s">
        <v>643</v>
      </c>
      <c r="B9" s="606">
        <v>118110</v>
      </c>
      <c r="C9" s="10">
        <v>2017</v>
      </c>
      <c r="D9" s="1"/>
      <c r="E9" s="606">
        <v>0</v>
      </c>
      <c r="F9" s="606">
        <v>118110</v>
      </c>
      <c r="G9" s="49">
        <f t="shared" si="0"/>
        <v>118110</v>
      </c>
      <c r="H9" s="500"/>
    </row>
    <row r="10" spans="1:8" ht="15.75" customHeight="1">
      <c r="A10" s="607" t="s">
        <v>644</v>
      </c>
      <c r="B10" s="606">
        <v>246044</v>
      </c>
      <c r="C10" s="10">
        <v>2017</v>
      </c>
      <c r="D10" s="1"/>
      <c r="E10" s="606">
        <v>0</v>
      </c>
      <c r="F10" s="606">
        <v>246044</v>
      </c>
      <c r="G10" s="49">
        <f t="shared" si="0"/>
        <v>246044</v>
      </c>
      <c r="H10" s="500"/>
    </row>
    <row r="11" spans="1:8" ht="15.75" customHeight="1">
      <c r="A11" s="604" t="s">
        <v>645</v>
      </c>
      <c r="B11" s="606">
        <v>31890</v>
      </c>
      <c r="C11" s="10">
        <v>2017</v>
      </c>
      <c r="D11" s="1"/>
      <c r="E11" s="606">
        <v>0</v>
      </c>
      <c r="F11" s="606">
        <v>31890</v>
      </c>
      <c r="G11" s="49">
        <f t="shared" si="0"/>
        <v>31890</v>
      </c>
      <c r="H11" s="500"/>
    </row>
    <row r="12" spans="1:8" ht="15.75" customHeight="1">
      <c r="A12" s="604" t="s">
        <v>646</v>
      </c>
      <c r="B12" s="606">
        <v>66432</v>
      </c>
      <c r="C12" s="10">
        <v>2017</v>
      </c>
      <c r="D12" s="1"/>
      <c r="E12" s="606">
        <v>0</v>
      </c>
      <c r="F12" s="606">
        <v>66432</v>
      </c>
      <c r="G12" s="49">
        <f t="shared" si="0"/>
        <v>66432</v>
      </c>
      <c r="H12" s="500"/>
    </row>
    <row r="13" spans="1:8" ht="15.75" customHeight="1">
      <c r="A13" s="6"/>
      <c r="B13" s="1"/>
      <c r="C13" s="10"/>
      <c r="D13" s="1"/>
      <c r="E13" s="1"/>
      <c r="F13" s="48"/>
      <c r="G13" s="49">
        <f t="shared" si="0"/>
        <v>0</v>
      </c>
      <c r="H13" s="500"/>
    </row>
    <row r="14" spans="1:8" ht="15.75" customHeight="1">
      <c r="A14" s="6"/>
      <c r="B14" s="1"/>
      <c r="C14" s="10"/>
      <c r="D14" s="1"/>
      <c r="E14" s="1"/>
      <c r="F14" s="48"/>
      <c r="G14" s="49">
        <f t="shared" si="0"/>
        <v>0</v>
      </c>
      <c r="H14" s="500"/>
    </row>
    <row r="15" spans="1:8" ht="15.75" customHeight="1">
      <c r="A15" s="6"/>
      <c r="B15" s="1"/>
      <c r="C15" s="10"/>
      <c r="D15" s="1"/>
      <c r="E15" s="1"/>
      <c r="F15" s="48"/>
      <c r="G15" s="49">
        <f t="shared" si="0"/>
        <v>0</v>
      </c>
      <c r="H15" s="500"/>
    </row>
    <row r="16" spans="1:8" ht="15.75" customHeight="1">
      <c r="A16" s="6"/>
      <c r="B16" s="1"/>
      <c r="C16" s="10"/>
      <c r="D16" s="1"/>
      <c r="E16" s="1"/>
      <c r="F16" s="48"/>
      <c r="G16" s="49">
        <f t="shared" si="0"/>
        <v>0</v>
      </c>
      <c r="H16" s="500"/>
    </row>
    <row r="17" spans="1:8" ht="15.75" customHeight="1">
      <c r="A17" s="6"/>
      <c r="B17" s="1"/>
      <c r="C17" s="10"/>
      <c r="D17" s="1"/>
      <c r="E17" s="1"/>
      <c r="F17" s="48"/>
      <c r="G17" s="49">
        <f t="shared" si="0"/>
        <v>0</v>
      </c>
      <c r="H17" s="500"/>
    </row>
    <row r="18" spans="1:8" ht="15.75" customHeight="1">
      <c r="A18" s="6"/>
      <c r="B18" s="1"/>
      <c r="C18" s="10"/>
      <c r="D18" s="1"/>
      <c r="E18" s="1"/>
      <c r="F18" s="48"/>
      <c r="G18" s="49">
        <f t="shared" si="0"/>
        <v>0</v>
      </c>
      <c r="H18" s="500"/>
    </row>
    <row r="19" spans="1:8" ht="15.75" customHeight="1">
      <c r="A19" s="6"/>
      <c r="B19" s="1"/>
      <c r="C19" s="10"/>
      <c r="D19" s="1"/>
      <c r="E19" s="1"/>
      <c r="F19" s="48"/>
      <c r="G19" s="49">
        <f t="shared" si="0"/>
        <v>0</v>
      </c>
      <c r="H19" s="500"/>
    </row>
    <row r="20" spans="1:8" ht="15.75" customHeight="1">
      <c r="A20" s="6"/>
      <c r="B20" s="1"/>
      <c r="C20" s="10"/>
      <c r="D20" s="1"/>
      <c r="E20" s="1"/>
      <c r="F20" s="48"/>
      <c r="G20" s="49">
        <f t="shared" si="0"/>
        <v>0</v>
      </c>
      <c r="H20" s="500"/>
    </row>
    <row r="21" spans="1:8" ht="15.75" customHeight="1">
      <c r="A21" s="6"/>
      <c r="B21" s="1"/>
      <c r="C21" s="10"/>
      <c r="D21" s="1"/>
      <c r="E21" s="1"/>
      <c r="F21" s="48"/>
      <c r="G21" s="49">
        <f t="shared" si="0"/>
        <v>0</v>
      </c>
      <c r="H21" s="500"/>
    </row>
    <row r="22" spans="1:8" ht="15.75" customHeight="1">
      <c r="A22" s="6"/>
      <c r="B22" s="1"/>
      <c r="C22" s="10"/>
      <c r="D22" s="1"/>
      <c r="E22" s="1"/>
      <c r="F22" s="48"/>
      <c r="G22" s="49">
        <f t="shared" si="0"/>
        <v>0</v>
      </c>
      <c r="H22" s="500"/>
    </row>
    <row r="23" spans="1:8" ht="15.75" customHeight="1" thickBot="1">
      <c r="A23" s="11"/>
      <c r="B23" s="2"/>
      <c r="C23" s="12"/>
      <c r="D23" s="2"/>
      <c r="E23" s="2"/>
      <c r="F23" s="50"/>
      <c r="G23" s="49">
        <f t="shared" si="0"/>
        <v>0</v>
      </c>
      <c r="H23" s="500"/>
    </row>
    <row r="24" spans="1:8" s="15" customFormat="1" ht="18" customHeight="1" thickBot="1">
      <c r="A24" s="28" t="s">
        <v>50</v>
      </c>
      <c r="B24" s="13">
        <f>SUM(B5:B23)</f>
        <v>1462476</v>
      </c>
      <c r="C24" s="20"/>
      <c r="D24" s="13">
        <f>SUM(D5:D23)</f>
        <v>0</v>
      </c>
      <c r="E24" s="13">
        <f>SUM(E5:E23)</f>
        <v>1000000</v>
      </c>
      <c r="F24" s="13">
        <f>SUM(F5:F23)</f>
        <v>1462476</v>
      </c>
      <c r="G24" s="14">
        <f>SUM(G5:G23)</f>
        <v>1462476</v>
      </c>
      <c r="H24" s="500"/>
    </row>
    <row r="25" spans="6:8" ht="12.75">
      <c r="F25" s="15"/>
      <c r="G25" s="15"/>
      <c r="H25" s="429"/>
    </row>
    <row r="26" ht="12.75">
      <c r="H26" s="429"/>
    </row>
    <row r="27" ht="12.75">
      <c r="H27" s="429"/>
    </row>
    <row r="28" ht="12.75">
      <c r="H28" s="429"/>
    </row>
    <row r="29" ht="12.75">
      <c r="H29" s="429"/>
    </row>
    <row r="30" ht="12.75">
      <c r="H30" s="429"/>
    </row>
    <row r="31" ht="12.75">
      <c r="H31" s="429"/>
    </row>
    <row r="32" ht="12.75">
      <c r="H32" s="429"/>
    </row>
    <row r="33" ht="12.75">
      <c r="H33" s="429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F43" sqref="F4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499" t="s">
        <v>2</v>
      </c>
      <c r="B1" s="499"/>
      <c r="C1" s="499"/>
      <c r="D1" s="499"/>
      <c r="E1" s="499"/>
      <c r="F1" s="499"/>
      <c r="G1" s="499"/>
      <c r="H1" s="496" t="str">
        <f>+CONCATENATE("4. melléklet a ……/",LEFT(ÖSSZEFÜGGÉSEK!A4,4)+1,". (……) önkormányzati rendelethez")</f>
        <v>4. melléklet a ……/2018. (……) önkormányzati rendelethez</v>
      </c>
    </row>
    <row r="2" spans="1:8" ht="23.25" customHeight="1" thickBot="1">
      <c r="A2" s="25"/>
      <c r="B2" s="9"/>
      <c r="C2" s="9"/>
      <c r="D2" s="9"/>
      <c r="E2" s="9"/>
      <c r="F2" s="439"/>
      <c r="G2" s="437" t="e">
        <f>'3.sz.mell.'!G2</f>
        <v>#REF!</v>
      </c>
      <c r="H2" s="496"/>
    </row>
    <row r="3" spans="1:8" s="5" customFormat="1" ht="48.75" customHeight="1" thickBot="1">
      <c r="A3" s="26" t="s">
        <v>54</v>
      </c>
      <c r="B3" s="27" t="s">
        <v>52</v>
      </c>
      <c r="C3" s="27" t="s">
        <v>53</v>
      </c>
      <c r="D3" s="27" t="str">
        <f>+'3.sz.mell.'!D3</f>
        <v>Felhasználás 2016. XII.31-ig</v>
      </c>
      <c r="E3" s="27" t="str">
        <f>+'3.sz.mell.'!E3</f>
        <v>2017. évi módosított előirányzat</v>
      </c>
      <c r="F3" s="80" t="str">
        <f>+'3.sz.mell.'!F3</f>
        <v>2017. évi teljesítés</v>
      </c>
      <c r="G3" s="79" t="str">
        <f>+'3.sz.mell.'!G3</f>
        <v>Összes teljesítés 2017. dec. 31-ig</v>
      </c>
      <c r="H3" s="496"/>
    </row>
    <row r="4" spans="1:8" s="9" customFormat="1" ht="15" customHeight="1" thickBot="1">
      <c r="A4" s="613" t="s">
        <v>362</v>
      </c>
      <c r="B4" s="88" t="s">
        <v>363</v>
      </c>
      <c r="C4" s="88" t="s">
        <v>364</v>
      </c>
      <c r="D4" s="88" t="s">
        <v>365</v>
      </c>
      <c r="E4" s="88" t="s">
        <v>366</v>
      </c>
      <c r="F4" s="388" t="s">
        <v>443</v>
      </c>
      <c r="G4" s="614" t="s">
        <v>489</v>
      </c>
      <c r="H4" s="496"/>
    </row>
    <row r="5" spans="1:8" ht="15.75" customHeight="1">
      <c r="A5" s="609" t="s">
        <v>647</v>
      </c>
      <c r="B5" s="610">
        <v>525000</v>
      </c>
      <c r="C5" s="611">
        <v>2017</v>
      </c>
      <c r="D5" s="167"/>
      <c r="E5" s="167"/>
      <c r="F5" s="610">
        <v>525000</v>
      </c>
      <c r="G5" s="612">
        <f>+D5+F5</f>
        <v>525000</v>
      </c>
      <c r="H5" s="496"/>
    </row>
    <row r="6" spans="1:8" ht="15.75" customHeight="1">
      <c r="A6" s="603" t="s">
        <v>648</v>
      </c>
      <c r="B6" s="608">
        <v>729000</v>
      </c>
      <c r="C6" s="160">
        <v>2017</v>
      </c>
      <c r="D6" s="1"/>
      <c r="E6" s="1"/>
      <c r="F6" s="608">
        <v>729000</v>
      </c>
      <c r="G6" s="49">
        <f aca="true" t="shared" si="0" ref="G6:G23">+D6+F6</f>
        <v>729000</v>
      </c>
      <c r="H6" s="496"/>
    </row>
    <row r="7" spans="1:8" ht="15.75" customHeight="1">
      <c r="A7" s="603" t="s">
        <v>649</v>
      </c>
      <c r="B7" s="601">
        <v>141750</v>
      </c>
      <c r="C7" s="160">
        <v>2017</v>
      </c>
      <c r="D7" s="1"/>
      <c r="E7" s="1"/>
      <c r="F7" s="601">
        <v>141750</v>
      </c>
      <c r="G7" s="49">
        <f t="shared" si="0"/>
        <v>141750</v>
      </c>
      <c r="H7" s="496"/>
    </row>
    <row r="8" spans="1:8" ht="15.75" customHeight="1">
      <c r="A8" s="603" t="s">
        <v>650</v>
      </c>
      <c r="B8" s="601">
        <v>196830</v>
      </c>
      <c r="C8" s="160">
        <v>2017</v>
      </c>
      <c r="D8" s="1"/>
      <c r="E8" s="1"/>
      <c r="F8" s="601">
        <v>196830</v>
      </c>
      <c r="G8" s="49">
        <f t="shared" si="0"/>
        <v>196830</v>
      </c>
      <c r="H8" s="496"/>
    </row>
    <row r="9" spans="1:8" ht="15.75" customHeight="1">
      <c r="A9" s="16"/>
      <c r="B9" s="1"/>
      <c r="C9" s="160"/>
      <c r="D9" s="1"/>
      <c r="E9" s="1"/>
      <c r="F9" s="48"/>
      <c r="G9" s="49">
        <f t="shared" si="0"/>
        <v>0</v>
      </c>
      <c r="H9" s="496"/>
    </row>
    <row r="10" spans="1:8" ht="15.75" customHeight="1">
      <c r="A10" s="16"/>
      <c r="B10" s="1"/>
      <c r="C10" s="160"/>
      <c r="D10" s="1"/>
      <c r="E10" s="1"/>
      <c r="F10" s="48"/>
      <c r="G10" s="49">
        <f t="shared" si="0"/>
        <v>0</v>
      </c>
      <c r="H10" s="496"/>
    </row>
    <row r="11" spans="1:8" ht="15.75" customHeight="1">
      <c r="A11" s="16"/>
      <c r="B11" s="1"/>
      <c r="C11" s="160"/>
      <c r="D11" s="1"/>
      <c r="E11" s="1"/>
      <c r="F11" s="48"/>
      <c r="G11" s="49">
        <f t="shared" si="0"/>
        <v>0</v>
      </c>
      <c r="H11" s="496"/>
    </row>
    <row r="12" spans="1:8" ht="15.75" customHeight="1">
      <c r="A12" s="16"/>
      <c r="B12" s="1"/>
      <c r="C12" s="160"/>
      <c r="D12" s="1"/>
      <c r="E12" s="1"/>
      <c r="F12" s="48"/>
      <c r="G12" s="49">
        <f t="shared" si="0"/>
        <v>0</v>
      </c>
      <c r="H12" s="496"/>
    </row>
    <row r="13" spans="1:8" ht="15.75" customHeight="1">
      <c r="A13" s="16"/>
      <c r="B13" s="1"/>
      <c r="C13" s="160"/>
      <c r="D13" s="1"/>
      <c r="E13" s="1"/>
      <c r="F13" s="48"/>
      <c r="G13" s="49">
        <f t="shared" si="0"/>
        <v>0</v>
      </c>
      <c r="H13" s="496"/>
    </row>
    <row r="14" spans="1:8" ht="15.75" customHeight="1">
      <c r="A14" s="16"/>
      <c r="B14" s="1"/>
      <c r="C14" s="160"/>
      <c r="D14" s="1"/>
      <c r="E14" s="1"/>
      <c r="F14" s="48"/>
      <c r="G14" s="49">
        <f t="shared" si="0"/>
        <v>0</v>
      </c>
      <c r="H14" s="496"/>
    </row>
    <row r="15" spans="1:8" ht="15.75" customHeight="1">
      <c r="A15" s="16"/>
      <c r="B15" s="1"/>
      <c r="C15" s="160"/>
      <c r="D15" s="1"/>
      <c r="E15" s="1"/>
      <c r="F15" s="48"/>
      <c r="G15" s="49">
        <f t="shared" si="0"/>
        <v>0</v>
      </c>
      <c r="H15" s="496"/>
    </row>
    <row r="16" spans="1:8" ht="15.75" customHeight="1">
      <c r="A16" s="16"/>
      <c r="B16" s="1"/>
      <c r="C16" s="160"/>
      <c r="D16" s="1"/>
      <c r="E16" s="1"/>
      <c r="F16" s="48"/>
      <c r="G16" s="49">
        <f t="shared" si="0"/>
        <v>0</v>
      </c>
      <c r="H16" s="496"/>
    </row>
    <row r="17" spans="1:8" ht="15.75" customHeight="1">
      <c r="A17" s="16"/>
      <c r="B17" s="1"/>
      <c r="C17" s="160"/>
      <c r="D17" s="1"/>
      <c r="E17" s="1"/>
      <c r="F17" s="48"/>
      <c r="G17" s="49">
        <f t="shared" si="0"/>
        <v>0</v>
      </c>
      <c r="H17" s="496"/>
    </row>
    <row r="18" spans="1:8" ht="15.75" customHeight="1">
      <c r="A18" s="16"/>
      <c r="B18" s="1"/>
      <c r="C18" s="160"/>
      <c r="D18" s="1"/>
      <c r="E18" s="1"/>
      <c r="F18" s="48"/>
      <c r="G18" s="49">
        <f t="shared" si="0"/>
        <v>0</v>
      </c>
      <c r="H18" s="496"/>
    </row>
    <row r="19" spans="1:8" ht="15.75" customHeight="1">
      <c r="A19" s="16"/>
      <c r="B19" s="1"/>
      <c r="C19" s="160"/>
      <c r="D19" s="1"/>
      <c r="E19" s="1"/>
      <c r="F19" s="48"/>
      <c r="G19" s="49">
        <f t="shared" si="0"/>
        <v>0</v>
      </c>
      <c r="H19" s="496"/>
    </row>
    <row r="20" spans="1:8" ht="15.75" customHeight="1">
      <c r="A20" s="16"/>
      <c r="B20" s="1"/>
      <c r="C20" s="160"/>
      <c r="D20" s="1"/>
      <c r="E20" s="1"/>
      <c r="F20" s="48"/>
      <c r="G20" s="49">
        <f t="shared" si="0"/>
        <v>0</v>
      </c>
      <c r="H20" s="496"/>
    </row>
    <row r="21" spans="1:8" ht="15.75" customHeight="1">
      <c r="A21" s="16"/>
      <c r="B21" s="1"/>
      <c r="C21" s="160"/>
      <c r="D21" s="1"/>
      <c r="E21" s="1"/>
      <c r="F21" s="48"/>
      <c r="G21" s="49">
        <f t="shared" si="0"/>
        <v>0</v>
      </c>
      <c r="H21" s="496"/>
    </row>
    <row r="22" spans="1:8" ht="15.75" customHeight="1">
      <c r="A22" s="16"/>
      <c r="B22" s="1"/>
      <c r="C22" s="160"/>
      <c r="D22" s="1"/>
      <c r="E22" s="1"/>
      <c r="F22" s="48"/>
      <c r="G22" s="49">
        <f t="shared" si="0"/>
        <v>0</v>
      </c>
      <c r="H22" s="496"/>
    </row>
    <row r="23" spans="1:8" ht="15.75" customHeight="1" thickBot="1">
      <c r="A23" s="17"/>
      <c r="B23" s="2"/>
      <c r="C23" s="161"/>
      <c r="D23" s="2"/>
      <c r="E23" s="2"/>
      <c r="F23" s="50"/>
      <c r="G23" s="49">
        <f t="shared" si="0"/>
        <v>0</v>
      </c>
      <c r="H23" s="496"/>
    </row>
    <row r="24" spans="1:8" s="15" customFormat="1" ht="18" customHeight="1" thickBot="1">
      <c r="A24" s="28" t="s">
        <v>50</v>
      </c>
      <c r="B24" s="13">
        <f>SUM(B5:B23)</f>
        <v>1592580</v>
      </c>
      <c r="C24" s="20"/>
      <c r="D24" s="13">
        <f>SUM(D5:D23)</f>
        <v>0</v>
      </c>
      <c r="E24" s="13">
        <f>SUM(E5:E23)</f>
        <v>0</v>
      </c>
      <c r="F24" s="13">
        <f>SUM(F5:F23)</f>
        <v>1592580</v>
      </c>
      <c r="G24" s="14">
        <f>SUM(G5:G23)</f>
        <v>1592580</v>
      </c>
      <c r="H24" s="496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M2" sqref="M2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01" t="s">
        <v>0</v>
      </c>
      <c r="B1" s="501"/>
      <c r="C1" s="501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14" t="str">
        <f>+CONCATENATE("5. melléklet a ……/",LEFT(ÖSSZEFÜGGÉSEK!A4,4)+1,". (……) önkormányzati rendelethez    ")</f>
        <v>5. melléklet a ……/2018. (……) önkormányzati rendelethez    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440"/>
      <c r="M2" s="438" t="e">
        <f>'4.sz.mell.'!G2</f>
        <v>#REF!</v>
      </c>
      <c r="N2" s="514"/>
    </row>
    <row r="3" spans="1:14" ht="13.5" thickBot="1">
      <c r="A3" s="507" t="s">
        <v>88</v>
      </c>
      <c r="B3" s="505" t="s">
        <v>174</v>
      </c>
      <c r="C3" s="505"/>
      <c r="D3" s="505"/>
      <c r="E3" s="505"/>
      <c r="F3" s="505"/>
      <c r="G3" s="505"/>
      <c r="H3" s="505"/>
      <c r="I3" s="505"/>
      <c r="J3" s="519" t="s">
        <v>176</v>
      </c>
      <c r="K3" s="519"/>
      <c r="L3" s="519"/>
      <c r="M3" s="519"/>
      <c r="N3" s="514"/>
    </row>
    <row r="4" spans="1:14" ht="15" customHeight="1" thickBot="1">
      <c r="A4" s="508"/>
      <c r="B4" s="510" t="s">
        <v>177</v>
      </c>
      <c r="C4" s="504" t="s">
        <v>178</v>
      </c>
      <c r="D4" s="523" t="s">
        <v>172</v>
      </c>
      <c r="E4" s="523"/>
      <c r="F4" s="523"/>
      <c r="G4" s="523"/>
      <c r="H4" s="523"/>
      <c r="I4" s="523"/>
      <c r="J4" s="520"/>
      <c r="K4" s="520"/>
      <c r="L4" s="520"/>
      <c r="M4" s="520"/>
      <c r="N4" s="514"/>
    </row>
    <row r="5" spans="1:14" ht="21.75" thickBot="1">
      <c r="A5" s="508"/>
      <c r="B5" s="510"/>
      <c r="C5" s="504"/>
      <c r="D5" s="52" t="s">
        <v>177</v>
      </c>
      <c r="E5" s="52" t="s">
        <v>178</v>
      </c>
      <c r="F5" s="52" t="s">
        <v>177</v>
      </c>
      <c r="G5" s="52" t="s">
        <v>178</v>
      </c>
      <c r="H5" s="52" t="s">
        <v>177</v>
      </c>
      <c r="I5" s="52" t="s">
        <v>178</v>
      </c>
      <c r="J5" s="520"/>
      <c r="K5" s="520"/>
      <c r="L5" s="520"/>
      <c r="M5" s="520"/>
      <c r="N5" s="514"/>
    </row>
    <row r="6" spans="1:14" ht="32.25" thickBot="1">
      <c r="A6" s="509"/>
      <c r="B6" s="504" t="s">
        <v>173</v>
      </c>
      <c r="C6" s="504"/>
      <c r="D6" s="504" t="str">
        <f>+CONCATENATE(LEFT(ÖSSZEFÜGGÉSEK!A4,4),". előtt")</f>
        <v>2017. előtt</v>
      </c>
      <c r="E6" s="504"/>
      <c r="F6" s="504" t="str">
        <f>+CONCATENATE(LEFT(ÖSSZEFÜGGÉSEK!A4,4),". évi")</f>
        <v>2017. évi</v>
      </c>
      <c r="G6" s="504"/>
      <c r="H6" s="510" t="str">
        <f>+CONCATENATE(LEFT(ÖSSZEFÜGGÉSEK!A4,4),". után")</f>
        <v>2017. után</v>
      </c>
      <c r="I6" s="510"/>
      <c r="J6" s="51" t="str">
        <f>+D6</f>
        <v>2017. előtt</v>
      </c>
      <c r="K6" s="52" t="str">
        <f>+F6</f>
        <v>2017. évi</v>
      </c>
      <c r="L6" s="51" t="s">
        <v>38</v>
      </c>
      <c r="M6" s="52" t="str">
        <f>+CONCATENATE("Teljesítés %-a ",LEFT(ÖSSZEFÜGGÉSEK!A4,4),". XII. 31-ig")</f>
        <v>Teljesítés %-a 2017. XII. 31-ig</v>
      </c>
      <c r="N6" s="514"/>
    </row>
    <row r="7" spans="1:14" ht="13.5" thickBot="1">
      <c r="A7" s="53" t="s">
        <v>362</v>
      </c>
      <c r="B7" s="51" t="s">
        <v>363</v>
      </c>
      <c r="C7" s="51" t="s">
        <v>364</v>
      </c>
      <c r="D7" s="54" t="s">
        <v>365</v>
      </c>
      <c r="E7" s="52" t="s">
        <v>366</v>
      </c>
      <c r="F7" s="52" t="s">
        <v>443</v>
      </c>
      <c r="G7" s="52" t="s">
        <v>444</v>
      </c>
      <c r="H7" s="51" t="s">
        <v>445</v>
      </c>
      <c r="I7" s="54" t="s">
        <v>446</v>
      </c>
      <c r="J7" s="54" t="s">
        <v>490</v>
      </c>
      <c r="K7" s="54" t="s">
        <v>491</v>
      </c>
      <c r="L7" s="54" t="s">
        <v>492</v>
      </c>
      <c r="M7" s="55" t="s">
        <v>493</v>
      </c>
      <c r="N7" s="514"/>
    </row>
    <row r="8" spans="1:14" ht="12.75">
      <c r="A8" s="56" t="s">
        <v>89</v>
      </c>
      <c r="B8" s="444"/>
      <c r="C8" s="445"/>
      <c r="D8" s="445"/>
      <c r="E8" s="446"/>
      <c r="F8" s="445"/>
      <c r="G8" s="445"/>
      <c r="H8" s="445"/>
      <c r="I8" s="445"/>
      <c r="J8" s="445"/>
      <c r="K8" s="445"/>
      <c r="L8" s="447">
        <f aca="true" t="shared" si="0" ref="L8:L14">+J8+K8</f>
        <v>0</v>
      </c>
      <c r="M8" s="448">
        <f>IF((C8&lt;&gt;0),ROUND((L8/C8)*100,1),"")</f>
      </c>
      <c r="N8" s="514"/>
    </row>
    <row r="9" spans="1:14" ht="12.75">
      <c r="A9" s="57" t="s">
        <v>101</v>
      </c>
      <c r="B9" s="449"/>
      <c r="C9" s="450"/>
      <c r="D9" s="450"/>
      <c r="E9" s="450"/>
      <c r="F9" s="450"/>
      <c r="G9" s="450"/>
      <c r="H9" s="450"/>
      <c r="I9" s="450"/>
      <c r="J9" s="450"/>
      <c r="K9" s="450"/>
      <c r="L9" s="451">
        <f t="shared" si="0"/>
        <v>0</v>
      </c>
      <c r="M9" s="452">
        <f aca="true" t="shared" si="1" ref="M9:M14">IF((C9&lt;&gt;0),ROUND((L9/C9)*100,1),"")</f>
      </c>
      <c r="N9" s="514"/>
    </row>
    <row r="10" spans="1:14" ht="12.75">
      <c r="A10" s="58" t="s">
        <v>90</v>
      </c>
      <c r="B10" s="453"/>
      <c r="C10" s="454"/>
      <c r="D10" s="454"/>
      <c r="E10" s="454"/>
      <c r="F10" s="454"/>
      <c r="G10" s="454"/>
      <c r="H10" s="454"/>
      <c r="I10" s="454"/>
      <c r="J10" s="454"/>
      <c r="K10" s="454"/>
      <c r="L10" s="451">
        <f t="shared" si="0"/>
        <v>0</v>
      </c>
      <c r="M10" s="452">
        <f t="shared" si="1"/>
      </c>
      <c r="N10" s="514"/>
    </row>
    <row r="11" spans="1:14" ht="12.75">
      <c r="A11" s="58" t="s">
        <v>102</v>
      </c>
      <c r="B11" s="453"/>
      <c r="C11" s="454"/>
      <c r="D11" s="454"/>
      <c r="E11" s="454"/>
      <c r="F11" s="454"/>
      <c r="G11" s="454"/>
      <c r="H11" s="454"/>
      <c r="I11" s="454"/>
      <c r="J11" s="454"/>
      <c r="K11" s="454"/>
      <c r="L11" s="451">
        <f t="shared" si="0"/>
        <v>0</v>
      </c>
      <c r="M11" s="452">
        <f t="shared" si="1"/>
      </c>
      <c r="N11" s="514"/>
    </row>
    <row r="12" spans="1:14" ht="12.75">
      <c r="A12" s="58" t="s">
        <v>91</v>
      </c>
      <c r="B12" s="453"/>
      <c r="C12" s="454"/>
      <c r="D12" s="454"/>
      <c r="E12" s="454"/>
      <c r="F12" s="454"/>
      <c r="G12" s="454"/>
      <c r="H12" s="454"/>
      <c r="I12" s="454"/>
      <c r="J12" s="454"/>
      <c r="K12" s="454"/>
      <c r="L12" s="451">
        <f t="shared" si="0"/>
        <v>0</v>
      </c>
      <c r="M12" s="452">
        <f t="shared" si="1"/>
      </c>
      <c r="N12" s="514"/>
    </row>
    <row r="13" spans="1:14" ht="12.75">
      <c r="A13" s="58" t="s">
        <v>92</v>
      </c>
      <c r="B13" s="453"/>
      <c r="C13" s="454"/>
      <c r="D13" s="454"/>
      <c r="E13" s="454"/>
      <c r="F13" s="454"/>
      <c r="G13" s="454"/>
      <c r="H13" s="454"/>
      <c r="I13" s="454"/>
      <c r="J13" s="454"/>
      <c r="K13" s="454"/>
      <c r="L13" s="451">
        <f t="shared" si="0"/>
        <v>0</v>
      </c>
      <c r="M13" s="452">
        <f t="shared" si="1"/>
      </c>
      <c r="N13" s="514"/>
    </row>
    <row r="14" spans="1:14" ht="15" customHeight="1" thickBot="1">
      <c r="A14" s="59"/>
      <c r="B14" s="455"/>
      <c r="C14" s="456"/>
      <c r="D14" s="456"/>
      <c r="E14" s="456"/>
      <c r="F14" s="456"/>
      <c r="G14" s="456"/>
      <c r="H14" s="456"/>
      <c r="I14" s="456"/>
      <c r="J14" s="456"/>
      <c r="K14" s="456"/>
      <c r="L14" s="451">
        <f t="shared" si="0"/>
        <v>0</v>
      </c>
      <c r="M14" s="457">
        <f t="shared" si="1"/>
      </c>
      <c r="N14" s="514"/>
    </row>
    <row r="15" spans="1:14" ht="13.5" thickBot="1">
      <c r="A15" s="60" t="s">
        <v>94</v>
      </c>
      <c r="B15" s="458">
        <f>B8+SUM(B10:B14)</f>
        <v>0</v>
      </c>
      <c r="C15" s="458">
        <f aca="true" t="shared" si="2" ref="C15:L15">C8+SUM(C10:C14)</f>
        <v>0</v>
      </c>
      <c r="D15" s="458">
        <f t="shared" si="2"/>
        <v>0</v>
      </c>
      <c r="E15" s="458">
        <f t="shared" si="2"/>
        <v>0</v>
      </c>
      <c r="F15" s="458">
        <f t="shared" si="2"/>
        <v>0</v>
      </c>
      <c r="G15" s="458">
        <f t="shared" si="2"/>
        <v>0</v>
      </c>
      <c r="H15" s="458">
        <f t="shared" si="2"/>
        <v>0</v>
      </c>
      <c r="I15" s="458">
        <f t="shared" si="2"/>
        <v>0</v>
      </c>
      <c r="J15" s="458">
        <f t="shared" si="2"/>
        <v>0</v>
      </c>
      <c r="K15" s="458">
        <f t="shared" si="2"/>
        <v>0</v>
      </c>
      <c r="L15" s="458">
        <f t="shared" si="2"/>
        <v>0</v>
      </c>
      <c r="M15" s="459">
        <f>IF((C15&lt;&gt;0),ROUND((L15/C15)*100,1),"")</f>
      </c>
      <c r="N15" s="514"/>
    </row>
    <row r="16" spans="1:14" ht="12.75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14"/>
    </row>
    <row r="17" spans="1:14" ht="13.5" thickBot="1">
      <c r="A17" s="64" t="s">
        <v>93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14"/>
    </row>
    <row r="18" spans="1:14" ht="12.75">
      <c r="A18" s="67" t="s">
        <v>97</v>
      </c>
      <c r="B18" s="444"/>
      <c r="C18" s="445"/>
      <c r="D18" s="445"/>
      <c r="E18" s="446"/>
      <c r="F18" s="445"/>
      <c r="G18" s="445"/>
      <c r="H18" s="445"/>
      <c r="I18" s="445"/>
      <c r="J18" s="445"/>
      <c r="K18" s="445"/>
      <c r="L18" s="460">
        <f aca="true" t="shared" si="3" ref="L18:L23">+J18+K18</f>
        <v>0</v>
      </c>
      <c r="M18" s="448">
        <f aca="true" t="shared" si="4" ref="M18:M24">IF((C18&lt;&gt;0),ROUND((L18/C18)*100,1),"")</f>
      </c>
      <c r="N18" s="514"/>
    </row>
    <row r="19" spans="1:14" ht="12.75">
      <c r="A19" s="68" t="s">
        <v>98</v>
      </c>
      <c r="B19" s="449"/>
      <c r="C19" s="454"/>
      <c r="D19" s="454"/>
      <c r="E19" s="454"/>
      <c r="F19" s="454"/>
      <c r="G19" s="454"/>
      <c r="H19" s="454"/>
      <c r="I19" s="454"/>
      <c r="J19" s="454"/>
      <c r="K19" s="454"/>
      <c r="L19" s="461">
        <f t="shared" si="3"/>
        <v>0</v>
      </c>
      <c r="M19" s="452">
        <f t="shared" si="4"/>
      </c>
      <c r="N19" s="514"/>
    </row>
    <row r="20" spans="1:14" ht="12.75">
      <c r="A20" s="68" t="s">
        <v>99</v>
      </c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61">
        <f t="shared" si="3"/>
        <v>0</v>
      </c>
      <c r="M20" s="452">
        <f t="shared" si="4"/>
      </c>
      <c r="N20" s="514"/>
    </row>
    <row r="21" spans="1:14" ht="12.75">
      <c r="A21" s="68" t="s">
        <v>100</v>
      </c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61">
        <f t="shared" si="3"/>
        <v>0</v>
      </c>
      <c r="M21" s="452">
        <f t="shared" si="4"/>
      </c>
      <c r="N21" s="514"/>
    </row>
    <row r="22" spans="1:14" ht="12.75">
      <c r="A22" s="69"/>
      <c r="B22" s="453"/>
      <c r="C22" s="454"/>
      <c r="D22" s="454"/>
      <c r="E22" s="454"/>
      <c r="F22" s="454"/>
      <c r="G22" s="454"/>
      <c r="H22" s="454"/>
      <c r="I22" s="454"/>
      <c r="J22" s="454"/>
      <c r="K22" s="454"/>
      <c r="L22" s="461">
        <f t="shared" si="3"/>
        <v>0</v>
      </c>
      <c r="M22" s="452">
        <f t="shared" si="4"/>
      </c>
      <c r="N22" s="514"/>
    </row>
    <row r="23" spans="1:14" ht="13.5" thickBot="1">
      <c r="A23" s="70"/>
      <c r="B23" s="455"/>
      <c r="C23" s="456"/>
      <c r="D23" s="456"/>
      <c r="E23" s="456"/>
      <c r="F23" s="456"/>
      <c r="G23" s="456"/>
      <c r="H23" s="456"/>
      <c r="I23" s="456"/>
      <c r="J23" s="456"/>
      <c r="K23" s="456"/>
      <c r="L23" s="461">
        <f t="shared" si="3"/>
        <v>0</v>
      </c>
      <c r="M23" s="457">
        <f t="shared" si="4"/>
      </c>
      <c r="N23" s="514"/>
    </row>
    <row r="24" spans="1:14" ht="13.5" thickBot="1">
      <c r="A24" s="71" t="s">
        <v>78</v>
      </c>
      <c r="B24" s="458">
        <f aca="true" t="shared" si="5" ref="B24:L24">SUM(B18:B23)</f>
        <v>0</v>
      </c>
      <c r="C24" s="458">
        <f t="shared" si="5"/>
        <v>0</v>
      </c>
      <c r="D24" s="458">
        <f t="shared" si="5"/>
        <v>0</v>
      </c>
      <c r="E24" s="458">
        <f t="shared" si="5"/>
        <v>0</v>
      </c>
      <c r="F24" s="458">
        <f t="shared" si="5"/>
        <v>0</v>
      </c>
      <c r="G24" s="458">
        <f t="shared" si="5"/>
        <v>0</v>
      </c>
      <c r="H24" s="458">
        <f t="shared" si="5"/>
        <v>0</v>
      </c>
      <c r="I24" s="458">
        <f t="shared" si="5"/>
        <v>0</v>
      </c>
      <c r="J24" s="458">
        <f t="shared" si="5"/>
        <v>0</v>
      </c>
      <c r="K24" s="458">
        <f t="shared" si="5"/>
        <v>0</v>
      </c>
      <c r="L24" s="458">
        <f t="shared" si="5"/>
        <v>0</v>
      </c>
      <c r="M24" s="459">
        <f t="shared" si="4"/>
      </c>
      <c r="N24" s="514"/>
    </row>
    <row r="25" spans="1:14" ht="12.75">
      <c r="A25" s="503" t="s">
        <v>171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14"/>
    </row>
    <row r="26" spans="1:14" ht="5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514"/>
    </row>
    <row r="27" spans="1:14" ht="15.75">
      <c r="A27" s="513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4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06" t="e">
        <f>M2</f>
        <v>#REF!</v>
      </c>
      <c r="M28" s="506"/>
      <c r="N28" s="514"/>
    </row>
    <row r="29" spans="1:14" ht="21.75" thickBot="1">
      <c r="A29" s="521" t="s">
        <v>95</v>
      </c>
      <c r="B29" s="522"/>
      <c r="C29" s="522"/>
      <c r="D29" s="522"/>
      <c r="E29" s="522"/>
      <c r="F29" s="522"/>
      <c r="G29" s="522"/>
      <c r="H29" s="522"/>
      <c r="I29" s="522"/>
      <c r="J29" s="522"/>
      <c r="K29" s="73" t="s">
        <v>593</v>
      </c>
      <c r="L29" s="73" t="s">
        <v>592</v>
      </c>
      <c r="M29" s="73" t="s">
        <v>176</v>
      </c>
      <c r="N29" s="514"/>
    </row>
    <row r="30" spans="1:14" ht="12.75">
      <c r="A30" s="515"/>
      <c r="B30" s="516"/>
      <c r="C30" s="516"/>
      <c r="D30" s="516"/>
      <c r="E30" s="516"/>
      <c r="F30" s="516"/>
      <c r="G30" s="516"/>
      <c r="H30" s="516"/>
      <c r="I30" s="516"/>
      <c r="J30" s="516"/>
      <c r="K30" s="446"/>
      <c r="L30" s="462"/>
      <c r="M30" s="462"/>
      <c r="N30" s="514"/>
    </row>
    <row r="31" spans="1:14" ht="13.5" thickBot="1">
      <c r="A31" s="517"/>
      <c r="B31" s="518"/>
      <c r="C31" s="518"/>
      <c r="D31" s="518"/>
      <c r="E31" s="518"/>
      <c r="F31" s="518"/>
      <c r="G31" s="518"/>
      <c r="H31" s="518"/>
      <c r="I31" s="518"/>
      <c r="J31" s="518"/>
      <c r="K31" s="463"/>
      <c r="L31" s="456"/>
      <c r="M31" s="456"/>
      <c r="N31" s="514"/>
    </row>
    <row r="32" spans="1:14" ht="13.5" thickBot="1">
      <c r="A32" s="511" t="s">
        <v>39</v>
      </c>
      <c r="B32" s="512"/>
      <c r="C32" s="512"/>
      <c r="D32" s="512"/>
      <c r="E32" s="512"/>
      <c r="F32" s="512"/>
      <c r="G32" s="512"/>
      <c r="H32" s="512"/>
      <c r="I32" s="512"/>
      <c r="J32" s="512"/>
      <c r="K32" s="464">
        <f>SUM(K30:K31)</f>
        <v>0</v>
      </c>
      <c r="L32" s="464">
        <f>SUM(L30:L31)</f>
        <v>0</v>
      </c>
      <c r="M32" s="464">
        <f>SUM(M30:M31)</f>
        <v>0</v>
      </c>
      <c r="N32" s="514"/>
    </row>
    <row r="33" ht="12.75">
      <c r="N33" s="514"/>
    </row>
    <row r="48" ht="12.75">
      <c r="A48" s="8"/>
    </row>
  </sheetData>
  <sheetProtection sheet="1" objects="1" scenarios="1"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L155" sqref="L155"/>
    </sheetView>
  </sheetViews>
  <sheetFormatPr defaultColWidth="9.00390625" defaultRowHeight="12.75"/>
  <cols>
    <col min="1" max="1" width="14.875" style="359" customWidth="1"/>
    <col min="2" max="2" width="65.375" style="360" customWidth="1"/>
    <col min="3" max="5" width="17.00390625" style="361" customWidth="1"/>
    <col min="6" max="16384" width="9.375" style="31" customWidth="1"/>
  </cols>
  <sheetData>
    <row r="1" spans="1:5" s="336" customFormat="1" ht="16.5" customHeight="1" thickBot="1">
      <c r="A1" s="483"/>
      <c r="B1" s="484"/>
      <c r="C1" s="346"/>
      <c r="D1" s="346"/>
      <c r="E1" s="430" t="str">
        <f>+CONCATENATE("6.1. melléklet a ……/",LEFT(ÖSSZEFÜGGÉSEK!A4,4)+1,". (……) önkormányzati rendelethez")</f>
        <v>6.1. melléklet a ……/2018. (……) önkormányzati rendelethez</v>
      </c>
    </row>
    <row r="2" spans="1:5" s="381" customFormat="1" ht="15.75" customHeight="1">
      <c r="A2" s="362" t="s">
        <v>48</v>
      </c>
      <c r="B2" s="527" t="s">
        <v>147</v>
      </c>
      <c r="C2" s="528"/>
      <c r="D2" s="529"/>
      <c r="E2" s="355" t="s">
        <v>40</v>
      </c>
    </row>
    <row r="3" spans="1:5" s="381" customFormat="1" ht="24.75" thickBot="1">
      <c r="A3" s="380" t="s">
        <v>495</v>
      </c>
      <c r="B3" s="530" t="s">
        <v>494</v>
      </c>
      <c r="C3" s="531"/>
      <c r="D3" s="532"/>
      <c r="E3" s="332" t="s">
        <v>40</v>
      </c>
    </row>
    <row r="4" spans="1:5" s="382" customFormat="1" ht="15.75" customHeight="1" thickBot="1">
      <c r="A4" s="337"/>
      <c r="B4" s="337"/>
      <c r="C4" s="338"/>
      <c r="D4" s="338"/>
      <c r="E4" s="338" t="e">
        <f>'5. sz. mell. '!M2</f>
        <v>#REF!</v>
      </c>
    </row>
    <row r="5" spans="1:5" ht="24.75" thickBot="1">
      <c r="A5" s="174" t="s">
        <v>142</v>
      </c>
      <c r="B5" s="175" t="s">
        <v>618</v>
      </c>
      <c r="C5" s="74" t="s">
        <v>170</v>
      </c>
      <c r="D5" s="74" t="s">
        <v>175</v>
      </c>
      <c r="E5" s="339" t="s">
        <v>176</v>
      </c>
    </row>
    <row r="6" spans="1:5" s="383" customFormat="1" ht="12.75" customHeight="1" thickBot="1">
      <c r="A6" s="334" t="s">
        <v>362</v>
      </c>
      <c r="B6" s="335" t="s">
        <v>363</v>
      </c>
      <c r="C6" s="335" t="s">
        <v>364</v>
      </c>
      <c r="D6" s="84" t="s">
        <v>365</v>
      </c>
      <c r="E6" s="82" t="s">
        <v>366</v>
      </c>
    </row>
    <row r="7" spans="1:5" s="383" customFormat="1" ht="15.75" customHeight="1" thickBot="1">
      <c r="A7" s="524" t="s">
        <v>41</v>
      </c>
      <c r="B7" s="525"/>
      <c r="C7" s="525"/>
      <c r="D7" s="525"/>
      <c r="E7" s="526"/>
    </row>
    <row r="8" spans="1:5" s="383" customFormat="1" ht="12" customHeight="1" thickBot="1">
      <c r="A8" s="205" t="s">
        <v>6</v>
      </c>
      <c r="B8" s="201" t="s">
        <v>257</v>
      </c>
      <c r="C8" s="232">
        <f>SUM(C9:C14)</f>
        <v>20201444</v>
      </c>
      <c r="D8" s="232">
        <f>SUM(D9:D14)</f>
        <v>22966262</v>
      </c>
      <c r="E8" s="215">
        <f>SUM(E9:E14)</f>
        <v>22966262</v>
      </c>
    </row>
    <row r="9" spans="1:5" s="358" customFormat="1" ht="12" customHeight="1">
      <c r="A9" s="368" t="s">
        <v>67</v>
      </c>
      <c r="B9" s="243" t="s">
        <v>258</v>
      </c>
      <c r="C9" s="234">
        <v>13540724</v>
      </c>
      <c r="D9" s="234">
        <v>14540724</v>
      </c>
      <c r="E9" s="217">
        <v>14540724</v>
      </c>
    </row>
    <row r="10" spans="1:5" s="384" customFormat="1" ht="12" customHeight="1">
      <c r="A10" s="369" t="s">
        <v>68</v>
      </c>
      <c r="B10" s="244" t="s">
        <v>259</v>
      </c>
      <c r="C10" s="233">
        <v>0</v>
      </c>
      <c r="D10" s="233">
        <v>0</v>
      </c>
      <c r="E10" s="216">
        <v>0</v>
      </c>
    </row>
    <row r="11" spans="1:5" s="384" customFormat="1" ht="12" customHeight="1">
      <c r="A11" s="369" t="s">
        <v>69</v>
      </c>
      <c r="B11" s="244" t="s">
        <v>260</v>
      </c>
      <c r="C11" s="233">
        <v>5460720</v>
      </c>
      <c r="D11" s="233">
        <v>5176860</v>
      </c>
      <c r="E11" s="216">
        <v>5176860</v>
      </c>
    </row>
    <row r="12" spans="1:5" s="384" customFormat="1" ht="12" customHeight="1">
      <c r="A12" s="369" t="s">
        <v>70</v>
      </c>
      <c r="B12" s="244" t="s">
        <v>261</v>
      </c>
      <c r="C12" s="233">
        <v>1200000</v>
      </c>
      <c r="D12" s="233">
        <v>1200000</v>
      </c>
      <c r="E12" s="216">
        <v>1200000</v>
      </c>
    </row>
    <row r="13" spans="1:5" s="384" customFormat="1" ht="12" customHeight="1">
      <c r="A13" s="369" t="s">
        <v>103</v>
      </c>
      <c r="B13" s="244" t="s">
        <v>262</v>
      </c>
      <c r="C13" s="233"/>
      <c r="D13" s="233"/>
      <c r="E13" s="216"/>
    </row>
    <row r="14" spans="1:5" s="358" customFormat="1" ht="12" customHeight="1" thickBot="1">
      <c r="A14" s="370" t="s">
        <v>71</v>
      </c>
      <c r="B14" s="224" t="s">
        <v>263</v>
      </c>
      <c r="C14" s="235">
        <v>0</v>
      </c>
      <c r="D14" s="235">
        <v>2048678</v>
      </c>
      <c r="E14" s="218">
        <v>2048678</v>
      </c>
    </row>
    <row r="15" spans="1:5" s="358" customFormat="1" ht="12" customHeight="1" thickBot="1">
      <c r="A15" s="205" t="s">
        <v>7</v>
      </c>
      <c r="B15" s="222" t="s">
        <v>264</v>
      </c>
      <c r="C15" s="232">
        <f>SUM(C16:C20)</f>
        <v>13133777</v>
      </c>
      <c r="D15" s="232">
        <f>SUM(D16:D20)</f>
        <v>10701360</v>
      </c>
      <c r="E15" s="215">
        <f>SUM(E16:E20)</f>
        <v>10701360</v>
      </c>
    </row>
    <row r="16" spans="1:5" s="358" customFormat="1" ht="12" customHeight="1">
      <c r="A16" s="368" t="s">
        <v>73</v>
      </c>
      <c r="B16" s="243" t="s">
        <v>265</v>
      </c>
      <c r="C16" s="234"/>
      <c r="D16" s="234"/>
      <c r="E16" s="217"/>
    </row>
    <row r="17" spans="1:5" s="358" customFormat="1" ht="12" customHeight="1">
      <c r="A17" s="369" t="s">
        <v>74</v>
      </c>
      <c r="B17" s="244" t="s">
        <v>266</v>
      </c>
      <c r="C17" s="233"/>
      <c r="D17" s="233"/>
      <c r="E17" s="216"/>
    </row>
    <row r="18" spans="1:5" s="358" customFormat="1" ht="12" customHeight="1">
      <c r="A18" s="369" t="s">
        <v>75</v>
      </c>
      <c r="B18" s="244" t="s">
        <v>267</v>
      </c>
      <c r="C18" s="233"/>
      <c r="D18" s="233"/>
      <c r="E18" s="216"/>
    </row>
    <row r="19" spans="1:5" s="358" customFormat="1" ht="12" customHeight="1">
      <c r="A19" s="369" t="s">
        <v>76</v>
      </c>
      <c r="B19" s="244" t="s">
        <v>268</v>
      </c>
      <c r="C19" s="233"/>
      <c r="D19" s="233"/>
      <c r="E19" s="216"/>
    </row>
    <row r="20" spans="1:5" s="358" customFormat="1" ht="12" customHeight="1">
      <c r="A20" s="369" t="s">
        <v>77</v>
      </c>
      <c r="B20" s="244" t="s">
        <v>269</v>
      </c>
      <c r="C20" s="233">
        <v>13133777</v>
      </c>
      <c r="D20" s="233">
        <v>10701360</v>
      </c>
      <c r="E20" s="216">
        <v>10701360</v>
      </c>
    </row>
    <row r="21" spans="1:5" s="384" customFormat="1" ht="12" customHeight="1" thickBot="1">
      <c r="A21" s="370" t="s">
        <v>84</v>
      </c>
      <c r="B21" s="224" t="s">
        <v>270</v>
      </c>
      <c r="C21" s="235"/>
      <c r="D21" s="235"/>
      <c r="E21" s="218"/>
    </row>
    <row r="22" spans="1:5" s="384" customFormat="1" ht="12" customHeight="1" thickBot="1">
      <c r="A22" s="205" t="s">
        <v>8</v>
      </c>
      <c r="B22" s="201" t="s">
        <v>271</v>
      </c>
      <c r="C22" s="232">
        <f>SUM(C23:C27)</f>
        <v>0</v>
      </c>
      <c r="D22" s="232">
        <f>SUM(D23:D27)</f>
        <v>1242452</v>
      </c>
      <c r="E22" s="215">
        <f>SUM(E23:E27)</f>
        <v>1242452</v>
      </c>
    </row>
    <row r="23" spans="1:5" s="384" customFormat="1" ht="12" customHeight="1">
      <c r="A23" s="368" t="s">
        <v>56</v>
      </c>
      <c r="B23" s="243" t="s">
        <v>272</v>
      </c>
      <c r="C23" s="234"/>
      <c r="D23" s="234">
        <v>1242452</v>
      </c>
      <c r="E23" s="217">
        <v>1242452</v>
      </c>
    </row>
    <row r="24" spans="1:5" s="358" customFormat="1" ht="12" customHeight="1">
      <c r="A24" s="369" t="s">
        <v>57</v>
      </c>
      <c r="B24" s="244" t="s">
        <v>273</v>
      </c>
      <c r="C24" s="233"/>
      <c r="D24" s="233"/>
      <c r="E24" s="216"/>
    </row>
    <row r="25" spans="1:5" s="384" customFormat="1" ht="12" customHeight="1">
      <c r="A25" s="369" t="s">
        <v>58</v>
      </c>
      <c r="B25" s="244" t="s">
        <v>274</v>
      </c>
      <c r="C25" s="233"/>
      <c r="D25" s="233"/>
      <c r="E25" s="216"/>
    </row>
    <row r="26" spans="1:5" s="384" customFormat="1" ht="12" customHeight="1">
      <c r="A26" s="369" t="s">
        <v>59</v>
      </c>
      <c r="B26" s="244" t="s">
        <v>275</v>
      </c>
      <c r="C26" s="233"/>
      <c r="D26" s="233"/>
      <c r="E26" s="216"/>
    </row>
    <row r="27" spans="1:5" s="384" customFormat="1" ht="12" customHeight="1">
      <c r="A27" s="369" t="s">
        <v>117</v>
      </c>
      <c r="B27" s="244" t="s">
        <v>276</v>
      </c>
      <c r="C27" s="233"/>
      <c r="D27" s="233"/>
      <c r="E27" s="216"/>
    </row>
    <row r="28" spans="1:5" s="384" customFormat="1" ht="12" customHeight="1" thickBot="1">
      <c r="A28" s="370" t="s">
        <v>118</v>
      </c>
      <c r="B28" s="245" t="s">
        <v>277</v>
      </c>
      <c r="C28" s="235"/>
      <c r="D28" s="235"/>
      <c r="E28" s="218"/>
    </row>
    <row r="29" spans="1:5" s="384" customFormat="1" ht="12" customHeight="1" thickBot="1">
      <c r="A29" s="205" t="s">
        <v>119</v>
      </c>
      <c r="B29" s="201" t="s">
        <v>609</v>
      </c>
      <c r="C29" s="238">
        <f>SUM(C30:C35)</f>
        <v>4043481</v>
      </c>
      <c r="D29" s="238">
        <f>SUM(D30:D35)</f>
        <v>3448637</v>
      </c>
      <c r="E29" s="251">
        <f>SUM(E30:E35)</f>
        <v>2455021</v>
      </c>
    </row>
    <row r="30" spans="1:5" s="384" customFormat="1" ht="12" customHeight="1">
      <c r="A30" s="368" t="s">
        <v>278</v>
      </c>
      <c r="B30" s="243" t="s">
        <v>632</v>
      </c>
      <c r="C30" s="234">
        <v>1078212</v>
      </c>
      <c r="D30" s="234">
        <v>1078212</v>
      </c>
      <c r="E30" s="217">
        <v>784100</v>
      </c>
    </row>
    <row r="31" spans="1:5" s="384" customFormat="1" ht="12" customHeight="1">
      <c r="A31" s="369" t="s">
        <v>279</v>
      </c>
      <c r="B31" s="244" t="s">
        <v>630</v>
      </c>
      <c r="C31" s="233">
        <v>1572458</v>
      </c>
      <c r="D31" s="233">
        <v>1587378</v>
      </c>
      <c r="E31" s="216">
        <v>1444676</v>
      </c>
    </row>
    <row r="32" spans="1:5" s="384" customFormat="1" ht="12" customHeight="1">
      <c r="A32" s="369" t="s">
        <v>280</v>
      </c>
      <c r="B32" s="244" t="s">
        <v>615</v>
      </c>
      <c r="C32" s="233"/>
      <c r="D32" s="233"/>
      <c r="E32" s="216"/>
    </row>
    <row r="33" spans="1:5" s="384" customFormat="1" ht="12" customHeight="1">
      <c r="A33" s="369" t="s">
        <v>610</v>
      </c>
      <c r="B33" s="244" t="s">
        <v>616</v>
      </c>
      <c r="C33" s="233"/>
      <c r="D33" s="233"/>
      <c r="E33" s="216"/>
    </row>
    <row r="34" spans="1:5" s="384" customFormat="1" ht="12" customHeight="1">
      <c r="A34" s="369" t="s">
        <v>611</v>
      </c>
      <c r="B34" s="244" t="s">
        <v>281</v>
      </c>
      <c r="C34" s="233">
        <v>888752</v>
      </c>
      <c r="D34" s="233"/>
      <c r="E34" s="216"/>
    </row>
    <row r="35" spans="1:5" s="384" customFormat="1" ht="12" customHeight="1" thickBot="1">
      <c r="A35" s="370" t="s">
        <v>612</v>
      </c>
      <c r="B35" s="224" t="s">
        <v>282</v>
      </c>
      <c r="C35" s="235">
        <v>504059</v>
      </c>
      <c r="D35" s="235">
        <v>783047</v>
      </c>
      <c r="E35" s="218">
        <v>226245</v>
      </c>
    </row>
    <row r="36" spans="1:5" s="384" customFormat="1" ht="12" customHeight="1" thickBot="1">
      <c r="A36" s="205" t="s">
        <v>10</v>
      </c>
      <c r="B36" s="201" t="s">
        <v>283</v>
      </c>
      <c r="C36" s="232">
        <f>SUM(C37:C46)</f>
        <v>2926865</v>
      </c>
      <c r="D36" s="232">
        <f>SUM(D37:D46)</f>
        <v>3728023</v>
      </c>
      <c r="E36" s="215">
        <f>SUM(E37:E46)</f>
        <v>2299009</v>
      </c>
    </row>
    <row r="37" spans="1:5" s="384" customFormat="1" ht="12" customHeight="1">
      <c r="A37" s="368" t="s">
        <v>60</v>
      </c>
      <c r="B37" s="243" t="s">
        <v>284</v>
      </c>
      <c r="C37" s="234">
        <v>2648375</v>
      </c>
      <c r="D37" s="234">
        <v>3720523</v>
      </c>
      <c r="E37" s="217">
        <v>2291953</v>
      </c>
    </row>
    <row r="38" spans="1:5" s="384" customFormat="1" ht="12" customHeight="1">
      <c r="A38" s="369" t="s">
        <v>61</v>
      </c>
      <c r="B38" s="244" t="s">
        <v>285</v>
      </c>
      <c r="C38" s="233"/>
      <c r="D38" s="233"/>
      <c r="E38" s="216"/>
    </row>
    <row r="39" spans="1:5" s="384" customFormat="1" ht="12" customHeight="1">
      <c r="A39" s="369" t="s">
        <v>62</v>
      </c>
      <c r="B39" s="244" t="s">
        <v>286</v>
      </c>
      <c r="C39" s="233">
        <v>270990</v>
      </c>
      <c r="D39" s="233">
        <v>0</v>
      </c>
      <c r="E39" s="216"/>
    </row>
    <row r="40" spans="1:5" s="384" customFormat="1" ht="12" customHeight="1">
      <c r="A40" s="369" t="s">
        <v>121</v>
      </c>
      <c r="B40" s="244" t="s">
        <v>287</v>
      </c>
      <c r="C40" s="233"/>
      <c r="D40" s="233"/>
      <c r="E40" s="216"/>
    </row>
    <row r="41" spans="1:5" s="384" customFormat="1" ht="12" customHeight="1">
      <c r="A41" s="369" t="s">
        <v>122</v>
      </c>
      <c r="B41" s="244" t="s">
        <v>288</v>
      </c>
      <c r="C41" s="233"/>
      <c r="D41" s="233"/>
      <c r="E41" s="216"/>
    </row>
    <row r="42" spans="1:5" s="384" customFormat="1" ht="12" customHeight="1">
      <c r="A42" s="369" t="s">
        <v>123</v>
      </c>
      <c r="B42" s="244" t="s">
        <v>289</v>
      </c>
      <c r="C42" s="233"/>
      <c r="D42" s="233"/>
      <c r="E42" s="216"/>
    </row>
    <row r="43" spans="1:5" s="384" customFormat="1" ht="12" customHeight="1">
      <c r="A43" s="369" t="s">
        <v>124</v>
      </c>
      <c r="B43" s="244" t="s">
        <v>290</v>
      </c>
      <c r="C43" s="233"/>
      <c r="D43" s="233"/>
      <c r="E43" s="216"/>
    </row>
    <row r="44" spans="1:5" s="384" customFormat="1" ht="12" customHeight="1">
      <c r="A44" s="369" t="s">
        <v>125</v>
      </c>
      <c r="B44" s="244" t="s">
        <v>291</v>
      </c>
      <c r="C44" s="233">
        <v>7500</v>
      </c>
      <c r="D44" s="233">
        <v>2500</v>
      </c>
      <c r="E44" s="216">
        <v>2061</v>
      </c>
    </row>
    <row r="45" spans="1:5" s="384" customFormat="1" ht="12" customHeight="1">
      <c r="A45" s="369" t="s">
        <v>292</v>
      </c>
      <c r="B45" s="244" t="s">
        <v>293</v>
      </c>
      <c r="C45" s="236"/>
      <c r="D45" s="236"/>
      <c r="E45" s="219"/>
    </row>
    <row r="46" spans="1:5" s="358" customFormat="1" ht="12" customHeight="1" thickBot="1">
      <c r="A46" s="370" t="s">
        <v>294</v>
      </c>
      <c r="B46" s="245" t="s">
        <v>295</v>
      </c>
      <c r="C46" s="237"/>
      <c r="D46" s="237">
        <v>5000</v>
      </c>
      <c r="E46" s="220">
        <v>4995</v>
      </c>
    </row>
    <row r="47" spans="1:5" s="384" customFormat="1" ht="12" customHeight="1" thickBot="1">
      <c r="A47" s="205" t="s">
        <v>11</v>
      </c>
      <c r="B47" s="201" t="s">
        <v>296</v>
      </c>
      <c r="C47" s="232">
        <f>SUM(C48:C52)</f>
        <v>0</v>
      </c>
      <c r="D47" s="232">
        <f>SUM(D48:D52)</f>
        <v>0</v>
      </c>
      <c r="E47" s="215">
        <f>SUM(E48:E52)</f>
        <v>0</v>
      </c>
    </row>
    <row r="48" spans="1:5" s="384" customFormat="1" ht="12" customHeight="1">
      <c r="A48" s="368" t="s">
        <v>63</v>
      </c>
      <c r="B48" s="243" t="s">
        <v>297</v>
      </c>
      <c r="C48" s="253"/>
      <c r="D48" s="253"/>
      <c r="E48" s="221"/>
    </row>
    <row r="49" spans="1:5" s="384" customFormat="1" ht="12" customHeight="1">
      <c r="A49" s="369" t="s">
        <v>64</v>
      </c>
      <c r="B49" s="244" t="s">
        <v>298</v>
      </c>
      <c r="C49" s="236"/>
      <c r="D49" s="236"/>
      <c r="E49" s="219"/>
    </row>
    <row r="50" spans="1:5" s="384" customFormat="1" ht="12" customHeight="1">
      <c r="A50" s="369" t="s">
        <v>299</v>
      </c>
      <c r="B50" s="244" t="s">
        <v>300</v>
      </c>
      <c r="C50" s="236"/>
      <c r="D50" s="236"/>
      <c r="E50" s="219"/>
    </row>
    <row r="51" spans="1:5" s="384" customFormat="1" ht="12" customHeight="1">
      <c r="A51" s="369" t="s">
        <v>301</v>
      </c>
      <c r="B51" s="244" t="s">
        <v>302</v>
      </c>
      <c r="C51" s="236"/>
      <c r="D51" s="236"/>
      <c r="E51" s="219"/>
    </row>
    <row r="52" spans="1:5" s="384" customFormat="1" ht="12" customHeight="1" thickBot="1">
      <c r="A52" s="370" t="s">
        <v>303</v>
      </c>
      <c r="B52" s="245" t="s">
        <v>304</v>
      </c>
      <c r="C52" s="237"/>
      <c r="D52" s="237"/>
      <c r="E52" s="220"/>
    </row>
    <row r="53" spans="1:5" s="384" customFormat="1" ht="12" customHeight="1" thickBot="1">
      <c r="A53" s="205" t="s">
        <v>126</v>
      </c>
      <c r="B53" s="201" t="s">
        <v>305</v>
      </c>
      <c r="C53" s="232">
        <f>SUM(C54:C56)</f>
        <v>80000</v>
      </c>
      <c r="D53" s="232">
        <f>SUM(D54:D56)</f>
        <v>110000</v>
      </c>
      <c r="E53" s="215">
        <f>SUM(E54:E56)</f>
        <v>110000</v>
      </c>
    </row>
    <row r="54" spans="1:5" s="358" customFormat="1" ht="12" customHeight="1">
      <c r="A54" s="368" t="s">
        <v>65</v>
      </c>
      <c r="B54" s="243" t="s">
        <v>306</v>
      </c>
      <c r="C54" s="234"/>
      <c r="D54" s="234"/>
      <c r="E54" s="217"/>
    </row>
    <row r="55" spans="1:5" s="358" customFormat="1" ht="12" customHeight="1">
      <c r="A55" s="369" t="s">
        <v>66</v>
      </c>
      <c r="B55" s="244" t="s">
        <v>307</v>
      </c>
      <c r="C55" s="233"/>
      <c r="D55" s="233"/>
      <c r="E55" s="216"/>
    </row>
    <row r="56" spans="1:5" s="358" customFormat="1" ht="12" customHeight="1">
      <c r="A56" s="369" t="s">
        <v>308</v>
      </c>
      <c r="B56" s="244" t="s">
        <v>309</v>
      </c>
      <c r="C56" s="233">
        <v>80000</v>
      </c>
      <c r="D56" s="233">
        <v>110000</v>
      </c>
      <c r="E56" s="216">
        <v>110000</v>
      </c>
    </row>
    <row r="57" spans="1:5" s="358" customFormat="1" ht="12" customHeight="1" thickBot="1">
      <c r="A57" s="370" t="s">
        <v>310</v>
      </c>
      <c r="B57" s="245" t="s">
        <v>311</v>
      </c>
      <c r="C57" s="235"/>
      <c r="D57" s="235"/>
      <c r="E57" s="218"/>
    </row>
    <row r="58" spans="1:5" s="384" customFormat="1" ht="12" customHeight="1" thickBot="1">
      <c r="A58" s="205" t="s">
        <v>13</v>
      </c>
      <c r="B58" s="222" t="s">
        <v>312</v>
      </c>
      <c r="C58" s="232">
        <f>SUM(C59:C61)</f>
        <v>0</v>
      </c>
      <c r="D58" s="232">
        <f>SUM(D59:D61)</f>
        <v>7722290</v>
      </c>
      <c r="E58" s="215">
        <f>SUM(E59:E61)</f>
        <v>72800</v>
      </c>
    </row>
    <row r="59" spans="1:5" s="384" customFormat="1" ht="12" customHeight="1">
      <c r="A59" s="368" t="s">
        <v>127</v>
      </c>
      <c r="B59" s="243" t="s">
        <v>313</v>
      </c>
      <c r="C59" s="236"/>
      <c r="D59" s="236"/>
      <c r="E59" s="219"/>
    </row>
    <row r="60" spans="1:5" s="384" customFormat="1" ht="12" customHeight="1">
      <c r="A60" s="369" t="s">
        <v>128</v>
      </c>
      <c r="B60" s="244" t="s">
        <v>498</v>
      </c>
      <c r="C60" s="236"/>
      <c r="D60" s="236">
        <v>7649490</v>
      </c>
      <c r="E60" s="219"/>
    </row>
    <row r="61" spans="1:5" s="384" customFormat="1" ht="12" customHeight="1">
      <c r="A61" s="369" t="s">
        <v>151</v>
      </c>
      <c r="B61" s="244" t="s">
        <v>315</v>
      </c>
      <c r="C61" s="236"/>
      <c r="D61" s="236">
        <v>72800</v>
      </c>
      <c r="E61" s="219">
        <v>72800</v>
      </c>
    </row>
    <row r="62" spans="1:5" s="384" customFormat="1" ht="12" customHeight="1" thickBot="1">
      <c r="A62" s="370" t="s">
        <v>316</v>
      </c>
      <c r="B62" s="245" t="s">
        <v>317</v>
      </c>
      <c r="C62" s="236"/>
      <c r="D62" s="236"/>
      <c r="E62" s="219"/>
    </row>
    <row r="63" spans="1:5" s="384" customFormat="1" ht="12" customHeight="1" thickBot="1">
      <c r="A63" s="205" t="s">
        <v>14</v>
      </c>
      <c r="B63" s="201" t="s">
        <v>318</v>
      </c>
      <c r="C63" s="238">
        <f>+C8+C15+C22+C29+C36+C47+C53+C58</f>
        <v>40385567</v>
      </c>
      <c r="D63" s="238">
        <f>+D8+D15+D22+D29+D36+D47+D53+D58</f>
        <v>49919024</v>
      </c>
      <c r="E63" s="251">
        <f>+E8+E15+E22+E29+E36+E47+E53+E58</f>
        <v>39846904</v>
      </c>
    </row>
    <row r="64" spans="1:5" s="384" customFormat="1" ht="12" customHeight="1" thickBot="1">
      <c r="A64" s="371" t="s">
        <v>496</v>
      </c>
      <c r="B64" s="222" t="s">
        <v>320</v>
      </c>
      <c r="C64" s="232">
        <f>SUM(C65:C67)</f>
        <v>0</v>
      </c>
      <c r="D64" s="232">
        <f>SUM(D65:D67)</f>
        <v>0</v>
      </c>
      <c r="E64" s="215">
        <f>SUM(E65:E67)</f>
        <v>0</v>
      </c>
    </row>
    <row r="65" spans="1:5" s="384" customFormat="1" ht="12" customHeight="1">
      <c r="A65" s="368" t="s">
        <v>321</v>
      </c>
      <c r="B65" s="243" t="s">
        <v>322</v>
      </c>
      <c r="C65" s="236"/>
      <c r="D65" s="236"/>
      <c r="E65" s="219"/>
    </row>
    <row r="66" spans="1:5" s="384" customFormat="1" ht="12" customHeight="1">
      <c r="A66" s="369" t="s">
        <v>323</v>
      </c>
      <c r="B66" s="244" t="s">
        <v>324</v>
      </c>
      <c r="C66" s="236"/>
      <c r="D66" s="236"/>
      <c r="E66" s="219"/>
    </row>
    <row r="67" spans="1:5" s="384" customFormat="1" ht="12" customHeight="1" thickBot="1">
      <c r="A67" s="370" t="s">
        <v>325</v>
      </c>
      <c r="B67" s="364" t="s">
        <v>326</v>
      </c>
      <c r="C67" s="236"/>
      <c r="D67" s="236"/>
      <c r="E67" s="219"/>
    </row>
    <row r="68" spans="1:5" s="384" customFormat="1" ht="12" customHeight="1" thickBot="1">
      <c r="A68" s="371" t="s">
        <v>327</v>
      </c>
      <c r="B68" s="222" t="s">
        <v>328</v>
      </c>
      <c r="C68" s="232">
        <f>SUM(C69:C72)</f>
        <v>0</v>
      </c>
      <c r="D68" s="232">
        <f>SUM(D69:D72)</f>
        <v>0</v>
      </c>
      <c r="E68" s="215">
        <f>SUM(E69:E72)</f>
        <v>0</v>
      </c>
    </row>
    <row r="69" spans="1:5" s="384" customFormat="1" ht="12" customHeight="1">
      <c r="A69" s="368" t="s">
        <v>104</v>
      </c>
      <c r="B69" s="477" t="s">
        <v>329</v>
      </c>
      <c r="C69" s="236"/>
      <c r="D69" s="236"/>
      <c r="E69" s="219"/>
    </row>
    <row r="70" spans="1:5" s="384" customFormat="1" ht="12" customHeight="1">
      <c r="A70" s="369" t="s">
        <v>105</v>
      </c>
      <c r="B70" s="477" t="s">
        <v>626</v>
      </c>
      <c r="C70" s="236"/>
      <c r="D70" s="236"/>
      <c r="E70" s="219"/>
    </row>
    <row r="71" spans="1:5" s="384" customFormat="1" ht="12" customHeight="1">
      <c r="A71" s="369" t="s">
        <v>330</v>
      </c>
      <c r="B71" s="477" t="s">
        <v>331</v>
      </c>
      <c r="C71" s="236"/>
      <c r="D71" s="236"/>
      <c r="E71" s="219"/>
    </row>
    <row r="72" spans="1:5" s="384" customFormat="1" ht="12" customHeight="1" thickBot="1">
      <c r="A72" s="370" t="s">
        <v>332</v>
      </c>
      <c r="B72" s="478" t="s">
        <v>627</v>
      </c>
      <c r="C72" s="236"/>
      <c r="D72" s="236"/>
      <c r="E72" s="219"/>
    </row>
    <row r="73" spans="1:5" s="384" customFormat="1" ht="12" customHeight="1" thickBot="1">
      <c r="A73" s="371" t="s">
        <v>333</v>
      </c>
      <c r="B73" s="222" t="s">
        <v>334</v>
      </c>
      <c r="C73" s="232">
        <f>SUM(C74:C75)</f>
        <v>18327669</v>
      </c>
      <c r="D73" s="232">
        <f>SUM(D74:D75)</f>
        <v>22432598</v>
      </c>
      <c r="E73" s="215">
        <f>SUM(E74:E75)</f>
        <v>22432598</v>
      </c>
    </row>
    <row r="74" spans="1:5" s="384" customFormat="1" ht="12" customHeight="1">
      <c r="A74" s="368" t="s">
        <v>335</v>
      </c>
      <c r="B74" s="243" t="s">
        <v>336</v>
      </c>
      <c r="C74" s="236">
        <v>18327669</v>
      </c>
      <c r="D74" s="236">
        <v>22432598</v>
      </c>
      <c r="E74" s="219">
        <v>22432598</v>
      </c>
    </row>
    <row r="75" spans="1:5" s="384" customFormat="1" ht="12" customHeight="1" thickBot="1">
      <c r="A75" s="370" t="s">
        <v>337</v>
      </c>
      <c r="B75" s="245" t="s">
        <v>338</v>
      </c>
      <c r="C75" s="236"/>
      <c r="D75" s="236"/>
      <c r="E75" s="219"/>
    </row>
    <row r="76" spans="1:5" s="384" customFormat="1" ht="12" customHeight="1" thickBot="1">
      <c r="A76" s="371" t="s">
        <v>339</v>
      </c>
      <c r="B76" s="222" t="s">
        <v>340</v>
      </c>
      <c r="C76" s="232">
        <f>SUM(C77:C79)</f>
        <v>0</v>
      </c>
      <c r="D76" s="232">
        <f>SUM(D77:D79)</f>
        <v>0</v>
      </c>
      <c r="E76" s="215">
        <f>SUM(E77:E79)</f>
        <v>823521</v>
      </c>
    </row>
    <row r="77" spans="1:5" s="384" customFormat="1" ht="12" customHeight="1">
      <c r="A77" s="368" t="s">
        <v>341</v>
      </c>
      <c r="B77" s="243" t="s">
        <v>342</v>
      </c>
      <c r="C77" s="236"/>
      <c r="D77" s="236"/>
      <c r="E77" s="219">
        <v>823521</v>
      </c>
    </row>
    <row r="78" spans="1:5" s="384" customFormat="1" ht="12" customHeight="1">
      <c r="A78" s="369" t="s">
        <v>343</v>
      </c>
      <c r="B78" s="244" t="s">
        <v>344</v>
      </c>
      <c r="C78" s="236"/>
      <c r="D78" s="236"/>
      <c r="E78" s="219"/>
    </row>
    <row r="79" spans="1:5" s="384" customFormat="1" ht="12" customHeight="1" thickBot="1">
      <c r="A79" s="370" t="s">
        <v>345</v>
      </c>
      <c r="B79" s="479" t="s">
        <v>628</v>
      </c>
      <c r="C79" s="236"/>
      <c r="D79" s="236"/>
      <c r="E79" s="219"/>
    </row>
    <row r="80" spans="1:5" s="384" customFormat="1" ht="12" customHeight="1" thickBot="1">
      <c r="A80" s="371" t="s">
        <v>346</v>
      </c>
      <c r="B80" s="222" t="s">
        <v>347</v>
      </c>
      <c r="C80" s="232">
        <f>SUM(C81:C84)</f>
        <v>0</v>
      </c>
      <c r="D80" s="232">
        <f>SUM(D81:D84)</f>
        <v>0</v>
      </c>
      <c r="E80" s="215">
        <f>SUM(E81:E84)</f>
        <v>0</v>
      </c>
    </row>
    <row r="81" spans="1:5" s="384" customFormat="1" ht="12" customHeight="1">
      <c r="A81" s="372" t="s">
        <v>348</v>
      </c>
      <c r="B81" s="243" t="s">
        <v>349</v>
      </c>
      <c r="C81" s="236"/>
      <c r="D81" s="236"/>
      <c r="E81" s="219"/>
    </row>
    <row r="82" spans="1:5" s="384" customFormat="1" ht="12" customHeight="1">
      <c r="A82" s="373" t="s">
        <v>350</v>
      </c>
      <c r="B82" s="244" t="s">
        <v>351</v>
      </c>
      <c r="C82" s="236"/>
      <c r="D82" s="236"/>
      <c r="E82" s="219"/>
    </row>
    <row r="83" spans="1:5" s="384" customFormat="1" ht="12" customHeight="1">
      <c r="A83" s="373" t="s">
        <v>352</v>
      </c>
      <c r="B83" s="244" t="s">
        <v>353</v>
      </c>
      <c r="C83" s="236"/>
      <c r="D83" s="236"/>
      <c r="E83" s="219"/>
    </row>
    <row r="84" spans="1:5" s="384" customFormat="1" ht="12" customHeight="1" thickBot="1">
      <c r="A84" s="374" t="s">
        <v>354</v>
      </c>
      <c r="B84" s="245" t="s">
        <v>355</v>
      </c>
      <c r="C84" s="236"/>
      <c r="D84" s="236"/>
      <c r="E84" s="219"/>
    </row>
    <row r="85" spans="1:5" s="384" customFormat="1" ht="12" customHeight="1" thickBot="1">
      <c r="A85" s="371" t="s">
        <v>356</v>
      </c>
      <c r="B85" s="222" t="s">
        <v>357</v>
      </c>
      <c r="C85" s="257"/>
      <c r="D85" s="257"/>
      <c r="E85" s="258"/>
    </row>
    <row r="86" spans="1:5" s="384" customFormat="1" ht="12" customHeight="1" thickBot="1">
      <c r="A86" s="371" t="s">
        <v>358</v>
      </c>
      <c r="B86" s="365" t="s">
        <v>359</v>
      </c>
      <c r="C86" s="238">
        <f>+C64+C68+C73+C76+C80+C85</f>
        <v>18327669</v>
      </c>
      <c r="D86" s="238">
        <f>+D64+D68+D73+D76+D80+D85</f>
        <v>22432598</v>
      </c>
      <c r="E86" s="251">
        <f>+E64+E68+E73+E76+E80+E85</f>
        <v>23256119</v>
      </c>
    </row>
    <row r="87" spans="1:5" s="384" customFormat="1" ht="12" customHeight="1" thickBot="1">
      <c r="A87" s="375" t="s">
        <v>360</v>
      </c>
      <c r="B87" s="366" t="s">
        <v>497</v>
      </c>
      <c r="C87" s="238">
        <f>+C63+C86</f>
        <v>58713236</v>
      </c>
      <c r="D87" s="238">
        <f>+D63+D86</f>
        <v>72351622</v>
      </c>
      <c r="E87" s="251">
        <f>+E63+E86</f>
        <v>63103023</v>
      </c>
    </row>
    <row r="88" spans="1:5" s="384" customFormat="1" ht="15" customHeight="1">
      <c r="A88" s="340"/>
      <c r="B88" s="341"/>
      <c r="C88" s="356"/>
      <c r="D88" s="356"/>
      <c r="E88" s="356"/>
    </row>
    <row r="89" spans="1:5" ht="13.5" thickBot="1">
      <c r="A89" s="342"/>
      <c r="B89" s="343"/>
      <c r="C89" s="357"/>
      <c r="D89" s="357"/>
      <c r="E89" s="357"/>
    </row>
    <row r="90" spans="1:5" s="383" customFormat="1" ht="16.5" customHeight="1" thickBot="1">
      <c r="A90" s="524" t="s">
        <v>42</v>
      </c>
      <c r="B90" s="525"/>
      <c r="C90" s="525"/>
      <c r="D90" s="525"/>
      <c r="E90" s="526"/>
    </row>
    <row r="91" spans="1:5" s="164" customFormat="1" ht="12" customHeight="1" thickBot="1">
      <c r="A91" s="363" t="s">
        <v>6</v>
      </c>
      <c r="B91" s="204" t="s">
        <v>368</v>
      </c>
      <c r="C91" s="347">
        <f>SUM(C92:C96)</f>
        <v>52461607</v>
      </c>
      <c r="D91" s="347">
        <f>SUM(D92:D96)</f>
        <v>58475576</v>
      </c>
      <c r="E91" s="347">
        <f>SUM(E92:E96)</f>
        <v>46596143</v>
      </c>
    </row>
    <row r="92" spans="1:5" ht="12" customHeight="1">
      <c r="A92" s="376" t="s">
        <v>67</v>
      </c>
      <c r="B92" s="190" t="s">
        <v>36</v>
      </c>
      <c r="C92" s="75">
        <v>21854001</v>
      </c>
      <c r="D92" s="75">
        <v>22524001</v>
      </c>
      <c r="E92" s="185">
        <v>18576795</v>
      </c>
    </row>
    <row r="93" spans="1:5" ht="12" customHeight="1">
      <c r="A93" s="369" t="s">
        <v>68</v>
      </c>
      <c r="B93" s="188" t="s">
        <v>129</v>
      </c>
      <c r="C93" s="233">
        <v>3154897</v>
      </c>
      <c r="D93" s="233">
        <v>3154897</v>
      </c>
      <c r="E93" s="216">
        <v>2965166</v>
      </c>
    </row>
    <row r="94" spans="1:5" ht="12" customHeight="1">
      <c r="A94" s="369" t="s">
        <v>69</v>
      </c>
      <c r="B94" s="188" t="s">
        <v>96</v>
      </c>
      <c r="C94" s="235">
        <v>21685458</v>
      </c>
      <c r="D94" s="235">
        <v>26033827</v>
      </c>
      <c r="E94" s="218">
        <v>19830335</v>
      </c>
    </row>
    <row r="95" spans="1:5" ht="12" customHeight="1">
      <c r="A95" s="369" t="s">
        <v>70</v>
      </c>
      <c r="B95" s="191" t="s">
        <v>130</v>
      </c>
      <c r="C95" s="235">
        <v>4655000</v>
      </c>
      <c r="D95" s="235">
        <v>4655000</v>
      </c>
      <c r="E95" s="218">
        <v>4063247</v>
      </c>
    </row>
    <row r="96" spans="1:5" ht="12" customHeight="1">
      <c r="A96" s="369" t="s">
        <v>79</v>
      </c>
      <c r="B96" s="199" t="s">
        <v>131</v>
      </c>
      <c r="C96" s="235">
        <v>1112251</v>
      </c>
      <c r="D96" s="235">
        <v>2107851</v>
      </c>
      <c r="E96" s="218">
        <v>1160600</v>
      </c>
    </row>
    <row r="97" spans="1:5" ht="12" customHeight="1">
      <c r="A97" s="369" t="s">
        <v>71</v>
      </c>
      <c r="B97" s="188" t="s">
        <v>369</v>
      </c>
      <c r="C97" s="235">
        <v>0</v>
      </c>
      <c r="D97" s="235">
        <v>895600</v>
      </c>
      <c r="E97" s="218">
        <v>895600</v>
      </c>
    </row>
    <row r="98" spans="1:5" ht="12" customHeight="1">
      <c r="A98" s="369" t="s">
        <v>72</v>
      </c>
      <c r="B98" s="211" t="s">
        <v>370</v>
      </c>
      <c r="C98" s="235"/>
      <c r="D98" s="235"/>
      <c r="E98" s="218"/>
    </row>
    <row r="99" spans="1:5" ht="12" customHeight="1">
      <c r="A99" s="369" t="s">
        <v>80</v>
      </c>
      <c r="B99" s="212" t="s">
        <v>371</v>
      </c>
      <c r="C99" s="235"/>
      <c r="D99" s="235"/>
      <c r="E99" s="218"/>
    </row>
    <row r="100" spans="1:5" ht="12" customHeight="1">
      <c r="A100" s="369" t="s">
        <v>81</v>
      </c>
      <c r="B100" s="212" t="s">
        <v>372</v>
      </c>
      <c r="C100" s="235"/>
      <c r="D100" s="235"/>
      <c r="E100" s="218"/>
    </row>
    <row r="101" spans="1:5" ht="12" customHeight="1">
      <c r="A101" s="369" t="s">
        <v>82</v>
      </c>
      <c r="B101" s="211" t="s">
        <v>373</v>
      </c>
      <c r="C101" s="235">
        <v>1112251</v>
      </c>
      <c r="D101" s="235">
        <v>1112251</v>
      </c>
      <c r="E101" s="218">
        <v>200000</v>
      </c>
    </row>
    <row r="102" spans="1:5" ht="12" customHeight="1">
      <c r="A102" s="369" t="s">
        <v>83</v>
      </c>
      <c r="B102" s="211" t="s">
        <v>374</v>
      </c>
      <c r="C102" s="235"/>
      <c r="D102" s="235"/>
      <c r="E102" s="218"/>
    </row>
    <row r="103" spans="1:5" ht="12" customHeight="1">
      <c r="A103" s="369" t="s">
        <v>85</v>
      </c>
      <c r="B103" s="212" t="s">
        <v>375</v>
      </c>
      <c r="C103" s="235"/>
      <c r="D103" s="235"/>
      <c r="E103" s="218"/>
    </row>
    <row r="104" spans="1:5" ht="12" customHeight="1">
      <c r="A104" s="377" t="s">
        <v>132</v>
      </c>
      <c r="B104" s="213" t="s">
        <v>376</v>
      </c>
      <c r="C104" s="235"/>
      <c r="D104" s="235"/>
      <c r="E104" s="218"/>
    </row>
    <row r="105" spans="1:5" ht="12" customHeight="1">
      <c r="A105" s="369" t="s">
        <v>377</v>
      </c>
      <c r="B105" s="213" t="s">
        <v>378</v>
      </c>
      <c r="C105" s="235"/>
      <c r="D105" s="235"/>
      <c r="E105" s="218"/>
    </row>
    <row r="106" spans="1:5" s="164" customFormat="1" ht="12" customHeight="1" thickBot="1">
      <c r="A106" s="378" t="s">
        <v>379</v>
      </c>
      <c r="B106" s="214" t="s">
        <v>380</v>
      </c>
      <c r="C106" s="76">
        <v>0</v>
      </c>
      <c r="D106" s="76">
        <v>100000</v>
      </c>
      <c r="E106" s="179">
        <v>65000</v>
      </c>
    </row>
    <row r="107" spans="1:5" ht="12" customHeight="1" thickBot="1">
      <c r="A107" s="205" t="s">
        <v>7</v>
      </c>
      <c r="B107" s="203" t="s">
        <v>381</v>
      </c>
      <c r="C107" s="226">
        <f>+C108+C110+C112</f>
        <v>3092580</v>
      </c>
      <c r="D107" s="226">
        <f>+D108+D110+D112</f>
        <v>11798094</v>
      </c>
      <c r="E107" s="226">
        <f>+E108+E110+E112</f>
        <v>3055056</v>
      </c>
    </row>
    <row r="108" spans="1:5" ht="12" customHeight="1">
      <c r="A108" s="368" t="s">
        <v>73</v>
      </c>
      <c r="B108" s="188" t="s">
        <v>150</v>
      </c>
      <c r="C108" s="234">
        <v>1500000</v>
      </c>
      <c r="D108" s="234">
        <v>2500000</v>
      </c>
      <c r="E108" s="217">
        <v>1462476</v>
      </c>
    </row>
    <row r="109" spans="1:5" ht="12" customHeight="1">
      <c r="A109" s="368" t="s">
        <v>74</v>
      </c>
      <c r="B109" s="192" t="s">
        <v>382</v>
      </c>
      <c r="C109" s="234"/>
      <c r="D109" s="234"/>
      <c r="E109" s="217"/>
    </row>
    <row r="110" spans="1:5" ht="12" customHeight="1">
      <c r="A110" s="368" t="s">
        <v>75</v>
      </c>
      <c r="B110" s="192" t="s">
        <v>133</v>
      </c>
      <c r="C110" s="233">
        <v>1592580</v>
      </c>
      <c r="D110" s="233">
        <v>9298094</v>
      </c>
      <c r="E110" s="216">
        <v>1592580</v>
      </c>
    </row>
    <row r="111" spans="1:5" ht="12" customHeight="1">
      <c r="A111" s="368" t="s">
        <v>76</v>
      </c>
      <c r="B111" s="192" t="s">
        <v>383</v>
      </c>
      <c r="C111" s="233"/>
      <c r="D111" s="233"/>
      <c r="E111" s="216"/>
    </row>
    <row r="112" spans="1:5" ht="12" customHeight="1">
      <c r="A112" s="368" t="s">
        <v>77</v>
      </c>
      <c r="B112" s="224" t="s">
        <v>152</v>
      </c>
      <c r="C112" s="233"/>
      <c r="D112" s="233"/>
      <c r="E112" s="216"/>
    </row>
    <row r="113" spans="1:5" ht="12" customHeight="1">
      <c r="A113" s="368" t="s">
        <v>84</v>
      </c>
      <c r="B113" s="223" t="s">
        <v>384</v>
      </c>
      <c r="C113" s="233"/>
      <c r="D113" s="233"/>
      <c r="E113" s="216"/>
    </row>
    <row r="114" spans="1:5" ht="12" customHeight="1">
      <c r="A114" s="368" t="s">
        <v>86</v>
      </c>
      <c r="B114" s="239" t="s">
        <v>385</v>
      </c>
      <c r="C114" s="233"/>
      <c r="D114" s="233"/>
      <c r="E114" s="216"/>
    </row>
    <row r="115" spans="1:5" ht="12" customHeight="1">
      <c r="A115" s="368" t="s">
        <v>134</v>
      </c>
      <c r="B115" s="212" t="s">
        <v>372</v>
      </c>
      <c r="C115" s="233"/>
      <c r="D115" s="233"/>
      <c r="E115" s="216"/>
    </row>
    <row r="116" spans="1:5" ht="12" customHeight="1">
      <c r="A116" s="368" t="s">
        <v>135</v>
      </c>
      <c r="B116" s="212" t="s">
        <v>386</v>
      </c>
      <c r="C116" s="233"/>
      <c r="D116" s="233"/>
      <c r="E116" s="216"/>
    </row>
    <row r="117" spans="1:5" ht="12" customHeight="1">
      <c r="A117" s="368" t="s">
        <v>136</v>
      </c>
      <c r="B117" s="212" t="s">
        <v>387</v>
      </c>
      <c r="C117" s="233"/>
      <c r="D117" s="233"/>
      <c r="E117" s="216"/>
    </row>
    <row r="118" spans="1:5" ht="12" customHeight="1">
      <c r="A118" s="368" t="s">
        <v>388</v>
      </c>
      <c r="B118" s="212" t="s">
        <v>375</v>
      </c>
      <c r="C118" s="233"/>
      <c r="D118" s="233"/>
      <c r="E118" s="216"/>
    </row>
    <row r="119" spans="1:5" ht="12" customHeight="1">
      <c r="A119" s="368" t="s">
        <v>389</v>
      </c>
      <c r="B119" s="212" t="s">
        <v>390</v>
      </c>
      <c r="C119" s="233"/>
      <c r="D119" s="233"/>
      <c r="E119" s="216"/>
    </row>
    <row r="120" spans="1:5" ht="12" customHeight="1" thickBot="1">
      <c r="A120" s="377" t="s">
        <v>391</v>
      </c>
      <c r="B120" s="212" t="s">
        <v>392</v>
      </c>
      <c r="C120" s="235"/>
      <c r="D120" s="235"/>
      <c r="E120" s="218"/>
    </row>
    <row r="121" spans="1:5" ht="12" customHeight="1" thickBot="1">
      <c r="A121" s="205" t="s">
        <v>8</v>
      </c>
      <c r="B121" s="208" t="s">
        <v>393</v>
      </c>
      <c r="C121" s="226">
        <f>+C122+C123</f>
        <v>2350991</v>
      </c>
      <c r="D121" s="226">
        <f>+D122+D123</f>
        <v>1269894</v>
      </c>
      <c r="E121" s="226">
        <f>+E122+E123</f>
        <v>0</v>
      </c>
    </row>
    <row r="122" spans="1:5" ht="12" customHeight="1">
      <c r="A122" s="368" t="s">
        <v>56</v>
      </c>
      <c r="B122" s="189" t="s">
        <v>43</v>
      </c>
      <c r="C122" s="234">
        <v>2350991</v>
      </c>
      <c r="D122" s="234">
        <v>1269894</v>
      </c>
      <c r="E122" s="217"/>
    </row>
    <row r="123" spans="1:5" ht="12" customHeight="1" thickBot="1">
      <c r="A123" s="370" t="s">
        <v>57</v>
      </c>
      <c r="B123" s="192" t="s">
        <v>44</v>
      </c>
      <c r="C123" s="235"/>
      <c r="D123" s="235"/>
      <c r="E123" s="218"/>
    </row>
    <row r="124" spans="1:5" ht="12" customHeight="1" thickBot="1">
      <c r="A124" s="205" t="s">
        <v>9</v>
      </c>
      <c r="B124" s="208" t="s">
        <v>394</v>
      </c>
      <c r="C124" s="226">
        <f>+C91+C107+C121</f>
        <v>57905178</v>
      </c>
      <c r="D124" s="226">
        <f>+D91+D107+D121</f>
        <v>71543564</v>
      </c>
      <c r="E124" s="226">
        <f>+E91+E107+E121</f>
        <v>49651199</v>
      </c>
    </row>
    <row r="125" spans="1:5" ht="12" customHeight="1" thickBot="1">
      <c r="A125" s="205" t="s">
        <v>10</v>
      </c>
      <c r="B125" s="208" t="s">
        <v>499</v>
      </c>
      <c r="C125" s="226">
        <f>+C126+C127+C128</f>
        <v>0</v>
      </c>
      <c r="D125" s="226">
        <f>+D126+D127+D128</f>
        <v>0</v>
      </c>
      <c r="E125" s="226">
        <f>+E126+E127+E128</f>
        <v>0</v>
      </c>
    </row>
    <row r="126" spans="1:5" ht="12" customHeight="1">
      <c r="A126" s="368" t="s">
        <v>60</v>
      </c>
      <c r="B126" s="189" t="s">
        <v>396</v>
      </c>
      <c r="C126" s="216"/>
      <c r="D126" s="216"/>
      <c r="E126" s="216"/>
    </row>
    <row r="127" spans="1:5" ht="12" customHeight="1">
      <c r="A127" s="368" t="s">
        <v>61</v>
      </c>
      <c r="B127" s="189" t="s">
        <v>397</v>
      </c>
      <c r="C127" s="216"/>
      <c r="D127" s="216"/>
      <c r="E127" s="216"/>
    </row>
    <row r="128" spans="1:5" ht="12" customHeight="1" thickBot="1">
      <c r="A128" s="377" t="s">
        <v>62</v>
      </c>
      <c r="B128" s="187" t="s">
        <v>398</v>
      </c>
      <c r="C128" s="216"/>
      <c r="D128" s="216"/>
      <c r="E128" s="216"/>
    </row>
    <row r="129" spans="1:5" ht="12" customHeight="1" thickBot="1">
      <c r="A129" s="205" t="s">
        <v>11</v>
      </c>
      <c r="B129" s="208" t="s">
        <v>399</v>
      </c>
      <c r="C129" s="226">
        <f>+C130+C131+C132+C133</f>
        <v>0</v>
      </c>
      <c r="D129" s="226">
        <f>+D130+D131+D132+D133</f>
        <v>0</v>
      </c>
      <c r="E129" s="226">
        <f>+E130+E131+E132+E133</f>
        <v>0</v>
      </c>
    </row>
    <row r="130" spans="1:5" ht="12" customHeight="1">
      <c r="A130" s="368" t="s">
        <v>63</v>
      </c>
      <c r="B130" s="189" t="s">
        <v>400</v>
      </c>
      <c r="C130" s="216"/>
      <c r="D130" s="216"/>
      <c r="E130" s="216"/>
    </row>
    <row r="131" spans="1:5" ht="12" customHeight="1">
      <c r="A131" s="368" t="s">
        <v>64</v>
      </c>
      <c r="B131" s="189" t="s">
        <v>401</v>
      </c>
      <c r="C131" s="216"/>
      <c r="D131" s="216"/>
      <c r="E131" s="216"/>
    </row>
    <row r="132" spans="1:5" ht="12" customHeight="1">
      <c r="A132" s="368" t="s">
        <v>299</v>
      </c>
      <c r="B132" s="189" t="s">
        <v>402</v>
      </c>
      <c r="C132" s="216"/>
      <c r="D132" s="216"/>
      <c r="E132" s="216"/>
    </row>
    <row r="133" spans="1:5" s="164" customFormat="1" ht="12" customHeight="1" thickBot="1">
      <c r="A133" s="377" t="s">
        <v>301</v>
      </c>
      <c r="B133" s="187" t="s">
        <v>403</v>
      </c>
      <c r="C133" s="216"/>
      <c r="D133" s="216"/>
      <c r="E133" s="216"/>
    </row>
    <row r="134" spans="1:11" ht="13.5" thickBot="1">
      <c r="A134" s="205" t="s">
        <v>12</v>
      </c>
      <c r="B134" s="208" t="s">
        <v>596</v>
      </c>
      <c r="C134" s="352">
        <f>+C135+C136+C137+C139+C138</f>
        <v>808058</v>
      </c>
      <c r="D134" s="352">
        <f>+D135+D136+D137+D139+D138</f>
        <v>808058</v>
      </c>
      <c r="E134" s="352">
        <f>+E135+E136+E137+E139+E138</f>
        <v>808058</v>
      </c>
      <c r="K134" s="333"/>
    </row>
    <row r="135" spans="1:5" ht="12.75">
      <c r="A135" s="368" t="s">
        <v>65</v>
      </c>
      <c r="B135" s="189" t="s">
        <v>405</v>
      </c>
      <c r="C135" s="233"/>
      <c r="D135" s="233"/>
      <c r="E135" s="216"/>
    </row>
    <row r="136" spans="1:5" ht="12" customHeight="1">
      <c r="A136" s="368" t="s">
        <v>66</v>
      </c>
      <c r="B136" s="189" t="s">
        <v>406</v>
      </c>
      <c r="C136" s="233">
        <v>808058</v>
      </c>
      <c r="D136" s="233">
        <v>808058</v>
      </c>
      <c r="E136" s="216">
        <v>808058</v>
      </c>
    </row>
    <row r="137" spans="1:5" s="164" customFormat="1" ht="12" customHeight="1">
      <c r="A137" s="368" t="s">
        <v>308</v>
      </c>
      <c r="B137" s="189" t="s">
        <v>595</v>
      </c>
      <c r="C137" s="233"/>
      <c r="D137" s="233"/>
      <c r="E137" s="216"/>
    </row>
    <row r="138" spans="1:5" s="164" customFormat="1" ht="12" customHeight="1">
      <c r="A138" s="368" t="s">
        <v>310</v>
      </c>
      <c r="B138" s="189" t="s">
        <v>407</v>
      </c>
      <c r="C138" s="233"/>
      <c r="D138" s="233"/>
      <c r="E138" s="216"/>
    </row>
    <row r="139" spans="1:5" s="164" customFormat="1" ht="12" customHeight="1" thickBot="1">
      <c r="A139" s="377" t="s">
        <v>594</v>
      </c>
      <c r="B139" s="187" t="s">
        <v>408</v>
      </c>
      <c r="C139" s="216"/>
      <c r="D139" s="216"/>
      <c r="E139" s="216"/>
    </row>
    <row r="140" spans="1:5" s="164" customFormat="1" ht="12" customHeight="1" thickBot="1">
      <c r="A140" s="205" t="s">
        <v>13</v>
      </c>
      <c r="B140" s="208" t="s">
        <v>500</v>
      </c>
      <c r="C140" s="354">
        <f>+C141+C142+C143+C144</f>
        <v>0</v>
      </c>
      <c r="D140" s="354">
        <f>+D141+D142+D143+D144</f>
        <v>0</v>
      </c>
      <c r="E140" s="354">
        <f>+E141+E142+E143+E144</f>
        <v>0</v>
      </c>
    </row>
    <row r="141" spans="1:5" s="164" customFormat="1" ht="12" customHeight="1">
      <c r="A141" s="368" t="s">
        <v>127</v>
      </c>
      <c r="B141" s="189" t="s">
        <v>410</v>
      </c>
      <c r="C141" s="216"/>
      <c r="D141" s="216"/>
      <c r="E141" s="216"/>
    </row>
    <row r="142" spans="1:5" s="164" customFormat="1" ht="12" customHeight="1">
      <c r="A142" s="368" t="s">
        <v>128</v>
      </c>
      <c r="B142" s="189" t="s">
        <v>411</v>
      </c>
      <c r="C142" s="216"/>
      <c r="D142" s="216"/>
      <c r="E142" s="216"/>
    </row>
    <row r="143" spans="1:5" s="164" customFormat="1" ht="12" customHeight="1">
      <c r="A143" s="368" t="s">
        <v>151</v>
      </c>
      <c r="B143" s="189" t="s">
        <v>412</v>
      </c>
      <c r="C143" s="216"/>
      <c r="D143" s="216"/>
      <c r="E143" s="216"/>
    </row>
    <row r="144" spans="1:5" ht="12.75" customHeight="1" thickBot="1">
      <c r="A144" s="368" t="s">
        <v>316</v>
      </c>
      <c r="B144" s="189" t="s">
        <v>413</v>
      </c>
      <c r="C144" s="216"/>
      <c r="D144" s="216"/>
      <c r="E144" s="216"/>
    </row>
    <row r="145" spans="1:5" ht="12" customHeight="1" thickBot="1">
      <c r="A145" s="205" t="s">
        <v>14</v>
      </c>
      <c r="B145" s="208" t="s">
        <v>414</v>
      </c>
      <c r="C145" s="367">
        <f>+C125+C129+C134+C140</f>
        <v>808058</v>
      </c>
      <c r="D145" s="367">
        <f>+D125+D129+D134+D140</f>
        <v>808058</v>
      </c>
      <c r="E145" s="367">
        <f>+E125+E129+E134+E140</f>
        <v>808058</v>
      </c>
    </row>
    <row r="146" spans="1:5" ht="15" customHeight="1" thickBot="1">
      <c r="A146" s="379" t="s">
        <v>15</v>
      </c>
      <c r="B146" s="228" t="s">
        <v>415</v>
      </c>
      <c r="C146" s="367">
        <f>+C124+C145</f>
        <v>58713236</v>
      </c>
      <c r="D146" s="367">
        <f>+D124+D145</f>
        <v>72351622</v>
      </c>
      <c r="E146" s="367">
        <f>+E124+E145</f>
        <v>50459257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344" t="s">
        <v>620</v>
      </c>
      <c r="B148" s="345"/>
      <c r="C148" s="85">
        <v>19</v>
      </c>
      <c r="D148" s="86">
        <v>17</v>
      </c>
      <c r="E148" s="83">
        <v>17</v>
      </c>
    </row>
    <row r="149" spans="1:5" ht="14.25" customHeight="1" thickBot="1">
      <c r="A149" s="344" t="s">
        <v>619</v>
      </c>
      <c r="B149" s="345"/>
      <c r="C149" s="85">
        <v>13</v>
      </c>
      <c r="D149" s="86">
        <v>11</v>
      </c>
      <c r="E149" s="83">
        <v>11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Vendég</cp:lastModifiedBy>
  <cp:lastPrinted>2018-01-04T11:00:42Z</cp:lastPrinted>
  <dcterms:created xsi:type="dcterms:W3CDTF">1999-10-30T10:30:45Z</dcterms:created>
  <dcterms:modified xsi:type="dcterms:W3CDTF">2018-05-27T07:09:49Z</dcterms:modified>
  <cp:category/>
  <cp:version/>
  <cp:contentType/>
  <cp:contentStatus/>
</cp:coreProperties>
</file>