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activeTab="1"/>
  </bookViews>
  <sheets>
    <sheet name="ÖSSZEFÜGGÉSEK" sheetId="1" r:id="rId1"/>
    <sheet name="1.sz.mell." sheetId="2" r:id="rId2"/>
    <sheet name="2.1.sz.mell  " sheetId="3" r:id="rId3"/>
    <sheet name="2.2.sz.mell  " sheetId="4" r:id="rId4"/>
    <sheet name="ELLENŐRZÉS-1.sz.2.1.sz.2.2.sz." sheetId="5" r:id="rId5"/>
    <sheet name="3.sz.mell." sheetId="6" r:id="rId6"/>
    <sheet name="4.sz.mell." sheetId="7" r:id="rId7"/>
    <sheet name="5.1. sz. mell. " sheetId="8" r:id="rId8"/>
    <sheet name="5.2. sz. mell." sheetId="9" r:id="rId9"/>
    <sheet name="5.3. sz. mell." sheetId="10" r:id="rId10"/>
    <sheet name="5.4. sz. mell." sheetId="11" r:id="rId11"/>
    <sheet name="6.1. sz. mell" sheetId="12" r:id="rId12"/>
    <sheet name="6.2. sz. mell." sheetId="13" r:id="rId13"/>
    <sheet name="7. sz. mell" sheetId="14" r:id="rId14"/>
    <sheet name="8.sz. mell." sheetId="15" r:id="rId15"/>
    <sheet name="1.tájékoztató" sheetId="16" r:id="rId16"/>
    <sheet name="2. tájékoztató tábla" sheetId="17" r:id="rId17"/>
    <sheet name="3. tájékoztató tábla" sheetId="18" r:id="rId18"/>
    <sheet name="4. tájékoztató tábla" sheetId="19" r:id="rId19"/>
    <sheet name="5. tájékoztató tábla" sheetId="20" r:id="rId20"/>
    <sheet name="6. tájékoztató tábla" sheetId="21" r:id="rId21"/>
    <sheet name="7.1. tájékoztató tábla" sheetId="22" r:id="rId22"/>
    <sheet name="7.2. tájékoztató tábla" sheetId="23" r:id="rId23"/>
    <sheet name="7.3. tájékoztató tábla" sheetId="24" r:id="rId24"/>
    <sheet name="7.4. tájékoztató tábla" sheetId="25" r:id="rId25"/>
    <sheet name="8. tájékoztató tábla" sheetId="26" r:id="rId26"/>
    <sheet name="9. tájékoztató tábla" sheetId="27" r:id="rId27"/>
    <sheet name="Munka1" sheetId="28" r:id="rId28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4._sz._sor_részletezése" localSheetId="8">#REF!</definedName>
    <definedName name="_4._sz._sor_részletezése" localSheetId="9">#REF!</definedName>
    <definedName name="_4._sz._sor_részletezése" localSheetId="10">#REF!</definedName>
    <definedName name="_4._sz._sor_részletezése">#REF!</definedName>
    <definedName name="_4.sz.sor">#REF!</definedName>
    <definedName name="_ftn1" localSheetId="23">'7.3. tájékoztató tábla'!$A$27</definedName>
    <definedName name="_ftnref1" localSheetId="23">'7.3. tájékoztató tábla'!$A$18</definedName>
    <definedName name="ba" localSheetId="8">#REF!</definedName>
    <definedName name="ba" localSheetId="9">#REF!</definedName>
    <definedName name="ba" localSheetId="10">#REF!</definedName>
    <definedName name="ba">#REF!</definedName>
    <definedName name="bb" localSheetId="8">#REF!</definedName>
    <definedName name="bb" localSheetId="9">#REF!</definedName>
    <definedName name="bb" localSheetId="10">#REF!</definedName>
    <definedName name="bb">#REF!</definedName>
    <definedName name="bc" localSheetId="8">#REF!</definedName>
    <definedName name="bc" localSheetId="9">#REF!</definedName>
    <definedName name="bc" localSheetId="10">#REF!</definedName>
    <definedName name="bc">#REF!</definedName>
    <definedName name="bd" localSheetId="8">#REF!</definedName>
    <definedName name="bd" localSheetId="9">#REF!</definedName>
    <definedName name="bd" localSheetId="10">#REF!</definedName>
    <definedName name="bd">#REF!</definedName>
    <definedName name="fa" localSheetId="8">#REF!</definedName>
    <definedName name="fa" localSheetId="9">#REF!</definedName>
    <definedName name="fa" localSheetId="10">#REF!</definedName>
    <definedName name="fa">#REF!</definedName>
    <definedName name="fb" localSheetId="8">#REF!</definedName>
    <definedName name="fb" localSheetId="9">#REF!</definedName>
    <definedName name="fb" localSheetId="10">#REF!</definedName>
    <definedName name="fb">#REF!</definedName>
    <definedName name="fc" localSheetId="8">#REF!</definedName>
    <definedName name="fc" localSheetId="9">#REF!</definedName>
    <definedName name="fc" localSheetId="10">#REF!</definedName>
    <definedName name="fc">#REF!</definedName>
    <definedName name="fd" localSheetId="8">#REF!</definedName>
    <definedName name="fd" localSheetId="9">#REF!</definedName>
    <definedName name="fd" localSheetId="10">#REF!</definedName>
    <definedName name="fd">#REF!</definedName>
    <definedName name="_xlnm.Print_Titles" localSheetId="11">'6.1. sz. mell'!$1:$7</definedName>
    <definedName name="_xlnm.Print_Titles" localSheetId="12">'6.2. sz. mell.'!$1:$9</definedName>
    <definedName name="_xlnm.Print_Titles" localSheetId="21">'7.1. tájékoztató tábla'!$2:$6</definedName>
    <definedName name="_xlnm.Print_Area" localSheetId="1">'1.sz.mell.'!$A$1:$H$152</definedName>
    <definedName name="_xlnm.Print_Area" localSheetId="15">'1.tájékoztató'!$A$1:$E$146</definedName>
    <definedName name="_xlnm.Print_Area" localSheetId="2">'2.1.sz.mell  '!$A$1:$J$32</definedName>
    <definedName name="pa" localSheetId="8">#REF!</definedName>
    <definedName name="pa" localSheetId="9">#REF!</definedName>
    <definedName name="pa" localSheetId="10">#REF!</definedName>
    <definedName name="pa">#REF!</definedName>
    <definedName name="pb" localSheetId="8">#REF!</definedName>
    <definedName name="pb" localSheetId="9">#REF!</definedName>
    <definedName name="pb" localSheetId="10">#REF!</definedName>
    <definedName name="pb">#REF!</definedName>
    <definedName name="pc" localSheetId="8">#REF!</definedName>
    <definedName name="pc" localSheetId="9">#REF!</definedName>
    <definedName name="pc" localSheetId="10">#REF!</definedName>
    <definedName name="pc">#REF!</definedName>
    <definedName name="pd" localSheetId="8">#REF!</definedName>
    <definedName name="pd" localSheetId="9">#REF!</definedName>
    <definedName name="pd" localSheetId="10">#REF!</definedName>
    <definedName name="pd">#REF!</definedName>
    <definedName name="pe" localSheetId="8">#REF!</definedName>
    <definedName name="pe" localSheetId="9">#REF!</definedName>
    <definedName name="pe" localSheetId="10">#REF!</definedName>
    <definedName name="pe">#REF!</definedName>
    <definedName name="pf" localSheetId="8">#REF!</definedName>
    <definedName name="pf" localSheetId="9">#REF!</definedName>
    <definedName name="pf" localSheetId="10">#REF!</definedName>
    <definedName name="pf">#REF!</definedName>
    <definedName name="pg" localSheetId="8">#REF!</definedName>
    <definedName name="pg" localSheetId="9">#REF!</definedName>
    <definedName name="pg" localSheetId="10">#REF!</definedName>
    <definedName name="pg">#REF!</definedName>
    <definedName name="ph" localSheetId="8">#REF!</definedName>
    <definedName name="ph" localSheetId="9">#REF!</definedName>
    <definedName name="ph" localSheetId="10">#REF!</definedName>
    <definedName name="ph">#REF!</definedName>
    <definedName name="pi" localSheetId="8">#REF!</definedName>
    <definedName name="pi" localSheetId="9">#REF!</definedName>
    <definedName name="pi" localSheetId="10">#REF!</definedName>
    <definedName name="pi">#REF!</definedName>
    <definedName name="pj" localSheetId="8">#REF!</definedName>
    <definedName name="pj" localSheetId="9">#REF!</definedName>
    <definedName name="pj" localSheetId="10">#REF!</definedName>
    <definedName name="pj">#REF!</definedName>
    <definedName name="pk" localSheetId="8">#REF!</definedName>
    <definedName name="pk" localSheetId="9">#REF!</definedName>
    <definedName name="pk" localSheetId="10">#REF!</definedName>
    <definedName name="pk">#REF!</definedName>
    <definedName name="pl" localSheetId="8">#REF!</definedName>
    <definedName name="pl" localSheetId="9">#REF!</definedName>
    <definedName name="pl" localSheetId="10">#REF!</definedName>
    <definedName name="pl">#REF!</definedName>
    <definedName name="pm" localSheetId="8">#REF!</definedName>
    <definedName name="pm" localSheetId="9">#REF!</definedName>
    <definedName name="pm" localSheetId="10">#REF!</definedName>
    <definedName name="pm">#REF!</definedName>
    <definedName name="pn" localSheetId="8">#REF!</definedName>
    <definedName name="pn" localSheetId="9">#REF!</definedName>
    <definedName name="pn" localSheetId="10">#REF!</definedName>
    <definedName name="pn">#REF!</definedName>
    <definedName name="po" localSheetId="8">#REF!</definedName>
    <definedName name="po" localSheetId="9">#REF!</definedName>
    <definedName name="po" localSheetId="10">#REF!</definedName>
    <definedName name="po">#REF!</definedName>
    <definedName name="pp" localSheetId="8">#REF!</definedName>
    <definedName name="pp" localSheetId="9">#REF!</definedName>
    <definedName name="pp" localSheetId="10">#REF!</definedName>
    <definedName name="pp">#REF!</definedName>
    <definedName name="ppa" localSheetId="8">'[3]Kötvény'!#REF!</definedName>
    <definedName name="ppa" localSheetId="9">'[3]Kötvény'!#REF!</definedName>
    <definedName name="ppa" localSheetId="10">'[3]Kötvény'!#REF!</definedName>
    <definedName name="ppa">'[3]Kötvény'!#REF!</definedName>
    <definedName name="ppb" localSheetId="8">'[3]Kötvény'!#REF!</definedName>
    <definedName name="ppb" localSheetId="9">'[3]Kötvény'!#REF!</definedName>
    <definedName name="ppb" localSheetId="10">'[3]Kötvény'!#REF!</definedName>
    <definedName name="ppb">'[3]Kötvény'!#REF!</definedName>
    <definedName name="ppc" localSheetId="8">'[3]Kötvény'!#REF!</definedName>
    <definedName name="ppc" localSheetId="9">'[3]Kötvény'!#REF!</definedName>
    <definedName name="ppc" localSheetId="10">'[3]Kötvény'!#REF!</definedName>
    <definedName name="ppc">'[3]Kötvény'!#REF!</definedName>
    <definedName name="ppd" localSheetId="8">'[3]Kötvény'!#REF!</definedName>
    <definedName name="ppd" localSheetId="9">'[3]Kötvény'!#REF!</definedName>
    <definedName name="ppd" localSheetId="10">'[3]Kötvény'!#REF!</definedName>
    <definedName name="ppd">'[3]Kötvény'!#REF!</definedName>
    <definedName name="ppe" localSheetId="8">'[3]Kötvény'!#REF!</definedName>
    <definedName name="ppe" localSheetId="9">'[3]Kötvény'!#REF!</definedName>
    <definedName name="ppe" localSheetId="10">'[3]Kötvény'!#REF!</definedName>
    <definedName name="ppe">'[3]Kötvény'!#REF!</definedName>
    <definedName name="ppf" localSheetId="8">'[3]Kötvény'!#REF!</definedName>
    <definedName name="ppf" localSheetId="9">'[3]Kötvény'!#REF!</definedName>
    <definedName name="ppf" localSheetId="10">'[3]Kötvény'!#REF!</definedName>
    <definedName name="ppf">'[3]Kötvény'!#REF!</definedName>
    <definedName name="ppg">'[3]Kötvény'!$H$4</definedName>
    <definedName name="ppn" localSheetId="8">'[4]Kötvény'!#REF!</definedName>
    <definedName name="ppn" localSheetId="9">'[4]Kötvény'!#REF!</definedName>
    <definedName name="ppn" localSheetId="10">'[4]Kötvény'!#REF!</definedName>
    <definedName name="ppn">'[4]Kötvény'!#REF!</definedName>
    <definedName name="ppo" localSheetId="8">'[4]Kötvény'!#REF!</definedName>
    <definedName name="ppo" localSheetId="9">'[4]Kötvény'!#REF!</definedName>
    <definedName name="ppo" localSheetId="10">'[4]Kötvény'!#REF!</definedName>
    <definedName name="ppo">'[4]Kötvény'!#REF!</definedName>
    <definedName name="sa" localSheetId="8">'[5]Sikeres Mo. Hitel 3,5%'!#REF!</definedName>
    <definedName name="sa" localSheetId="9">'[5]Sikeres Mo. Hitel 3,5%'!#REF!</definedName>
    <definedName name="sa" localSheetId="10">'[5]Sikeres Mo. Hitel 3,5%'!#REF!</definedName>
    <definedName name="sa">'[5]Sikeres Mo. Hitel 3,5%'!#REF!</definedName>
    <definedName name="sb" localSheetId="8">#REF!</definedName>
    <definedName name="sb" localSheetId="9">#REF!</definedName>
    <definedName name="sb" localSheetId="10">#REF!</definedName>
    <definedName name="sb">#REF!</definedName>
    <definedName name="sc" localSheetId="8">#REF!</definedName>
    <definedName name="sc" localSheetId="9">#REF!</definedName>
    <definedName name="sc" localSheetId="10">#REF!</definedName>
    <definedName name="sc">#REF!</definedName>
    <definedName name="sd" localSheetId="8">#REF!</definedName>
    <definedName name="sd" localSheetId="9">#REF!</definedName>
    <definedName name="sd" localSheetId="10">#REF!</definedName>
    <definedName name="sd">#REF!</definedName>
    <definedName name="se" localSheetId="8">#REF!</definedName>
    <definedName name="se" localSheetId="9">#REF!</definedName>
    <definedName name="se" localSheetId="10">#REF!</definedName>
    <definedName name="se">#REF!</definedName>
    <definedName name="sf" localSheetId="8">#REF!</definedName>
    <definedName name="sf" localSheetId="9">#REF!</definedName>
    <definedName name="sf" localSheetId="10">#REF!</definedName>
    <definedName name="sf">#REF!</definedName>
    <definedName name="sg" localSheetId="8">#REF!</definedName>
    <definedName name="sg" localSheetId="9">#REF!</definedName>
    <definedName name="sg" localSheetId="10">#REF!</definedName>
    <definedName name="sg">#REF!</definedName>
    <definedName name="sh" localSheetId="8">#REF!</definedName>
    <definedName name="sh" localSheetId="9">#REF!</definedName>
    <definedName name="sh" localSheetId="10">#REF!</definedName>
    <definedName name="sh">#REF!</definedName>
    <definedName name="si" localSheetId="8">#REF!</definedName>
    <definedName name="si" localSheetId="9">#REF!</definedName>
    <definedName name="si" localSheetId="10">#REF!</definedName>
    <definedName name="si">#REF!</definedName>
    <definedName name="sj" localSheetId="8">#REF!</definedName>
    <definedName name="sj" localSheetId="9">#REF!</definedName>
    <definedName name="sj" localSheetId="10">#REF!</definedName>
    <definedName name="sj">#REF!</definedName>
    <definedName name="sk" localSheetId="8">#REF!</definedName>
    <definedName name="sk" localSheetId="9">#REF!</definedName>
    <definedName name="sk" localSheetId="10">#REF!</definedName>
    <definedName name="sk">#REF!</definedName>
    <definedName name="sl" localSheetId="8">#REF!</definedName>
    <definedName name="sl" localSheetId="9">#REF!</definedName>
    <definedName name="sl" localSheetId="10">#REF!</definedName>
    <definedName name="sl">#REF!</definedName>
    <definedName name="sly" localSheetId="8">#REF!</definedName>
    <definedName name="sly" localSheetId="9">#REF!</definedName>
    <definedName name="sly" localSheetId="10">#REF!</definedName>
    <definedName name="sly">#REF!</definedName>
    <definedName name="sm" localSheetId="8">#REF!</definedName>
    <definedName name="sm" localSheetId="9">#REF!</definedName>
    <definedName name="sm" localSheetId="10">#REF!</definedName>
    <definedName name="sm">#REF!</definedName>
    <definedName name="sn" localSheetId="8">#REF!</definedName>
    <definedName name="sn" localSheetId="9">#REF!</definedName>
    <definedName name="sn" localSheetId="10">#REF!</definedName>
    <definedName name="sn">#REF!</definedName>
    <definedName name="sos" localSheetId="8">#REF!</definedName>
    <definedName name="sos" localSheetId="9">#REF!</definedName>
    <definedName name="sos" localSheetId="10">#REF!</definedName>
    <definedName name="sos">#REF!</definedName>
    <definedName name="sp" localSheetId="8">#REF!</definedName>
    <definedName name="sp" localSheetId="9">#REF!</definedName>
    <definedName name="sp" localSheetId="10">#REF!</definedName>
    <definedName name="sp">#REF!</definedName>
    <definedName name="sq" localSheetId="8">#REF!</definedName>
    <definedName name="sq" localSheetId="9">#REF!</definedName>
    <definedName name="sq" localSheetId="10">#REF!</definedName>
    <definedName name="sq">#REF!</definedName>
    <definedName name="sr" localSheetId="8">#REF!</definedName>
    <definedName name="sr" localSheetId="9">#REF!</definedName>
    <definedName name="sr" localSheetId="10">#REF!</definedName>
    <definedName name="sr">#REF!</definedName>
    <definedName name="ss" localSheetId="8">#REF!</definedName>
    <definedName name="ss" localSheetId="9">#REF!</definedName>
    <definedName name="ss" localSheetId="10">#REF!</definedName>
    <definedName name="ss">#REF!</definedName>
    <definedName name="ssa" localSheetId="8">'[5] Sikeres Mo. Hitel 2,5%'!#REF!</definedName>
    <definedName name="ssa" localSheetId="9">'[5] Sikeres Mo. Hitel 2,5%'!#REF!</definedName>
    <definedName name="ssa" localSheetId="10">'[5] Sikeres Mo. Hitel 2,5%'!#REF!</definedName>
    <definedName name="ssa">'[5] Sikeres Mo. Hitel 2,5%'!#REF!</definedName>
    <definedName name="ssb" localSheetId="8">#REF!</definedName>
    <definedName name="ssb" localSheetId="9">#REF!</definedName>
    <definedName name="ssb" localSheetId="10">#REF!</definedName>
    <definedName name="ssb">#REF!</definedName>
    <definedName name="ssc" localSheetId="8">#REF!</definedName>
    <definedName name="ssc" localSheetId="9">#REF!</definedName>
    <definedName name="ssc" localSheetId="10">#REF!</definedName>
    <definedName name="ssc">#REF!</definedName>
    <definedName name="ssd" localSheetId="8">#REF!</definedName>
    <definedName name="ssd" localSheetId="9">#REF!</definedName>
    <definedName name="ssd" localSheetId="10">#REF!</definedName>
    <definedName name="ssd">#REF!</definedName>
    <definedName name="sse" localSheetId="8">#REF!</definedName>
    <definedName name="sse" localSheetId="9">#REF!</definedName>
    <definedName name="sse" localSheetId="10">#REF!</definedName>
    <definedName name="sse">#REF!</definedName>
    <definedName name="ssf" localSheetId="8">#REF!</definedName>
    <definedName name="ssf" localSheetId="9">#REF!</definedName>
    <definedName name="ssf" localSheetId="10">#REF!</definedName>
    <definedName name="ssf">#REF!</definedName>
    <definedName name="ssg" localSheetId="8">#REF!</definedName>
    <definedName name="ssg" localSheetId="9">#REF!</definedName>
    <definedName name="ssg" localSheetId="10">#REF!</definedName>
    <definedName name="ssg">#REF!</definedName>
    <definedName name="ssh" localSheetId="8">#REF!</definedName>
    <definedName name="ssh" localSheetId="9">#REF!</definedName>
    <definedName name="ssh" localSheetId="10">#REF!</definedName>
    <definedName name="ssh">#REF!</definedName>
    <definedName name="ssi" localSheetId="8">#REF!</definedName>
    <definedName name="ssi" localSheetId="9">#REF!</definedName>
    <definedName name="ssi" localSheetId="10">#REF!</definedName>
    <definedName name="ssi">#REF!</definedName>
    <definedName name="ssj" localSheetId="8">#REF!</definedName>
    <definedName name="ssj" localSheetId="9">#REF!</definedName>
    <definedName name="ssj" localSheetId="10">#REF!</definedName>
    <definedName name="ssj">#REF!</definedName>
    <definedName name="ssk" localSheetId="8">#REF!</definedName>
    <definedName name="ssk" localSheetId="9">#REF!</definedName>
    <definedName name="ssk" localSheetId="10">#REF!</definedName>
    <definedName name="ssk">#REF!</definedName>
    <definedName name="ssl" localSheetId="8">#REF!</definedName>
    <definedName name="ssl" localSheetId="9">#REF!</definedName>
    <definedName name="ssl" localSheetId="10">#REF!</definedName>
    <definedName name="ssl">#REF!</definedName>
    <definedName name="ssly" localSheetId="8">#REF!</definedName>
    <definedName name="ssly" localSheetId="9">#REF!</definedName>
    <definedName name="ssly" localSheetId="10">#REF!</definedName>
    <definedName name="ssly">#REF!</definedName>
    <definedName name="ssm" localSheetId="8">#REF!</definedName>
    <definedName name="ssm" localSheetId="9">#REF!</definedName>
    <definedName name="ssm" localSheetId="10">#REF!</definedName>
    <definedName name="ssm">#REF!</definedName>
    <definedName name="ssn" localSheetId="8">#REF!</definedName>
    <definedName name="ssn" localSheetId="9">#REF!</definedName>
    <definedName name="ssn" localSheetId="10">#REF!</definedName>
    <definedName name="ssn">#REF!</definedName>
    <definedName name="ssos" localSheetId="8">#REF!</definedName>
    <definedName name="ssos" localSheetId="9">#REF!</definedName>
    <definedName name="ssos" localSheetId="10">#REF!</definedName>
    <definedName name="ssos">#REF!</definedName>
    <definedName name="ssp" localSheetId="8">#REF!</definedName>
    <definedName name="ssp" localSheetId="9">#REF!</definedName>
    <definedName name="ssp" localSheetId="10">#REF!</definedName>
    <definedName name="ssp">#REF!</definedName>
    <definedName name="ssq" localSheetId="8">#REF!</definedName>
    <definedName name="ssq" localSheetId="9">#REF!</definedName>
    <definedName name="ssq" localSheetId="10">#REF!</definedName>
    <definedName name="ssq">#REF!</definedName>
    <definedName name="ssr" localSheetId="8">#REF!</definedName>
    <definedName name="ssr" localSheetId="9">#REF!</definedName>
    <definedName name="ssr" localSheetId="10">#REF!</definedName>
    <definedName name="ssr">#REF!</definedName>
    <definedName name="sss" localSheetId="8">#REF!</definedName>
    <definedName name="sss" localSheetId="9">#REF!</definedName>
    <definedName name="sss" localSheetId="10">#REF!</definedName>
    <definedName name="sss">#REF!</definedName>
    <definedName name="ta" localSheetId="8">#REF!</definedName>
    <definedName name="ta" localSheetId="9">#REF!</definedName>
    <definedName name="ta" localSheetId="10">#REF!</definedName>
    <definedName name="ta">#REF!</definedName>
    <definedName name="tb" localSheetId="8">#REF!</definedName>
    <definedName name="tb" localSheetId="9">#REF!</definedName>
    <definedName name="tb" localSheetId="10">#REF!</definedName>
    <definedName name="tb">#REF!</definedName>
    <definedName name="tc" localSheetId="8">#REF!</definedName>
    <definedName name="tc" localSheetId="9">#REF!</definedName>
    <definedName name="tc" localSheetId="10">#REF!</definedName>
    <definedName name="tc">#REF!</definedName>
    <definedName name="td" localSheetId="8">#REF!</definedName>
    <definedName name="td" localSheetId="9">#REF!</definedName>
    <definedName name="td" localSheetId="10">#REF!</definedName>
    <definedName name="td">#REF!</definedName>
    <definedName name="te" localSheetId="8">#REF!</definedName>
    <definedName name="te" localSheetId="9">#REF!</definedName>
    <definedName name="te" localSheetId="10">#REF!</definedName>
    <definedName name="te">#REF!</definedName>
    <definedName name="tf" localSheetId="8">#REF!</definedName>
    <definedName name="tf" localSheetId="9">#REF!</definedName>
    <definedName name="tf" localSheetId="10">#REF!</definedName>
    <definedName name="tf">#REF!</definedName>
    <definedName name="tg" localSheetId="8">#REF!</definedName>
    <definedName name="tg" localSheetId="9">#REF!</definedName>
    <definedName name="tg" localSheetId="10">#REF!</definedName>
    <definedName name="tg">#REF!</definedName>
    <definedName name="th" localSheetId="8">#REF!</definedName>
    <definedName name="th" localSheetId="9">#REF!</definedName>
    <definedName name="th" localSheetId="10">#REF!</definedName>
    <definedName name="th">#REF!</definedName>
    <definedName name="ti" localSheetId="8">#REF!</definedName>
    <definedName name="ti" localSheetId="9">#REF!</definedName>
    <definedName name="ti" localSheetId="10">#REF!</definedName>
    <definedName name="ti">#REF!</definedName>
  </definedNames>
  <calcPr fullCalcOnLoad="1"/>
</workbook>
</file>

<file path=xl/sharedStrings.xml><?xml version="1.0" encoding="utf-8"?>
<sst xmlns="http://schemas.openxmlformats.org/spreadsheetml/2006/main" count="2198" uniqueCount="900">
  <si>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</si>
  <si>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</si>
  <si>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</si>
  <si>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</si>
  <si>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</si>
  <si>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</si>
  <si>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</si>
  <si>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</si>
  <si>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</si>
  <si>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</si>
  <si>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</si>
  <si>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</si>
  <si>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</si>
  <si>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</si>
  <si>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</si>
  <si>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</si>
  <si>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</si>
  <si>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</si>
  <si>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</si>
  <si>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</si>
  <si>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</si>
  <si>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</si>
  <si>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</si>
  <si>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</si>
  <si>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</si>
  <si>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</si>
  <si>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</si>
  <si>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</si>
  <si>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</si>
  <si>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</si>
  <si>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</si>
  <si>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</si>
  <si>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</si>
  <si>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</si>
  <si>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</si>
  <si>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</si>
  <si>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</si>
  <si>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</si>
  <si>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</si>
  <si>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</si>
  <si>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Bevételek</t>
  </si>
  <si>
    <t>Kiadások</t>
  </si>
  <si>
    <t>Egyéb fejlesztési célú 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</si>
  <si>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</si>
  <si>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</si>
  <si>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</si>
  <si>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</si>
  <si>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</si>
  <si>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</si>
  <si>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</si>
  <si>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</si>
  <si>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</si>
  <si>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</si>
  <si>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</si>
  <si>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</si>
  <si>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</si>
  <si>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</si>
  <si>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</si>
  <si>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</si>
  <si>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</si>
  <si>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</si>
  <si>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</si>
  <si>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</si>
  <si>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</si>
  <si>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</si>
  <si>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</si>
  <si>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</si>
  <si>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</si>
  <si>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</si>
  <si>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</si>
  <si>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</si>
  <si>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</si>
  <si>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</si>
  <si>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</si>
  <si>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</si>
  <si>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</si>
  <si>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</si>
  <si>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</si>
  <si>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</si>
  <si>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</si>
  <si>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</si>
  <si>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</si>
  <si>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</si>
  <si>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</si>
  <si>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</si>
  <si>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</si>
  <si>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</si>
  <si>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</si>
  <si>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</si>
  <si>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</si>
  <si>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</si>
  <si>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</si>
  <si>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</si>
  <si>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</si>
  <si>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</si>
  <si>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</si>
  <si>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</si>
  <si>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</si>
  <si>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</si>
  <si>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</si>
  <si>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</si>
  <si>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</si>
  <si>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</si>
  <si>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</si>
  <si>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</si>
  <si>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</si>
  <si>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</si>
  <si>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</si>
  <si>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</si>
  <si>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</si>
  <si>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</si>
  <si>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</si>
  <si>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</si>
  <si>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</si>
  <si>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</si>
  <si>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</si>
  <si>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</si>
  <si>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</si>
  <si>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</si>
  <si>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</si>
  <si>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</si>
  <si>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</si>
  <si>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</si>
  <si>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</si>
  <si>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</si>
  <si>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</si>
  <si>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</si>
  <si>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</si>
  <si>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</si>
  <si>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</si>
  <si>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</si>
  <si>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</si>
  <si>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</si>
  <si>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</si>
  <si>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</si>
  <si>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</si>
  <si>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</si>
  <si>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</si>
  <si>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</si>
  <si>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</si>
  <si>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</si>
  <si>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</si>
  <si>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</si>
  <si>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</si>
  <si>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</si>
  <si>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</si>
  <si>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</si>
  <si>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</si>
  <si>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</si>
  <si>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</si>
  <si>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</si>
  <si>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</si>
  <si>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</si>
  <si>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</si>
  <si>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</si>
  <si>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</si>
  <si>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</si>
  <si>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</si>
  <si>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</si>
  <si>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</si>
  <si>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</si>
  <si>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</si>
  <si>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</si>
  <si>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</si>
  <si>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</si>
  <si>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</si>
  <si>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</si>
  <si>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</si>
  <si>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</si>
  <si>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</si>
  <si>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</si>
  <si>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</si>
  <si>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</si>
  <si>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</si>
  <si>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</si>
  <si>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</si>
  <si>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</si>
  <si>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</si>
  <si>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</si>
  <si>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</si>
  <si>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</si>
  <si>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</si>
  <si>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</si>
  <si>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</si>
  <si>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</si>
  <si>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</si>
  <si>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</si>
  <si>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</si>
  <si>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</si>
  <si>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</si>
  <si>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</si>
  <si>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</si>
  <si>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</si>
  <si>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</si>
  <si>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</si>
  <si>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</si>
  <si>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</si>
  <si>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</si>
  <si>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</si>
  <si>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</si>
  <si>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</si>
  <si>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</si>
  <si>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</si>
  <si>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</si>
  <si>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</si>
  <si>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</si>
  <si>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</si>
  <si>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</si>
  <si>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</si>
  <si>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</si>
  <si>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</si>
  <si>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</si>
  <si>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</si>
  <si>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</si>
  <si>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</si>
  <si>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</si>
  <si>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</si>
  <si>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</si>
  <si>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</si>
  <si>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</si>
  <si>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</si>
  <si>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</si>
  <si>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</si>
  <si>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</si>
  <si>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</si>
  <si>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</si>
  <si>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</si>
  <si>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</si>
  <si>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</si>
  <si>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</si>
  <si>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</si>
  <si>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</si>
  <si>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</si>
  <si>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</si>
  <si>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</si>
  <si>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</si>
  <si>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</si>
  <si>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</si>
  <si>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</si>
  <si>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</si>
  <si>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</si>
  <si>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</si>
  <si>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</si>
  <si>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</si>
  <si>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</si>
  <si>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</si>
  <si>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</si>
  <si>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</si>
  <si>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</si>
  <si>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</si>
  <si>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</si>
  <si>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</si>
  <si>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</si>
  <si>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</si>
  <si>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</si>
  <si>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</si>
  <si>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</si>
  <si>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</si>
  <si>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</si>
  <si>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</si>
  <si>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</si>
  <si>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</si>
  <si>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</si>
  <si>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</si>
  <si>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</si>
  <si>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</si>
  <si>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</si>
  <si>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</si>
  <si>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</si>
  <si>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</si>
  <si>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</si>
  <si>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</si>
  <si>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</si>
  <si>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</si>
  <si>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</si>
  <si>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</si>
  <si>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</si>
  <si>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</si>
  <si>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</si>
  <si>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</si>
  <si>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</si>
  <si>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</si>
  <si>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</si>
  <si>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</si>
  <si>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</si>
  <si>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</si>
  <si>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</si>
  <si>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</si>
  <si>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</si>
  <si>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</si>
  <si>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</si>
  <si>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</si>
  <si>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</si>
  <si>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</si>
  <si>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</si>
  <si>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</si>
  <si>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</si>
  <si>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</si>
  <si>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</si>
  <si>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</si>
  <si>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</si>
  <si>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</si>
  <si>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</si>
  <si>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</si>
  <si>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</si>
  <si>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</si>
  <si>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</si>
  <si>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</si>
  <si>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</si>
  <si>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</si>
  <si>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</si>
  <si>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</si>
  <si>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</si>
  <si>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</si>
  <si>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</si>
  <si>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</si>
  <si>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</si>
  <si>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</si>
  <si>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</si>
  <si>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</si>
  <si>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</si>
  <si>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</si>
  <si>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</si>
  <si>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</si>
  <si>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</si>
  <si>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</si>
  <si>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</si>
  <si>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</si>
  <si>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</si>
  <si>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</si>
  <si>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</si>
  <si>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</si>
  <si>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</si>
  <si>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</si>
  <si>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</si>
  <si>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</si>
  <si>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</si>
  <si>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</si>
  <si>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</si>
  <si>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</si>
  <si>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</si>
  <si>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</si>
  <si>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</si>
  <si>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</si>
  <si>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</si>
  <si>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</si>
  <si>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</si>
  <si>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</si>
  <si>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</si>
  <si>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</si>
  <si>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</si>
  <si>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</si>
  <si>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</si>
  <si>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</si>
  <si>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</si>
  <si>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</si>
  <si>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</si>
  <si>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</si>
  <si>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</si>
  <si>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</si>
  <si>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</si>
  <si>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</si>
  <si>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</si>
  <si>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</si>
  <si>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</si>
  <si>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</si>
  <si>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</si>
  <si>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</si>
  <si>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</si>
  <si>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</si>
  <si>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</si>
  <si>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</si>
  <si>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</si>
  <si>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</si>
  <si>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</si>
  <si>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</si>
  <si>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</si>
  <si>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</si>
  <si>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</si>
  <si>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</si>
  <si>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</si>
  <si>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</si>
  <si>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</si>
  <si>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</si>
  <si>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</si>
  <si>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</si>
  <si>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</si>
  <si>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</si>
  <si>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</si>
  <si>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</si>
  <si>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</si>
  <si>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</si>
  <si>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</si>
  <si>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</si>
  <si>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</si>
  <si>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</si>
  <si>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</si>
  <si>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</si>
  <si>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</si>
  <si>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</si>
  <si>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</si>
  <si>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</si>
  <si>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</si>
  <si>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</si>
  <si>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</si>
  <si>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</si>
  <si>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</si>
  <si>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</si>
  <si>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</si>
  <si>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</si>
  <si>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</si>
  <si>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</si>
  <si>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</si>
  <si>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</si>
  <si>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</si>
  <si>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</si>
  <si>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</si>
  <si>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</si>
  <si>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</si>
  <si>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</si>
  <si>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</si>
  <si>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</si>
  <si>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</si>
  <si>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</si>
  <si>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</si>
  <si>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</si>
  <si>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</si>
  <si>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</si>
  <si>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</si>
  <si>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</si>
  <si>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</si>
  <si>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</si>
  <si>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</si>
  <si>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</si>
  <si>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</si>
  <si>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</si>
  <si>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</si>
  <si>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</si>
  <si>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</si>
  <si>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</si>
  <si>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</si>
  <si>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</si>
  <si>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</si>
  <si>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</si>
  <si>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</si>
  <si>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</si>
  <si>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</si>
  <si>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</si>
  <si>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</si>
  <si>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</si>
  <si>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</si>
  <si>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</si>
  <si>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</si>
  <si>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</si>
  <si>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</si>
  <si>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</si>
  <si>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</si>
  <si>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</si>
  <si>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</si>
  <si>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</si>
  <si>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</si>
  <si>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</si>
  <si>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</si>
  <si>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</si>
  <si>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</si>
  <si>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</si>
  <si>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</si>
  <si>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</si>
  <si>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</si>
  <si>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</si>
  <si>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</si>
  <si>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</si>
  <si>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</si>
  <si>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</si>
  <si>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</si>
  <si>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</si>
  <si>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</si>
  <si>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</si>
  <si>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</si>
  <si>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</si>
  <si>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</si>
  <si>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</si>
  <si>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</si>
  <si>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</si>
  <si>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</si>
  <si>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</si>
  <si>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</si>
  <si>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</si>
  <si>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</si>
  <si>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</si>
  <si>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</si>
  <si>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</si>
  <si>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</si>
  <si>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</si>
  <si>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</si>
  <si>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</si>
  <si>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</si>
  <si>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</si>
  <si>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</si>
  <si>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</si>
  <si>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</si>
  <si>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</si>
  <si>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</si>
  <si>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</si>
  <si>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</si>
  <si>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</si>
  <si>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</si>
  <si>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</si>
  <si>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</si>
  <si>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</si>
  <si>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</si>
  <si>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</si>
  <si>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</si>
  <si>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</si>
  <si>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</si>
  <si>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</si>
  <si>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</si>
  <si>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</si>
  <si>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</si>
  <si>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</si>
  <si>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</si>
  <si>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</si>
  <si>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</si>
  <si>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</si>
  <si>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</si>
  <si>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</si>
  <si>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</si>
  <si>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</si>
  <si>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</si>
  <si>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</si>
  <si>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</si>
  <si>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</si>
  <si>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</si>
  <si>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</si>
  <si>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</si>
  <si>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</si>
  <si>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</si>
  <si>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</si>
  <si>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</si>
  <si>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</si>
  <si>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</si>
  <si>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</si>
  <si>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</si>
  <si>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</si>
  <si>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</si>
  <si>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</si>
  <si>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</si>
  <si>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</si>
  <si>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</si>
  <si>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</si>
  <si>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</si>
  <si>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</si>
  <si>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</si>
  <si>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</si>
  <si>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</si>
  <si>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</si>
  <si>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</si>
  <si>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</si>
  <si>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</si>
  <si>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</si>
  <si>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</si>
  <si>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</si>
  <si>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</si>
  <si>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</si>
  <si>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</si>
  <si>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</si>
  <si>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</si>
  <si>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</si>
  <si>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</si>
  <si>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</si>
  <si>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</si>
  <si>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</si>
  <si>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</si>
  <si>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</si>
  <si>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</si>
  <si>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</si>
  <si>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</si>
  <si>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</si>
  <si>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</si>
  <si>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</si>
  <si>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</si>
  <si>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</si>
  <si>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</si>
  <si>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</si>
  <si>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</si>
  <si>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</si>
  <si>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</si>
  <si>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</si>
  <si>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</si>
  <si>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</si>
  <si>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</si>
  <si>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</si>
  <si>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</si>
  <si>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</si>
  <si>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</si>
  <si>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</si>
  <si>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</si>
  <si>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</si>
  <si>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</si>
  <si>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</si>
  <si>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</si>
  <si>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</si>
  <si>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</si>
  <si>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</si>
  <si>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</si>
  <si>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</si>
  <si>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</si>
  <si>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</si>
  <si>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</si>
  <si>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</si>
  <si>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</si>
  <si>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</si>
  <si>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</si>
  <si>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</si>
  <si>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</si>
  <si>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</si>
  <si>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</si>
  <si>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</si>
  <si>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</si>
  <si>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</si>
  <si>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</si>
  <si>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</si>
  <si>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</si>
  <si>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</si>
  <si>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</si>
  <si>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</si>
  <si>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</si>
  <si>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</si>
  <si>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</si>
  <si>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</si>
  <si>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</si>
  <si>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</si>
  <si>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</si>
  <si>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</si>
  <si>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</si>
  <si>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</si>
  <si>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</si>
  <si>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</si>
  <si>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</si>
  <si>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</si>
  <si>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</si>
  <si>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</si>
  <si>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</si>
  <si>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</si>
  <si>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</si>
  <si>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</si>
  <si>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</si>
  <si>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</si>
  <si>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</si>
  <si>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</si>
  <si>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</si>
  <si>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</si>
  <si>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</si>
  <si>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</si>
  <si>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</si>
  <si>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</si>
  <si>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</si>
  <si>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</si>
  <si>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</si>
  <si>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</si>
  <si>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</si>
  <si>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</si>
  <si>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</si>
  <si>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</si>
  <si>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</si>
  <si>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</si>
  <si>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Hitel-, kölcsönfelvétel államháztartáson kívülről  (10.1.+…+10.3.)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</si>
  <si>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</si>
  <si>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</si>
  <si>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</si>
  <si>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</si>
  <si>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</si>
  <si>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</si>
  <si>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</si>
  <si>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</si>
  <si>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</si>
  <si>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</si>
  <si>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</si>
  <si>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</si>
  <si>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</si>
  <si>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</si>
  <si>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</si>
  <si>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</si>
  <si>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</si>
  <si>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</si>
  <si>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</si>
  <si>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</si>
  <si>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</si>
  <si>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</si>
  <si>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</si>
  <si>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</si>
  <si>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</si>
  <si>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</si>
  <si>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</si>
  <si>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</si>
  <si>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</si>
  <si>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</si>
  <si>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</si>
  <si>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</si>
  <si>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</si>
  <si>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</si>
  <si>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</si>
  <si>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</si>
  <si>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Közhatalmi bevételek (4.1.+...+4.7.)</t>
  </si>
  <si>
    <t>4.5.</t>
  </si>
  <si>
    <t>4.6.</t>
  </si>
  <si>
    <t>4.7.</t>
  </si>
  <si>
    <t>Építményadó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</si>
  <si>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</si>
  <si>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</si>
  <si>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</si>
  <si>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</si>
  <si>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</si>
  <si>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</si>
  <si>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Ezen belül:</t>
  </si>
  <si>
    <t>Kötelező feladat</t>
  </si>
  <si>
    <t>Önként vállalt feladat</t>
  </si>
  <si>
    <t>Állami feladat</t>
  </si>
  <si>
    <t>Ezen belül</t>
  </si>
  <si>
    <t>Önként vállalt</t>
  </si>
  <si>
    <t>VEZSENY KÖZSÉGI ÓVODA</t>
  </si>
  <si>
    <t>Kommunális adó</t>
  </si>
  <si>
    <t>4.4.</t>
  </si>
  <si>
    <t>Központi, irányítószervi támogatások folyosítása</t>
  </si>
  <si>
    <t>Államháztartáson belüli megelőlegezés visszafizetése</t>
  </si>
  <si>
    <t xml:space="preserve">   Egyéb belső finanszírozási bevételek </t>
  </si>
  <si>
    <t>4.4</t>
  </si>
  <si>
    <t>Gépjárműadó</t>
  </si>
  <si>
    <t xml:space="preserve">Gépjárműadó - belföldi gépjárművek adójának önkormányzatot megillető </t>
  </si>
  <si>
    <t>Vezseny Községi Óvoda</t>
  </si>
  <si>
    <t>Duna Aszfalt Kft. (üzletrész átruházási szerződésből eredő tartozás)</t>
  </si>
  <si>
    <t>Lakosságnak nyújtott ár- és belvíztámogatás</t>
  </si>
  <si>
    <t>Vetikom Nonprofit Kft.</t>
  </si>
  <si>
    <t>Magyar Faluszövetség</t>
  </si>
  <si>
    <t>tagdíj</t>
  </si>
  <si>
    <t>FVCS Szolgáltató Kft.</t>
  </si>
  <si>
    <t>MARADVÁNYKIMUTATÁS</t>
  </si>
  <si>
    <t>sor-szám</t>
  </si>
  <si>
    <t>01</t>
  </si>
  <si>
    <t>Alaptevékenység költségvetési bevételei</t>
  </si>
  <si>
    <t>02</t>
  </si>
  <si>
    <t>Alaptevékenység költségvetési kiadásai</t>
  </si>
  <si>
    <t>Alaptevékenység költségvetési egyenlege (01-02)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</si>
  <si>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</si>
  <si>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</si>
  <si>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</si>
  <si>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</si>
  <si>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</si>
  <si>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(03-04)</t>
  </si>
  <si>
    <t>Alaptevékenység maradványa (I+II)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</si>
  <si>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</si>
  <si>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</si>
  <si>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</si>
  <si>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</si>
  <si>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</si>
  <si>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</si>
  <si>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</si>
  <si>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</si>
  <si>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</si>
  <si>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</si>
  <si>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</si>
  <si>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(07-08)</t>
  </si>
  <si>
    <t>Vállalkozási tevékenység maradványa (III+IV)</t>
  </si>
  <si>
    <t>Összes maradvány (A+B)</t>
  </si>
  <si>
    <t>Alaptevékenység kötelezettségvállalással terhelt maradványa</t>
  </si>
  <si>
    <t>Alaptevékenység szabad maradványa (A-D)</t>
  </si>
  <si>
    <t>Vállalkozási tevékenységet terhelő befizetési kötelezettség (B*0,1)</t>
  </si>
  <si>
    <t>Vállalkozási tevékenység felhasználható maradványa (B-F)</t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</si>
  <si>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</si>
  <si>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 xml:space="preserve">Működési célú kvi támogatások és kiegészítő támogatások </t>
  </si>
  <si>
    <t>Elszámolásból származó bevételek</t>
  </si>
  <si>
    <t>Központi, irányítószervi támogatás</t>
  </si>
  <si>
    <t xml:space="preserve">Révhajósok Országos Szövetsége </t>
  </si>
  <si>
    <t>Országos Mentőszolgálat Alapítvány</t>
  </si>
  <si>
    <t xml:space="preserve">közhasznú cél </t>
  </si>
  <si>
    <t>Záró pénzkészlet 2017. december 31-én -ebből</t>
  </si>
  <si>
    <t xml:space="preserve"> forintban</t>
  </si>
  <si>
    <t xml:space="preserve">  forintban !</t>
  </si>
  <si>
    <t xml:space="preserve"> forintban !</t>
  </si>
  <si>
    <t>forintban !</t>
  </si>
  <si>
    <t xml:space="preserve"> forint</t>
  </si>
  <si>
    <t>Központi, irányító szervi támogatás</t>
  </si>
  <si>
    <t>2019.</t>
  </si>
  <si>
    <t>Adatok: forintban!</t>
  </si>
  <si>
    <t xml:space="preserve"> forintban!</t>
  </si>
  <si>
    <t>Tervezett 
(Ft)</t>
  </si>
  <si>
    <t>Tényleges 
(Ft)</t>
  </si>
  <si>
    <t>Összeg  ( Ft )</t>
  </si>
  <si>
    <t>Értéke
(Ft)</t>
  </si>
  <si>
    <t>2018. évi eredeti előirányzat BEVÉTELEK</t>
  </si>
  <si>
    <t>2018. évi</t>
  </si>
  <si>
    <t>1.16</t>
  </si>
  <si>
    <t>1.17</t>
  </si>
  <si>
    <t>1.18.</t>
  </si>
  <si>
    <t>1.19</t>
  </si>
  <si>
    <t>1.20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</si>
  <si>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</si>
  <si>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</si>
  <si>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</si>
  <si>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 xml:space="preserve"> - az 1.18-ból: - Általános tartalék</t>
  </si>
  <si>
    <t xml:space="preserve">   - Céltartalék</t>
  </si>
  <si>
    <r>
      <t xml:space="preserve">   Működési költségvetés kiadásai </t>
    </r>
    <r>
      <rPr>
        <sz val="10"/>
        <rFont val="Times New Roman CE"/>
        <family val="0"/>
      </rPr>
      <t>(1.1+…+1.18.)</t>
    </r>
  </si>
  <si>
    <t>Működési bevételek</t>
  </si>
  <si>
    <t>Államháztartáson belüli megelőlegezés</t>
  </si>
  <si>
    <t>2018. évi módosított előirányzat</t>
  </si>
  <si>
    <t>2018. évi teljesítés</t>
  </si>
  <si>
    <t>Összes teljesítés 2018. dec. 31-ig</t>
  </si>
  <si>
    <t>Felhasználás 2017. XII.31-ig</t>
  </si>
  <si>
    <t>ÓVODA:</t>
  </si>
  <si>
    <t>ÖNKORMÁNYZAT:</t>
  </si>
  <si>
    <t>2016-2020</t>
  </si>
  <si>
    <t>2016-2019</t>
  </si>
  <si>
    <r>
      <rPr>
        <b/>
        <sz val="10"/>
        <rFont val="Times New Roman CE"/>
        <family val="0"/>
      </rPr>
      <t>Immateriális javak létesítése</t>
    </r>
    <r>
      <rPr>
        <sz val="10"/>
        <rFont val="Times New Roman CE"/>
        <family val="0"/>
      </rPr>
      <t>- Településrendezési terv 1. részszámla</t>
    </r>
  </si>
  <si>
    <r>
      <rPr>
        <b/>
        <sz val="10"/>
        <rFont val="Times New Roman CE"/>
        <family val="0"/>
      </rPr>
      <t>Ingatlan létesítés</t>
    </r>
    <r>
      <rPr>
        <sz val="10"/>
        <rFont val="Times New Roman CE"/>
        <family val="0"/>
      </rPr>
      <t xml:space="preserve"> - Kilátó, erdei puhenő "Tiszakanyar"</t>
    </r>
  </si>
  <si>
    <r>
      <rPr>
        <b/>
        <sz val="10"/>
        <rFont val="Times New Roman CE"/>
        <family val="0"/>
      </rPr>
      <t>Informatikai eszköz</t>
    </r>
    <r>
      <rPr>
        <sz val="10"/>
        <rFont val="Times New Roman CE"/>
        <family val="0"/>
      </rPr>
      <t xml:space="preserve"> - LENOVO laptop (EFOP pályázat)</t>
    </r>
  </si>
  <si>
    <r>
      <rPr>
        <b/>
        <sz val="10"/>
        <rFont val="Times New Roman CE"/>
        <family val="0"/>
      </rPr>
      <t>egyéb tárgyieszkö</t>
    </r>
    <r>
      <rPr>
        <sz val="10"/>
        <rFont val="Times New Roman CE"/>
        <family val="0"/>
      </rPr>
      <t>z - étkező asztalok (iskola ebédlő)</t>
    </r>
  </si>
  <si>
    <r>
      <rPr>
        <b/>
        <sz val="10"/>
        <rFont val="Times New Roman CE"/>
        <family val="0"/>
      </rPr>
      <t>egyéb tárgyieszköz</t>
    </r>
    <r>
      <rPr>
        <sz val="10"/>
        <rFont val="Times New Roman CE"/>
        <family val="0"/>
      </rPr>
      <t xml:space="preserve"> - irodaszék Calypso</t>
    </r>
  </si>
  <si>
    <r>
      <rPr>
        <b/>
        <sz val="10"/>
        <rFont val="Times New Roman CE"/>
        <family val="0"/>
      </rPr>
      <t>egyéb tárgyieszkö</t>
    </r>
    <r>
      <rPr>
        <sz val="10"/>
        <rFont val="Times New Roman CE"/>
        <family val="0"/>
      </rPr>
      <t>z - bozótvágó (Husqvarna) közmunkaprogram</t>
    </r>
  </si>
  <si>
    <r>
      <rPr>
        <b/>
        <sz val="10"/>
        <rFont val="Times New Roman CE"/>
        <family val="0"/>
      </rPr>
      <t>egyéb tárgyieszköz</t>
    </r>
    <r>
      <rPr>
        <sz val="10"/>
        <rFont val="Times New Roman CE"/>
        <family val="0"/>
      </rPr>
      <t xml:space="preserve"> - hűtő (Zanussi)</t>
    </r>
  </si>
  <si>
    <r>
      <rPr>
        <b/>
        <sz val="10"/>
        <rFont val="Times New Roman CE"/>
        <family val="0"/>
      </rPr>
      <t>egyéb tárgyieszkö</t>
    </r>
    <r>
      <rPr>
        <sz val="10"/>
        <rFont val="Times New Roman CE"/>
        <family val="1"/>
      </rPr>
      <t>z - lámpatestek (kúltúrház)</t>
    </r>
  </si>
  <si>
    <r>
      <rPr>
        <b/>
        <sz val="10"/>
        <rFont val="Times New Roman CE"/>
        <family val="0"/>
      </rPr>
      <t>egyéb tárgyieszkö</t>
    </r>
    <r>
      <rPr>
        <sz val="10"/>
        <rFont val="Times New Roman CE"/>
        <family val="1"/>
      </rPr>
      <t>z - jelzőtáblák (komp)</t>
    </r>
  </si>
  <si>
    <r>
      <rPr>
        <b/>
        <sz val="10"/>
        <rFont val="Times New Roman CE"/>
        <family val="0"/>
      </rPr>
      <t>egyéb tárgyieszkö</t>
    </r>
    <r>
      <rPr>
        <sz val="10"/>
        <rFont val="Times New Roman CE"/>
        <family val="1"/>
      </rPr>
      <t>z - fényképezőgép</t>
    </r>
  </si>
  <si>
    <r>
      <rPr>
        <b/>
        <sz val="10"/>
        <rFont val="Times New Roman CE"/>
        <family val="0"/>
      </rPr>
      <t>egyéb tárgyieszkö</t>
    </r>
    <r>
      <rPr>
        <sz val="10"/>
        <rFont val="Times New Roman CE"/>
        <family val="1"/>
      </rPr>
      <t>z - rendezvénysátor (EFOP pályázat)</t>
    </r>
  </si>
  <si>
    <r>
      <rPr>
        <b/>
        <sz val="10"/>
        <rFont val="Times New Roman CE"/>
        <family val="0"/>
      </rPr>
      <t>egyéb tárgyieszkö</t>
    </r>
    <r>
      <rPr>
        <sz val="10"/>
        <rFont val="Times New Roman CE"/>
        <family val="1"/>
      </rPr>
      <t>z - sörpadok (EFOP pályázat)</t>
    </r>
  </si>
  <si>
    <r>
      <rPr>
        <b/>
        <sz val="10"/>
        <rFont val="Times New Roman CE"/>
        <family val="0"/>
      </rPr>
      <t>egyéb tárgyieszköz</t>
    </r>
    <r>
      <rPr>
        <sz val="10"/>
        <rFont val="Times New Roman CE"/>
        <family val="1"/>
      </rPr>
      <t xml:space="preserve"> - ágaprítógép (VP pályázat)</t>
    </r>
  </si>
  <si>
    <r>
      <rPr>
        <b/>
        <sz val="10"/>
        <rFont val="Times New Roman CE"/>
        <family val="0"/>
      </rPr>
      <t>egyéb tárgyieszköz</t>
    </r>
    <r>
      <rPr>
        <sz val="10"/>
        <rFont val="Times New Roman CE"/>
        <family val="1"/>
      </rPr>
      <t xml:space="preserve"> - öltözőpad</t>
    </r>
  </si>
  <si>
    <r>
      <rPr>
        <b/>
        <sz val="10"/>
        <rFont val="Times New Roman CE"/>
        <family val="0"/>
      </rPr>
      <t>egyéb tárgyieszköz</t>
    </r>
    <r>
      <rPr>
        <sz val="10"/>
        <rFont val="Times New Roman CE"/>
        <family val="1"/>
      </rPr>
      <t xml:space="preserve"> - SAMSUNG multifunkciós lézernyomtató</t>
    </r>
  </si>
  <si>
    <r>
      <rPr>
        <b/>
        <sz val="10"/>
        <rFont val="Times New Roman CE"/>
        <family val="0"/>
      </rPr>
      <t>egyéb tárgyieszköz</t>
    </r>
    <r>
      <rPr>
        <sz val="10"/>
        <rFont val="Times New Roman CE"/>
        <family val="0"/>
      </rPr>
      <t xml:space="preserve"> - KARCHER VS porszívó</t>
    </r>
  </si>
  <si>
    <r>
      <t xml:space="preserve">egyéb tárgyieszköz - </t>
    </r>
    <r>
      <rPr>
        <sz val="10"/>
        <rFont val="Times New Roman CE"/>
        <family val="0"/>
      </rPr>
      <t xml:space="preserve">szőnyeg </t>
    </r>
  </si>
  <si>
    <t>Iskola felújítás - TOP pályázat terhére</t>
  </si>
  <si>
    <t>2017-2018</t>
  </si>
  <si>
    <t xml:space="preserve">Óvodafelújítás </t>
  </si>
  <si>
    <t>Béke u. járdaszakasz felújítása</t>
  </si>
  <si>
    <t>Szivattyú felújítás - tószegi átemelőnél</t>
  </si>
  <si>
    <t xml:space="preserve">Szivattyú felújítás - Nash C/7 </t>
  </si>
  <si>
    <t>Komp felújítás</t>
  </si>
  <si>
    <t>2018-2019</t>
  </si>
  <si>
    <t>Sportöltöző felújítása - EFOP pályázat terhére</t>
  </si>
  <si>
    <t>2017-2019</t>
  </si>
  <si>
    <r>
      <t>EU-s projekt neve, azonosítója:</t>
    </r>
    <r>
      <rPr>
        <sz val="12"/>
        <rFont val="Times New Roman"/>
        <family val="1"/>
      </rPr>
      <t>* Vezsenyi Általános Iskola energetikai korszerűsítése TOP-3.2.1-15-JN1-2016-00069</t>
    </r>
  </si>
  <si>
    <r>
      <t>EU-s projekt neve, azonosítója:</t>
    </r>
    <r>
      <rPr>
        <sz val="12"/>
        <rFont val="Times New Roman"/>
        <family val="1"/>
      </rPr>
      <t>* Humán szolgáltatások fejlesztése térségi szemléletben EFOP-1.5.2-16-2017-00038</t>
    </r>
  </si>
  <si>
    <r>
      <t>EU-s projekt neve, azonosítója:</t>
    </r>
    <r>
      <rPr>
        <sz val="12"/>
        <rFont val="Times New Roman"/>
        <family val="1"/>
      </rPr>
      <t>* "Tiszakanyar" projekt TOP-1.2.1-15-JN1-2016-00020</t>
    </r>
  </si>
  <si>
    <r>
      <t xml:space="preserve">EU-s projekt neve, azonosítója: </t>
    </r>
    <r>
      <rPr>
        <sz val="12"/>
        <rFont val="Times New Roman CE"/>
        <family val="0"/>
      </rPr>
      <t>"Külterületi helyi és közutak fejlesztése és karbantartása" VP6-7.2.1-7.4.1.2-16</t>
    </r>
  </si>
  <si>
    <t>* 2019. évi költségvetésben eredeti előirányzatként már megtervezésre került a maradvány igénybevétele</t>
  </si>
  <si>
    <t>Ebből: - állami megelőlegezés visszafizetése</t>
  </si>
  <si>
    <t>Működési célú kvi támogatások és kiegészítő támogatások</t>
  </si>
  <si>
    <t>Elszámolásból szármató bevételek</t>
  </si>
  <si>
    <t>1.17.</t>
  </si>
  <si>
    <t>1.16.</t>
  </si>
  <si>
    <t>a 1.18. sorból: Általános tartalék</t>
  </si>
  <si>
    <t xml:space="preserve">                        Céltartalék</t>
  </si>
  <si>
    <t xml:space="preserve"> - az 1.5-ből: Előző évi elszámolásból származó befizetések</t>
  </si>
  <si>
    <t xml:space="preserve">                      - Törvényi előíráson alapuló befizetések</t>
  </si>
  <si>
    <t xml:space="preserve">                      - Elvonások és befizetések</t>
  </si>
  <si>
    <t>1.19.</t>
  </si>
  <si>
    <t>1.20.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</si>
  <si>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</si>
  <si>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Adósság állomány alakulása lejárat, eszközök, bel- és külföldi hitelezők szerinti bontásban 2018. december 31-én</t>
  </si>
  <si>
    <t>Katasztrófa</t>
  </si>
  <si>
    <t xml:space="preserve"> működési támogatás</t>
  </si>
  <si>
    <t>Horgászegyesület</t>
  </si>
  <si>
    <t>működési támogatás</t>
  </si>
  <si>
    <t>Együtt Vezsenyéet Egyesület</t>
  </si>
  <si>
    <t>Értéke
(forint)</t>
  </si>
  <si>
    <t>Pénzkészlet 2018. január 1-jén</t>
  </si>
  <si>
    <t xml:space="preserve">            -Kompfelújításra kapott támogatás</t>
  </si>
  <si>
    <t xml:space="preserve">            -"Tiszakanyar" projekt 2019 évre áthúzódó felhasználása</t>
  </si>
  <si>
    <t xml:space="preserve">            - "Téli rezsicsökkentés" pályázatra kapott támogatás</t>
  </si>
  <si>
    <t xml:space="preserve">            - Humán szolgáltatás fejlesztése pályázati előleg maradványa</t>
  </si>
  <si>
    <t xml:space="preserve">            - áthúzódó feladatokhoz igényvehető </t>
  </si>
  <si>
    <t>10.883</t>
  </si>
  <si>
    <t xml:space="preserve">VAGYONKIMUTATÁS  az érték nélkül nyilvántartott eszközökről 2018.    
</t>
  </si>
  <si>
    <t>Országos Egyesület a Mosolyért KHE</t>
  </si>
  <si>
    <t>apránként az Aprókért KHE</t>
  </si>
  <si>
    <t>Hitel, kölcsön állomány 2018. dec. 31-én</t>
  </si>
  <si>
    <t>2020.</t>
  </si>
  <si>
    <t>2020. után</t>
  </si>
  <si>
    <t xml:space="preserve">2017. évi tény           </t>
  </si>
  <si>
    <t xml:space="preserve"> - az 1.5-ből: - Előző évek elszámolásaiból származó befizetések</t>
  </si>
  <si>
    <t>VAGYONKIMUTATÁS a könyvviteli mérlegben értékkel szereplő eszközökről 2018.</t>
  </si>
  <si>
    <t>2018. év előtti teljesítés</t>
  </si>
  <si>
    <t>2018.</t>
  </si>
  <si>
    <t>2021.</t>
  </si>
  <si>
    <t>Tiszakanyar pályázat</t>
  </si>
  <si>
    <t>J=D-(E+…+I)</t>
  </si>
  <si>
    <t>2022.</t>
  </si>
  <si>
    <t>Központi költségvetéssel szemben fennálló tartozás - fel nem használt támogatás, áh-n belüli megelőlegezés</t>
  </si>
  <si>
    <t>3. melléklet a 3/2019. (V.23.) önkormányzati rendelethez</t>
  </si>
  <si>
    <t>4. melléklet a 3/2019. (V.23.) önkormányzati rendelethez</t>
  </si>
  <si>
    <t xml:space="preserve">5. melléklet a 3/2019. (V.23.) önkormányzati rendelethez </t>
  </si>
  <si>
    <t xml:space="preserve">5.2. melléklet a 3/2019. (V.23.) önkormányzati rendelethez </t>
  </si>
  <si>
    <t xml:space="preserve">5.3. melléklet a 3/2019. (V.23.) önkormányzati rendelethez </t>
  </si>
  <si>
    <t xml:space="preserve">5.4. melléklet a 3/2019. (V.23.) önkormányzati rendelethez </t>
  </si>
  <si>
    <t>6.1. melléklet a 3/2019. (V.23.) önkormányzati rendelethez</t>
  </si>
  <si>
    <t>6.2. melléklet a 3/2019. (V.23.) önkormányzati rendelethez</t>
  </si>
  <si>
    <t>2. tájékoztató tábla a 3/2019. (V.23.) önkormányzati rendelethez</t>
  </si>
  <si>
    <t>3. tájékoztató tábla a 3/2019. (V.23.) önkormányzati rendelethez</t>
  </si>
  <si>
    <t>4. tájékoztató tábla a 3/2019. (V.23.) önkormányzati rendelethez</t>
  </si>
  <si>
    <t>8. tájékoztató tábla a 3/2019. (V.23.) önkormányzati rendelethez</t>
  </si>
  <si>
    <t>9. sz. tájékoztató tábla a 3/2019.(V.23) 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</si>
</sst>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[$¥€-2]\ #\ ##,000_);[Red]\([$€-2]\ #\ ##,000\)"/>
  </numFmts>
  <fonts count="9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24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sz val="12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4" borderId="0" applyNumberFormat="0" applyBorder="0" applyAlignment="0" applyProtection="0"/>
    <xf numFmtId="0" fontId="72" fillId="7" borderId="0" applyNumberFormat="0" applyBorder="0" applyAlignment="0" applyProtection="0"/>
    <xf numFmtId="0" fontId="72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5" fillId="2" borderId="0" applyNumberFormat="0" applyBorder="0" applyAlignment="0" applyProtection="0"/>
    <xf numFmtId="0" fontId="45" fillId="14" borderId="0" applyNumberFormat="0" applyBorder="0" applyAlignment="0" applyProtection="0"/>
    <xf numFmtId="0" fontId="73" fillId="2" borderId="0" applyNumberFormat="0" applyBorder="0" applyAlignment="0" applyProtection="0"/>
    <xf numFmtId="0" fontId="73" fillId="15" borderId="0" applyNumberFormat="0" applyBorder="0" applyAlignment="0" applyProtection="0"/>
    <xf numFmtId="0" fontId="73" fillId="12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5" borderId="0" applyNumberFormat="0" applyBorder="0" applyAlignment="0" applyProtection="0"/>
    <xf numFmtId="0" fontId="74" fillId="12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3" fontId="48" fillId="0" borderId="0" applyFont="0" applyFill="0" applyBorder="0" applyAlignment="0">
      <protection locked="0"/>
    </xf>
    <xf numFmtId="0" fontId="75" fillId="17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18" borderId="7" applyNumberFormat="0" applyFont="0" applyAlignment="0" applyProtection="0"/>
    <xf numFmtId="0" fontId="73" fillId="2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9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9" fillId="23" borderId="0" applyNumberFormat="0" applyBorder="0" applyAlignment="0" applyProtection="0"/>
    <xf numFmtId="0" fontId="80" fillId="24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9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8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4" borderId="1" applyNumberFormat="0" applyAlignment="0" applyProtection="0"/>
    <xf numFmtId="9" fontId="0" fillId="0" borderId="0" applyFont="0" applyFill="0" applyBorder="0" applyAlignment="0" applyProtection="0"/>
  </cellStyleXfs>
  <cellXfs count="1104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6" fontId="13" fillId="0" borderId="10" xfId="0" applyNumberFormat="1" applyFont="1" applyFill="1" applyBorder="1" applyAlignment="1" applyProtection="1">
      <alignment vertical="center" wrapText="1"/>
      <protection locked="0"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6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6" fontId="12" fillId="0" borderId="14" xfId="0" applyNumberFormat="1" applyFont="1" applyFill="1" applyBorder="1" applyAlignment="1" applyProtection="1">
      <alignment vertical="center" wrapText="1"/>
      <protection/>
    </xf>
    <xf numFmtId="166" fontId="12" fillId="0" borderId="15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6" fontId="12" fillId="27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6" fontId="13" fillId="0" borderId="10" xfId="0" applyNumberFormat="1" applyFont="1" applyFill="1" applyBorder="1" applyAlignment="1" applyProtection="1">
      <alignment vertical="center"/>
      <protection locked="0"/>
    </xf>
    <xf numFmtId="166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16" xfId="0" applyNumberFormat="1" applyFont="1" applyFill="1" applyBorder="1" applyAlignment="1" applyProtection="1">
      <alignment horizontal="center" vertical="center" wrapText="1"/>
      <protection/>
    </xf>
    <xf numFmtId="166" fontId="6" fillId="0" borderId="14" xfId="0" applyNumberFormat="1" applyFont="1" applyFill="1" applyBorder="1" applyAlignment="1" applyProtection="1">
      <alignment horizontal="center" vertical="center" wrapText="1"/>
      <protection/>
    </xf>
    <xf numFmtId="166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6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6" fontId="12" fillId="0" borderId="14" xfId="0" applyNumberFormat="1" applyFont="1" applyFill="1" applyBorder="1" applyAlignment="1" applyProtection="1">
      <alignment vertical="center"/>
      <protection/>
    </xf>
    <xf numFmtId="166" fontId="12" fillId="0" borderId="15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166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66" fontId="21" fillId="0" borderId="19" xfId="77" applyNumberFormat="1" applyFont="1" applyFill="1" applyBorder="1" applyAlignment="1" applyProtection="1">
      <alignment vertical="center"/>
      <protection/>
    </xf>
    <xf numFmtId="166" fontId="21" fillId="0" borderId="19" xfId="77" applyNumberFormat="1" applyFont="1" applyFill="1" applyBorder="1" applyAlignment="1" applyProtection="1">
      <alignment/>
      <protection/>
    </xf>
    <xf numFmtId="0" fontId="6" fillId="0" borderId="20" xfId="77" applyFont="1" applyFill="1" applyBorder="1" applyAlignment="1" applyProtection="1">
      <alignment horizontal="center" vertical="center" wrapText="1"/>
      <protection/>
    </xf>
    <xf numFmtId="0" fontId="6" fillId="0" borderId="21" xfId="77" applyFont="1" applyFill="1" applyBorder="1" applyAlignment="1" applyProtection="1">
      <alignment horizontal="center" vertical="center" wrapText="1"/>
      <protection/>
    </xf>
    <xf numFmtId="166" fontId="12" fillId="0" borderId="22" xfId="0" applyNumberFormat="1" applyFont="1" applyFill="1" applyBorder="1" applyAlignment="1" applyProtection="1">
      <alignment horizontal="center" vertical="center" wrapText="1"/>
      <protection/>
    </xf>
    <xf numFmtId="166" fontId="13" fillId="0" borderId="23" xfId="0" applyNumberFormat="1" applyFont="1" applyFill="1" applyBorder="1" applyAlignment="1" applyProtection="1">
      <alignment vertical="center" wrapText="1"/>
      <protection locked="0"/>
    </xf>
    <xf numFmtId="166" fontId="12" fillId="0" borderId="17" xfId="0" applyNumberFormat="1" applyFont="1" applyFill="1" applyBorder="1" applyAlignment="1" applyProtection="1">
      <alignment vertical="center" wrapText="1"/>
      <protection/>
    </xf>
    <xf numFmtId="166" fontId="13" fillId="0" borderId="24" xfId="0" applyNumberFormat="1" applyFont="1" applyFill="1" applyBorder="1" applyAlignment="1" applyProtection="1">
      <alignment vertical="center" wrapText="1"/>
      <protection locked="0"/>
    </xf>
    <xf numFmtId="166" fontId="12" fillId="0" borderId="25" xfId="0" applyNumberFormat="1" applyFont="1" applyFill="1" applyBorder="1" applyAlignment="1">
      <alignment horizontal="center" vertical="center"/>
    </xf>
    <xf numFmtId="166" fontId="12" fillId="0" borderId="25" xfId="0" applyNumberFormat="1" applyFont="1" applyFill="1" applyBorder="1" applyAlignment="1">
      <alignment horizontal="center" vertical="center" wrapText="1"/>
    </xf>
    <xf numFmtId="166" fontId="12" fillId="0" borderId="26" xfId="0" applyNumberFormat="1" applyFont="1" applyFill="1" applyBorder="1" applyAlignment="1">
      <alignment horizontal="center" vertical="center"/>
    </xf>
    <xf numFmtId="166" fontId="12" fillId="0" borderId="27" xfId="0" applyNumberFormat="1" applyFont="1" applyFill="1" applyBorder="1" applyAlignment="1">
      <alignment horizontal="center" vertical="center"/>
    </xf>
    <xf numFmtId="166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6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6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3" fontId="12" fillId="0" borderId="25" xfId="0" applyNumberFormat="1" applyFont="1" applyFill="1" applyBorder="1" applyAlignment="1">
      <alignment horizontal="left" vertical="center" wrapText="1" indent="1"/>
    </xf>
    <xf numFmtId="173" fontId="28" fillId="0" borderId="0" xfId="0" applyNumberFormat="1" applyFont="1" applyFill="1" applyBorder="1" applyAlignment="1">
      <alignment horizontal="left" vertical="center" wrapText="1"/>
    </xf>
    <xf numFmtId="166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6" fontId="13" fillId="0" borderId="41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0" xfId="77" applyNumberFormat="1" applyFont="1" applyFill="1" applyBorder="1" applyAlignment="1" applyProtection="1">
      <alignment horizontal="right" vertical="center" wrapText="1" indent="1"/>
      <protection locked="0"/>
    </xf>
    <xf numFmtId="166" fontId="18" fillId="0" borderId="14" xfId="0" applyNumberFormat="1" applyFont="1" applyBorder="1" applyAlignment="1" applyProtection="1">
      <alignment horizontal="right" vertical="center" wrapText="1" indent="1"/>
      <protection/>
    </xf>
    <xf numFmtId="166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6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25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6" fillId="0" borderId="46" xfId="0" applyNumberFormat="1" applyFont="1" applyFill="1" applyBorder="1" applyAlignment="1" applyProtection="1">
      <alignment horizontal="centerContinuous" vertical="center"/>
      <protection/>
    </xf>
    <xf numFmtId="166" fontId="6" fillId="0" borderId="47" xfId="0" applyNumberFormat="1" applyFont="1" applyFill="1" applyBorder="1" applyAlignment="1" applyProtection="1">
      <alignment horizontal="centerContinuous" vertical="center"/>
      <protection/>
    </xf>
    <xf numFmtId="166" fontId="6" fillId="0" borderId="48" xfId="0" applyNumberFormat="1" applyFont="1" applyFill="1" applyBorder="1" applyAlignment="1" applyProtection="1">
      <alignment horizontal="centerContinuous" vertical="center"/>
      <protection/>
    </xf>
    <xf numFmtId="166" fontId="20" fillId="0" borderId="0" xfId="0" applyNumberFormat="1" applyFont="1" applyFill="1" applyAlignment="1">
      <alignment vertical="center"/>
    </xf>
    <xf numFmtId="166" fontId="6" fillId="0" borderId="49" xfId="0" applyNumberFormat="1" applyFont="1" applyFill="1" applyBorder="1" applyAlignment="1" applyProtection="1">
      <alignment horizontal="center" vertical="center"/>
      <protection/>
    </xf>
    <xf numFmtId="166" fontId="6" fillId="0" borderId="21" xfId="0" applyNumberFormat="1" applyFont="1" applyFill="1" applyBorder="1" applyAlignment="1" applyProtection="1">
      <alignment horizontal="center" vertical="center" wrapText="1"/>
      <protection/>
    </xf>
    <xf numFmtId="166" fontId="20" fillId="0" borderId="0" xfId="0" applyNumberFormat="1" applyFont="1" applyFill="1" applyAlignment="1">
      <alignment horizontal="center" vertical="center"/>
    </xf>
    <xf numFmtId="166" fontId="12" fillId="0" borderId="14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>
      <alignment horizontal="center" vertical="center" wrapText="1"/>
    </xf>
    <xf numFmtId="166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7" borderId="41" xfId="0" applyNumberFormat="1" applyFont="1" applyFill="1" applyBorder="1" applyAlignment="1" applyProtection="1">
      <alignment horizontal="center" vertical="center" wrapText="1"/>
      <protection/>
    </xf>
    <xf numFmtId="166" fontId="12" fillId="0" borderId="41" xfId="0" applyNumberFormat="1" applyFont="1" applyFill="1" applyBorder="1" applyAlignment="1" applyProtection="1">
      <alignment vertical="center" wrapText="1"/>
      <protection/>
    </xf>
    <xf numFmtId="166" fontId="12" fillId="0" borderId="46" xfId="0" applyNumberFormat="1" applyFont="1" applyFill="1" applyBorder="1" applyAlignment="1" applyProtection="1">
      <alignment vertical="center" wrapText="1"/>
      <protection/>
    </xf>
    <xf numFmtId="166" fontId="12" fillId="0" borderId="30" xfId="0" applyNumberFormat="1" applyFont="1" applyFill="1" applyBorder="1" applyAlignment="1" applyProtection="1">
      <alignment vertical="center" wrapText="1"/>
      <protection/>
    </xf>
    <xf numFmtId="166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32" xfId="0" applyNumberFormat="1" applyFont="1" applyFill="1" applyBorder="1" applyAlignment="1" applyProtection="1">
      <alignment vertical="center" wrapText="1"/>
      <protection/>
    </xf>
    <xf numFmtId="166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7" borderId="10" xfId="0" applyNumberFormat="1" applyFont="1" applyFill="1" applyBorder="1" applyAlignment="1" applyProtection="1">
      <alignment horizontal="center" vertical="center" wrapText="1"/>
      <protection/>
    </xf>
    <xf numFmtId="166" fontId="12" fillId="0" borderId="10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32" xfId="0" applyNumberFormat="1" applyFont="1" applyFill="1" applyBorder="1" applyAlignment="1" applyProtection="1">
      <alignment vertical="center" wrapText="1"/>
      <protection/>
    </xf>
    <xf numFmtId="166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7" borderId="11" xfId="0" applyNumberFormat="1" applyFont="1" applyFill="1" applyBorder="1" applyAlignment="1" applyProtection="1">
      <alignment horizontal="center" vertical="center" wrapText="1"/>
      <protection/>
    </xf>
    <xf numFmtId="166" fontId="12" fillId="0" borderId="18" xfId="0" applyNumberFormat="1" applyFont="1" applyFill="1" applyBorder="1" applyAlignment="1" applyProtection="1">
      <alignment vertical="center" wrapText="1"/>
      <protection/>
    </xf>
    <xf numFmtId="166" fontId="12" fillId="0" borderId="52" xfId="0" applyNumberFormat="1" applyFont="1" applyFill="1" applyBorder="1" applyAlignment="1" applyProtection="1">
      <alignment vertical="center" wrapText="1"/>
      <protection/>
    </xf>
    <xf numFmtId="1" fontId="0" fillId="0" borderId="52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8" xfId="0" applyNumberFormat="1" applyFont="1" applyFill="1" applyBorder="1" applyAlignment="1" applyProtection="1">
      <alignment vertical="center" wrapText="1"/>
      <protection locked="0"/>
    </xf>
    <xf numFmtId="166" fontId="13" fillId="0" borderId="52" xfId="0" applyNumberFormat="1" applyFont="1" applyFill="1" applyBorder="1" applyAlignment="1" applyProtection="1">
      <alignment vertical="center" wrapText="1"/>
      <protection locked="0"/>
    </xf>
    <xf numFmtId="166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7" borderId="53" xfId="0" applyNumberFormat="1" applyFont="1" applyFill="1" applyBorder="1" applyAlignment="1" applyProtection="1">
      <alignment vertical="center" wrapText="1"/>
      <protection/>
    </xf>
    <xf numFmtId="166" fontId="12" fillId="0" borderId="14" xfId="0" applyNumberFormat="1" applyFont="1" applyFill="1" applyBorder="1" applyAlignment="1" applyProtection="1">
      <alignment vertical="center" wrapText="1"/>
      <protection/>
    </xf>
    <xf numFmtId="166" fontId="12" fillId="0" borderId="53" xfId="0" applyNumberFormat="1" applyFont="1" applyFill="1" applyBorder="1" applyAlignment="1" applyProtection="1">
      <alignment vertical="center" wrapText="1"/>
      <protection/>
    </xf>
    <xf numFmtId="166" fontId="12" fillId="0" borderId="25" xfId="0" applyNumberFormat="1" applyFont="1" applyFill="1" applyBorder="1" applyAlignment="1" applyProtection="1">
      <alignment vertical="center" wrapText="1"/>
      <protection/>
    </xf>
    <xf numFmtId="166" fontId="8" fillId="0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66" fontId="6" fillId="0" borderId="49" xfId="0" applyNumberFormat="1" applyFont="1" applyFill="1" applyBorder="1" applyAlignment="1">
      <alignment horizontal="center" vertical="center"/>
    </xf>
    <xf numFmtId="166" fontId="6" fillId="0" borderId="20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 wrapText="1"/>
    </xf>
    <xf numFmtId="166" fontId="6" fillId="0" borderId="53" xfId="0" applyNumberFormat="1" applyFont="1" applyFill="1" applyBorder="1" applyAlignment="1">
      <alignment horizontal="center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Alignment="1">
      <alignment horizontal="center" vertical="center" wrapText="1"/>
    </xf>
    <xf numFmtId="166" fontId="12" fillId="0" borderId="16" xfId="0" applyNumberFormat="1" applyFont="1" applyFill="1" applyBorder="1" applyAlignment="1">
      <alignment horizontal="right" vertical="center" wrapText="1" indent="1"/>
    </xf>
    <xf numFmtId="166" fontId="12" fillId="0" borderId="25" xfId="0" applyNumberFormat="1" applyFont="1" applyFill="1" applyBorder="1" applyAlignment="1">
      <alignment horizontal="left" vertical="center" wrapText="1" indent="1"/>
    </xf>
    <xf numFmtId="166" fontId="0" fillId="27" borderId="25" xfId="0" applyNumberFormat="1" applyFont="1" applyFill="1" applyBorder="1" applyAlignment="1">
      <alignment horizontal="left" vertical="center" wrapText="1" indent="2"/>
    </xf>
    <xf numFmtId="166" fontId="0" fillId="27" borderId="54" xfId="0" applyNumberFormat="1" applyFont="1" applyFill="1" applyBorder="1" applyAlignment="1">
      <alignment horizontal="left" vertical="center" wrapText="1" indent="2"/>
    </xf>
    <xf numFmtId="166" fontId="12" fillId="0" borderId="16" xfId="0" applyNumberFormat="1" applyFont="1" applyFill="1" applyBorder="1" applyAlignment="1">
      <alignment vertical="center" wrapText="1"/>
    </xf>
    <xf numFmtId="166" fontId="12" fillId="0" borderId="14" xfId="0" applyNumberFormat="1" applyFont="1" applyFill="1" applyBorder="1" applyAlignment="1">
      <alignment vertical="center" wrapText="1"/>
    </xf>
    <xf numFmtId="166" fontId="12" fillId="0" borderId="15" xfId="0" applyNumberFormat="1" applyFont="1" applyFill="1" applyBorder="1" applyAlignment="1">
      <alignment vertical="center" wrapText="1"/>
    </xf>
    <xf numFmtId="166" fontId="12" fillId="0" borderId="12" xfId="0" applyNumberFormat="1" applyFont="1" applyFill="1" applyBorder="1" applyAlignment="1">
      <alignment horizontal="right" vertical="center" wrapText="1" indent="1"/>
    </xf>
    <xf numFmtId="166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7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 locked="0"/>
    </xf>
    <xf numFmtId="166" fontId="13" fillId="0" borderId="17" xfId="0" applyNumberFormat="1" applyFont="1" applyFill="1" applyBorder="1" applyAlignment="1" applyProtection="1">
      <alignment vertical="center" wrapText="1"/>
      <protection locked="0"/>
    </xf>
    <xf numFmtId="166" fontId="0" fillId="27" borderId="25" xfId="0" applyNumberFormat="1" applyFont="1" applyFill="1" applyBorder="1" applyAlignment="1">
      <alignment horizontal="right" vertical="center" wrapText="1" indent="2"/>
    </xf>
    <xf numFmtId="166" fontId="0" fillId="27" borderId="5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6" fontId="13" fillId="0" borderId="23" xfId="0" applyNumberFormat="1" applyFont="1" applyFill="1" applyBorder="1" applyAlignment="1" applyProtection="1">
      <alignment vertical="center"/>
      <protection locked="0"/>
    </xf>
    <xf numFmtId="166" fontId="12" fillId="0" borderId="23" xfId="0" applyNumberFormat="1" applyFont="1" applyFill="1" applyBorder="1" applyAlignment="1" applyProtection="1">
      <alignment vertical="center"/>
      <protection/>
    </xf>
    <xf numFmtId="166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6" fontId="13" fillId="0" borderId="20" xfId="0" applyNumberFormat="1" applyFont="1" applyFill="1" applyBorder="1" applyAlignment="1" applyProtection="1">
      <alignment vertical="center"/>
      <protection locked="0"/>
    </xf>
    <xf numFmtId="166" fontId="13" fillId="0" borderId="49" xfId="0" applyNumberFormat="1" applyFont="1" applyFill="1" applyBorder="1" applyAlignment="1" applyProtection="1">
      <alignment vertical="center"/>
      <protection locked="0"/>
    </xf>
    <xf numFmtId="166" fontId="12" fillId="0" borderId="53" xfId="0" applyNumberFormat="1" applyFont="1" applyFill="1" applyBorder="1" applyAlignment="1" applyProtection="1">
      <alignment vertical="center"/>
      <protection/>
    </xf>
    <xf numFmtId="166" fontId="12" fillId="0" borderId="21" xfId="0" applyNumberFormat="1" applyFont="1" applyFill="1" applyBorder="1" applyAlignment="1" applyProtection="1">
      <alignment vertical="center"/>
      <protection/>
    </xf>
    <xf numFmtId="166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6" xfId="0" applyFont="1" applyFill="1" applyBorder="1" applyAlignment="1" applyProtection="1">
      <alignment horizontal="left" vertical="center" wrapText="1" indent="1"/>
      <protection locked="0"/>
    </xf>
    <xf numFmtId="166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5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8" xfId="0" applyFont="1" applyFill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8" xfId="0" applyFont="1" applyFill="1" applyBorder="1" applyAlignment="1" applyProtection="1">
      <alignment horizontal="left" vertical="center" wrapText="1" indent="8"/>
      <protection locked="0"/>
    </xf>
    <xf numFmtId="0" fontId="13" fillId="0" borderId="55" xfId="0" applyFont="1" applyFill="1" applyBorder="1" applyAlignment="1">
      <alignment horizontal="right" vertical="center" wrapText="1" indent="1"/>
    </xf>
    <xf numFmtId="166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6" fontId="12" fillId="0" borderId="14" xfId="0" applyNumberFormat="1" applyFont="1" applyFill="1" applyBorder="1" applyAlignment="1">
      <alignment vertical="center" wrapText="1"/>
    </xf>
    <xf numFmtId="166" fontId="12" fillId="0" borderId="15" xfId="0" applyNumberFormat="1" applyFont="1" applyFill="1" applyBorder="1" applyAlignment="1">
      <alignment vertical="center" wrapText="1"/>
    </xf>
    <xf numFmtId="0" fontId="29" fillId="0" borderId="0" xfId="79" applyFill="1">
      <alignment/>
      <protection/>
    </xf>
    <xf numFmtId="174" fontId="17" fillId="0" borderId="10" xfId="79" applyNumberFormat="1" applyFont="1" applyFill="1" applyBorder="1" applyAlignment="1" applyProtection="1">
      <alignment horizontal="right" vertical="center" wrapText="1"/>
      <protection locked="0"/>
    </xf>
    <xf numFmtId="174" fontId="17" fillId="0" borderId="17" xfId="79" applyNumberFormat="1" applyFont="1" applyFill="1" applyBorder="1" applyAlignment="1" applyProtection="1">
      <alignment horizontal="right" vertical="center" wrapText="1"/>
      <protection locked="0"/>
    </xf>
    <xf numFmtId="174" fontId="28" fillId="0" borderId="10" xfId="79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79" applyFont="1" applyFill="1">
      <alignment/>
      <protection/>
    </xf>
    <xf numFmtId="0" fontId="29" fillId="0" borderId="0" xfId="79" applyFont="1" applyFill="1">
      <alignment/>
      <protection/>
    </xf>
    <xf numFmtId="3" fontId="29" fillId="0" borderId="0" xfId="79" applyNumberFormat="1" applyFont="1" applyFill="1" applyAlignment="1">
      <alignment horizontal="center"/>
      <protection/>
    </xf>
    <xf numFmtId="0" fontId="0" fillId="0" borderId="0" xfId="78" applyFill="1" applyAlignment="1" applyProtection="1">
      <alignment vertical="center" wrapText="1"/>
      <protection/>
    </xf>
    <xf numFmtId="0" fontId="0" fillId="0" borderId="0" xfId="78" applyFill="1" applyAlignment="1" applyProtection="1">
      <alignment horizontal="center" vertical="center"/>
      <protection/>
    </xf>
    <xf numFmtId="49" fontId="12" fillId="0" borderId="55" xfId="78" applyNumberFormat="1" applyFont="1" applyFill="1" applyBorder="1" applyAlignment="1" applyProtection="1">
      <alignment horizontal="center" vertical="center" wrapText="1"/>
      <protection/>
    </xf>
    <xf numFmtId="49" fontId="12" fillId="0" borderId="20" xfId="78" applyNumberFormat="1" applyFont="1" applyFill="1" applyBorder="1" applyAlignment="1" applyProtection="1">
      <alignment horizontal="center" vertical="center"/>
      <protection/>
    </xf>
    <xf numFmtId="49" fontId="12" fillId="0" borderId="21" xfId="78" applyNumberFormat="1" applyFont="1" applyFill="1" applyBorder="1" applyAlignment="1" applyProtection="1">
      <alignment horizontal="center" vertical="center"/>
      <protection/>
    </xf>
    <xf numFmtId="49" fontId="0" fillId="0" borderId="0" xfId="78" applyNumberFormat="1" applyFont="1" applyFill="1" applyAlignment="1" applyProtection="1">
      <alignment horizontal="center" vertical="center"/>
      <protection/>
    </xf>
    <xf numFmtId="175" fontId="13" fillId="0" borderId="42" xfId="78" applyNumberFormat="1" applyFont="1" applyFill="1" applyBorder="1" applyAlignment="1" applyProtection="1">
      <alignment horizontal="center" vertical="center"/>
      <protection/>
    </xf>
    <xf numFmtId="176" fontId="13" fillId="0" borderId="57" xfId="78" applyNumberFormat="1" applyFont="1" applyFill="1" applyBorder="1" applyAlignment="1" applyProtection="1">
      <alignment vertical="center"/>
      <protection locked="0"/>
    </xf>
    <xf numFmtId="175" fontId="13" fillId="0" borderId="10" xfId="78" applyNumberFormat="1" applyFont="1" applyFill="1" applyBorder="1" applyAlignment="1" applyProtection="1">
      <alignment horizontal="center" vertical="center"/>
      <protection/>
    </xf>
    <xf numFmtId="176" fontId="13" fillId="0" borderId="17" xfId="78" applyNumberFormat="1" applyFont="1" applyFill="1" applyBorder="1" applyAlignment="1" applyProtection="1">
      <alignment vertical="center"/>
      <protection locked="0"/>
    </xf>
    <xf numFmtId="176" fontId="12" fillId="0" borderId="17" xfId="78" applyNumberFormat="1" applyFont="1" applyFill="1" applyBorder="1" applyAlignment="1" applyProtection="1">
      <alignment vertical="center"/>
      <protection/>
    </xf>
    <xf numFmtId="0" fontId="12" fillId="0" borderId="55" xfId="78" applyFont="1" applyFill="1" applyBorder="1" applyAlignment="1" applyProtection="1">
      <alignment horizontal="left" vertical="center" wrapText="1"/>
      <protection/>
    </xf>
    <xf numFmtId="175" fontId="13" fillId="0" borderId="20" xfId="78" applyNumberFormat="1" applyFont="1" applyFill="1" applyBorder="1" applyAlignment="1" applyProtection="1">
      <alignment horizontal="center" vertical="center"/>
      <protection/>
    </xf>
    <xf numFmtId="176" fontId="12" fillId="0" borderId="21" xfId="78" applyNumberFormat="1" applyFont="1" applyFill="1" applyBorder="1" applyAlignment="1" applyProtection="1">
      <alignment vertical="center"/>
      <protection/>
    </xf>
    <xf numFmtId="0" fontId="29" fillId="0" borderId="0" xfId="79" applyFont="1" applyFill="1" applyAlignment="1">
      <alignment/>
      <protection/>
    </xf>
    <xf numFmtId="0" fontId="11" fillId="0" borderId="0" xfId="78" applyFont="1" applyFill="1" applyAlignment="1" applyProtection="1">
      <alignment horizontal="center" vertical="center"/>
      <protection/>
    </xf>
    <xf numFmtId="0" fontId="16" fillId="0" borderId="16" xfId="79" applyFont="1" applyFill="1" applyBorder="1" applyAlignment="1">
      <alignment horizontal="center" vertical="center"/>
      <protection/>
    </xf>
    <xf numFmtId="0" fontId="16" fillId="0" borderId="14" xfId="79" applyFont="1" applyFill="1" applyBorder="1" applyAlignment="1">
      <alignment horizontal="center" vertical="center" wrapText="1"/>
      <protection/>
    </xf>
    <xf numFmtId="0" fontId="16" fillId="0" borderId="15" xfId="79" applyFont="1" applyFill="1" applyBorder="1" applyAlignment="1">
      <alignment horizontal="center" vertical="center" wrapText="1"/>
      <protection/>
    </xf>
    <xf numFmtId="0" fontId="17" fillId="0" borderId="37" xfId="79" applyFont="1" applyFill="1" applyBorder="1" applyAlignment="1" applyProtection="1">
      <alignment horizontal="left" indent="1"/>
      <protection locked="0"/>
    </xf>
    <xf numFmtId="0" fontId="17" fillId="0" borderId="42" xfId="79" applyFont="1" applyFill="1" applyBorder="1" applyAlignment="1">
      <alignment horizontal="right" indent="1"/>
      <protection/>
    </xf>
    <xf numFmtId="3" fontId="17" fillId="0" borderId="42" xfId="79" applyNumberFormat="1" applyFont="1" applyFill="1" applyBorder="1" applyProtection="1">
      <alignment/>
      <protection locked="0"/>
    </xf>
    <xf numFmtId="3" fontId="17" fillId="0" borderId="57" xfId="79" applyNumberFormat="1" applyFont="1" applyFill="1" applyBorder="1" applyProtection="1">
      <alignment/>
      <protection locked="0"/>
    </xf>
    <xf numFmtId="0" fontId="17" fillId="0" borderId="12" xfId="79" applyFont="1" applyFill="1" applyBorder="1" applyAlignment="1" applyProtection="1">
      <alignment horizontal="left" indent="1"/>
      <protection locked="0"/>
    </xf>
    <xf numFmtId="0" fontId="17" fillId="0" borderId="10" xfId="79" applyFont="1" applyFill="1" applyBorder="1" applyAlignment="1">
      <alignment horizontal="right" indent="1"/>
      <protection/>
    </xf>
    <xf numFmtId="3" fontId="17" fillId="0" borderId="10" xfId="79" applyNumberFormat="1" applyFont="1" applyFill="1" applyBorder="1" applyProtection="1">
      <alignment/>
      <protection locked="0"/>
    </xf>
    <xf numFmtId="3" fontId="17" fillId="0" borderId="17" xfId="79" applyNumberFormat="1" applyFont="1" applyFill="1" applyBorder="1" applyProtection="1">
      <alignment/>
      <protection locked="0"/>
    </xf>
    <xf numFmtId="0" fontId="17" fillId="0" borderId="12" xfId="79" applyFont="1" applyFill="1" applyBorder="1" applyProtection="1">
      <alignment/>
      <protection locked="0"/>
    </xf>
    <xf numFmtId="0" fontId="17" fillId="0" borderId="13" xfId="79" applyFont="1" applyFill="1" applyBorder="1" applyProtection="1">
      <alignment/>
      <protection locked="0"/>
    </xf>
    <xf numFmtId="0" fontId="17" fillId="0" borderId="11" xfId="79" applyFont="1" applyFill="1" applyBorder="1" applyAlignment="1">
      <alignment horizontal="right" indent="1"/>
      <protection/>
    </xf>
    <xf numFmtId="3" fontId="17" fillId="0" borderId="11" xfId="79" applyNumberFormat="1" applyFont="1" applyFill="1" applyBorder="1" applyProtection="1">
      <alignment/>
      <protection locked="0"/>
    </xf>
    <xf numFmtId="3" fontId="17" fillId="0" borderId="62" xfId="79" applyNumberFormat="1" applyFont="1" applyFill="1" applyBorder="1" applyProtection="1">
      <alignment/>
      <protection locked="0"/>
    </xf>
    <xf numFmtId="3" fontId="17" fillId="0" borderId="63" xfId="79" applyNumberFormat="1" applyFont="1" applyFill="1" applyBorder="1">
      <alignment/>
      <protection/>
    </xf>
    <xf numFmtId="0" fontId="34" fillId="0" borderId="0" xfId="79" applyFont="1" applyFill="1">
      <alignment/>
      <protection/>
    </xf>
    <xf numFmtId="0" fontId="35" fillId="0" borderId="16" xfId="79" applyFont="1" applyFill="1" applyBorder="1" applyAlignment="1">
      <alignment horizontal="center" vertical="center"/>
      <protection/>
    </xf>
    <xf numFmtId="0" fontId="35" fillId="0" borderId="14" xfId="79" applyFont="1" applyFill="1" applyBorder="1" applyAlignment="1">
      <alignment horizontal="center" vertical="center" wrapText="1"/>
      <protection/>
    </xf>
    <xf numFmtId="0" fontId="35" fillId="0" borderId="15" xfId="79" applyFont="1" applyFill="1" applyBorder="1" applyAlignment="1">
      <alignment horizontal="center" vertical="center" wrapText="1"/>
      <protection/>
    </xf>
    <xf numFmtId="0" fontId="17" fillId="0" borderId="55" xfId="79" applyFont="1" applyFill="1" applyBorder="1" applyAlignment="1" applyProtection="1">
      <alignment horizontal="left" indent="1"/>
      <protection locked="0"/>
    </xf>
    <xf numFmtId="0" fontId="17" fillId="0" borderId="20" xfId="79" applyFont="1" applyFill="1" applyBorder="1" applyAlignment="1">
      <alignment horizontal="right" indent="1"/>
      <protection/>
    </xf>
    <xf numFmtId="3" fontId="17" fillId="0" borderId="20" xfId="79" applyNumberFormat="1" applyFont="1" applyFill="1" applyBorder="1" applyProtection="1">
      <alignment/>
      <protection locked="0"/>
    </xf>
    <xf numFmtId="3" fontId="17" fillId="0" borderId="21" xfId="79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7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indent="5"/>
    </xf>
    <xf numFmtId="177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7" fontId="11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50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7" fontId="6" fillId="0" borderId="64" xfId="0" applyNumberFormat="1" applyFont="1" applyFill="1" applyBorder="1" applyAlignment="1" applyProtection="1">
      <alignment horizontal="right" vertical="center"/>
      <protection/>
    </xf>
    <xf numFmtId="0" fontId="0" fillId="0" borderId="55" xfId="0" applyFill="1" applyBorder="1" applyAlignment="1">
      <alignment horizontal="center" vertical="center"/>
    </xf>
    <xf numFmtId="0" fontId="36" fillId="0" borderId="20" xfId="0" applyFont="1" applyFill="1" applyBorder="1" applyAlignment="1">
      <alignment horizontal="left" vertical="center" indent="5"/>
    </xf>
    <xf numFmtId="177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6" fontId="12" fillId="0" borderId="14" xfId="0" applyNumberFormat="1" applyFont="1" applyFill="1" applyBorder="1" applyAlignment="1">
      <alignment horizontal="right" vertical="center" wrapText="1" indent="2"/>
    </xf>
    <xf numFmtId="166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8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 horizontal="center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39" fillId="0" borderId="14" xfId="0" applyFont="1" applyBorder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horizontal="center" vertical="center" wrapText="1"/>
      <protection/>
    </xf>
    <xf numFmtId="0" fontId="39" fillId="0" borderId="37" xfId="0" applyFont="1" applyBorder="1" applyAlignment="1" applyProtection="1">
      <alignment horizontal="center" vertical="top" wrapText="1"/>
      <protection/>
    </xf>
    <xf numFmtId="0" fontId="39" fillId="0" borderId="12" xfId="0" applyFont="1" applyBorder="1" applyAlignment="1" applyProtection="1">
      <alignment horizontal="center" vertical="top" wrapText="1"/>
      <protection/>
    </xf>
    <xf numFmtId="0" fontId="39" fillId="0" borderId="13" xfId="0" applyFont="1" applyBorder="1" applyAlignment="1" applyProtection="1">
      <alignment horizontal="center" vertical="top" wrapText="1"/>
      <protection/>
    </xf>
    <xf numFmtId="0" fontId="39" fillId="28" borderId="14" xfId="0" applyFont="1" applyFill="1" applyBorder="1" applyAlignment="1" applyProtection="1">
      <alignment horizontal="center" vertical="top" wrapText="1"/>
      <protection/>
    </xf>
    <xf numFmtId="0" fontId="41" fillId="0" borderId="42" xfId="0" applyFont="1" applyBorder="1" applyAlignment="1" applyProtection="1">
      <alignment horizontal="left" vertical="top" wrapText="1"/>
      <protection locked="0"/>
    </xf>
    <xf numFmtId="0" fontId="41" fillId="0" borderId="10" xfId="0" applyFont="1" applyBorder="1" applyAlignment="1" applyProtection="1">
      <alignment horizontal="left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9" fontId="41" fillId="0" borderId="42" xfId="86" applyFont="1" applyBorder="1" applyAlignment="1" applyProtection="1">
      <alignment horizontal="center" vertical="center" wrapText="1"/>
      <protection locked="0"/>
    </xf>
    <xf numFmtId="9" fontId="41" fillId="0" borderId="10" xfId="86" applyFont="1" applyBorder="1" applyAlignment="1" applyProtection="1">
      <alignment horizontal="center" vertical="center" wrapText="1"/>
      <protection locked="0"/>
    </xf>
    <xf numFmtId="9" fontId="41" fillId="0" borderId="11" xfId="86" applyFont="1" applyBorder="1" applyAlignment="1" applyProtection="1">
      <alignment horizontal="center" vertical="center" wrapText="1"/>
      <protection locked="0"/>
    </xf>
    <xf numFmtId="168" fontId="41" fillId="0" borderId="42" xfId="47" applyNumberFormat="1" applyFont="1" applyBorder="1" applyAlignment="1" applyProtection="1">
      <alignment horizontal="center" vertical="center" wrapText="1"/>
      <protection locked="0"/>
    </xf>
    <xf numFmtId="168" fontId="41" fillId="0" borderId="10" xfId="47" applyNumberFormat="1" applyFont="1" applyBorder="1" applyAlignment="1" applyProtection="1">
      <alignment horizontal="center" vertical="center" wrapText="1"/>
      <protection locked="0"/>
    </xf>
    <xf numFmtId="168" fontId="41" fillId="0" borderId="11" xfId="47" applyNumberFormat="1" applyFont="1" applyBorder="1" applyAlignment="1" applyProtection="1">
      <alignment horizontal="center" vertical="center" wrapText="1"/>
      <protection locked="0"/>
    </xf>
    <xf numFmtId="168" fontId="41" fillId="0" borderId="14" xfId="47" applyNumberFormat="1" applyFont="1" applyBorder="1" applyAlignment="1" applyProtection="1">
      <alignment horizontal="center" vertical="center" wrapText="1"/>
      <protection/>
    </xf>
    <xf numFmtId="168" fontId="41" fillId="0" borderId="57" xfId="47" applyNumberFormat="1" applyFont="1" applyBorder="1" applyAlignment="1" applyProtection="1">
      <alignment horizontal="center" vertical="top" wrapText="1"/>
      <protection locked="0"/>
    </xf>
    <xf numFmtId="168" fontId="41" fillId="0" borderId="17" xfId="47" applyNumberFormat="1" applyFont="1" applyBorder="1" applyAlignment="1" applyProtection="1">
      <alignment horizontal="center" vertical="top" wrapText="1"/>
      <protection locked="0"/>
    </xf>
    <xf numFmtId="168" fontId="41" fillId="0" borderId="62" xfId="47" applyNumberFormat="1" applyFont="1" applyBorder="1" applyAlignment="1" applyProtection="1">
      <alignment horizontal="center" vertical="top" wrapText="1"/>
      <protection locked="0"/>
    </xf>
    <xf numFmtId="168" fontId="41" fillId="0" borderId="15" xfId="47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6" fontId="13" fillId="0" borderId="42" xfId="0" applyNumberFormat="1" applyFont="1" applyFill="1" applyBorder="1" applyAlignment="1" applyProtection="1">
      <alignment vertical="center" wrapText="1"/>
      <protection locked="0"/>
    </xf>
    <xf numFmtId="166" fontId="13" fillId="0" borderId="42" xfId="0" applyNumberFormat="1" applyFont="1" applyFill="1" applyBorder="1" applyAlignment="1" applyProtection="1">
      <alignment vertical="center" wrapText="1"/>
      <protection/>
    </xf>
    <xf numFmtId="166" fontId="13" fillId="0" borderId="57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6" fontId="13" fillId="0" borderId="62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21" fillId="0" borderId="60" xfId="78" applyFont="1" applyFill="1" applyBorder="1" applyAlignment="1" applyProtection="1">
      <alignment horizontal="center" vertical="center" textRotation="90"/>
      <protection/>
    </xf>
    <xf numFmtId="0" fontId="18" fillId="0" borderId="14" xfId="0" applyFont="1" applyBorder="1" applyAlignment="1" applyProtection="1">
      <alignment vertical="center" wrapText="1"/>
      <protection/>
    </xf>
    <xf numFmtId="166" fontId="13" fillId="0" borderId="65" xfId="7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66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6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6" fontId="18" fillId="0" borderId="43" xfId="0" applyNumberFormat="1" applyFont="1" applyBorder="1" applyAlignment="1" applyProtection="1">
      <alignment horizontal="right" vertical="center" wrapText="1" indent="1"/>
      <protection/>
    </xf>
    <xf numFmtId="166" fontId="13" fillId="0" borderId="48" xfId="77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67" xfId="77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77" applyFont="1" applyFill="1" applyBorder="1" applyAlignment="1" applyProtection="1">
      <alignment horizontal="left" vertical="center" wrapText="1" indent="1"/>
      <protection/>
    </xf>
    <xf numFmtId="0" fontId="13" fillId="0" borderId="10" xfId="77" applyFont="1" applyFill="1" applyBorder="1" applyAlignment="1" applyProtection="1">
      <alignment horizontal="left" vertical="center" wrapText="1" indent="1"/>
      <protection/>
    </xf>
    <xf numFmtId="0" fontId="13" fillId="0" borderId="42" xfId="77" applyFont="1" applyFill="1" applyBorder="1" applyAlignment="1" applyProtection="1">
      <alignment horizontal="left" vertical="center" wrapText="1" indent="1"/>
      <protection/>
    </xf>
    <xf numFmtId="0" fontId="13" fillId="0" borderId="41" xfId="77" applyFont="1" applyFill="1" applyBorder="1" applyAlignment="1" applyProtection="1">
      <alignment horizontal="left" vertical="center" wrapText="1" indent="1"/>
      <protection/>
    </xf>
    <xf numFmtId="0" fontId="13" fillId="0" borderId="58" xfId="77" applyFont="1" applyFill="1" applyBorder="1" applyAlignment="1" applyProtection="1">
      <alignment horizontal="left" vertical="center" wrapText="1" indent="1"/>
      <protection/>
    </xf>
    <xf numFmtId="0" fontId="13" fillId="0" borderId="11" xfId="77" applyFont="1" applyFill="1" applyBorder="1" applyAlignment="1" applyProtection="1">
      <alignment horizontal="left" vertical="center" wrapText="1" indent="1"/>
      <protection/>
    </xf>
    <xf numFmtId="49" fontId="13" fillId="0" borderId="51" xfId="77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77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77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77" applyNumberFormat="1" applyFont="1" applyFill="1" applyBorder="1" applyAlignment="1" applyProtection="1">
      <alignment horizontal="left" vertical="center" wrapText="1" indent="1"/>
      <protection/>
    </xf>
    <xf numFmtId="49" fontId="13" fillId="0" borderId="50" xfId="77" applyNumberFormat="1" applyFont="1" applyFill="1" applyBorder="1" applyAlignment="1" applyProtection="1">
      <alignment horizontal="left" vertical="center" wrapText="1" indent="1"/>
      <protection/>
    </xf>
    <xf numFmtId="49" fontId="13" fillId="0" borderId="55" xfId="77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77" applyFont="1" applyFill="1" applyBorder="1" applyAlignment="1" applyProtection="1">
      <alignment horizontal="left" vertical="center" wrapText="1" indent="1"/>
      <protection/>
    </xf>
    <xf numFmtId="0" fontId="12" fillId="0" borderId="16" xfId="77" applyFont="1" applyFill="1" applyBorder="1" applyAlignment="1" applyProtection="1">
      <alignment horizontal="left" vertical="center" wrapText="1" indent="1"/>
      <protection/>
    </xf>
    <xf numFmtId="0" fontId="12" fillId="0" borderId="14" xfId="77" applyFont="1" applyFill="1" applyBorder="1" applyAlignment="1" applyProtection="1">
      <alignment horizontal="left" vertical="center" wrapText="1" indent="1"/>
      <protection/>
    </xf>
    <xf numFmtId="0" fontId="12" fillId="0" borderId="59" xfId="77" applyFont="1" applyFill="1" applyBorder="1" applyAlignment="1" applyProtection="1">
      <alignment horizontal="left" vertical="center" wrapText="1" indent="1"/>
      <protection/>
    </xf>
    <xf numFmtId="0" fontId="12" fillId="0" borderId="14" xfId="77" applyFont="1" applyFill="1" applyBorder="1" applyAlignment="1" applyProtection="1">
      <alignment vertical="center" wrapText="1"/>
      <protection/>
    </xf>
    <xf numFmtId="0" fontId="12" fillId="0" borderId="60" xfId="77" applyFont="1" applyFill="1" applyBorder="1" applyAlignment="1" applyProtection="1">
      <alignment vertical="center" wrapText="1"/>
      <protection/>
    </xf>
    <xf numFmtId="0" fontId="12" fillId="0" borderId="16" xfId="77" applyFont="1" applyFill="1" applyBorder="1" applyAlignment="1" applyProtection="1">
      <alignment horizontal="center" vertical="center" wrapText="1"/>
      <protection/>
    </xf>
    <xf numFmtId="0" fontId="12" fillId="0" borderId="14" xfId="77" applyFont="1" applyFill="1" applyBorder="1" applyAlignment="1" applyProtection="1">
      <alignment horizontal="center" vertical="center" wrapText="1"/>
      <protection/>
    </xf>
    <xf numFmtId="0" fontId="12" fillId="0" borderId="15" xfId="77" applyFont="1" applyFill="1" applyBorder="1" applyAlignment="1" applyProtection="1">
      <alignment horizontal="center" vertical="center" wrapText="1"/>
      <protection/>
    </xf>
    <xf numFmtId="0" fontId="12" fillId="0" borderId="14" xfId="77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0" fontId="13" fillId="0" borderId="10" xfId="77" applyFont="1" applyFill="1" applyBorder="1" applyAlignment="1" applyProtection="1">
      <alignment horizontal="left" indent="6"/>
      <protection/>
    </xf>
    <xf numFmtId="0" fontId="13" fillId="0" borderId="10" xfId="77" applyFont="1" applyFill="1" applyBorder="1" applyAlignment="1" applyProtection="1">
      <alignment horizontal="left" vertical="center" wrapText="1" indent="6"/>
      <protection/>
    </xf>
    <xf numFmtId="0" fontId="13" fillId="0" borderId="11" xfId="77" applyFont="1" applyFill="1" applyBorder="1" applyAlignment="1" applyProtection="1">
      <alignment horizontal="left" vertical="center" wrapText="1" indent="6"/>
      <protection/>
    </xf>
    <xf numFmtId="166" fontId="12" fillId="0" borderId="43" xfId="77" applyNumberFormat="1" applyFont="1" applyFill="1" applyBorder="1" applyAlignment="1" applyProtection="1">
      <alignment horizontal="right" vertical="center" wrapText="1" indent="1"/>
      <protection/>
    </xf>
    <xf numFmtId="166" fontId="13" fillId="0" borderId="44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8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9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4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9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8" xfId="77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70" xfId="0" applyFont="1" applyBorder="1" applyAlignment="1" applyProtection="1">
      <alignment horizontal="left" vertical="center" wrapText="1" indent="1"/>
      <protection/>
    </xf>
    <xf numFmtId="166" fontId="12" fillId="0" borderId="15" xfId="77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6" xfId="0" applyFont="1" applyBorder="1" applyAlignment="1" applyProtection="1">
      <alignment horizontal="left" vertical="center" wrapText="1" indent="1"/>
      <protection/>
    </xf>
    <xf numFmtId="0" fontId="2" fillId="0" borderId="0" xfId="77" applyFont="1" applyFill="1" applyProtection="1">
      <alignment/>
      <protection/>
    </xf>
    <xf numFmtId="0" fontId="2" fillId="0" borderId="0" xfId="77" applyFont="1" applyFill="1" applyAlignment="1" applyProtection="1">
      <alignment horizontal="right" vertical="center" indent="1"/>
      <protection/>
    </xf>
    <xf numFmtId="166" fontId="12" fillId="0" borderId="60" xfId="77" applyNumberFormat="1" applyFont="1" applyFill="1" applyBorder="1" applyAlignment="1" applyProtection="1">
      <alignment horizontal="right" vertical="center" wrapText="1" indent="1"/>
      <protection/>
    </xf>
    <xf numFmtId="166" fontId="12" fillId="0" borderId="14" xfId="77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2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77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4" xfId="77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77" applyFont="1" applyFill="1" applyBorder="1" applyAlignment="1" applyProtection="1">
      <alignment horizontal="left" vertical="center" wrapText="1" indent="6"/>
      <protection/>
    </xf>
    <xf numFmtId="0" fontId="2" fillId="0" borderId="0" xfId="77" applyFill="1" applyProtection="1">
      <alignment/>
      <protection/>
    </xf>
    <xf numFmtId="0" fontId="13" fillId="0" borderId="0" xfId="77" applyFont="1" applyFill="1" applyProtection="1">
      <alignment/>
      <protection/>
    </xf>
    <xf numFmtId="0" fontId="0" fillId="0" borderId="0" xfId="77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2" fillId="0" borderId="0" xfId="77" applyFill="1" applyAlignment="1" applyProtection="1">
      <alignment/>
      <protection/>
    </xf>
    <xf numFmtId="0" fontId="15" fillId="0" borderId="0" xfId="77" applyFont="1" applyFill="1" applyProtection="1">
      <alignment/>
      <protection/>
    </xf>
    <xf numFmtId="0" fontId="5" fillId="0" borderId="0" xfId="77" applyFont="1" applyFill="1" applyProtection="1">
      <alignment/>
      <protection/>
    </xf>
    <xf numFmtId="166" fontId="12" fillId="0" borderId="43" xfId="77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77" applyFont="1" applyFill="1" applyBorder="1" applyAlignment="1" applyProtection="1">
      <alignment horizontal="center" vertical="center" wrapText="1"/>
      <protection/>
    </xf>
    <xf numFmtId="166" fontId="13" fillId="0" borderId="42" xfId="77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vertical="center" wrapText="1"/>
      <protection/>
    </xf>
    <xf numFmtId="166" fontId="12" fillId="0" borderId="14" xfId="77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3" xfId="77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77" applyFill="1" applyAlignment="1" applyProtection="1">
      <alignment horizontal="left" vertical="center" indent="1"/>
      <protection/>
    </xf>
    <xf numFmtId="166" fontId="6" fillId="0" borderId="54" xfId="0" applyNumberFormat="1" applyFont="1" applyFill="1" applyBorder="1" applyAlignment="1" applyProtection="1">
      <alignment horizontal="center" vertical="center" wrapTex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8" xfId="0" applyNumberFormat="1" applyFill="1" applyBorder="1" applyAlignment="1" applyProtection="1">
      <alignment horizontal="left" vertical="center" wrapText="1" indent="1"/>
      <protection/>
    </xf>
    <xf numFmtId="166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2" xfId="0" applyNumberFormat="1" applyFill="1" applyBorder="1" applyAlignment="1" applyProtection="1">
      <alignment horizontal="lef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71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7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6" fillId="0" borderId="15" xfId="0" applyNumberFormat="1" applyFont="1" applyFill="1" applyBorder="1" applyAlignment="1" applyProtection="1">
      <alignment horizontal="center" vertical="center" wrapText="1"/>
      <protection/>
    </xf>
    <xf numFmtId="166" fontId="12" fillId="0" borderId="70" xfId="0" applyNumberFormat="1" applyFont="1" applyFill="1" applyBorder="1" applyAlignment="1" applyProtection="1">
      <alignment horizontal="center" vertical="center" wrapText="1"/>
      <protection/>
    </xf>
    <xf numFmtId="166" fontId="12" fillId="0" borderId="66" xfId="0" applyNumberFormat="1" applyFont="1" applyFill="1" applyBorder="1" applyAlignment="1" applyProtection="1">
      <alignment horizontal="center" vertical="center" wrapText="1"/>
      <protection/>
    </xf>
    <xf numFmtId="166" fontId="12" fillId="0" borderId="73" xfId="0" applyNumberFormat="1" applyFont="1" applyFill="1" applyBorder="1" applyAlignment="1" applyProtection="1">
      <alignment horizontal="center" vertical="center" wrapText="1"/>
      <protection/>
    </xf>
    <xf numFmtId="166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6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6" fontId="12" fillId="0" borderId="25" xfId="0" applyNumberFormat="1" applyFont="1" applyFill="1" applyBorder="1" applyAlignment="1" applyProtection="1">
      <alignment horizontal="center" vertical="center" wrapText="1"/>
      <protection/>
    </xf>
    <xf numFmtId="166" fontId="12" fillId="0" borderId="16" xfId="0" applyNumberFormat="1" applyFont="1" applyFill="1" applyBorder="1" applyAlignment="1" applyProtection="1">
      <alignment horizontal="center" vertical="center" wrapText="1"/>
      <protection/>
    </xf>
    <xf numFmtId="166" fontId="12" fillId="0" borderId="14" xfId="0" applyNumberFormat="1" applyFont="1" applyFill="1" applyBorder="1" applyAlignment="1" applyProtection="1">
      <alignment horizontal="center" vertical="center" wrapText="1"/>
      <protection/>
    </xf>
    <xf numFmtId="166" fontId="12" fillId="0" borderId="15" xfId="0" applyNumberFormat="1" applyFont="1" applyFill="1" applyBorder="1" applyAlignment="1" applyProtection="1">
      <alignment horizontal="center" vertical="center" wrapText="1"/>
      <protection/>
    </xf>
    <xf numFmtId="166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5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6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6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72" xfId="0" applyNumberFormat="1" applyFill="1" applyBorder="1" applyAlignment="1" applyProtection="1">
      <alignment horizontal="left" vertical="center" wrapText="1" indent="1"/>
      <protection/>
    </xf>
    <xf numFmtId="166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1" fillId="0" borderId="0" xfId="0" applyNumberFormat="1" applyFont="1" applyFill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6" fontId="12" fillId="0" borderId="61" xfId="77" applyNumberFormat="1" applyFont="1" applyFill="1" applyBorder="1" applyAlignment="1" applyProtection="1">
      <alignment horizontal="right" vertical="center" wrapText="1" indent="1"/>
      <protection/>
    </xf>
    <xf numFmtId="166" fontId="13" fillId="0" borderId="64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7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2" xfId="77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5" xfId="77" applyNumberFormat="1" applyFont="1" applyFill="1" applyBorder="1" applyAlignment="1" applyProtection="1">
      <alignment horizontal="right" vertical="center" wrapText="1" indent="1"/>
      <protection/>
    </xf>
    <xf numFmtId="166" fontId="13" fillId="0" borderId="21" xfId="77" applyNumberFormat="1" applyFont="1" applyFill="1" applyBorder="1" applyAlignment="1" applyProtection="1">
      <alignment horizontal="right" vertical="center" wrapText="1" indent="1"/>
      <protection locked="0"/>
    </xf>
    <xf numFmtId="166" fontId="18" fillId="0" borderId="15" xfId="0" applyNumberFormat="1" applyFont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9" xfId="77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6" xfId="0" applyFont="1" applyBorder="1" applyAlignment="1" applyProtection="1">
      <alignment wrapText="1"/>
      <protection/>
    </xf>
    <xf numFmtId="166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77" applyNumberFormat="1" applyFont="1" applyFill="1" applyBorder="1" applyAlignment="1" applyProtection="1">
      <alignment horizontal="center" vertical="center" wrapText="1"/>
      <protection/>
    </xf>
    <xf numFmtId="49" fontId="13" fillId="0" borderId="12" xfId="77" applyNumberFormat="1" applyFont="1" applyFill="1" applyBorder="1" applyAlignment="1" applyProtection="1">
      <alignment horizontal="center" vertical="center" wrapText="1"/>
      <protection/>
    </xf>
    <xf numFmtId="49" fontId="13" fillId="0" borderId="13" xfId="77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70" xfId="0" applyFont="1" applyBorder="1" applyAlignment="1" applyProtection="1">
      <alignment horizontal="center" wrapText="1"/>
      <protection/>
    </xf>
    <xf numFmtId="49" fontId="13" fillId="0" borderId="50" xfId="77" applyNumberFormat="1" applyFont="1" applyFill="1" applyBorder="1" applyAlignment="1" applyProtection="1">
      <alignment horizontal="center" vertical="center" wrapText="1"/>
      <protection/>
    </xf>
    <xf numFmtId="49" fontId="13" fillId="0" borderId="51" xfId="77" applyNumberFormat="1" applyFont="1" applyFill="1" applyBorder="1" applyAlignment="1" applyProtection="1">
      <alignment horizontal="center" vertical="center" wrapText="1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6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6" xfId="77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5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6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13" fillId="0" borderId="50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77" applyFont="1" applyFill="1" applyBorder="1" applyAlignment="1" applyProtection="1">
      <alignment horizontal="left" vertical="center" wrapText="1" indent="1"/>
      <protection/>
    </xf>
    <xf numFmtId="0" fontId="13" fillId="0" borderId="10" xfId="77" applyFont="1" applyFill="1" applyBorder="1" applyAlignment="1" applyProtection="1">
      <alignment horizontal="left" vertical="center" wrapText="1" indent="1"/>
      <protection/>
    </xf>
    <xf numFmtId="0" fontId="13" fillId="0" borderId="66" xfId="77" applyFont="1" applyFill="1" applyBorder="1" applyAlignment="1" applyProtection="1" quotePrefix="1">
      <alignment horizontal="left" vertical="center" wrapText="1" indent="1"/>
      <protection/>
    </xf>
    <xf numFmtId="166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77" applyFont="1" applyFill="1" applyBorder="1" applyAlignment="1" applyProtection="1">
      <alignment horizontal="left" vertical="center" wrapText="1"/>
      <protection/>
    </xf>
    <xf numFmtId="166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6" fontId="12" fillId="0" borderId="35" xfId="0" applyNumberFormat="1" applyFont="1" applyFill="1" applyBorder="1" applyAlignment="1" applyProtection="1">
      <alignment horizontal="center" vertical="center" wrapText="1"/>
      <protection/>
    </xf>
    <xf numFmtId="166" fontId="12" fillId="0" borderId="53" xfId="0" applyNumberFormat="1" applyFont="1" applyFill="1" applyBorder="1" applyAlignment="1" applyProtection="1">
      <alignment horizontal="center" vertical="center" wrapText="1"/>
      <protection/>
    </xf>
    <xf numFmtId="166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6" fontId="12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77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77" applyFont="1" applyFill="1" applyBorder="1" applyAlignment="1" applyProtection="1">
      <alignment horizontal="left" vertical="center" wrapText="1"/>
      <protection/>
    </xf>
    <xf numFmtId="0" fontId="13" fillId="0" borderId="10" xfId="77" applyFont="1" applyFill="1" applyBorder="1" applyAlignment="1" applyProtection="1">
      <alignment horizontal="left" vertical="center" wrapText="1"/>
      <protection/>
    </xf>
    <xf numFmtId="0" fontId="13" fillId="0" borderId="58" xfId="77" applyFont="1" applyFill="1" applyBorder="1" applyAlignment="1" applyProtection="1">
      <alignment horizontal="left" vertical="center" wrapText="1"/>
      <protection/>
    </xf>
    <xf numFmtId="0" fontId="13" fillId="0" borderId="0" xfId="77" applyFont="1" applyFill="1" applyBorder="1" applyAlignment="1" applyProtection="1">
      <alignment horizontal="left" vertical="center" wrapText="1"/>
      <protection/>
    </xf>
    <xf numFmtId="0" fontId="13" fillId="0" borderId="10" xfId="77" applyFont="1" applyFill="1" applyBorder="1" applyAlignment="1" applyProtection="1">
      <alignment horizontal="left" vertical="center"/>
      <protection/>
    </xf>
    <xf numFmtId="0" fontId="13" fillId="0" borderId="11" xfId="77" applyFont="1" applyFill="1" applyBorder="1" applyAlignment="1" applyProtection="1">
      <alignment horizontal="left" vertical="center" wrapText="1"/>
      <protection/>
    </xf>
    <xf numFmtId="0" fontId="13" fillId="0" borderId="20" xfId="77" applyFont="1" applyFill="1" applyBorder="1" applyAlignment="1" applyProtection="1">
      <alignment horizontal="left" vertical="center" wrapText="1"/>
      <protection/>
    </xf>
    <xf numFmtId="0" fontId="13" fillId="0" borderId="42" xfId="77" applyFont="1" applyFill="1" applyBorder="1" applyAlignment="1" applyProtection="1">
      <alignment horizontal="left" vertical="center" wrapText="1"/>
      <protection/>
    </xf>
    <xf numFmtId="0" fontId="13" fillId="0" borderId="18" xfId="77" applyFont="1" applyFill="1" applyBorder="1" applyAlignment="1" applyProtection="1">
      <alignment horizontal="left" vertical="center" wrapText="1"/>
      <protection/>
    </xf>
    <xf numFmtId="0" fontId="16" fillId="0" borderId="66" xfId="0" applyFont="1" applyBorder="1" applyAlignment="1" applyProtection="1">
      <alignment horizontal="left" vertical="center" wrapText="1"/>
      <protection/>
    </xf>
    <xf numFmtId="0" fontId="29" fillId="0" borderId="0" xfId="79" applyFill="1" applyProtection="1">
      <alignment/>
      <protection/>
    </xf>
    <xf numFmtId="0" fontId="43" fillId="0" borderId="0" xfId="79" applyFont="1" applyFill="1" applyProtection="1">
      <alignment/>
      <protection/>
    </xf>
    <xf numFmtId="0" fontId="28" fillId="0" borderId="55" xfId="79" applyFont="1" applyFill="1" applyBorder="1" applyAlignment="1" applyProtection="1">
      <alignment horizontal="center" vertical="center" wrapText="1"/>
      <protection/>
    </xf>
    <xf numFmtId="0" fontId="28" fillId="0" borderId="20" xfId="79" applyFont="1" applyFill="1" applyBorder="1" applyAlignment="1" applyProtection="1">
      <alignment horizontal="center" vertical="center" wrapText="1"/>
      <protection/>
    </xf>
    <xf numFmtId="0" fontId="28" fillId="0" borderId="21" xfId="79" applyFont="1" applyFill="1" applyBorder="1" applyAlignment="1" applyProtection="1">
      <alignment horizontal="center" vertical="center" wrapText="1"/>
      <protection/>
    </xf>
    <xf numFmtId="0" fontId="29" fillId="0" borderId="0" xfId="79" applyFill="1" applyAlignment="1" applyProtection="1">
      <alignment horizontal="center" vertical="center"/>
      <protection/>
    </xf>
    <xf numFmtId="0" fontId="18" fillId="0" borderId="50" xfId="79" applyFont="1" applyFill="1" applyBorder="1" applyAlignment="1" applyProtection="1">
      <alignment vertical="center" wrapText="1"/>
      <protection/>
    </xf>
    <xf numFmtId="175" fontId="13" fillId="0" borderId="41" xfId="78" applyNumberFormat="1" applyFont="1" applyFill="1" applyBorder="1" applyAlignment="1" applyProtection="1">
      <alignment horizontal="center" vertical="center"/>
      <protection/>
    </xf>
    <xf numFmtId="174" fontId="18" fillId="0" borderId="41" xfId="79" applyNumberFormat="1" applyFont="1" applyFill="1" applyBorder="1" applyAlignment="1" applyProtection="1">
      <alignment horizontal="right" vertical="center" wrapText="1"/>
      <protection locked="0"/>
    </xf>
    <xf numFmtId="174" fontId="18" fillId="0" borderId="64" xfId="79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79" applyFill="1" applyAlignment="1" applyProtection="1">
      <alignment vertical="center"/>
      <protection/>
    </xf>
    <xf numFmtId="0" fontId="18" fillId="0" borderId="12" xfId="79" applyFont="1" applyFill="1" applyBorder="1" applyAlignment="1" applyProtection="1">
      <alignment vertical="center" wrapText="1"/>
      <protection/>
    </xf>
    <xf numFmtId="174" fontId="18" fillId="0" borderId="10" xfId="79" applyNumberFormat="1" applyFont="1" applyFill="1" applyBorder="1" applyAlignment="1" applyProtection="1">
      <alignment horizontal="right" vertical="center" wrapText="1"/>
      <protection/>
    </xf>
    <xf numFmtId="174" fontId="18" fillId="0" borderId="17" xfId="79" applyNumberFormat="1" applyFont="1" applyFill="1" applyBorder="1" applyAlignment="1" applyProtection="1">
      <alignment horizontal="right" vertical="center" wrapText="1"/>
      <protection/>
    </xf>
    <xf numFmtId="0" fontId="27" fillId="0" borderId="12" xfId="79" applyFont="1" applyFill="1" applyBorder="1" applyAlignment="1" applyProtection="1">
      <alignment horizontal="left" vertical="center" wrapText="1" indent="1"/>
      <protection/>
    </xf>
    <xf numFmtId="174" fontId="28" fillId="0" borderId="17" xfId="79" applyNumberFormat="1" applyFont="1" applyFill="1" applyBorder="1" applyAlignment="1" applyProtection="1">
      <alignment horizontal="right" vertical="center" wrapText="1"/>
      <protection locked="0"/>
    </xf>
    <xf numFmtId="174" fontId="17" fillId="0" borderId="10" xfId="79" applyNumberFormat="1" applyFont="1" applyFill="1" applyBorder="1" applyAlignment="1" applyProtection="1">
      <alignment horizontal="right" vertical="center" wrapText="1"/>
      <protection/>
    </xf>
    <xf numFmtId="174" fontId="17" fillId="0" borderId="17" xfId="79" applyNumberFormat="1" applyFont="1" applyFill="1" applyBorder="1" applyAlignment="1" applyProtection="1">
      <alignment horizontal="right" vertical="center" wrapText="1"/>
      <protection/>
    </xf>
    <xf numFmtId="0" fontId="18" fillId="0" borderId="55" xfId="79" applyFont="1" applyFill="1" applyBorder="1" applyAlignment="1" applyProtection="1">
      <alignment vertical="center" wrapText="1"/>
      <protection/>
    </xf>
    <xf numFmtId="174" fontId="18" fillId="0" borderId="20" xfId="79" applyNumberFormat="1" applyFont="1" applyFill="1" applyBorder="1" applyAlignment="1" applyProtection="1">
      <alignment horizontal="right" vertical="center" wrapText="1"/>
      <protection/>
    </xf>
    <xf numFmtId="174" fontId="18" fillId="0" borderId="21" xfId="79" applyNumberFormat="1" applyFont="1" applyFill="1" applyBorder="1" applyAlignment="1" applyProtection="1">
      <alignment horizontal="right" vertical="center" wrapText="1"/>
      <protection/>
    </xf>
    <xf numFmtId="0" fontId="17" fillId="0" borderId="0" xfId="79" applyFont="1" applyFill="1" applyProtection="1">
      <alignment/>
      <protection/>
    </xf>
    <xf numFmtId="3" fontId="29" fillId="0" borderId="0" xfId="79" applyNumberFormat="1" applyFont="1" applyFill="1" applyProtection="1">
      <alignment/>
      <protection/>
    </xf>
    <xf numFmtId="3" fontId="29" fillId="0" borderId="0" xfId="79" applyNumberFormat="1" applyFont="1" applyFill="1" applyAlignment="1" applyProtection="1">
      <alignment horizontal="center"/>
      <protection/>
    </xf>
    <xf numFmtId="0" fontId="29" fillId="0" borderId="0" xfId="79" applyFont="1" applyFill="1" applyProtection="1">
      <alignment/>
      <protection/>
    </xf>
    <xf numFmtId="0" fontId="29" fillId="0" borderId="0" xfId="79" applyFill="1" applyAlignment="1" applyProtection="1">
      <alignment horizontal="center"/>
      <protection/>
    </xf>
    <xf numFmtId="0" fontId="0" fillId="0" borderId="0" xfId="78" applyFill="1" applyAlignment="1" applyProtection="1">
      <alignment vertical="center"/>
      <protection/>
    </xf>
    <xf numFmtId="176" fontId="12" fillId="0" borderId="17" xfId="78" applyNumberFormat="1" applyFont="1" applyFill="1" applyBorder="1" applyAlignment="1" applyProtection="1">
      <alignment vertical="center"/>
      <protection locked="0"/>
    </xf>
    <xf numFmtId="0" fontId="0" fillId="0" borderId="0" xfId="78" applyFont="1" applyFill="1" applyAlignment="1" applyProtection="1">
      <alignment vertical="center"/>
      <protection/>
    </xf>
    <xf numFmtId="0" fontId="29" fillId="0" borderId="0" xfId="79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4" fillId="0" borderId="0" xfId="0" applyFont="1" applyAlignment="1" applyProtection="1">
      <alignment horizontal="right" vertical="top"/>
      <protection locked="0"/>
    </xf>
    <xf numFmtId="0" fontId="16" fillId="0" borderId="59" xfId="79" applyFont="1" applyFill="1" applyBorder="1" applyAlignment="1">
      <alignment horizontal="center" vertical="center"/>
      <protection/>
    </xf>
    <xf numFmtId="0" fontId="16" fillId="0" borderId="60" xfId="79" applyFont="1" applyFill="1" applyBorder="1" applyAlignment="1">
      <alignment horizontal="center" vertical="center" wrapText="1"/>
      <protection/>
    </xf>
    <xf numFmtId="0" fontId="16" fillId="0" borderId="61" xfId="79" applyFont="1" applyFill="1" applyBorder="1" applyAlignment="1">
      <alignment horizontal="center" vertical="center" wrapText="1"/>
      <protection/>
    </xf>
    <xf numFmtId="0" fontId="17" fillId="0" borderId="37" xfId="79" applyFont="1" applyFill="1" applyBorder="1" applyProtection="1">
      <alignment/>
      <protection locked="0"/>
    </xf>
    <xf numFmtId="0" fontId="18" fillId="0" borderId="16" xfId="79" applyFont="1" applyFill="1" applyBorder="1" applyProtection="1">
      <alignment/>
      <protection locked="0"/>
    </xf>
    <xf numFmtId="0" fontId="17" fillId="0" borderId="14" xfId="79" applyFont="1" applyFill="1" applyBorder="1" applyAlignment="1">
      <alignment horizontal="right" indent="1"/>
      <protection/>
    </xf>
    <xf numFmtId="3" fontId="17" fillId="0" borderId="14" xfId="79" applyNumberFormat="1" applyFont="1" applyFill="1" applyBorder="1" applyProtection="1">
      <alignment/>
      <protection locked="0"/>
    </xf>
    <xf numFmtId="176" fontId="12" fillId="0" borderId="15" xfId="78" applyNumberFormat="1" applyFont="1" applyFill="1" applyBorder="1" applyAlignment="1" applyProtection="1">
      <alignment vertical="center"/>
      <protection/>
    </xf>
    <xf numFmtId="0" fontId="44" fillId="0" borderId="0" xfId="79" applyFont="1" applyFill="1">
      <alignment/>
      <protection/>
    </xf>
    <xf numFmtId="0" fontId="35" fillId="0" borderId="59" xfId="79" applyFont="1" applyFill="1" applyBorder="1" applyAlignment="1">
      <alignment horizontal="center" vertical="center"/>
      <protection/>
    </xf>
    <xf numFmtId="0" fontId="35" fillId="0" borderId="60" xfId="79" applyFont="1" applyFill="1" applyBorder="1" applyAlignment="1">
      <alignment horizontal="center" vertical="center" wrapText="1"/>
      <protection/>
    </xf>
    <xf numFmtId="0" fontId="35" fillId="0" borderId="61" xfId="79" applyFont="1" applyFill="1" applyBorder="1" applyAlignment="1">
      <alignment horizontal="center" vertical="center" wrapText="1"/>
      <protection/>
    </xf>
    <xf numFmtId="0" fontId="17" fillId="0" borderId="13" xfId="79" applyFont="1" applyFill="1" applyBorder="1" applyAlignment="1" applyProtection="1">
      <alignment horizontal="left" indent="1"/>
      <protection locked="0"/>
    </xf>
    <xf numFmtId="0" fontId="18" fillId="0" borderId="53" xfId="79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/>
    </xf>
    <xf numFmtId="0" fontId="3" fillId="0" borderId="54" xfId="0" applyFont="1" applyBorder="1" applyAlignment="1">
      <alignment vertical="center" wrapText="1"/>
    </xf>
    <xf numFmtId="0" fontId="3" fillId="0" borderId="70" xfId="0" applyFont="1" applyBorder="1" applyAlignment="1">
      <alignment horizontal="left" vertical="center"/>
    </xf>
    <xf numFmtId="0" fontId="3" fillId="0" borderId="79" xfId="0" applyFont="1" applyBorder="1" applyAlignment="1">
      <alignment vertical="center" wrapText="1"/>
    </xf>
    <xf numFmtId="0" fontId="5" fillId="0" borderId="0" xfId="77" applyFont="1" applyFill="1" applyAlignment="1" applyProtection="1">
      <alignment horizontal="center"/>
      <protection/>
    </xf>
    <xf numFmtId="166" fontId="14" fillId="0" borderId="0" xfId="77" applyNumberFormat="1" applyFont="1" applyFill="1" applyBorder="1" applyAlignment="1" applyProtection="1">
      <alignment horizontal="center" vertical="center"/>
      <protection/>
    </xf>
    <xf numFmtId="166" fontId="12" fillId="0" borderId="16" xfId="77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77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6" xfId="77" applyNumberFormat="1" applyFont="1" applyFill="1" applyBorder="1" applyAlignment="1" applyProtection="1">
      <alignment horizontal="right" vertical="center" wrapText="1" indent="1"/>
      <protection/>
    </xf>
    <xf numFmtId="166" fontId="13" fillId="0" borderId="37" xfId="77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77" applyNumberFormat="1" applyFont="1" applyFill="1" applyBorder="1" applyAlignment="1" applyProtection="1">
      <alignment horizontal="right" vertical="center" wrapText="1" indent="1"/>
      <protection/>
    </xf>
    <xf numFmtId="166" fontId="13" fillId="0" borderId="57" xfId="77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2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7" xfId="77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70" xfId="77" applyNumberFormat="1" applyFont="1" applyFill="1" applyBorder="1" applyAlignment="1" applyProtection="1">
      <alignment horizontal="right" vertical="center" wrapText="1" indent="1"/>
      <protection/>
    </xf>
    <xf numFmtId="166" fontId="12" fillId="0" borderId="66" xfId="77" applyNumberFormat="1" applyFont="1" applyFill="1" applyBorder="1" applyAlignment="1" applyProtection="1">
      <alignment horizontal="right" vertical="center" wrapText="1" indent="1"/>
      <protection/>
    </xf>
    <xf numFmtId="166" fontId="12" fillId="0" borderId="73" xfId="77" applyNumberFormat="1" applyFont="1" applyFill="1" applyBorder="1" applyAlignment="1" applyProtection="1">
      <alignment horizontal="right" vertical="center" wrapText="1" indent="1"/>
      <protection/>
    </xf>
    <xf numFmtId="166" fontId="12" fillId="0" borderId="16" xfId="77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5" xfId="77" applyNumberFormat="1" applyFont="1" applyFill="1" applyBorder="1" applyAlignment="1" applyProtection="1">
      <alignment horizontal="right" vertical="center" wrapText="1" indent="1"/>
      <protection locked="0"/>
    </xf>
    <xf numFmtId="166" fontId="5" fillId="0" borderId="0" xfId="77" applyNumberFormat="1" applyFont="1" applyFill="1" applyBorder="1" applyAlignment="1" applyProtection="1">
      <alignment horizontal="right" vertical="center" wrapText="1" indent="1"/>
      <protection/>
    </xf>
    <xf numFmtId="166" fontId="18" fillId="0" borderId="16" xfId="67" applyNumberFormat="1" applyFont="1" applyBorder="1" applyAlignment="1" applyProtection="1">
      <alignment horizontal="right" vertical="center" wrapText="1" indent="1"/>
      <protection/>
    </xf>
    <xf numFmtId="166" fontId="18" fillId="0" borderId="14" xfId="67" applyNumberFormat="1" applyFont="1" applyBorder="1" applyAlignment="1" applyProtection="1">
      <alignment horizontal="right" vertical="center" wrapText="1" indent="1"/>
      <protection/>
    </xf>
    <xf numFmtId="166" fontId="18" fillId="0" borderId="15" xfId="67" applyNumberFormat="1" applyFont="1" applyBorder="1" applyAlignment="1" applyProtection="1">
      <alignment horizontal="right" vertical="center" wrapText="1" indent="1"/>
      <protection/>
    </xf>
    <xf numFmtId="166" fontId="16" fillId="0" borderId="16" xfId="67" applyNumberFormat="1" applyFont="1" applyBorder="1" applyAlignment="1" applyProtection="1" quotePrefix="1">
      <alignment horizontal="right" vertical="center" wrapText="1" indent="1"/>
      <protection/>
    </xf>
    <xf numFmtId="166" fontId="16" fillId="0" borderId="14" xfId="67" applyNumberFormat="1" applyFont="1" applyBorder="1" applyAlignment="1" applyProtection="1" quotePrefix="1">
      <alignment horizontal="right" vertical="center" wrapText="1" indent="1"/>
      <protection/>
    </xf>
    <xf numFmtId="166" fontId="16" fillId="0" borderId="15" xfId="67" applyNumberFormat="1" applyFont="1" applyBorder="1" applyAlignment="1" applyProtection="1" quotePrefix="1">
      <alignment horizontal="right" vertical="center" wrapText="1" indent="1"/>
      <protection/>
    </xf>
    <xf numFmtId="166" fontId="16" fillId="0" borderId="70" xfId="67" applyNumberFormat="1" applyFont="1" applyBorder="1" applyAlignment="1" applyProtection="1" quotePrefix="1">
      <alignment horizontal="right" vertical="center" wrapText="1" indent="1"/>
      <protection/>
    </xf>
    <xf numFmtId="166" fontId="16" fillId="0" borderId="66" xfId="67" applyNumberFormat="1" applyFont="1" applyBorder="1" applyAlignment="1" applyProtection="1" quotePrefix="1">
      <alignment horizontal="right" vertical="center" wrapText="1" indent="1"/>
      <protection/>
    </xf>
    <xf numFmtId="166" fontId="16" fillId="0" borderId="73" xfId="67" applyNumberFormat="1" applyFont="1" applyBorder="1" applyAlignment="1" applyProtection="1" quotePrefix="1">
      <alignment horizontal="right" vertical="center" wrapText="1" indent="1"/>
      <protection/>
    </xf>
    <xf numFmtId="0" fontId="12" fillId="0" borderId="60" xfId="77" applyFont="1" applyFill="1" applyBorder="1" applyAlignment="1" applyProtection="1">
      <alignment horizontal="justify" vertical="top" wrapText="1"/>
      <protection/>
    </xf>
    <xf numFmtId="0" fontId="12" fillId="0" borderId="61" xfId="77" applyFont="1" applyFill="1" applyBorder="1" applyAlignment="1" applyProtection="1">
      <alignment horizontal="justify" vertical="top" wrapText="1"/>
      <protection/>
    </xf>
    <xf numFmtId="166" fontId="13" fillId="0" borderId="16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77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2" xfId="77" applyNumberFormat="1" applyFont="1" applyFill="1" applyBorder="1" applyAlignment="1" applyProtection="1">
      <alignment horizontal="right" vertical="center" wrapText="1" indent="1"/>
      <protection/>
    </xf>
    <xf numFmtId="166" fontId="12" fillId="0" borderId="10" xfId="77" applyNumberFormat="1" applyFont="1" applyFill="1" applyBorder="1" applyAlignment="1" applyProtection="1">
      <alignment horizontal="right" vertical="center" wrapText="1" indent="1"/>
      <protection/>
    </xf>
    <xf numFmtId="166" fontId="12" fillId="0" borderId="17" xfId="77" applyNumberFormat="1" applyFont="1" applyFill="1" applyBorder="1" applyAlignment="1" applyProtection="1">
      <alignment horizontal="right" vertical="center" wrapText="1" indent="1"/>
      <protection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/>
    </xf>
    <xf numFmtId="0" fontId="88" fillId="0" borderId="0" xfId="0" applyFont="1" applyAlignment="1">
      <alignment horizontal="center" vertical="center"/>
    </xf>
    <xf numFmtId="166" fontId="12" fillId="0" borderId="70" xfId="77" applyNumberFormat="1" applyFont="1" applyFill="1" applyBorder="1" applyAlignment="1" applyProtection="1">
      <alignment horizontal="right" vertical="center" wrapText="1" indent="1"/>
      <protection/>
    </xf>
    <xf numFmtId="166" fontId="12" fillId="0" borderId="66" xfId="77" applyNumberFormat="1" applyFont="1" applyFill="1" applyBorder="1" applyAlignment="1" applyProtection="1">
      <alignment horizontal="right" vertical="center" wrapText="1" indent="1"/>
      <protection/>
    </xf>
    <xf numFmtId="166" fontId="12" fillId="0" borderId="73" xfId="77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67" applyFont="1" applyFill="1" applyBorder="1" applyAlignment="1" applyProtection="1">
      <alignment horizontal="right"/>
      <protection/>
    </xf>
    <xf numFmtId="0" fontId="14" fillId="0" borderId="0" xfId="67" applyFont="1" applyFill="1" applyBorder="1" applyAlignment="1" applyProtection="1">
      <alignment horizontal="right"/>
      <protection/>
    </xf>
    <xf numFmtId="166" fontId="18" fillId="0" borderId="16" xfId="67" applyNumberFormat="1" applyFont="1" applyBorder="1" applyAlignment="1" applyProtection="1">
      <alignment horizontal="right" vertical="center" wrapText="1" indent="1"/>
      <protection locked="0"/>
    </xf>
    <xf numFmtId="166" fontId="18" fillId="0" borderId="14" xfId="67" applyNumberFormat="1" applyFont="1" applyBorder="1" applyAlignment="1" applyProtection="1">
      <alignment horizontal="right" vertical="center" wrapText="1" indent="1"/>
      <protection locked="0"/>
    </xf>
    <xf numFmtId="166" fontId="18" fillId="0" borderId="15" xfId="67" applyNumberFormat="1" applyFont="1" applyBorder="1" applyAlignment="1" applyProtection="1">
      <alignment horizontal="right" vertical="center" wrapText="1" indent="1"/>
      <protection locked="0"/>
    </xf>
    <xf numFmtId="0" fontId="4" fillId="0" borderId="0" xfId="67" applyFont="1" applyFill="1" applyBorder="1" applyAlignment="1" applyProtection="1">
      <alignment horizontal="right" vertical="center"/>
      <protection/>
    </xf>
    <xf numFmtId="0" fontId="14" fillId="0" borderId="0" xfId="67" applyFont="1" applyFill="1" applyBorder="1" applyAlignment="1" applyProtection="1">
      <alignment horizontal="right" vertical="center"/>
      <protection/>
    </xf>
    <xf numFmtId="0" fontId="6" fillId="0" borderId="80" xfId="0" applyFont="1" applyFill="1" applyBorder="1" applyAlignment="1" applyProtection="1">
      <alignment horizontal="center" vertical="center" wrapText="1"/>
      <protection/>
    </xf>
    <xf numFmtId="0" fontId="12" fillId="0" borderId="59" xfId="77" applyFont="1" applyFill="1" applyBorder="1" applyAlignment="1" applyProtection="1">
      <alignment horizontal="justify" vertical="top" wrapText="1"/>
      <protection/>
    </xf>
    <xf numFmtId="166" fontId="13" fillId="0" borderId="18" xfId="77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0" xfId="77" applyNumberFormat="1" applyFont="1" applyFill="1" applyBorder="1" applyAlignment="1" applyProtection="1">
      <alignment horizontal="right" vertical="center" wrapText="1" indent="1"/>
      <protection/>
    </xf>
    <xf numFmtId="166" fontId="12" fillId="0" borderId="41" xfId="77" applyNumberFormat="1" applyFont="1" applyFill="1" applyBorder="1" applyAlignment="1" applyProtection="1">
      <alignment horizontal="right" vertical="center" wrapText="1" indent="1"/>
      <protection/>
    </xf>
    <xf numFmtId="166" fontId="12" fillId="0" borderId="64" xfId="77" applyNumberFormat="1" applyFont="1" applyFill="1" applyBorder="1" applyAlignment="1" applyProtection="1">
      <alignment horizontal="right" vertical="center" wrapText="1" indent="1"/>
      <protection/>
    </xf>
    <xf numFmtId="166" fontId="13" fillId="0" borderId="51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81" xfId="7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5" xfId="0" applyNumberFormat="1" applyFont="1" applyBorder="1" applyAlignment="1" applyProtection="1" quotePrefix="1">
      <alignment horizontal="right" vertical="center" wrapText="1" indent="1"/>
      <protection/>
    </xf>
    <xf numFmtId="3" fontId="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2" xfId="0" applyFont="1" applyFill="1" applyBorder="1" applyAlignment="1" applyProtection="1">
      <alignment horizontal="right" vertical="center" wrapText="1" indent="1"/>
      <protection/>
    </xf>
    <xf numFmtId="166" fontId="18" fillId="0" borderId="82" xfId="67" applyNumberFormat="1" applyFont="1" applyBorder="1" applyAlignment="1" applyProtection="1">
      <alignment horizontal="right" vertical="center" wrapText="1" indent="1"/>
      <protection locked="0"/>
    </xf>
    <xf numFmtId="166" fontId="12" fillId="0" borderId="0" xfId="77" applyNumberFormat="1" applyFont="1" applyFill="1" applyBorder="1" applyAlignment="1" applyProtection="1">
      <alignment horizontal="right" vertical="center" wrapText="1" inden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12" fillId="0" borderId="29" xfId="77" applyFont="1" applyFill="1" applyBorder="1" applyAlignment="1" applyProtection="1">
      <alignment horizontal="justify" vertical="top" wrapText="1"/>
      <protection/>
    </xf>
    <xf numFmtId="0" fontId="0" fillId="0" borderId="27" xfId="0" applyFill="1" applyBorder="1" applyAlignment="1" applyProtection="1">
      <alignment vertical="center" wrapText="1"/>
      <protection/>
    </xf>
    <xf numFmtId="166" fontId="13" fillId="0" borderId="0" xfId="77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0" xfId="77" applyNumberFormat="1" applyFont="1" applyFill="1" applyBorder="1" applyAlignment="1" applyProtection="1">
      <alignment horizontal="right" vertical="center" wrapText="1" indent="1"/>
      <protection/>
    </xf>
    <xf numFmtId="166" fontId="18" fillId="0" borderId="0" xfId="67" applyNumberFormat="1" applyFont="1" applyBorder="1" applyAlignment="1" applyProtection="1">
      <alignment horizontal="right" vertical="center" wrapText="1" indent="1"/>
      <protection/>
    </xf>
    <xf numFmtId="166" fontId="18" fillId="0" borderId="0" xfId="67" applyNumberFormat="1" applyFont="1" applyBorder="1" applyAlignment="1" applyProtection="1">
      <alignment horizontal="right" vertical="center" wrapText="1" indent="1"/>
      <protection locked="0"/>
    </xf>
    <xf numFmtId="166" fontId="16" fillId="0" borderId="0" xfId="67" applyNumberFormat="1" applyFont="1" applyBorder="1" applyAlignment="1" applyProtection="1" quotePrefix="1">
      <alignment horizontal="right" vertical="center" wrapText="1" indent="1"/>
      <protection/>
    </xf>
    <xf numFmtId="166" fontId="13" fillId="0" borderId="0" xfId="77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0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6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3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77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ont="1" applyFill="1" applyAlignment="1" applyProtection="1">
      <alignment vertical="center" wrapText="1"/>
      <protection/>
    </xf>
    <xf numFmtId="166" fontId="4" fillId="0" borderId="0" xfId="0" applyNumberFormat="1" applyFont="1" applyFill="1" applyAlignment="1" applyProtection="1">
      <alignment horizontal="right" vertical="center" wrapText="1"/>
      <protection/>
    </xf>
    <xf numFmtId="166" fontId="12" fillId="0" borderId="16" xfId="77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70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77" applyNumberFormat="1" applyFont="1" applyFill="1" applyBorder="1" applyAlignment="1" applyProtection="1">
      <alignment horizontal="right" vertical="center" wrapText="1" indent="1"/>
      <protection/>
    </xf>
    <xf numFmtId="0" fontId="89" fillId="0" borderId="0" xfId="76" applyFont="1" applyAlignment="1">
      <alignment vertical="center"/>
      <protection/>
    </xf>
    <xf numFmtId="49" fontId="83" fillId="0" borderId="0" xfId="76" applyNumberFormat="1" applyAlignment="1">
      <alignment horizontal="center"/>
      <protection/>
    </xf>
    <xf numFmtId="0" fontId="83" fillId="0" borderId="0" xfId="76">
      <alignment/>
      <protection/>
    </xf>
    <xf numFmtId="49" fontId="90" fillId="0" borderId="35" xfId="76" applyNumberFormat="1" applyFont="1" applyBorder="1" applyAlignment="1">
      <alignment horizontal="center" vertical="center" wrapText="1"/>
      <protection/>
    </xf>
    <xf numFmtId="0" fontId="90" fillId="0" borderId="25" xfId="76" applyFont="1" applyBorder="1" applyAlignment="1">
      <alignment horizontal="center" vertical="center" wrapText="1"/>
      <protection/>
    </xf>
    <xf numFmtId="0" fontId="47" fillId="0" borderId="25" xfId="73" applyFont="1" applyBorder="1" applyAlignment="1">
      <alignment horizontal="center" vertical="center" wrapText="1"/>
      <protection/>
    </xf>
    <xf numFmtId="0" fontId="83" fillId="0" borderId="0" xfId="76" applyAlignment="1">
      <alignment vertical="center" wrapText="1"/>
      <protection/>
    </xf>
    <xf numFmtId="49" fontId="83" fillId="0" borderId="83" xfId="76" applyNumberFormat="1" applyBorder="1" applyAlignment="1">
      <alignment horizontal="center" vertical="center"/>
      <protection/>
    </xf>
    <xf numFmtId="0" fontId="83" fillId="0" borderId="38" xfId="76" applyBorder="1" applyAlignment="1">
      <alignment vertical="center"/>
      <protection/>
    </xf>
    <xf numFmtId="3" fontId="83" fillId="0" borderId="38" xfId="76" applyNumberFormat="1" applyBorder="1" applyAlignment="1">
      <alignment vertical="center"/>
      <protection/>
    </xf>
    <xf numFmtId="0" fontId="83" fillId="0" borderId="0" xfId="76" applyAlignment="1">
      <alignment vertical="center"/>
      <protection/>
    </xf>
    <xf numFmtId="49" fontId="83" fillId="0" borderId="33" xfId="76" applyNumberFormat="1" applyBorder="1" applyAlignment="1">
      <alignment horizontal="center" vertical="center"/>
      <protection/>
    </xf>
    <xf numFmtId="0" fontId="83" fillId="0" borderId="34" xfId="76" applyBorder="1" applyAlignment="1">
      <alignment vertical="center"/>
      <protection/>
    </xf>
    <xf numFmtId="3" fontId="83" fillId="0" borderId="34" xfId="76" applyNumberFormat="1" applyBorder="1" applyAlignment="1">
      <alignment vertical="center"/>
      <protection/>
    </xf>
    <xf numFmtId="49" fontId="90" fillId="29" borderId="35" xfId="76" applyNumberFormat="1" applyFont="1" applyFill="1" applyBorder="1" applyAlignment="1">
      <alignment horizontal="center" vertical="center"/>
      <protection/>
    </xf>
    <xf numFmtId="0" fontId="90" fillId="29" borderId="25" xfId="76" applyFont="1" applyFill="1" applyBorder="1" applyAlignment="1">
      <alignment vertical="center"/>
      <protection/>
    </xf>
    <xf numFmtId="3" fontId="90" fillId="29" borderId="25" xfId="76" applyNumberFormat="1" applyFont="1" applyFill="1" applyBorder="1" applyAlignment="1">
      <alignment vertical="center"/>
      <protection/>
    </xf>
    <xf numFmtId="0" fontId="90" fillId="0" borderId="0" xfId="76" applyFont="1" applyAlignment="1">
      <alignment vertical="center"/>
      <protection/>
    </xf>
    <xf numFmtId="49" fontId="90" fillId="30" borderId="35" xfId="76" applyNumberFormat="1" applyFont="1" applyFill="1" applyBorder="1" applyAlignment="1">
      <alignment horizontal="center" vertical="center"/>
      <protection/>
    </xf>
    <xf numFmtId="0" fontId="90" fillId="30" borderId="25" xfId="76" applyFont="1" applyFill="1" applyBorder="1" applyAlignment="1">
      <alignment vertical="center"/>
      <protection/>
    </xf>
    <xf numFmtId="3" fontId="90" fillId="30" borderId="25" xfId="76" applyNumberFormat="1" applyFont="1" applyFill="1" applyBorder="1" applyAlignment="1">
      <alignment vertical="center"/>
      <protection/>
    </xf>
    <xf numFmtId="49" fontId="90" fillId="30" borderId="71" xfId="76" applyNumberFormat="1" applyFont="1" applyFill="1" applyBorder="1" applyAlignment="1">
      <alignment horizontal="center" vertical="center"/>
      <protection/>
    </xf>
    <xf numFmtId="0" fontId="90" fillId="30" borderId="72" xfId="76" applyFont="1" applyFill="1" applyBorder="1" applyAlignment="1">
      <alignment vertical="center"/>
      <protection/>
    </xf>
    <xf numFmtId="3" fontId="90" fillId="30" borderId="72" xfId="76" applyNumberFormat="1" applyFont="1" applyFill="1" applyBorder="1" applyAlignment="1">
      <alignment vertical="center"/>
      <protection/>
    </xf>
    <xf numFmtId="49" fontId="90" fillId="30" borderId="25" xfId="76" applyNumberFormat="1" applyFont="1" applyFill="1" applyBorder="1" applyAlignment="1">
      <alignment horizontal="center" vertical="center"/>
      <protection/>
    </xf>
    <xf numFmtId="0" fontId="90" fillId="30" borderId="82" xfId="76" applyFont="1" applyFill="1" applyBorder="1" applyAlignment="1">
      <alignment vertical="center"/>
      <protection/>
    </xf>
    <xf numFmtId="3" fontId="83" fillId="30" borderId="25" xfId="76" applyNumberFormat="1" applyFont="1" applyFill="1" applyBorder="1" applyAlignment="1">
      <alignment vertical="center"/>
      <protection/>
    </xf>
    <xf numFmtId="3" fontId="90" fillId="30" borderId="27" xfId="76" applyNumberFormat="1" applyFont="1" applyFill="1" applyBorder="1" applyAlignment="1">
      <alignment vertical="center"/>
      <protection/>
    </xf>
    <xf numFmtId="0" fontId="91" fillId="0" borderId="0" xfId="71" applyFont="1">
      <alignment/>
      <protection/>
    </xf>
    <xf numFmtId="166" fontId="5" fillId="0" borderId="0" xfId="77" applyNumberFormat="1" applyFont="1" applyFill="1" applyBorder="1" applyAlignment="1" applyProtection="1">
      <alignment horizontal="center" vertical="center"/>
      <protection/>
    </xf>
    <xf numFmtId="166" fontId="14" fillId="0" borderId="0" xfId="77" applyNumberFormat="1" applyFont="1" applyFill="1" applyBorder="1" applyAlignment="1" applyProtection="1">
      <alignment horizontal="center" vertical="center"/>
      <protection/>
    </xf>
    <xf numFmtId="0" fontId="2" fillId="0" borderId="0" xfId="77" applyFont="1" applyFill="1" applyProtection="1">
      <alignment/>
      <protection/>
    </xf>
    <xf numFmtId="166" fontId="21" fillId="0" borderId="19" xfId="77" applyNumberFormat="1" applyFont="1" applyFill="1" applyBorder="1" applyAlignment="1" applyProtection="1">
      <alignment vertical="center"/>
      <protection/>
    </xf>
    <xf numFmtId="0" fontId="6" fillId="0" borderId="20" xfId="77" applyFont="1" applyFill="1" applyBorder="1" applyAlignment="1" applyProtection="1">
      <alignment horizontal="center" vertical="center" wrapText="1"/>
      <protection/>
    </xf>
    <xf numFmtId="0" fontId="6" fillId="0" borderId="66" xfId="77" applyFont="1" applyFill="1" applyBorder="1" applyAlignment="1" applyProtection="1">
      <alignment horizontal="center" vertical="center" wrapText="1"/>
      <protection/>
    </xf>
    <xf numFmtId="0" fontId="6" fillId="0" borderId="73" xfId="77" applyFont="1" applyFill="1" applyBorder="1" applyAlignment="1" applyProtection="1">
      <alignment horizontal="center" vertical="center" wrapText="1"/>
      <protection/>
    </xf>
    <xf numFmtId="0" fontId="12" fillId="0" borderId="60" xfId="77" applyFont="1" applyFill="1" applyBorder="1" applyAlignment="1" applyProtection="1">
      <alignment horizontal="justify" vertical="top" wrapText="1"/>
      <protection/>
    </xf>
    <xf numFmtId="0" fontId="12" fillId="0" borderId="61" xfId="77" applyFont="1" applyFill="1" applyBorder="1" applyAlignment="1" applyProtection="1">
      <alignment horizontal="justify" vertical="top" wrapText="1"/>
      <protection/>
    </xf>
    <xf numFmtId="0" fontId="12" fillId="0" borderId="16" xfId="77" applyFont="1" applyFill="1" applyBorder="1" applyAlignment="1" applyProtection="1">
      <alignment horizontal="left" vertical="center" wrapText="1" indent="1"/>
      <protection/>
    </xf>
    <xf numFmtId="0" fontId="12" fillId="0" borderId="14" xfId="77" applyFont="1" applyFill="1" applyBorder="1" applyAlignment="1" applyProtection="1">
      <alignment horizontal="left" vertical="center" wrapText="1" indent="1"/>
      <protection/>
    </xf>
    <xf numFmtId="166" fontId="12" fillId="0" borderId="14" xfId="77" applyNumberFormat="1" applyFont="1" applyFill="1" applyBorder="1" applyAlignment="1" applyProtection="1">
      <alignment horizontal="right" vertical="center" wrapText="1" indent="1"/>
      <protection/>
    </xf>
    <xf numFmtId="166" fontId="12" fillId="0" borderId="43" xfId="77" applyNumberFormat="1" applyFont="1" applyFill="1" applyBorder="1" applyAlignment="1" applyProtection="1">
      <alignment horizontal="right" vertical="center" wrapText="1" indent="1"/>
      <protection/>
    </xf>
    <xf numFmtId="166" fontId="12" fillId="0" borderId="16" xfId="7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7" applyFont="1" applyFill="1" applyProtection="1">
      <alignment/>
      <protection/>
    </xf>
    <xf numFmtId="49" fontId="13" fillId="0" borderId="37" xfId="77" applyNumberFormat="1" applyFont="1" applyFill="1" applyBorder="1" applyAlignment="1" applyProtection="1">
      <alignment horizontal="left" vertical="center" wrapText="1" indent="1"/>
      <protection/>
    </xf>
    <xf numFmtId="0" fontId="17" fillId="0" borderId="42" xfId="0" applyFont="1" applyBorder="1" applyAlignment="1" applyProtection="1">
      <alignment horizontal="left" wrapText="1" indent="1"/>
      <protection/>
    </xf>
    <xf numFmtId="166" fontId="13" fillId="0" borderId="42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8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1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4" xfId="77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2" xfId="77" applyNumberFormat="1" applyFont="1" applyFill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6" fontId="13" fillId="0" borderId="10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4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77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3" xfId="77" applyNumberFormat="1" applyFont="1" applyFill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166" fontId="13" fillId="0" borderId="11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9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2" xfId="77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166" fontId="12" fillId="0" borderId="15" xfId="77" applyNumberFormat="1" applyFont="1" applyFill="1" applyBorder="1" applyAlignment="1" applyProtection="1">
      <alignment horizontal="right" vertical="center" wrapText="1" indent="1"/>
      <protection/>
    </xf>
    <xf numFmtId="166" fontId="13" fillId="0" borderId="57" xfId="7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  <protection/>
    </xf>
    <xf numFmtId="166" fontId="12" fillId="0" borderId="14" xfId="77" applyNumberFormat="1" applyFont="1" applyFill="1" applyBorder="1" applyAlignment="1" applyProtection="1">
      <alignment horizontal="right" vertical="center" wrapText="1" indent="1"/>
      <protection/>
    </xf>
    <xf numFmtId="166" fontId="12" fillId="0" borderId="43" xfId="77" applyNumberFormat="1" applyFont="1" applyFill="1" applyBorder="1" applyAlignment="1" applyProtection="1">
      <alignment horizontal="right" vertical="center" wrapText="1" indent="1"/>
      <protection/>
    </xf>
    <xf numFmtId="166" fontId="12" fillId="0" borderId="15" xfId="77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77" applyNumberFormat="1" applyFont="1" applyFill="1" applyBorder="1" applyAlignment="1" applyProtection="1">
      <alignment horizontal="right" vertical="center" wrapText="1" indent="1"/>
      <protection/>
    </xf>
    <xf numFmtId="166" fontId="13" fillId="0" borderId="57" xfId="77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4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9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2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8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7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2" xfId="77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166" fontId="12" fillId="0" borderId="70" xfId="77" applyNumberFormat="1" applyFont="1" applyFill="1" applyBorder="1" applyAlignment="1" applyProtection="1">
      <alignment horizontal="right" vertical="center" wrapText="1" indent="1"/>
      <protection/>
    </xf>
    <xf numFmtId="166" fontId="12" fillId="0" borderId="66" xfId="77" applyNumberFormat="1" applyFont="1" applyFill="1" applyBorder="1" applyAlignment="1" applyProtection="1">
      <alignment horizontal="right" vertical="center" wrapText="1" indent="1"/>
      <protection/>
    </xf>
    <xf numFmtId="166" fontId="12" fillId="0" borderId="73" xfId="77" applyNumberFormat="1" applyFont="1" applyFill="1" applyBorder="1" applyAlignment="1" applyProtection="1">
      <alignment horizontal="right" vertical="center" wrapText="1" indent="1"/>
      <protection/>
    </xf>
    <xf numFmtId="0" fontId="17" fillId="0" borderId="11" xfId="0" applyFont="1" applyBorder="1" applyAlignment="1" applyProtection="1">
      <alignment vertical="center" wrapTex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166" fontId="12" fillId="0" borderId="14" xfId="77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3" xfId="77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5" xfId="77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66" fontId="5" fillId="0" borderId="0" xfId="77" applyNumberFormat="1" applyFont="1" applyFill="1" applyBorder="1" applyAlignment="1" applyProtection="1">
      <alignment horizontal="right" vertical="center" wrapText="1" indent="1"/>
      <protection/>
    </xf>
    <xf numFmtId="166" fontId="21" fillId="0" borderId="19" xfId="77" applyNumberFormat="1" applyFont="1" applyFill="1" applyBorder="1" applyAlignment="1" applyProtection="1">
      <alignment/>
      <protection/>
    </xf>
    <xf numFmtId="0" fontId="2" fillId="0" borderId="0" xfId="77" applyFont="1" applyFill="1" applyAlignment="1" applyProtection="1">
      <alignment/>
      <protection/>
    </xf>
    <xf numFmtId="0" fontId="6" fillId="0" borderId="21" xfId="77" applyFont="1" applyFill="1" applyBorder="1" applyAlignment="1" applyProtection="1">
      <alignment horizontal="center" vertical="center" wrapText="1"/>
      <protection/>
    </xf>
    <xf numFmtId="0" fontId="12" fillId="0" borderId="25" xfId="77" applyFont="1" applyFill="1" applyBorder="1" applyAlignment="1" applyProtection="1">
      <alignment vertical="center" wrapText="1"/>
      <protection/>
    </xf>
    <xf numFmtId="0" fontId="6" fillId="0" borderId="25" xfId="77" applyFont="1" applyFill="1" applyBorder="1" applyAlignment="1" applyProtection="1">
      <alignment vertical="center" wrapText="1"/>
      <protection/>
    </xf>
    <xf numFmtId="0" fontId="6" fillId="0" borderId="84" xfId="77" applyFont="1" applyFill="1" applyBorder="1" applyAlignment="1" applyProtection="1">
      <alignment vertical="center" wrapText="1"/>
      <protection/>
    </xf>
    <xf numFmtId="0" fontId="12" fillId="0" borderId="59" xfId="77" applyFont="1" applyFill="1" applyBorder="1" applyAlignment="1" applyProtection="1">
      <alignment horizontal="left" vertical="center" wrapText="1" indent="1"/>
      <protection/>
    </xf>
    <xf numFmtId="166" fontId="12" fillId="0" borderId="67" xfId="77" applyNumberFormat="1" applyFont="1" applyFill="1" applyBorder="1" applyAlignment="1" applyProtection="1">
      <alignment horizontal="right" vertical="center" wrapText="1" indent="1"/>
      <protection/>
    </xf>
    <xf numFmtId="166" fontId="13" fillId="0" borderId="14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77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50" xfId="77" applyNumberFormat="1" applyFont="1" applyFill="1" applyBorder="1" applyAlignment="1" applyProtection="1">
      <alignment horizontal="left" vertical="center" wrapText="1" indent="1"/>
      <protection/>
    </xf>
    <xf numFmtId="0" fontId="13" fillId="0" borderId="41" xfId="77" applyFont="1" applyFill="1" applyBorder="1" applyAlignment="1" applyProtection="1">
      <alignment horizontal="left" vertical="center" wrapText="1" indent="1"/>
      <protection/>
    </xf>
    <xf numFmtId="166" fontId="13" fillId="0" borderId="48" xfId="77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77" applyFont="1" applyFill="1" applyBorder="1" applyAlignment="1" applyProtection="1">
      <alignment horizontal="left" vertical="center" wrapText="1" indent="1"/>
      <protection/>
    </xf>
    <xf numFmtId="0" fontId="13" fillId="0" borderId="58" xfId="77" applyFont="1" applyFill="1" applyBorder="1" applyAlignment="1" applyProtection="1">
      <alignment horizontal="left" vertical="center" wrapText="1" indent="1"/>
      <protection/>
    </xf>
    <xf numFmtId="0" fontId="13" fillId="0" borderId="0" xfId="77" applyFont="1" applyFill="1" applyBorder="1" applyAlignment="1" applyProtection="1">
      <alignment horizontal="left" vertical="center" wrapText="1" indent="1"/>
      <protection/>
    </xf>
    <xf numFmtId="0" fontId="13" fillId="0" borderId="10" xfId="77" applyFont="1" applyFill="1" applyBorder="1" applyAlignment="1" applyProtection="1">
      <alignment horizontal="left" vertical="center" wrapText="1" indent="6"/>
      <protection/>
    </xf>
    <xf numFmtId="49" fontId="13" fillId="0" borderId="51" xfId="77" applyNumberFormat="1" applyFont="1" applyFill="1" applyBorder="1" applyAlignment="1" applyProtection="1">
      <alignment horizontal="left" vertical="center" wrapText="1" indent="1"/>
      <protection/>
    </xf>
    <xf numFmtId="166" fontId="13" fillId="0" borderId="20" xfId="77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4" xfId="77" applyFont="1" applyFill="1" applyBorder="1" applyAlignment="1" applyProtection="1">
      <alignment vertical="center" wrapText="1"/>
      <protection/>
    </xf>
    <xf numFmtId="0" fontId="13" fillId="0" borderId="11" xfId="77" applyFont="1" applyFill="1" applyBorder="1" applyAlignment="1" applyProtection="1">
      <alignment horizontal="left" vertical="center" wrapText="1" indent="1"/>
      <protection/>
    </xf>
    <xf numFmtId="166" fontId="12" fillId="0" borderId="10" xfId="77" applyNumberFormat="1" applyFont="1" applyFill="1" applyBorder="1" applyAlignment="1" applyProtection="1">
      <alignment horizontal="right" vertical="center" wrapText="1" indent="1"/>
      <protection/>
    </xf>
    <xf numFmtId="166" fontId="12" fillId="0" borderId="17" xfId="77" applyNumberFormat="1" applyFont="1" applyFill="1" applyBorder="1" applyAlignment="1" applyProtection="1">
      <alignment horizontal="righ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3" fillId="0" borderId="42" xfId="77" applyFont="1" applyFill="1" applyBorder="1" applyAlignment="1" applyProtection="1">
      <alignment horizontal="left" vertical="center" wrapText="1" indent="6"/>
      <protection/>
    </xf>
    <xf numFmtId="0" fontId="2" fillId="0" borderId="0" xfId="77" applyFont="1" applyFill="1" applyAlignment="1" applyProtection="1">
      <alignment horizontal="left" vertical="center" indent="1"/>
      <protection/>
    </xf>
    <xf numFmtId="0" fontId="12" fillId="0" borderId="14" xfId="77" applyFont="1" applyFill="1" applyBorder="1" applyAlignment="1" applyProtection="1">
      <alignment horizontal="left" vertical="center" wrapText="1" indent="1"/>
      <protection/>
    </xf>
    <xf numFmtId="0" fontId="13" fillId="0" borderId="42" xfId="77" applyFont="1" applyFill="1" applyBorder="1" applyAlignment="1" applyProtection="1">
      <alignment horizontal="left" vertical="center" wrapText="1" indent="1"/>
      <protection/>
    </xf>
    <xf numFmtId="0" fontId="13" fillId="0" borderId="18" xfId="77" applyFont="1" applyFill="1" applyBorder="1" applyAlignment="1" applyProtection="1">
      <alignment horizontal="left" vertical="center" wrapText="1" indent="1"/>
      <protection/>
    </xf>
    <xf numFmtId="166" fontId="18" fillId="0" borderId="14" xfId="0" applyNumberFormat="1" applyFont="1" applyBorder="1" applyAlignment="1" applyProtection="1">
      <alignment horizontal="right" vertical="center" wrapText="1" indent="1"/>
      <protection/>
    </xf>
    <xf numFmtId="166" fontId="18" fillId="0" borderId="43" xfId="0" applyNumberFormat="1" applyFont="1" applyBorder="1" applyAlignment="1" applyProtection="1">
      <alignment horizontal="right" vertical="center" wrapText="1" indent="1"/>
      <protection/>
    </xf>
    <xf numFmtId="166" fontId="18" fillId="0" borderId="14" xfId="67" applyNumberFormat="1" applyFont="1" applyBorder="1" applyAlignment="1" applyProtection="1">
      <alignment horizontal="right" vertical="center" wrapText="1" indent="1"/>
      <protection/>
    </xf>
    <xf numFmtId="166" fontId="18" fillId="0" borderId="15" xfId="67" applyNumberFormat="1" applyFont="1" applyBorder="1" applyAlignment="1" applyProtection="1">
      <alignment horizontal="right" vertical="center" wrapText="1" indent="1"/>
      <protection/>
    </xf>
    <xf numFmtId="0" fontId="5" fillId="0" borderId="0" xfId="77" applyFont="1" applyFill="1" applyProtection="1">
      <alignment/>
      <protection/>
    </xf>
    <xf numFmtId="166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6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6" fontId="16" fillId="0" borderId="14" xfId="67" applyNumberFormat="1" applyFont="1" applyBorder="1" applyAlignment="1" applyProtection="1" quotePrefix="1">
      <alignment horizontal="right" vertical="center" wrapText="1" indent="1"/>
      <protection/>
    </xf>
    <xf numFmtId="166" fontId="16" fillId="0" borderId="15" xfId="67" applyNumberFormat="1" applyFont="1" applyBorder="1" applyAlignment="1" applyProtection="1" quotePrefix="1">
      <alignment horizontal="right" vertical="center" wrapText="1" indent="1"/>
      <protection/>
    </xf>
    <xf numFmtId="0" fontId="18" fillId="0" borderId="70" xfId="0" applyFont="1" applyBorder="1" applyAlignment="1" applyProtection="1">
      <alignment horizontal="left" vertical="center" wrapText="1" indent="1"/>
      <protection/>
    </xf>
    <xf numFmtId="0" fontId="16" fillId="0" borderId="66" xfId="0" applyFont="1" applyBorder="1" applyAlignment="1" applyProtection="1">
      <alignment horizontal="left" vertical="center" wrapText="1" indent="1"/>
      <protection/>
    </xf>
    <xf numFmtId="166" fontId="16" fillId="0" borderId="66" xfId="67" applyNumberFormat="1" applyFont="1" applyBorder="1" applyAlignment="1" applyProtection="1" quotePrefix="1">
      <alignment horizontal="right" vertical="center" wrapText="1" indent="1"/>
      <protection/>
    </xf>
    <xf numFmtId="166" fontId="16" fillId="0" borderId="73" xfId="67" applyNumberFormat="1" applyFont="1" applyBorder="1" applyAlignment="1" applyProtection="1" quotePrefix="1">
      <alignment horizontal="right" vertical="center" wrapText="1" indent="1"/>
      <protection/>
    </xf>
    <xf numFmtId="0" fontId="5" fillId="0" borderId="0" xfId="77" applyFont="1" applyFill="1" applyAlignment="1" applyProtection="1">
      <alignment horizontal="center"/>
      <protection/>
    </xf>
    <xf numFmtId="166" fontId="21" fillId="0" borderId="19" xfId="77" applyNumberFormat="1" applyFont="1" applyFill="1" applyBorder="1" applyAlignment="1" applyProtection="1">
      <alignment horizontal="left" vertical="center"/>
      <protection/>
    </xf>
    <xf numFmtId="166" fontId="12" fillId="0" borderId="84" xfId="77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77" applyFont="1" applyFill="1" applyAlignment="1" applyProtection="1">
      <alignment horizontal="right" vertical="center" indent="1"/>
      <protection/>
    </xf>
    <xf numFmtId="166" fontId="12" fillId="0" borderId="82" xfId="77" applyNumberFormat="1" applyFont="1" applyFill="1" applyBorder="1" applyAlignment="1" applyProtection="1">
      <alignment horizontal="right" vertical="center" wrapText="1" indent="1"/>
      <protection/>
    </xf>
    <xf numFmtId="166" fontId="13" fillId="0" borderId="85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86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87" xfId="7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67" applyFont="1" applyBorder="1" applyAlignment="1" applyProtection="1">
      <alignment horizontal="left" vertical="center" wrapText="1" indent="1"/>
      <protection/>
    </xf>
    <xf numFmtId="0" fontId="17" fillId="0" borderId="24" xfId="67" applyFont="1" applyBorder="1" applyAlignment="1" applyProtection="1">
      <alignment horizontal="left" vertical="center" wrapText="1" indent="1"/>
      <protection/>
    </xf>
    <xf numFmtId="166" fontId="0" fillId="0" borderId="12" xfId="0" applyNumberFormat="1" applyFill="1" applyBorder="1" applyAlignment="1" applyProtection="1">
      <alignment vertical="center" wrapText="1"/>
      <protection locked="0"/>
    </xf>
    <xf numFmtId="166" fontId="11" fillId="0" borderId="13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left" vertical="center" indent="1"/>
      <protection locked="0"/>
    </xf>
    <xf numFmtId="3" fontId="13" fillId="0" borderId="17" xfId="0" applyNumberFormat="1" applyFont="1" applyBorder="1" applyAlignment="1" applyProtection="1">
      <alignment horizontal="right" vertical="center" indent="1"/>
      <protection locked="0"/>
    </xf>
    <xf numFmtId="174" fontId="18" fillId="0" borderId="10" xfId="79" applyNumberFormat="1" applyFont="1" applyFill="1" applyBorder="1" applyAlignment="1" applyProtection="1">
      <alignment horizontal="right" vertical="center" wrapText="1"/>
      <protection/>
    </xf>
    <xf numFmtId="166" fontId="12" fillId="0" borderId="14" xfId="77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70" xfId="77" applyFont="1" applyFill="1" applyBorder="1" applyAlignment="1" applyProtection="1">
      <alignment horizontal="left" vertical="center" wrapText="1" indent="1"/>
      <protection/>
    </xf>
    <xf numFmtId="0" fontId="12" fillId="0" borderId="66" xfId="77" applyFont="1" applyFill="1" applyBorder="1" applyAlignment="1" applyProtection="1">
      <alignment vertical="center" wrapText="1"/>
      <protection/>
    </xf>
    <xf numFmtId="166" fontId="13" fillId="0" borderId="21" xfId="77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0" xfId="77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77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77" applyNumberFormat="1" applyFont="1" applyFill="1" applyBorder="1" applyAlignment="1" applyProtection="1">
      <alignment horizontal="left" vertical="top" wrapText="1" indent="1"/>
      <protection/>
    </xf>
    <xf numFmtId="49" fontId="13" fillId="0" borderId="12" xfId="77" applyNumberFormat="1" applyFont="1" applyFill="1" applyBorder="1" applyAlignment="1" applyProtection="1">
      <alignment horizontal="left" vertical="top" wrapText="1" indent="1"/>
      <protection/>
    </xf>
    <xf numFmtId="49" fontId="13" fillId="0" borderId="51" xfId="77" applyNumberFormat="1" applyFont="1" applyFill="1" applyBorder="1" applyAlignment="1" applyProtection="1">
      <alignment horizontal="left" vertical="top" wrapText="1" indent="1"/>
      <protection/>
    </xf>
    <xf numFmtId="49" fontId="13" fillId="0" borderId="10" xfId="77" applyNumberFormat="1" applyFont="1" applyFill="1" applyBorder="1" applyAlignment="1" applyProtection="1">
      <alignment horizontal="left" vertical="top" wrapText="1" indent="1"/>
      <protection/>
    </xf>
    <xf numFmtId="0" fontId="13" fillId="0" borderId="20" xfId="77" applyFont="1" applyFill="1" applyBorder="1" applyAlignment="1" applyProtection="1">
      <alignment horizontal="left" vertical="center" wrapText="1" indent="7"/>
      <protection/>
    </xf>
    <xf numFmtId="49" fontId="13" fillId="0" borderId="37" xfId="77" applyNumberFormat="1" applyFont="1" applyFill="1" applyBorder="1" applyAlignment="1" applyProtection="1">
      <alignment horizontal="left" vertical="top" wrapText="1" indent="1"/>
      <protection/>
    </xf>
    <xf numFmtId="0" fontId="17" fillId="0" borderId="13" xfId="0" applyFont="1" applyBorder="1" applyAlignment="1" applyProtection="1">
      <alignment wrapText="1"/>
      <protection/>
    </xf>
    <xf numFmtId="0" fontId="6" fillId="0" borderId="73" xfId="77" applyFont="1" applyFill="1" applyBorder="1" applyAlignment="1" applyProtection="1">
      <alignment horizontal="center" vertical="center" wrapText="1"/>
      <protection/>
    </xf>
    <xf numFmtId="166" fontId="3" fillId="0" borderId="12" xfId="0" applyNumberFormat="1" applyFont="1" applyFill="1" applyBorder="1" applyAlignment="1" applyProtection="1">
      <alignment vertical="center" wrapText="1"/>
      <protection locked="0"/>
    </xf>
    <xf numFmtId="166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2" xfId="0" applyNumberFormat="1" applyFont="1" applyFill="1" applyBorder="1" applyAlignment="1" applyProtection="1">
      <alignment vertical="center" wrapText="1"/>
      <protection locked="0"/>
    </xf>
    <xf numFmtId="166" fontId="24" fillId="0" borderId="12" xfId="0" applyNumberFormat="1" applyFont="1" applyFill="1" applyBorder="1" applyAlignment="1" applyProtection="1">
      <alignment vertical="center"/>
      <protection locked="0"/>
    </xf>
    <xf numFmtId="4" fontId="13" fillId="0" borderId="32" xfId="0" applyNumberFormat="1" applyFont="1" applyFill="1" applyBorder="1" applyAlignment="1">
      <alignment horizontal="right" vertical="center" wrapText="1"/>
    </xf>
    <xf numFmtId="49" fontId="13" fillId="0" borderId="70" xfId="77" applyNumberFormat="1" applyFont="1" applyFill="1" applyBorder="1" applyAlignment="1" applyProtection="1">
      <alignment horizontal="center" vertical="center" wrapText="1"/>
      <protection/>
    </xf>
    <xf numFmtId="0" fontId="13" fillId="0" borderId="66" xfId="77" applyFont="1" applyFill="1" applyBorder="1" applyAlignment="1" applyProtection="1">
      <alignment horizontal="left" vertical="center" wrapText="1" indent="6"/>
      <protection/>
    </xf>
    <xf numFmtId="49" fontId="13" fillId="0" borderId="10" xfId="77" applyNumberFormat="1" applyFont="1" applyFill="1" applyBorder="1" applyAlignment="1" applyProtection="1">
      <alignment horizontal="center" vertical="center" wrapText="1"/>
      <protection/>
    </xf>
    <xf numFmtId="166" fontId="13" fillId="0" borderId="58" xfId="77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77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77" applyFont="1" applyFill="1" applyBorder="1" applyAlignment="1" applyProtection="1">
      <alignment vertical="center" wrapText="1"/>
      <protection/>
    </xf>
    <xf numFmtId="174" fontId="27" fillId="0" borderId="10" xfId="79" applyNumberFormat="1" applyFont="1" applyFill="1" applyBorder="1" applyAlignment="1" applyProtection="1">
      <alignment horizontal="right" vertical="center" wrapText="1"/>
      <protection locked="0"/>
    </xf>
    <xf numFmtId="3" fontId="83" fillId="30" borderId="25" xfId="76" applyNumberFormat="1" applyFont="1" applyFill="1" applyBorder="1" applyAlignment="1">
      <alignment horizontal="right" vertical="center"/>
      <protection/>
    </xf>
    <xf numFmtId="0" fontId="92" fillId="0" borderId="12" xfId="0" applyFont="1" applyBorder="1" applyAlignment="1">
      <alignment/>
    </xf>
    <xf numFmtId="166" fontId="6" fillId="0" borderId="22" xfId="0" applyNumberFormat="1" applyFont="1" applyFill="1" applyBorder="1" applyAlignment="1" applyProtection="1">
      <alignment horizontal="center" vertical="center" wrapText="1"/>
      <protection/>
    </xf>
    <xf numFmtId="166" fontId="5" fillId="0" borderId="0" xfId="77" applyNumberFormat="1" applyFont="1" applyFill="1" applyBorder="1" applyAlignment="1" applyProtection="1">
      <alignment horizontal="center" vertical="center"/>
      <protection/>
    </xf>
    <xf numFmtId="0" fontId="6" fillId="0" borderId="50" xfId="77" applyFont="1" applyFill="1" applyBorder="1" applyAlignment="1" applyProtection="1">
      <alignment horizontal="center" vertical="center" wrapText="1"/>
      <protection/>
    </xf>
    <xf numFmtId="0" fontId="6" fillId="0" borderId="55" xfId="77" applyFont="1" applyFill="1" applyBorder="1" applyAlignment="1" applyProtection="1">
      <alignment horizontal="center" vertical="center" wrapText="1"/>
      <protection/>
    </xf>
    <xf numFmtId="0" fontId="6" fillId="0" borderId="41" xfId="77" applyFont="1" applyFill="1" applyBorder="1" applyAlignment="1" applyProtection="1">
      <alignment horizontal="center" vertical="center" wrapText="1"/>
      <protection/>
    </xf>
    <xf numFmtId="0" fontId="6" fillId="0" borderId="20" xfId="77" applyFont="1" applyFill="1" applyBorder="1" applyAlignment="1" applyProtection="1">
      <alignment horizontal="center" vertical="center" wrapText="1"/>
      <protection/>
    </xf>
    <xf numFmtId="166" fontId="6" fillId="0" borderId="41" xfId="77" applyNumberFormat="1" applyFont="1" applyFill="1" applyBorder="1" applyAlignment="1" applyProtection="1">
      <alignment horizontal="center" vertical="center"/>
      <protection/>
    </xf>
    <xf numFmtId="166" fontId="6" fillId="0" borderId="64" xfId="77" applyNumberFormat="1" applyFont="1" applyFill="1" applyBorder="1" applyAlignment="1" applyProtection="1">
      <alignment horizontal="center" vertical="center"/>
      <protection/>
    </xf>
    <xf numFmtId="166" fontId="6" fillId="0" borderId="14" xfId="77" applyNumberFormat="1" applyFont="1" applyFill="1" applyBorder="1" applyAlignment="1" applyProtection="1">
      <alignment horizontal="center" vertical="center"/>
      <protection/>
    </xf>
    <xf numFmtId="166" fontId="6" fillId="0" borderId="14" xfId="77" applyNumberFormat="1" applyFont="1" applyFill="1" applyBorder="1" applyAlignment="1" applyProtection="1">
      <alignment horizontal="center" vertical="center"/>
      <protection/>
    </xf>
    <xf numFmtId="166" fontId="6" fillId="0" borderId="15" xfId="77" applyNumberFormat="1" applyFont="1" applyFill="1" applyBorder="1" applyAlignment="1" applyProtection="1">
      <alignment horizontal="center" vertical="center"/>
      <protection/>
    </xf>
    <xf numFmtId="0" fontId="12" fillId="0" borderId="35" xfId="77" applyFont="1" applyFill="1" applyBorder="1" applyAlignment="1" applyProtection="1">
      <alignment horizontal="center" vertical="center"/>
      <protection/>
    </xf>
    <xf numFmtId="0" fontId="0" fillId="0" borderId="82" xfId="67" applyFont="1" applyBorder="1" applyAlignment="1">
      <alignment horizontal="center" vertical="center"/>
      <protection/>
    </xf>
    <xf numFmtId="0" fontId="0" fillId="0" borderId="43" xfId="67" applyFont="1" applyBorder="1" applyAlignment="1">
      <alignment horizontal="center" vertical="center"/>
      <protection/>
    </xf>
    <xf numFmtId="0" fontId="6" fillId="0" borderId="35" xfId="77" applyFont="1" applyFill="1" applyBorder="1" applyAlignment="1" applyProtection="1">
      <alignment horizontal="center" vertical="center" wrapText="1"/>
      <protection/>
    </xf>
    <xf numFmtId="0" fontId="6" fillId="0" borderId="82" xfId="77" applyFont="1" applyFill="1" applyBorder="1" applyAlignment="1" applyProtection="1">
      <alignment horizontal="center" vertical="center" wrapText="1"/>
      <protection/>
    </xf>
    <xf numFmtId="0" fontId="6" fillId="0" borderId="43" xfId="77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right"/>
      <protection/>
    </xf>
    <xf numFmtId="0" fontId="0" fillId="0" borderId="19" xfId="0" applyFont="1" applyBorder="1" applyAlignment="1">
      <alignment/>
    </xf>
    <xf numFmtId="0" fontId="4" fillId="0" borderId="19" xfId="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5" fillId="0" borderId="0" xfId="77" applyFont="1" applyFill="1" applyAlignment="1" applyProtection="1">
      <alignment horizontal="center"/>
      <protection/>
    </xf>
    <xf numFmtId="166" fontId="6" fillId="0" borderId="29" xfId="0" applyNumberFormat="1" applyFont="1" applyFill="1" applyBorder="1" applyAlignment="1" applyProtection="1">
      <alignment horizontal="center" vertical="center" wrapText="1"/>
      <protection/>
    </xf>
    <xf numFmtId="166" fontId="6" fillId="0" borderId="27" xfId="0" applyNumberFormat="1" applyFont="1" applyFill="1" applyBorder="1" applyAlignment="1" applyProtection="1">
      <alignment horizontal="center" vertical="center" wrapText="1"/>
      <protection/>
    </xf>
    <xf numFmtId="166" fontId="7" fillId="0" borderId="0" xfId="0" applyNumberFormat="1" applyFont="1" applyFill="1" applyAlignment="1" applyProtection="1">
      <alignment horizontal="center" textRotation="180" wrapText="1"/>
      <protection/>
    </xf>
    <xf numFmtId="166" fontId="6" fillId="0" borderId="30" xfId="0" applyNumberFormat="1" applyFont="1" applyFill="1" applyBorder="1" applyAlignment="1" applyProtection="1">
      <alignment horizontal="center" vertical="center" wrapText="1"/>
      <protection/>
    </xf>
    <xf numFmtId="166" fontId="6" fillId="0" borderId="39" xfId="0" applyNumberFormat="1" applyFont="1" applyFill="1" applyBorder="1" applyAlignment="1" applyProtection="1">
      <alignment horizontal="center" vertical="center" wrapText="1"/>
      <protection/>
    </xf>
    <xf numFmtId="166" fontId="7" fillId="0" borderId="0" xfId="0" applyNumberFormat="1" applyFont="1" applyFill="1" applyAlignment="1" applyProtection="1">
      <alignment horizontal="center" textRotation="180" wrapText="1"/>
      <protection locked="0"/>
    </xf>
    <xf numFmtId="166" fontId="4" fillId="0" borderId="19" xfId="0" applyNumberFormat="1" applyFont="1" applyFill="1" applyBorder="1" applyAlignment="1" applyProtection="1">
      <alignment horizontal="right" wrapText="1"/>
      <protection/>
    </xf>
    <xf numFmtId="166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6" fontId="7" fillId="0" borderId="0" xfId="0" applyNumberFormat="1" applyFont="1" applyFill="1" applyAlignment="1">
      <alignment horizontal="center" textRotation="180" wrapText="1"/>
    </xf>
    <xf numFmtId="166" fontId="4" fillId="0" borderId="19" xfId="0" applyNumberFormat="1" applyFont="1" applyFill="1" applyBorder="1" applyAlignment="1">
      <alignment horizontal="right" vertical="center"/>
    </xf>
    <xf numFmtId="166" fontId="6" fillId="0" borderId="80" xfId="0" applyNumberFormat="1" applyFont="1" applyFill="1" applyBorder="1" applyAlignment="1">
      <alignment horizontal="center" vertical="center"/>
    </xf>
    <xf numFmtId="166" fontId="6" fillId="0" borderId="71" xfId="0" applyNumberFormat="1" applyFont="1" applyFill="1" applyBorder="1" applyAlignment="1">
      <alignment horizontal="center" vertical="center"/>
    </xf>
    <xf numFmtId="166" fontId="6" fillId="0" borderId="26" xfId="0" applyNumberFormat="1" applyFont="1" applyFill="1" applyBorder="1" applyAlignment="1">
      <alignment horizontal="center" vertical="center"/>
    </xf>
    <xf numFmtId="166" fontId="12" fillId="0" borderId="25" xfId="0" applyNumberFormat="1" applyFont="1" applyFill="1" applyBorder="1" applyAlignment="1">
      <alignment horizontal="center" vertical="center" wrapText="1"/>
    </xf>
    <xf numFmtId="166" fontId="12" fillId="0" borderId="25" xfId="0" applyNumberFormat="1" applyFont="1" applyFill="1" applyBorder="1" applyAlignment="1">
      <alignment horizontal="center" vertical="center"/>
    </xf>
    <xf numFmtId="166" fontId="6" fillId="0" borderId="25" xfId="0" applyNumberFormat="1" applyFont="1" applyFill="1" applyBorder="1" applyAlignment="1">
      <alignment horizontal="center" vertical="center" wrapText="1"/>
    </xf>
    <xf numFmtId="173" fontId="28" fillId="0" borderId="36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textRotation="180"/>
    </xf>
    <xf numFmtId="166" fontId="0" fillId="0" borderId="28" xfId="0" applyNumberFormat="1" applyFill="1" applyBorder="1" applyAlignment="1" applyProtection="1">
      <alignment horizontal="left" vertical="center" wrapText="1"/>
      <protection locked="0"/>
    </xf>
    <xf numFmtId="166" fontId="0" fillId="0" borderId="47" xfId="0" applyNumberFormat="1" applyFill="1" applyBorder="1" applyAlignment="1" applyProtection="1">
      <alignment horizontal="left" vertical="center" wrapText="1"/>
      <protection locked="0"/>
    </xf>
    <xf numFmtId="166" fontId="0" fillId="0" borderId="74" xfId="0" applyNumberFormat="1" applyFill="1" applyBorder="1" applyAlignment="1" applyProtection="1">
      <alignment horizontal="left" vertical="center" wrapText="1"/>
      <protection locked="0"/>
    </xf>
    <xf numFmtId="166" fontId="0" fillId="0" borderId="88" xfId="0" applyNumberFormat="1" applyFill="1" applyBorder="1" applyAlignment="1" applyProtection="1">
      <alignment horizontal="left" vertical="center" wrapText="1"/>
      <protection locked="0"/>
    </xf>
    <xf numFmtId="166" fontId="6" fillId="0" borderId="29" xfId="0" applyNumberFormat="1" applyFont="1" applyFill="1" applyBorder="1" applyAlignment="1">
      <alignment horizontal="center" vertical="center" wrapText="1"/>
    </xf>
    <xf numFmtId="166" fontId="6" fillId="0" borderId="72" xfId="0" applyNumberFormat="1" applyFont="1" applyFill="1" applyBorder="1" applyAlignment="1">
      <alignment horizontal="center" vertical="center" wrapText="1"/>
    </xf>
    <xf numFmtId="166" fontId="3" fillId="0" borderId="35" xfId="0" applyNumberFormat="1" applyFont="1" applyFill="1" applyBorder="1" applyAlignment="1">
      <alignment horizontal="center" vertical="center" wrapText="1"/>
    </xf>
    <xf numFmtId="166" fontId="3" fillId="0" borderId="82" xfId="0" applyNumberFormat="1" applyFont="1" applyFill="1" applyBorder="1" applyAlignment="1">
      <alignment horizontal="center" vertical="center" wrapText="1"/>
    </xf>
    <xf numFmtId="166" fontId="6" fillId="0" borderId="25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3" fillId="0" borderId="35" xfId="0" applyNumberFormat="1" applyFont="1" applyFill="1" applyBorder="1" applyAlignment="1">
      <alignment horizontal="left" vertical="center" wrapText="1" indent="2"/>
    </xf>
    <xf numFmtId="166" fontId="3" fillId="0" borderId="82" xfId="0" applyNumberFormat="1" applyFont="1" applyFill="1" applyBorder="1" applyAlignment="1">
      <alignment horizontal="left" vertical="center" wrapText="1" indent="2"/>
    </xf>
    <xf numFmtId="173" fontId="5" fillId="0" borderId="0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0" fillId="0" borderId="81" xfId="0" applyBorder="1" applyAlignment="1">
      <alignment vertical="center"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/>
    </xf>
    <xf numFmtId="0" fontId="0" fillId="0" borderId="43" xfId="0" applyBorder="1" applyAlignment="1">
      <alignment/>
    </xf>
    <xf numFmtId="0" fontId="24" fillId="0" borderId="0" xfId="0" applyFont="1" applyAlignment="1" applyProtection="1">
      <alignment horizontal="right" vertical="top"/>
      <protection/>
    </xf>
    <xf numFmtId="0" fontId="0" fillId="0" borderId="0" xfId="0" applyAlignment="1">
      <alignment/>
    </xf>
    <xf numFmtId="0" fontId="0" fillId="0" borderId="8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2" fillId="0" borderId="35" xfId="77" applyFont="1" applyFill="1" applyBorder="1" applyAlignment="1" applyProtection="1">
      <alignment horizontal="center" vertical="center"/>
      <protection/>
    </xf>
    <xf numFmtId="0" fontId="0" fillId="0" borderId="82" xfId="67" applyBorder="1" applyAlignment="1">
      <alignment horizontal="center" vertical="center"/>
      <protection/>
    </xf>
    <xf numFmtId="0" fontId="0" fillId="0" borderId="43" xfId="67" applyBorder="1" applyAlignment="1">
      <alignment horizontal="center" vertical="center"/>
      <protection/>
    </xf>
    <xf numFmtId="0" fontId="44" fillId="0" borderId="0" xfId="0" applyFont="1" applyAlignment="1" applyProtection="1">
      <alignment horizontal="right" vertical="top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2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54" xfId="0" applyFont="1" applyFill="1" applyBorder="1" applyAlignment="1" applyProtection="1">
      <alignment horizontal="left" vertical="center" wrapText="1" indent="1"/>
      <protection/>
    </xf>
    <xf numFmtId="0" fontId="0" fillId="0" borderId="19" xfId="0" applyFill="1" applyBorder="1" applyAlignment="1" applyProtection="1">
      <alignment horizontal="right" vertical="center" wrapText="1"/>
      <protection/>
    </xf>
    <xf numFmtId="0" fontId="0" fillId="0" borderId="19" xfId="0" applyBorder="1" applyAlignment="1">
      <alignment horizontal="right" vertical="center"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89" fillId="0" borderId="0" xfId="76" applyNumberFormat="1" applyFont="1" applyAlignment="1">
      <alignment horizontal="center" vertical="center"/>
      <protection/>
    </xf>
    <xf numFmtId="0" fontId="91" fillId="0" borderId="0" xfId="71" applyFont="1" applyAlignment="1">
      <alignment/>
      <protection/>
    </xf>
    <xf numFmtId="166" fontId="5" fillId="0" borderId="0" xfId="77" applyNumberFormat="1" applyFont="1" applyFill="1" applyBorder="1" applyAlignment="1" applyProtection="1">
      <alignment horizontal="center" vertical="center"/>
      <protection/>
    </xf>
    <xf numFmtId="0" fontId="6" fillId="0" borderId="50" xfId="77" applyFont="1" applyFill="1" applyBorder="1" applyAlignment="1" applyProtection="1">
      <alignment horizontal="center" vertical="center" wrapText="1"/>
      <protection/>
    </xf>
    <xf numFmtId="0" fontId="6" fillId="0" borderId="55" xfId="77" applyFont="1" applyFill="1" applyBorder="1" applyAlignment="1" applyProtection="1">
      <alignment horizontal="center" vertical="center" wrapText="1"/>
      <protection/>
    </xf>
    <xf numFmtId="0" fontId="6" fillId="0" borderId="41" xfId="77" applyFont="1" applyFill="1" applyBorder="1" applyAlignment="1" applyProtection="1">
      <alignment horizontal="center" vertical="center" wrapText="1"/>
      <protection/>
    </xf>
    <xf numFmtId="0" fontId="6" fillId="0" borderId="20" xfId="77" applyFont="1" applyFill="1" applyBorder="1" applyAlignment="1" applyProtection="1">
      <alignment horizontal="center" vertical="center" wrapText="1"/>
      <protection/>
    </xf>
    <xf numFmtId="166" fontId="6" fillId="0" borderId="41" xfId="77" applyNumberFormat="1" applyFont="1" applyFill="1" applyBorder="1" applyAlignment="1" applyProtection="1">
      <alignment horizontal="center" vertical="center"/>
      <protection/>
    </xf>
    <xf numFmtId="166" fontId="6" fillId="0" borderId="64" xfId="77" applyNumberFormat="1" applyFont="1" applyFill="1" applyBorder="1" applyAlignment="1" applyProtection="1">
      <alignment horizontal="center" vertical="center"/>
      <protection/>
    </xf>
    <xf numFmtId="0" fontId="6" fillId="0" borderId="60" xfId="77" applyFont="1" applyFill="1" applyBorder="1" applyAlignment="1" applyProtection="1">
      <alignment horizontal="center" vertical="center" wrapText="1"/>
      <protection/>
    </xf>
    <xf numFmtId="0" fontId="6" fillId="0" borderId="66" xfId="77" applyFont="1" applyFill="1" applyBorder="1" applyAlignment="1" applyProtection="1">
      <alignment horizontal="center" vertical="center" wrapText="1"/>
      <protection/>
    </xf>
    <xf numFmtId="166" fontId="6" fillId="0" borderId="59" xfId="0" applyNumberFormat="1" applyFont="1" applyFill="1" applyBorder="1" applyAlignment="1" applyProtection="1">
      <alignment horizontal="center" vertical="center" wrapText="1"/>
      <protection/>
    </xf>
    <xf numFmtId="166" fontId="6" fillId="0" borderId="70" xfId="0" applyNumberFormat="1" applyFont="1" applyFill="1" applyBorder="1" applyAlignment="1" applyProtection="1">
      <alignment horizontal="center" vertical="center" wrapText="1"/>
      <protection/>
    </xf>
    <xf numFmtId="166" fontId="6" fillId="0" borderId="60" xfId="0" applyNumberFormat="1" applyFont="1" applyFill="1" applyBorder="1" applyAlignment="1" applyProtection="1">
      <alignment horizontal="center" vertical="center" wrapText="1"/>
      <protection/>
    </xf>
    <xf numFmtId="166" fontId="6" fillId="0" borderId="66" xfId="0" applyNumberFormat="1" applyFont="1" applyFill="1" applyBorder="1" applyAlignment="1" applyProtection="1">
      <alignment horizontal="center" vertical="center"/>
      <protection/>
    </xf>
    <xf numFmtId="166" fontId="6" fillId="0" borderId="66" xfId="0" applyNumberFormat="1" applyFont="1" applyFill="1" applyBorder="1" applyAlignment="1" applyProtection="1">
      <alignment horizontal="center" vertical="center" wrapText="1"/>
      <protection/>
    </xf>
    <xf numFmtId="166" fontId="6" fillId="0" borderId="29" xfId="0" applyNumberFormat="1" applyFont="1" applyFill="1" applyBorder="1" applyAlignment="1" applyProtection="1">
      <alignment horizontal="center" vertical="center" wrapText="1"/>
      <protection/>
    </xf>
    <xf numFmtId="166" fontId="6" fillId="0" borderId="27" xfId="0" applyNumberFormat="1" applyFont="1" applyFill="1" applyBorder="1" applyAlignment="1" applyProtection="1">
      <alignment horizontal="center" vertical="center" wrapText="1"/>
      <protection/>
    </xf>
    <xf numFmtId="166" fontId="4" fillId="0" borderId="19" xfId="0" applyNumberFormat="1" applyFont="1" applyFill="1" applyBorder="1" applyAlignment="1" applyProtection="1">
      <alignment horizontal="right" vertical="center"/>
      <protection locked="0"/>
    </xf>
    <xf numFmtId="166" fontId="8" fillId="0" borderId="0" xfId="0" applyNumberFormat="1" applyFont="1" applyFill="1" applyAlignment="1">
      <alignment horizontal="center" textRotation="180" wrapText="1"/>
    </xf>
    <xf numFmtId="166" fontId="6" fillId="0" borderId="67" xfId="0" applyNumberFormat="1" applyFont="1" applyFill="1" applyBorder="1" applyAlignment="1">
      <alignment horizontal="center" vertical="center" wrapText="1"/>
    </xf>
    <xf numFmtId="166" fontId="6" fillId="0" borderId="84" xfId="0" applyNumberFormat="1" applyFont="1" applyFill="1" applyBorder="1" applyAlignment="1">
      <alignment horizontal="center" vertical="center" wrapText="1"/>
    </xf>
    <xf numFmtId="166" fontId="6" fillId="0" borderId="27" xfId="0" applyNumberFormat="1" applyFont="1" applyFill="1" applyBorder="1" applyAlignment="1">
      <alignment horizontal="center" vertical="center" wrapText="1"/>
    </xf>
    <xf numFmtId="166" fontId="6" fillId="0" borderId="29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/>
    </xf>
    <xf numFmtId="166" fontId="6" fillId="0" borderId="80" xfId="0" applyNumberFormat="1" applyFont="1" applyFill="1" applyBorder="1" applyAlignment="1">
      <alignment horizontal="center" vertical="center" wrapText="1"/>
    </xf>
    <xf numFmtId="166" fontId="6" fillId="0" borderId="26" xfId="0" applyNumberFormat="1" applyFont="1" applyFill="1" applyBorder="1" applyAlignment="1">
      <alignment horizontal="center" vertical="center" wrapText="1"/>
    </xf>
    <xf numFmtId="166" fontId="6" fillId="0" borderId="46" xfId="0" applyNumberFormat="1" applyFont="1" applyFill="1" applyBorder="1" applyAlignment="1">
      <alignment horizontal="center" vertical="center" wrapText="1"/>
    </xf>
    <xf numFmtId="166" fontId="6" fillId="0" borderId="76" xfId="0" applyNumberFormat="1" applyFont="1" applyFill="1" applyBorder="1" applyAlignment="1">
      <alignment horizontal="center" vertical="center" wrapText="1"/>
    </xf>
    <xf numFmtId="0" fontId="6" fillId="0" borderId="80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7" xfId="0" applyFont="1" applyFill="1" applyBorder="1" applyAlignment="1" applyProtection="1">
      <alignment horizontal="left" vertical="center" wrapText="1"/>
      <protection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54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8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54" xfId="0" applyFont="1" applyFill="1" applyBorder="1" applyAlignment="1">
      <alignment horizontal="left" vertical="center" indent="2"/>
    </xf>
    <xf numFmtId="0" fontId="0" fillId="0" borderId="19" xfId="0" applyBorder="1" applyAlignment="1">
      <alignment horizontal="right"/>
    </xf>
    <xf numFmtId="0" fontId="29" fillId="0" borderId="0" xfId="79" applyFont="1" applyFill="1" applyAlignment="1" applyProtection="1">
      <alignment horizontal="left"/>
      <protection/>
    </xf>
    <xf numFmtId="0" fontId="31" fillId="0" borderId="0" xfId="79" applyFont="1" applyFill="1" applyAlignment="1" applyProtection="1">
      <alignment horizontal="center" vertical="center" wrapText="1"/>
      <protection/>
    </xf>
    <xf numFmtId="0" fontId="31" fillId="0" borderId="0" xfId="79" applyFont="1" applyFill="1" applyAlignment="1" applyProtection="1">
      <alignment horizontal="center" vertical="center"/>
      <protection/>
    </xf>
    <xf numFmtId="0" fontId="32" fillId="0" borderId="0" xfId="79" applyFont="1" applyFill="1" applyBorder="1" applyAlignment="1" applyProtection="1">
      <alignment horizontal="right"/>
      <protection/>
    </xf>
    <xf numFmtId="0" fontId="33" fillId="0" borderId="59" xfId="79" applyFont="1" applyFill="1" applyBorder="1" applyAlignment="1" applyProtection="1">
      <alignment horizontal="center" vertical="center" wrapText="1"/>
      <protection/>
    </xf>
    <xf numFmtId="0" fontId="33" fillId="0" borderId="51" xfId="79" applyFont="1" applyFill="1" applyBorder="1" applyAlignment="1" applyProtection="1">
      <alignment horizontal="center" vertical="center" wrapText="1"/>
      <protection/>
    </xf>
    <xf numFmtId="0" fontId="33" fillId="0" borderId="37" xfId="79" applyFont="1" applyFill="1" applyBorder="1" applyAlignment="1" applyProtection="1">
      <alignment horizontal="center" vertical="center" wrapText="1"/>
      <protection/>
    </xf>
    <xf numFmtId="0" fontId="21" fillId="0" borderId="60" xfId="78" applyFont="1" applyFill="1" applyBorder="1" applyAlignment="1" applyProtection="1">
      <alignment horizontal="center" vertical="center" textRotation="90"/>
      <protection/>
    </xf>
    <xf numFmtId="0" fontId="21" fillId="0" borderId="18" xfId="78" applyFont="1" applyFill="1" applyBorder="1" applyAlignment="1" applyProtection="1">
      <alignment horizontal="center" vertical="center" textRotation="90"/>
      <protection/>
    </xf>
    <xf numFmtId="0" fontId="21" fillId="0" borderId="42" xfId="78" applyFont="1" applyFill="1" applyBorder="1" applyAlignment="1" applyProtection="1">
      <alignment horizontal="center" vertical="center" textRotation="90"/>
      <protection/>
    </xf>
    <xf numFmtId="0" fontId="32" fillId="0" borderId="41" xfId="79" applyFont="1" applyFill="1" applyBorder="1" applyAlignment="1" applyProtection="1">
      <alignment horizontal="center" vertical="center" wrapText="1"/>
      <protection/>
    </xf>
    <xf numFmtId="0" fontId="32" fillId="0" borderId="10" xfId="79" applyFont="1" applyFill="1" applyBorder="1" applyAlignment="1" applyProtection="1">
      <alignment horizontal="center" vertical="center" wrapText="1"/>
      <protection/>
    </xf>
    <xf numFmtId="0" fontId="32" fillId="0" borderId="61" xfId="79" applyFont="1" applyFill="1" applyBorder="1" applyAlignment="1" applyProtection="1">
      <alignment horizontal="center" vertical="center" wrapText="1"/>
      <protection/>
    </xf>
    <xf numFmtId="0" fontId="32" fillId="0" borderId="57" xfId="79" applyFont="1" applyFill="1" applyBorder="1" applyAlignment="1" applyProtection="1">
      <alignment horizontal="center" vertical="center" wrapText="1"/>
      <protection/>
    </xf>
    <xf numFmtId="0" fontId="32" fillId="0" borderId="10" xfId="79" applyFont="1" applyFill="1" applyBorder="1" applyAlignment="1" applyProtection="1">
      <alignment horizontal="center" wrapText="1"/>
      <protection/>
    </xf>
    <xf numFmtId="0" fontId="32" fillId="0" borderId="17" xfId="79" applyFont="1" applyFill="1" applyBorder="1" applyAlignment="1" applyProtection="1">
      <alignment horizontal="center" wrapText="1"/>
      <protection/>
    </xf>
    <xf numFmtId="0" fontId="29" fillId="0" borderId="0" xfId="79" applyFont="1" applyFill="1" applyAlignment="1" applyProtection="1">
      <alignment horizontal="center"/>
      <protection/>
    </xf>
    <xf numFmtId="0" fontId="3" fillId="0" borderId="0" xfId="78" applyFont="1" applyFill="1" applyAlignment="1" applyProtection="1">
      <alignment horizontal="center" vertical="center" wrapText="1"/>
      <protection/>
    </xf>
    <xf numFmtId="0" fontId="5" fillId="0" borderId="0" xfId="78" applyFont="1" applyFill="1" applyAlignment="1" applyProtection="1">
      <alignment horizontal="center" vertical="center" wrapText="1"/>
      <protection/>
    </xf>
    <xf numFmtId="0" fontId="21" fillId="0" borderId="0" xfId="78" applyFont="1" applyFill="1" applyBorder="1" applyAlignment="1" applyProtection="1">
      <alignment horizontal="right" vertical="center"/>
      <protection/>
    </xf>
    <xf numFmtId="0" fontId="5" fillId="0" borderId="50" xfId="78" applyFont="1" applyFill="1" applyBorder="1" applyAlignment="1" applyProtection="1">
      <alignment horizontal="center" vertical="center" wrapText="1"/>
      <protection/>
    </xf>
    <xf numFmtId="0" fontId="5" fillId="0" borderId="12" xfId="78" applyFont="1" applyFill="1" applyBorder="1" applyAlignment="1" applyProtection="1">
      <alignment horizontal="center" vertical="center" wrapText="1"/>
      <protection/>
    </xf>
    <xf numFmtId="0" fontId="21" fillId="0" borderId="41" xfId="78" applyFont="1" applyFill="1" applyBorder="1" applyAlignment="1" applyProtection="1">
      <alignment horizontal="center" vertical="center" textRotation="90"/>
      <protection/>
    </xf>
    <xf numFmtId="0" fontId="21" fillId="0" borderId="10" xfId="78" applyFont="1" applyFill="1" applyBorder="1" applyAlignment="1" applyProtection="1">
      <alignment horizontal="center" vertical="center" textRotation="90"/>
      <protection/>
    </xf>
    <xf numFmtId="0" fontId="4" fillId="0" borderId="64" xfId="78" applyFont="1" applyFill="1" applyBorder="1" applyAlignment="1" applyProtection="1">
      <alignment horizontal="center" vertical="center" wrapText="1"/>
      <protection/>
    </xf>
    <xf numFmtId="0" fontId="4" fillId="0" borderId="17" xfId="78" applyFont="1" applyFill="1" applyBorder="1" applyAlignment="1" applyProtection="1">
      <alignment horizontal="center" vertical="center"/>
      <protection/>
    </xf>
    <xf numFmtId="0" fontId="31" fillId="0" borderId="0" xfId="79" applyFont="1" applyFill="1" applyAlignment="1">
      <alignment horizontal="center" wrapText="1"/>
      <protection/>
    </xf>
    <xf numFmtId="0" fontId="31" fillId="0" borderId="0" xfId="79" applyFont="1" applyFill="1" applyAlignment="1">
      <alignment horizontal="center"/>
      <protection/>
    </xf>
    <xf numFmtId="0" fontId="16" fillId="0" borderId="35" xfId="79" applyFont="1" applyFill="1" applyBorder="1" applyAlignment="1">
      <alignment horizontal="left"/>
      <protection/>
    </xf>
    <xf numFmtId="0" fontId="16" fillId="0" borderId="54" xfId="79" applyFont="1" applyFill="1" applyBorder="1" applyAlignment="1">
      <alignment horizontal="left"/>
      <protection/>
    </xf>
    <xf numFmtId="3" fontId="29" fillId="0" borderId="0" xfId="79" applyNumberFormat="1" applyFont="1" applyFill="1" applyAlignment="1">
      <alignment horizontal="center"/>
      <protection/>
    </xf>
    <xf numFmtId="0" fontId="16" fillId="0" borderId="35" xfId="79" applyFont="1" applyFill="1" applyBorder="1" applyAlignment="1">
      <alignment horizontal="left" indent="1"/>
      <protection/>
    </xf>
    <xf numFmtId="0" fontId="16" fillId="0" borderId="54" xfId="79" applyFont="1" applyFill="1" applyBorder="1" applyAlignment="1">
      <alignment horizontal="left" indent="1"/>
      <protection/>
    </xf>
    <xf numFmtId="0" fontId="42" fillId="0" borderId="0" xfId="0" applyFont="1" applyAlignment="1" applyProtection="1">
      <alignment horizontal="center" vertical="center" wrapText="1"/>
      <protection locked="0"/>
    </xf>
    <xf numFmtId="0" fontId="39" fillId="0" borderId="16" xfId="0" applyFont="1" applyBorder="1" applyAlignment="1" applyProtection="1">
      <alignment wrapText="1"/>
      <protection/>
    </xf>
    <xf numFmtId="0" fontId="39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ill="1" applyAlignment="1">
      <alignment/>
    </xf>
  </cellXfs>
  <cellStyles count="73">
    <cellStyle name="Normal" xfId="0"/>
    <cellStyle name="1. jelölőszín�" xfId="15"/>
    <cellStyle name="2. jelölőszín�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�" xfId="23"/>
    <cellStyle name="4. jelölőszín�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�" xfId="31"/>
    <cellStyle name="6. jelölőszín�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Comma0" xfId="45"/>
    <cellStyle name="Ellenőrzőcella" xfId="46"/>
    <cellStyle name="Comma" xfId="47"/>
    <cellStyle name="Comma [0]" xfId="48"/>
    <cellStyle name="Ezres 2" xfId="49"/>
    <cellStyle name="Ezres 3" xfId="50"/>
    <cellStyle name="Figyelmeztetés" xfId="51"/>
    <cellStyle name="Hiperhivatkozás" xfId="52"/>
    <cellStyle name="Hyperlink" xfId="53"/>
    <cellStyle name="Hivatkozott cella" xfId="54"/>
    <cellStyle name="Jegyzet" xfId="55"/>
    <cellStyle name="Jelölőszín 1" xfId="56"/>
    <cellStyle name="Jelölőszín 2" xfId="57"/>
    <cellStyle name="Jelölőszín 3" xfId="58"/>
    <cellStyle name="Jelölőszín 4" xfId="59"/>
    <cellStyle name="Jelölőszín 5" xfId="60"/>
    <cellStyle name="Jelölőszín 6" xfId="61"/>
    <cellStyle name="Jó" xfId="62"/>
    <cellStyle name="Kimenet" xfId="63"/>
    <cellStyle name="Followed Hyperlink" xfId="64"/>
    <cellStyle name="Magyarázó szöveg" xfId="65"/>
    <cellStyle name="Már látott hiperhivatkozás" xfId="66"/>
    <cellStyle name="Normál 2" xfId="67"/>
    <cellStyle name="Normál 2 2" xfId="68"/>
    <cellStyle name="Normál 2 3" xfId="69"/>
    <cellStyle name="Normál 3" xfId="70"/>
    <cellStyle name="Normál 4" xfId="71"/>
    <cellStyle name="Normál 4 2" xfId="72"/>
    <cellStyle name="Normál 4 3" xfId="73"/>
    <cellStyle name="Normál 5" xfId="74"/>
    <cellStyle name="Normál 6" xfId="75"/>
    <cellStyle name="Normál 7" xfId="76"/>
    <cellStyle name="Normál_KVRENMUNKA" xfId="77"/>
    <cellStyle name="Normál_VAGYONK" xfId="78"/>
    <cellStyle name="Normál_VAGYONKIM" xfId="79"/>
    <cellStyle name="Összesen" xfId="80"/>
    <cellStyle name="Currency" xfId="81"/>
    <cellStyle name="Currency [0]" xfId="82"/>
    <cellStyle name="Rossz" xfId="83"/>
    <cellStyle name="Semleges" xfId="84"/>
    <cellStyle name="Számítás" xfId="85"/>
    <cellStyle name="Percent" xfId="8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zseny\Documents\2014.%20&#233;vi%20z&#225;rsz&#225;mad&#225;s\1_2014_zarszamadas_vegleg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\KTGVET&#201;S\2014\m&#243;dos1\2013p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\KTGVET&#201;S\2012\EREDETI\munka\&#214;sszes%20hitel%20&#252;temez&#233;se_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\BESZ&#193;MOL\2007\&#201;v%20v&#233;ge\2007&#233;vesbesz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\RG\Hitelek\&#214;sszes%20hitel%20&#252;temez&#233;se_2008_ktgvet&#233;sh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fő "/>
      <sheetName val="kiadfő "/>
      <sheetName val="önállóan működő"/>
      <sheetName val="önállóan gazd."/>
      <sheetName val="iskolák működési"/>
      <sheetName val="hivatal1"/>
      <sheetName val="hivatal2"/>
      <sheetName val="hivatal3"/>
      <sheetName val="hivatal4"/>
      <sheetName val="hivatal5 "/>
      <sheetName val="hivatal6"/>
      <sheetName val="hivatal7"/>
      <sheetName val="hivatal8"/>
      <sheetName val="hivatal9"/>
      <sheetName val="támogatások"/>
      <sheetName val="felújítás"/>
      <sheetName val="beruházás"/>
      <sheetName val="tartalék"/>
      <sheetName val="segélyek"/>
      <sheetName val="ktgvetési mérleg"/>
      <sheetName val="Mérleg"/>
      <sheetName val="maradvány_igi"/>
      <sheetName val="pénzeszközök"/>
      <sheetName val="közvetett támogatások"/>
      <sheetName val="A. vagyonmérleg"/>
      <sheetName val="B.vagyonmérleg"/>
      <sheetName val="részesedések"/>
      <sheetName val="többéves kihatással járó"/>
      <sheetName val="pályázatok "/>
      <sheetName val="kötelező feladatok 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számolás 2013. évi pm."/>
      <sheetName val="Intézmények "/>
      <sheetName val="2013. évi pénzmaradvány"/>
      <sheetName val="2013. évi pénzmaradvány 2 "/>
      <sheetName val="2013. évi pm. önkormányzat"/>
      <sheetName val="városüzemeltetés"/>
      <sheetName val="vagyongazdálkodá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-es tömb "/>
      <sheetName val="Panel Plusz 2005"/>
      <sheetName val="K&amp;H Hitel 1,475%+0,975 "/>
      <sheetName val="Kötvény"/>
      <sheetName val="Költségvetési tábla 1 "/>
      <sheetName val="Költségvetési tábla 2"/>
    </sheetNames>
    <sheetDataSet>
      <sheetData sheetId="3">
        <row r="4">
          <cell r="H4">
            <v>275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fő "/>
      <sheetName val="kiadfő "/>
      <sheetName val="int1"/>
      <sheetName val="int2"/>
      <sheetName val="hivatal1"/>
      <sheetName val="hivatal2"/>
      <sheetName val="hivatal3"/>
      <sheetName val="hivatal4"/>
      <sheetName val="hivatal5 "/>
      <sheetName val="hivatal6"/>
      <sheetName val="hivatal7"/>
      <sheetName val="hivatal8"/>
      <sheetName val="hivatal9"/>
      <sheetName val="kisebbség"/>
      <sheetName val="alapok1"/>
      <sheetName val="alapok2"/>
      <sheetName val="pénzeszk"/>
      <sheetName val="felújítás"/>
      <sheetName val="felhalmozás"/>
      <sheetName val="tartalék"/>
      <sheetName val="szocpol"/>
      <sheetName val="mérleg"/>
      <sheetName val="mérleg kisebbségek"/>
      <sheetName val="pénzforg.mérl"/>
      <sheetName val="ktgvetési mérleg"/>
      <sheetName val="Részben önálló Int. kiadás"/>
      <sheetName val="Részben önálló Int. bevétel"/>
      <sheetName val="pénzmaradvány"/>
      <sheetName val="33 közp.előir.elsz."/>
      <sheetName val="31normatíva"/>
      <sheetName val="51 kötött norm."/>
      <sheetName val="többéves kihat.j.döntések"/>
      <sheetName val="közvetett támogatások"/>
      <sheetName val="vagyonkimutatás"/>
      <sheetName val="vagyon2"/>
      <sheetName val="vagyon3"/>
      <sheetName val="részesedések"/>
      <sheetName val="Kötvény"/>
      <sheetName val="hitel,lízin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-es tömb"/>
      <sheetName val="Busz lízing"/>
      <sheetName val="Fénymásolók lízing"/>
      <sheetName val="Panel Plusz 2005"/>
      <sheetName val="Kötvény"/>
      <sheetName val="Műkődési Hitel"/>
      <sheetName val="Sikeres Mo. Hitel 3,5%"/>
      <sheetName val=" Sikeres Mo. Hitel 2,5%"/>
      <sheetName val="Éves bontás"/>
      <sheetName val="Költségvetési tábla 1"/>
      <sheetName val="Költségvetési tábla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4">
      <selection activeCell="A5" sqref="A5"/>
    </sheetView>
  </sheetViews>
  <sheetFormatPr defaultColWidth="9.00390625" defaultRowHeight="12.75"/>
  <cols>
    <col min="1" max="1" width="46.375" style="302" customWidth="1"/>
    <col min="2" max="2" width="66.125" style="302" customWidth="1"/>
    <col min="3" max="16384" width="9.375" style="302" customWidth="1"/>
  </cols>
  <sheetData>
    <row r="1" ht="18.75">
      <c r="A1" s="483" t="s">
        <v>104</v>
      </c>
    </row>
    <row r="3" spans="1:2" ht="12.75">
      <c r="A3" s="484"/>
      <c r="B3" s="484"/>
    </row>
    <row r="4" spans="1:2" ht="15.75">
      <c r="A4" s="458" t="s">
        <v>789</v>
      </c>
      <c r="B4" s="485"/>
    </row>
    <row r="5" spans="1:2" s="486" customFormat="1" ht="12.75">
      <c r="A5" s="484"/>
      <c r="B5" s="484"/>
    </row>
    <row r="6" spans="1:2" ht="12.75">
      <c r="A6" s="484" t="s">
        <v>498</v>
      </c>
      <c r="B6" s="484" t="s">
        <v>499</v>
      </c>
    </row>
    <row r="7" spans="1:2" ht="12.75">
      <c r="A7" s="484" t="s">
        <v>500</v>
      </c>
      <c r="B7" s="484" t="s">
        <v>501</v>
      </c>
    </row>
    <row r="8" spans="1:2" ht="12.75">
      <c r="A8" s="484" t="s">
        <v>502</v>
      </c>
      <c r="B8" s="484" t="s">
        <v>503</v>
      </c>
    </row>
    <row r="9" spans="1:2" ht="12.75">
      <c r="A9" s="484"/>
      <c r="B9" s="484"/>
    </row>
    <row r="10" spans="1:2" ht="15.75">
      <c r="A10" s="458" t="str">
        <f>+CONCATENATE(LEFT(A4,4),". évi módosított előirányzat BEVÉTELEK")</f>
        <v>2018. évi módosított előirányzat BEVÉTELEK</v>
      </c>
      <c r="B10" s="485"/>
    </row>
    <row r="11" spans="1:2" ht="12.75">
      <c r="A11" s="484"/>
      <c r="B11" s="484"/>
    </row>
    <row r="12" spans="1:2" s="486" customFormat="1" ht="12.75">
      <c r="A12" s="484" t="s">
        <v>504</v>
      </c>
      <c r="B12" s="484" t="s">
        <v>510</v>
      </c>
    </row>
    <row r="13" spans="1:2" ht="12.75">
      <c r="A13" s="484" t="s">
        <v>505</v>
      </c>
      <c r="B13" s="484" t="s">
        <v>511</v>
      </c>
    </row>
    <row r="14" spans="1:2" ht="12.75">
      <c r="A14" s="484" t="s">
        <v>506</v>
      </c>
      <c r="B14" s="484" t="s">
        <v>512</v>
      </c>
    </row>
    <row r="15" spans="1:2" ht="12.75">
      <c r="A15" s="484"/>
      <c r="B15" s="484"/>
    </row>
    <row r="16" spans="1:2" ht="14.25">
      <c r="A16" s="487" t="str">
        <f>+CONCATENATE(LEFT(A4,4),". évi teljesítés BEVÉTELEK")</f>
        <v>2018. évi teljesítés BEVÉTELEK</v>
      </c>
      <c r="B16" s="485"/>
    </row>
    <row r="17" spans="1:2" ht="12.75">
      <c r="A17" s="484"/>
      <c r="B17" s="484"/>
    </row>
    <row r="18" spans="1:2" ht="12.75">
      <c r="A18" s="484" t="s">
        <v>507</v>
      </c>
      <c r="B18" s="484" t="s">
        <v>513</v>
      </c>
    </row>
    <row r="19" spans="1:2" ht="12.75">
      <c r="A19" s="484" t="s">
        <v>508</v>
      </c>
      <c r="B19" s="484" t="s">
        <v>514</v>
      </c>
    </row>
    <row r="20" spans="1:2" ht="12.75">
      <c r="A20" s="484" t="s">
        <v>509</v>
      </c>
      <c r="B20" s="484" t="s">
        <v>515</v>
      </c>
    </row>
    <row r="21" spans="1:2" ht="12.75">
      <c r="A21" s="484"/>
      <c r="B21" s="484"/>
    </row>
    <row r="22" spans="1:2" ht="15.75">
      <c r="A22" s="458" t="str">
        <f>+CONCATENATE(LEFT(A4,4),". évi eredeti előirányzat KIADÁSOK")</f>
        <v>2018. évi eredeti előirányzat KIADÁSOK</v>
      </c>
      <c r="B22" s="485"/>
    </row>
    <row r="23" spans="1:2" ht="12.75">
      <c r="A23" s="484"/>
      <c r="B23" s="484"/>
    </row>
    <row r="24" spans="1:2" ht="12.75">
      <c r="A24" s="484" t="s">
        <v>516</v>
      </c>
      <c r="B24" s="484" t="s">
        <v>522</v>
      </c>
    </row>
    <row r="25" spans="1:2" ht="12.75">
      <c r="A25" s="484" t="s">
        <v>495</v>
      </c>
      <c r="B25" s="484" t="s">
        <v>523</v>
      </c>
    </row>
    <row r="26" spans="1:2" ht="12.75">
      <c r="A26" s="484" t="s">
        <v>517</v>
      </c>
      <c r="B26" s="484" t="s">
        <v>524</v>
      </c>
    </row>
    <row r="27" spans="1:2" ht="12.75">
      <c r="A27" s="484"/>
      <c r="B27" s="484"/>
    </row>
    <row r="28" spans="1:2" ht="15.75">
      <c r="A28" s="458" t="str">
        <f>+CONCATENATE(LEFT(A4,4),". évi módosított előirányzat KIADÁSOK")</f>
        <v>2018. évi módosított előirányzat KIADÁSOK</v>
      </c>
      <c r="B28" s="485"/>
    </row>
    <row r="29" spans="1:2" ht="12.75">
      <c r="A29" s="484"/>
      <c r="B29" s="484"/>
    </row>
    <row r="30" spans="1:2" ht="12.75">
      <c r="A30" s="484" t="s">
        <v>518</v>
      </c>
      <c r="B30" s="484" t="s">
        <v>529</v>
      </c>
    </row>
    <row r="31" spans="1:2" ht="12.75">
      <c r="A31" s="484" t="s">
        <v>496</v>
      </c>
      <c r="B31" s="484" t="s">
        <v>526</v>
      </c>
    </row>
    <row r="32" spans="1:2" ht="12.75">
      <c r="A32" s="484" t="s">
        <v>519</v>
      </c>
      <c r="B32" s="484" t="s">
        <v>525</v>
      </c>
    </row>
    <row r="33" spans="1:2" ht="12.75">
      <c r="A33" s="484"/>
      <c r="B33" s="484"/>
    </row>
    <row r="34" spans="1:2" ht="15.75">
      <c r="A34" s="488" t="str">
        <f>+CONCATENATE(LEFT(A4,4),". évi teljesítés KIADÁSOK")</f>
        <v>2018. évi teljesítés KIADÁSOK</v>
      </c>
      <c r="B34" s="485"/>
    </row>
    <row r="35" spans="1:2" ht="12.75">
      <c r="A35" s="484"/>
      <c r="B35" s="484"/>
    </row>
    <row r="36" spans="1:2" ht="12.75">
      <c r="A36" s="484" t="s">
        <v>520</v>
      </c>
      <c r="B36" s="484" t="s">
        <v>530</v>
      </c>
    </row>
    <row r="37" spans="1:2" ht="12.75">
      <c r="A37" s="484" t="s">
        <v>497</v>
      </c>
      <c r="B37" s="484" t="s">
        <v>528</v>
      </c>
    </row>
    <row r="38" spans="1:2" ht="12.75">
      <c r="A38" s="484" t="s">
        <v>521</v>
      </c>
      <c r="B38" s="484" t="s">
        <v>527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view="pageBreakPreview" zoomScale="120" zoomScaleNormal="130" zoomScaleSheetLayoutView="120" workbookViewId="0" topLeftCell="A2">
      <selection activeCell="N34" sqref="N34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967" t="s">
        <v>841</v>
      </c>
      <c r="B1" s="967"/>
      <c r="C1" s="967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57" t="s">
        <v>891</v>
      </c>
    </row>
    <row r="2" spans="1:14" ht="15.7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949" t="s">
        <v>778</v>
      </c>
      <c r="M2" s="949"/>
      <c r="N2" s="957"/>
    </row>
    <row r="3" spans="1:14" ht="13.5" thickBot="1">
      <c r="A3" s="950" t="s">
        <v>86</v>
      </c>
      <c r="B3" s="955" t="s">
        <v>175</v>
      </c>
      <c r="C3" s="955"/>
      <c r="D3" s="955"/>
      <c r="E3" s="955"/>
      <c r="F3" s="955"/>
      <c r="G3" s="955"/>
      <c r="H3" s="955"/>
      <c r="I3" s="955"/>
      <c r="J3" s="962" t="s">
        <v>177</v>
      </c>
      <c r="K3" s="962"/>
      <c r="L3" s="962"/>
      <c r="M3" s="962"/>
      <c r="N3" s="957"/>
    </row>
    <row r="4" spans="1:14" ht="15" customHeight="1" thickBot="1">
      <c r="A4" s="951"/>
      <c r="B4" s="954" t="s">
        <v>178</v>
      </c>
      <c r="C4" s="953" t="s">
        <v>179</v>
      </c>
      <c r="D4" s="966" t="s">
        <v>173</v>
      </c>
      <c r="E4" s="966"/>
      <c r="F4" s="966"/>
      <c r="G4" s="966"/>
      <c r="H4" s="966"/>
      <c r="I4" s="966"/>
      <c r="J4" s="963"/>
      <c r="K4" s="963"/>
      <c r="L4" s="963"/>
      <c r="M4" s="963"/>
      <c r="N4" s="957"/>
    </row>
    <row r="5" spans="1:14" ht="21.75" thickBot="1">
      <c r="A5" s="951"/>
      <c r="B5" s="954"/>
      <c r="C5" s="953"/>
      <c r="D5" s="50" t="s">
        <v>178</v>
      </c>
      <c r="E5" s="50" t="s">
        <v>179</v>
      </c>
      <c r="F5" s="50" t="s">
        <v>178</v>
      </c>
      <c r="G5" s="50" t="s">
        <v>179</v>
      </c>
      <c r="H5" s="50" t="s">
        <v>178</v>
      </c>
      <c r="I5" s="50" t="s">
        <v>179</v>
      </c>
      <c r="J5" s="963"/>
      <c r="K5" s="963"/>
      <c r="L5" s="963"/>
      <c r="M5" s="963"/>
      <c r="N5" s="957"/>
    </row>
    <row r="6" spans="1:14" ht="32.25" thickBot="1">
      <c r="A6" s="952"/>
      <c r="B6" s="953" t="s">
        <v>174</v>
      </c>
      <c r="C6" s="953"/>
      <c r="D6" s="953" t="str">
        <f>+CONCATENATE(LEFT(ÖSSZEFÜGGÉSEK!A4,4),". előtt")</f>
        <v>2018. előtt</v>
      </c>
      <c r="E6" s="953"/>
      <c r="F6" s="953" t="str">
        <f>+CONCATENATE(LEFT(ÖSSZEFÜGGÉSEK!A4,4),". évi")</f>
        <v>2018. évi</v>
      </c>
      <c r="G6" s="953"/>
      <c r="H6" s="954" t="str">
        <f>+CONCATENATE(LEFT(ÖSSZEFÜGGÉSEK!A4,4),". után")</f>
        <v>2018. után</v>
      </c>
      <c r="I6" s="954"/>
      <c r="J6" s="49" t="str">
        <f>+D6</f>
        <v>2018. előtt</v>
      </c>
      <c r="K6" s="50" t="str">
        <f>+F6</f>
        <v>2018. évi</v>
      </c>
      <c r="L6" s="49" t="s">
        <v>38</v>
      </c>
      <c r="M6" s="50" t="str">
        <f>+CONCATENATE("Teljesítés %-a ",LEFT(ÖSSZEFÜGGÉSEK!A4,4),". XII. 31-ig")</f>
        <v>Teljesítés %-a 2018. XII. 31-ig</v>
      </c>
      <c r="N6" s="957"/>
    </row>
    <row r="7" spans="1:14" ht="13.5" thickBot="1">
      <c r="A7" s="51" t="s">
        <v>407</v>
      </c>
      <c r="B7" s="49" t="s">
        <v>408</v>
      </c>
      <c r="C7" s="49" t="s">
        <v>409</v>
      </c>
      <c r="D7" s="52" t="s">
        <v>410</v>
      </c>
      <c r="E7" s="50" t="s">
        <v>411</v>
      </c>
      <c r="F7" s="50" t="s">
        <v>485</v>
      </c>
      <c r="G7" s="50" t="s">
        <v>486</v>
      </c>
      <c r="H7" s="49" t="s">
        <v>487</v>
      </c>
      <c r="I7" s="52" t="s">
        <v>488</v>
      </c>
      <c r="J7" s="52" t="s">
        <v>532</v>
      </c>
      <c r="K7" s="52" t="s">
        <v>533</v>
      </c>
      <c r="L7" s="52" t="s">
        <v>534</v>
      </c>
      <c r="M7" s="53" t="s">
        <v>535</v>
      </c>
      <c r="N7" s="957"/>
    </row>
    <row r="8" spans="1:14" ht="12.75">
      <c r="A8" s="54" t="s">
        <v>87</v>
      </c>
      <c r="B8" s="55"/>
      <c r="C8" s="75"/>
      <c r="D8" s="75"/>
      <c r="E8" s="86"/>
      <c r="F8" s="75"/>
      <c r="G8" s="75"/>
      <c r="H8" s="75"/>
      <c r="I8" s="75"/>
      <c r="J8" s="75"/>
      <c r="K8" s="75"/>
      <c r="L8" s="56">
        <f aca="true" t="shared" si="0" ref="L8:L14">+J8+K8</f>
        <v>0</v>
      </c>
      <c r="M8" s="90">
        <f>IF((C8&lt;&gt;0),ROUND((L8/C8)*100,1),"")</f>
      </c>
      <c r="N8" s="957"/>
    </row>
    <row r="9" spans="1:14" ht="12.75">
      <c r="A9" s="57" t="s">
        <v>99</v>
      </c>
      <c r="B9" s="58"/>
      <c r="C9" s="59"/>
      <c r="D9" s="59"/>
      <c r="E9" s="59"/>
      <c r="F9" s="59"/>
      <c r="G9" s="59"/>
      <c r="H9" s="59"/>
      <c r="I9" s="59"/>
      <c r="J9" s="59"/>
      <c r="K9" s="59"/>
      <c r="L9" s="60">
        <f t="shared" si="0"/>
        <v>0</v>
      </c>
      <c r="M9" s="91">
        <f aca="true" t="shared" si="1" ref="M9:M14">IF((C9&lt;&gt;0),ROUND((L9/C9)*100,1),"")</f>
      </c>
      <c r="N9" s="957"/>
    </row>
    <row r="10" spans="1:14" ht="12.75">
      <c r="A10" s="61" t="s">
        <v>88</v>
      </c>
      <c r="B10" s="62">
        <v>34925000</v>
      </c>
      <c r="C10" s="78">
        <v>34925000</v>
      </c>
      <c r="D10" s="78"/>
      <c r="E10" s="78"/>
      <c r="F10" s="78">
        <v>34925000</v>
      </c>
      <c r="G10" s="78">
        <v>34925000</v>
      </c>
      <c r="H10" s="78"/>
      <c r="I10" s="78"/>
      <c r="J10" s="78"/>
      <c r="K10" s="78">
        <v>34925000</v>
      </c>
      <c r="L10" s="60">
        <f>SUM(J10,K10)</f>
        <v>34925000</v>
      </c>
      <c r="M10" s="907">
        <v>100</v>
      </c>
      <c r="N10" s="957"/>
    </row>
    <row r="11" spans="1:14" ht="12.75">
      <c r="A11" s="61" t="s">
        <v>100</v>
      </c>
      <c r="B11" s="62"/>
      <c r="C11" s="78"/>
      <c r="D11" s="78"/>
      <c r="E11" s="78"/>
      <c r="F11" s="78"/>
      <c r="G11" s="78"/>
      <c r="H11" s="78"/>
      <c r="I11" s="78"/>
      <c r="J11" s="78"/>
      <c r="K11" s="78"/>
      <c r="L11" s="60">
        <f t="shared" si="0"/>
        <v>0</v>
      </c>
      <c r="M11" s="91">
        <f t="shared" si="1"/>
      </c>
      <c r="N11" s="957"/>
    </row>
    <row r="12" spans="1:14" ht="12.75">
      <c r="A12" s="61" t="s">
        <v>89</v>
      </c>
      <c r="B12" s="62"/>
      <c r="C12" s="78"/>
      <c r="D12" s="78"/>
      <c r="E12" s="78"/>
      <c r="F12" s="78"/>
      <c r="G12" s="78"/>
      <c r="H12" s="78"/>
      <c r="I12" s="78"/>
      <c r="J12" s="78"/>
      <c r="K12" s="78"/>
      <c r="L12" s="60">
        <f t="shared" si="0"/>
        <v>0</v>
      </c>
      <c r="M12" s="91">
        <f t="shared" si="1"/>
      </c>
      <c r="N12" s="957"/>
    </row>
    <row r="13" spans="1:14" ht="12.75">
      <c r="A13" s="61" t="s">
        <v>90</v>
      </c>
      <c r="B13" s="62"/>
      <c r="C13" s="78"/>
      <c r="D13" s="78"/>
      <c r="E13" s="78"/>
      <c r="F13" s="78"/>
      <c r="G13" s="78"/>
      <c r="H13" s="78"/>
      <c r="I13" s="78"/>
      <c r="J13" s="78"/>
      <c r="K13" s="78"/>
      <c r="L13" s="60">
        <f t="shared" si="0"/>
        <v>0</v>
      </c>
      <c r="M13" s="91">
        <f t="shared" si="1"/>
      </c>
      <c r="N13" s="957"/>
    </row>
    <row r="14" spans="1:14" ht="15" customHeight="1" thickBot="1">
      <c r="A14" s="63"/>
      <c r="B14" s="64"/>
      <c r="C14" s="82"/>
      <c r="D14" s="82"/>
      <c r="E14" s="82"/>
      <c r="F14" s="82"/>
      <c r="G14" s="82"/>
      <c r="H14" s="82"/>
      <c r="I14" s="82"/>
      <c r="J14" s="82"/>
      <c r="K14" s="82"/>
      <c r="L14" s="60">
        <f t="shared" si="0"/>
        <v>0</v>
      </c>
      <c r="M14" s="92">
        <f t="shared" si="1"/>
      </c>
      <c r="N14" s="957"/>
    </row>
    <row r="15" spans="1:14" ht="13.5" thickBot="1">
      <c r="A15" s="65" t="s">
        <v>92</v>
      </c>
      <c r="B15" s="66">
        <f>B8+SUM(B10:B14)</f>
        <v>34925000</v>
      </c>
      <c r="C15" s="66">
        <f aca="true" t="shared" si="2" ref="C15:L15">C8+SUM(C10:C14)</f>
        <v>34925000</v>
      </c>
      <c r="D15" s="66">
        <f t="shared" si="2"/>
        <v>0</v>
      </c>
      <c r="E15" s="66">
        <f t="shared" si="2"/>
        <v>0</v>
      </c>
      <c r="F15" s="66">
        <f t="shared" si="2"/>
        <v>34925000</v>
      </c>
      <c r="G15" s="66">
        <f t="shared" si="2"/>
        <v>34925000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34925000</v>
      </c>
      <c r="L15" s="66">
        <f t="shared" si="2"/>
        <v>34925000</v>
      </c>
      <c r="M15" s="67">
        <f>IF((C15&lt;&gt;0),ROUND((L15/C15)*100,1),"")</f>
        <v>100</v>
      </c>
      <c r="N15" s="957"/>
    </row>
    <row r="16" spans="1:14" ht="12.75">
      <c r="A16" s="68"/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957"/>
    </row>
    <row r="17" spans="1:14" ht="13.5" thickBot="1">
      <c r="A17" s="71" t="s">
        <v>91</v>
      </c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957"/>
    </row>
    <row r="18" spans="1:14" ht="12.75">
      <c r="A18" s="74" t="s">
        <v>95</v>
      </c>
      <c r="B18" s="55"/>
      <c r="C18" s="75"/>
      <c r="D18" s="75"/>
      <c r="E18" s="86"/>
      <c r="F18" s="75"/>
      <c r="G18" s="75"/>
      <c r="H18" s="75"/>
      <c r="I18" s="75"/>
      <c r="J18" s="75"/>
      <c r="K18" s="75"/>
      <c r="L18" s="76">
        <f aca="true" t="shared" si="3" ref="L18:L23">+J18+K18</f>
        <v>0</v>
      </c>
      <c r="M18" s="90">
        <f aca="true" t="shared" si="4" ref="M18:M24">IF((C18&lt;&gt;0),ROUND((L18/C18)*100,1),"")</f>
      </c>
      <c r="N18" s="957"/>
    </row>
    <row r="19" spans="1:14" ht="12.75">
      <c r="A19" s="77" t="s">
        <v>96</v>
      </c>
      <c r="B19" s="62">
        <v>34925000</v>
      </c>
      <c r="C19" s="78">
        <v>34925000</v>
      </c>
      <c r="D19" s="78"/>
      <c r="E19" s="78"/>
      <c r="F19" s="78">
        <v>34925000</v>
      </c>
      <c r="G19" s="78">
        <v>34925000</v>
      </c>
      <c r="H19" s="78"/>
      <c r="I19" s="78"/>
      <c r="J19" s="78">
        <v>508000</v>
      </c>
      <c r="K19" s="78">
        <v>2159000</v>
      </c>
      <c r="L19" s="79">
        <f t="shared" si="3"/>
        <v>2667000</v>
      </c>
      <c r="M19" s="91">
        <f t="shared" si="4"/>
        <v>7.6</v>
      </c>
      <c r="N19" s="957"/>
    </row>
    <row r="20" spans="1:14" ht="12.75">
      <c r="A20" s="77" t="s">
        <v>97</v>
      </c>
      <c r="B20" s="62"/>
      <c r="C20" s="78"/>
      <c r="D20" s="78"/>
      <c r="E20" s="78"/>
      <c r="F20" s="78"/>
      <c r="G20" s="78"/>
      <c r="H20" s="78"/>
      <c r="I20" s="78"/>
      <c r="J20" s="78"/>
      <c r="K20" s="78"/>
      <c r="L20" s="79">
        <f t="shared" si="3"/>
        <v>0</v>
      </c>
      <c r="M20" s="91">
        <f t="shared" si="4"/>
      </c>
      <c r="N20" s="957"/>
    </row>
    <row r="21" spans="1:14" ht="12.75">
      <c r="A21" s="77" t="s">
        <v>98</v>
      </c>
      <c r="B21" s="62"/>
      <c r="C21" s="78"/>
      <c r="D21" s="78"/>
      <c r="E21" s="78"/>
      <c r="F21" s="78"/>
      <c r="G21" s="78"/>
      <c r="H21" s="78"/>
      <c r="I21" s="78"/>
      <c r="J21" s="78"/>
      <c r="K21" s="78"/>
      <c r="L21" s="79">
        <f t="shared" si="3"/>
        <v>0</v>
      </c>
      <c r="M21" s="91">
        <f t="shared" si="4"/>
      </c>
      <c r="N21" s="957"/>
    </row>
    <row r="22" spans="1:14" ht="12.75">
      <c r="A22" s="80"/>
      <c r="B22" s="62"/>
      <c r="C22" s="78"/>
      <c r="D22" s="78"/>
      <c r="E22" s="78"/>
      <c r="F22" s="78"/>
      <c r="G22" s="78"/>
      <c r="H22" s="78"/>
      <c r="I22" s="78"/>
      <c r="J22" s="78"/>
      <c r="K22" s="78"/>
      <c r="L22" s="79">
        <f t="shared" si="3"/>
        <v>0</v>
      </c>
      <c r="M22" s="91">
        <f t="shared" si="4"/>
      </c>
      <c r="N22" s="957"/>
    </row>
    <row r="23" spans="1:14" ht="13.5" thickBot="1">
      <c r="A23" s="81"/>
      <c r="B23" s="64"/>
      <c r="C23" s="82"/>
      <c r="D23" s="82"/>
      <c r="E23" s="82"/>
      <c r="F23" s="82"/>
      <c r="G23" s="82"/>
      <c r="H23" s="82"/>
      <c r="I23" s="82"/>
      <c r="J23" s="82"/>
      <c r="K23" s="82"/>
      <c r="L23" s="79">
        <f t="shared" si="3"/>
        <v>0</v>
      </c>
      <c r="M23" s="92">
        <f t="shared" si="4"/>
      </c>
      <c r="N23" s="957"/>
    </row>
    <row r="24" spans="1:14" ht="13.5" thickBot="1">
      <c r="A24" s="83" t="s">
        <v>76</v>
      </c>
      <c r="B24" s="66">
        <f aca="true" t="shared" si="5" ref="B24:L24">SUM(B18:B23)</f>
        <v>34925000</v>
      </c>
      <c r="C24" s="66">
        <f t="shared" si="5"/>
        <v>34925000</v>
      </c>
      <c r="D24" s="66">
        <f t="shared" si="5"/>
        <v>0</v>
      </c>
      <c r="E24" s="66">
        <f t="shared" si="5"/>
        <v>0</v>
      </c>
      <c r="F24" s="66">
        <f t="shared" si="5"/>
        <v>34925000</v>
      </c>
      <c r="G24" s="66">
        <f t="shared" si="5"/>
        <v>34925000</v>
      </c>
      <c r="H24" s="66">
        <f t="shared" si="5"/>
        <v>0</v>
      </c>
      <c r="I24" s="66">
        <f t="shared" si="5"/>
        <v>0</v>
      </c>
      <c r="J24" s="66">
        <f t="shared" si="5"/>
        <v>508000</v>
      </c>
      <c r="K24" s="66">
        <f t="shared" si="5"/>
        <v>2159000</v>
      </c>
      <c r="L24" s="66">
        <f t="shared" si="5"/>
        <v>2667000</v>
      </c>
      <c r="M24" s="67">
        <f t="shared" si="4"/>
        <v>7.6</v>
      </c>
      <c r="N24" s="957"/>
    </row>
    <row r="25" spans="1:14" ht="12.75">
      <c r="A25" s="956" t="s">
        <v>172</v>
      </c>
      <c r="B25" s="956"/>
      <c r="C25" s="956"/>
      <c r="D25" s="956"/>
      <c r="E25" s="956"/>
      <c r="F25" s="956"/>
      <c r="G25" s="956"/>
      <c r="H25" s="956"/>
      <c r="I25" s="956"/>
      <c r="J25" s="956"/>
      <c r="K25" s="956"/>
      <c r="L25" s="956"/>
      <c r="M25" s="956"/>
      <c r="N25" s="957"/>
    </row>
    <row r="26" spans="1:14" ht="5.2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957"/>
    </row>
    <row r="27" spans="1:14" ht="15.75">
      <c r="A27" s="971" t="str">
        <f>+CONCATENATE("Önkormányzaton kívüli EU-s projekthez történő hozzájárulás ",LEFT(ÖSSZEFÜGGÉSEK!A4,4),". évi előirányzata és teljesítése")</f>
        <v>Önkormányzaton kívüli EU-s projekthez történő hozzájárulás 2018. évi előirányzata és teljesítése</v>
      </c>
      <c r="B27" s="971"/>
      <c r="C27" s="971"/>
      <c r="D27" s="971"/>
      <c r="E27" s="971"/>
      <c r="F27" s="971"/>
      <c r="G27" s="971"/>
      <c r="H27" s="971"/>
      <c r="I27" s="971"/>
      <c r="J27" s="971"/>
      <c r="K27" s="971"/>
      <c r="L27" s="971"/>
      <c r="M27" s="971"/>
      <c r="N27" s="957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949" t="s">
        <v>779</v>
      </c>
      <c r="M28" s="949"/>
      <c r="N28" s="957"/>
    </row>
    <row r="29" spans="1:14" ht="21.75" thickBot="1">
      <c r="A29" s="964" t="s">
        <v>93</v>
      </c>
      <c r="B29" s="965"/>
      <c r="C29" s="965"/>
      <c r="D29" s="965"/>
      <c r="E29" s="965"/>
      <c r="F29" s="965"/>
      <c r="G29" s="965"/>
      <c r="H29" s="965"/>
      <c r="I29" s="965"/>
      <c r="J29" s="965"/>
      <c r="K29" s="85" t="s">
        <v>654</v>
      </c>
      <c r="L29" s="85" t="s">
        <v>653</v>
      </c>
      <c r="M29" s="85" t="s">
        <v>177</v>
      </c>
      <c r="N29" s="957"/>
    </row>
    <row r="30" spans="1:14" ht="12.75">
      <c r="A30" s="958"/>
      <c r="B30" s="959"/>
      <c r="C30" s="959"/>
      <c r="D30" s="959"/>
      <c r="E30" s="959"/>
      <c r="F30" s="959"/>
      <c r="G30" s="959"/>
      <c r="H30" s="959"/>
      <c r="I30" s="959"/>
      <c r="J30" s="959"/>
      <c r="K30" s="86"/>
      <c r="L30" s="87"/>
      <c r="M30" s="87"/>
      <c r="N30" s="957"/>
    </row>
    <row r="31" spans="1:14" ht="13.5" thickBot="1">
      <c r="A31" s="960"/>
      <c r="B31" s="961"/>
      <c r="C31" s="961"/>
      <c r="D31" s="961"/>
      <c r="E31" s="961"/>
      <c r="F31" s="961"/>
      <c r="G31" s="961"/>
      <c r="H31" s="961"/>
      <c r="I31" s="961"/>
      <c r="J31" s="961"/>
      <c r="K31" s="88"/>
      <c r="L31" s="82"/>
      <c r="M31" s="82"/>
      <c r="N31" s="957"/>
    </row>
    <row r="32" spans="1:14" ht="13.5" thickBot="1">
      <c r="A32" s="969" t="s">
        <v>39</v>
      </c>
      <c r="B32" s="970"/>
      <c r="C32" s="970"/>
      <c r="D32" s="970"/>
      <c r="E32" s="970"/>
      <c r="F32" s="970"/>
      <c r="G32" s="970"/>
      <c r="H32" s="970"/>
      <c r="I32" s="970"/>
      <c r="J32" s="970"/>
      <c r="K32" s="89">
        <f>SUM(K30:K31)</f>
        <v>0</v>
      </c>
      <c r="L32" s="89">
        <f>SUM(L30:L31)</f>
        <v>0</v>
      </c>
      <c r="M32" s="89">
        <f>SUM(M30:M31)</f>
        <v>0</v>
      </c>
      <c r="N32" s="957"/>
    </row>
    <row r="33" ht="12.75">
      <c r="N33" s="957"/>
    </row>
    <row r="48" ht="12.75">
      <c r="A48" s="9"/>
    </row>
  </sheetData>
  <sheetProtection/>
  <mergeCells count="20">
    <mergeCell ref="A29:J29"/>
    <mergeCell ref="A30:J30"/>
    <mergeCell ref="A31:J31"/>
    <mergeCell ref="A32:J32"/>
    <mergeCell ref="D6:E6"/>
    <mergeCell ref="F6:G6"/>
    <mergeCell ref="H6:I6"/>
    <mergeCell ref="A25:M25"/>
    <mergeCell ref="A27:M27"/>
    <mergeCell ref="L28:M28"/>
    <mergeCell ref="A1:M1"/>
    <mergeCell ref="N1:N33"/>
    <mergeCell ref="L2:M2"/>
    <mergeCell ref="A3:A6"/>
    <mergeCell ref="B3:I3"/>
    <mergeCell ref="J3:M5"/>
    <mergeCell ref="B4:B5"/>
    <mergeCell ref="C4:C5"/>
    <mergeCell ref="D4:I4"/>
    <mergeCell ref="B6:C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3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view="pageBreakPreview" zoomScale="120" zoomScaleNormal="130" zoomScaleSheetLayoutView="120" workbookViewId="0" topLeftCell="A2">
      <selection activeCell="N34" sqref="N34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967" t="s">
        <v>842</v>
      </c>
      <c r="B1" s="967"/>
      <c r="C1" s="967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57" t="s">
        <v>892</v>
      </c>
    </row>
    <row r="2" spans="1:14" ht="15.7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949" t="s">
        <v>778</v>
      </c>
      <c r="M2" s="949"/>
      <c r="N2" s="957"/>
    </row>
    <row r="3" spans="1:14" ht="13.5" thickBot="1">
      <c r="A3" s="950" t="s">
        <v>86</v>
      </c>
      <c r="B3" s="955" t="s">
        <v>175</v>
      </c>
      <c r="C3" s="955"/>
      <c r="D3" s="955"/>
      <c r="E3" s="955"/>
      <c r="F3" s="955"/>
      <c r="G3" s="955"/>
      <c r="H3" s="955"/>
      <c r="I3" s="955"/>
      <c r="J3" s="962" t="s">
        <v>177</v>
      </c>
      <c r="K3" s="962"/>
      <c r="L3" s="962"/>
      <c r="M3" s="962"/>
      <c r="N3" s="957"/>
    </row>
    <row r="4" spans="1:14" ht="15" customHeight="1" thickBot="1">
      <c r="A4" s="951"/>
      <c r="B4" s="954" t="s">
        <v>178</v>
      </c>
      <c r="C4" s="953" t="s">
        <v>179</v>
      </c>
      <c r="D4" s="966" t="s">
        <v>173</v>
      </c>
      <c r="E4" s="966"/>
      <c r="F4" s="966"/>
      <c r="G4" s="966"/>
      <c r="H4" s="966"/>
      <c r="I4" s="966"/>
      <c r="J4" s="963"/>
      <c r="K4" s="963"/>
      <c r="L4" s="963"/>
      <c r="M4" s="963"/>
      <c r="N4" s="957"/>
    </row>
    <row r="5" spans="1:14" ht="21.75" thickBot="1">
      <c r="A5" s="951"/>
      <c r="B5" s="954"/>
      <c r="C5" s="953"/>
      <c r="D5" s="50" t="s">
        <v>178</v>
      </c>
      <c r="E5" s="50" t="s">
        <v>179</v>
      </c>
      <c r="F5" s="50" t="s">
        <v>178</v>
      </c>
      <c r="G5" s="50" t="s">
        <v>179</v>
      </c>
      <c r="H5" s="50" t="s">
        <v>178</v>
      </c>
      <c r="I5" s="50" t="s">
        <v>179</v>
      </c>
      <c r="J5" s="963"/>
      <c r="K5" s="963"/>
      <c r="L5" s="963"/>
      <c r="M5" s="963"/>
      <c r="N5" s="957"/>
    </row>
    <row r="6" spans="1:14" ht="32.25" thickBot="1">
      <c r="A6" s="952"/>
      <c r="B6" s="953" t="s">
        <v>174</v>
      </c>
      <c r="C6" s="953"/>
      <c r="D6" s="953" t="str">
        <f>+CONCATENATE(LEFT(ÖSSZEFÜGGÉSEK!A4,4),". előtt")</f>
        <v>2018. előtt</v>
      </c>
      <c r="E6" s="953"/>
      <c r="F6" s="953" t="str">
        <f>+CONCATENATE(LEFT(ÖSSZEFÜGGÉSEK!A4,4),". évi")</f>
        <v>2018. évi</v>
      </c>
      <c r="G6" s="953"/>
      <c r="H6" s="954" t="str">
        <f>+CONCATENATE(LEFT(ÖSSZEFÜGGÉSEK!A4,4),". után")</f>
        <v>2018. után</v>
      </c>
      <c r="I6" s="954"/>
      <c r="J6" s="49" t="str">
        <f>+D6</f>
        <v>2018. előtt</v>
      </c>
      <c r="K6" s="50" t="str">
        <f>+F6</f>
        <v>2018. évi</v>
      </c>
      <c r="L6" s="49" t="s">
        <v>38</v>
      </c>
      <c r="M6" s="50" t="str">
        <f>+CONCATENATE("Teljesítés %-a ",LEFT(ÖSSZEFÜGGÉSEK!A4,4),". XII. 31-ig")</f>
        <v>Teljesítés %-a 2018. XII. 31-ig</v>
      </c>
      <c r="N6" s="957"/>
    </row>
    <row r="7" spans="1:14" ht="13.5" thickBot="1">
      <c r="A7" s="51" t="s">
        <v>407</v>
      </c>
      <c r="B7" s="49" t="s">
        <v>408</v>
      </c>
      <c r="C7" s="49" t="s">
        <v>409</v>
      </c>
      <c r="D7" s="52" t="s">
        <v>410</v>
      </c>
      <c r="E7" s="50" t="s">
        <v>411</v>
      </c>
      <c r="F7" s="50" t="s">
        <v>485</v>
      </c>
      <c r="G7" s="50" t="s">
        <v>486</v>
      </c>
      <c r="H7" s="49" t="s">
        <v>487</v>
      </c>
      <c r="I7" s="52" t="s">
        <v>488</v>
      </c>
      <c r="J7" s="52" t="s">
        <v>532</v>
      </c>
      <c r="K7" s="52" t="s">
        <v>533</v>
      </c>
      <c r="L7" s="52" t="s">
        <v>534</v>
      </c>
      <c r="M7" s="53" t="s">
        <v>535</v>
      </c>
      <c r="N7" s="957"/>
    </row>
    <row r="8" spans="1:14" ht="12.75">
      <c r="A8" s="54" t="s">
        <v>87</v>
      </c>
      <c r="B8" s="55">
        <v>297180</v>
      </c>
      <c r="C8" s="75">
        <v>297180</v>
      </c>
      <c r="D8" s="75"/>
      <c r="E8" s="86"/>
      <c r="F8" s="75">
        <v>297180</v>
      </c>
      <c r="G8" s="75">
        <v>297180</v>
      </c>
      <c r="H8" s="75"/>
      <c r="I8" s="75"/>
      <c r="J8" s="75"/>
      <c r="K8" s="75">
        <v>297180</v>
      </c>
      <c r="L8" s="56">
        <f aca="true" t="shared" si="0" ref="L8:L14">+J8+K8</f>
        <v>297180</v>
      </c>
      <c r="M8" s="90">
        <f>IF((C8&lt;&gt;0),ROUND((L8/C8)*100,1),"")</f>
        <v>100</v>
      </c>
      <c r="N8" s="957"/>
    </row>
    <row r="9" spans="1:14" ht="12.75">
      <c r="A9" s="57" t="s">
        <v>99</v>
      </c>
      <c r="B9" s="58"/>
      <c r="C9" s="59"/>
      <c r="D9" s="59"/>
      <c r="E9" s="59"/>
      <c r="F9" s="59"/>
      <c r="G9" s="59"/>
      <c r="H9" s="59"/>
      <c r="I9" s="59"/>
      <c r="J9" s="59"/>
      <c r="K9" s="59"/>
      <c r="L9" s="60">
        <f t="shared" si="0"/>
        <v>0</v>
      </c>
      <c r="M9" s="91">
        <f aca="true" t="shared" si="1" ref="M9:M14">IF((C9&lt;&gt;0),ROUND((L9/C9)*100,1),"")</f>
      </c>
      <c r="N9" s="957"/>
    </row>
    <row r="10" spans="1:14" ht="12.75">
      <c r="A10" s="61" t="s">
        <v>88</v>
      </c>
      <c r="B10" s="62">
        <v>1684020</v>
      </c>
      <c r="C10" s="78">
        <v>1684020</v>
      </c>
      <c r="D10" s="78"/>
      <c r="E10" s="78"/>
      <c r="F10" s="78">
        <v>1684020</v>
      </c>
      <c r="G10" s="78">
        <v>1684020</v>
      </c>
      <c r="H10" s="78"/>
      <c r="I10" s="78"/>
      <c r="J10" s="78"/>
      <c r="K10" s="78">
        <v>742950</v>
      </c>
      <c r="L10" s="60">
        <v>742950</v>
      </c>
      <c r="M10" s="91">
        <v>44.12</v>
      </c>
      <c r="N10" s="957"/>
    </row>
    <row r="11" spans="1:14" ht="12.75">
      <c r="A11" s="61" t="s">
        <v>100</v>
      </c>
      <c r="B11" s="62"/>
      <c r="C11" s="78"/>
      <c r="D11" s="78"/>
      <c r="E11" s="78"/>
      <c r="F11" s="78"/>
      <c r="G11" s="78"/>
      <c r="H11" s="78"/>
      <c r="I11" s="78"/>
      <c r="J11" s="78"/>
      <c r="K11" s="78"/>
      <c r="L11" s="60">
        <f t="shared" si="0"/>
        <v>0</v>
      </c>
      <c r="M11" s="91">
        <f t="shared" si="1"/>
      </c>
      <c r="N11" s="957"/>
    </row>
    <row r="12" spans="1:14" ht="12.75">
      <c r="A12" s="61" t="s">
        <v>89</v>
      </c>
      <c r="B12" s="62"/>
      <c r="C12" s="78"/>
      <c r="D12" s="78"/>
      <c r="E12" s="78"/>
      <c r="F12" s="78"/>
      <c r="G12" s="78"/>
      <c r="H12" s="78"/>
      <c r="I12" s="78"/>
      <c r="J12" s="78"/>
      <c r="K12" s="78"/>
      <c r="L12" s="60">
        <f t="shared" si="0"/>
        <v>0</v>
      </c>
      <c r="M12" s="91">
        <f t="shared" si="1"/>
      </c>
      <c r="N12" s="957"/>
    </row>
    <row r="13" spans="1:14" ht="12.75">
      <c r="A13" s="61" t="s">
        <v>90</v>
      </c>
      <c r="B13" s="62"/>
      <c r="C13" s="78"/>
      <c r="D13" s="78"/>
      <c r="E13" s="78"/>
      <c r="F13" s="78"/>
      <c r="G13" s="78"/>
      <c r="H13" s="78"/>
      <c r="I13" s="78"/>
      <c r="J13" s="78"/>
      <c r="K13" s="78"/>
      <c r="L13" s="60">
        <f t="shared" si="0"/>
        <v>0</v>
      </c>
      <c r="M13" s="91">
        <f t="shared" si="1"/>
      </c>
      <c r="N13" s="957"/>
    </row>
    <row r="14" spans="1:14" ht="15" customHeight="1" thickBot="1">
      <c r="A14" s="63"/>
      <c r="B14" s="64"/>
      <c r="C14" s="82"/>
      <c r="D14" s="82"/>
      <c r="E14" s="82"/>
      <c r="F14" s="82"/>
      <c r="G14" s="82"/>
      <c r="H14" s="82"/>
      <c r="I14" s="82"/>
      <c r="J14" s="82"/>
      <c r="K14" s="82"/>
      <c r="L14" s="60">
        <f t="shared" si="0"/>
        <v>0</v>
      </c>
      <c r="M14" s="92">
        <f t="shared" si="1"/>
      </c>
      <c r="N14" s="957"/>
    </row>
    <row r="15" spans="1:14" ht="13.5" thickBot="1">
      <c r="A15" s="65" t="s">
        <v>92</v>
      </c>
      <c r="B15" s="66">
        <f>B8+SUM(B10:B14)</f>
        <v>1981200</v>
      </c>
      <c r="C15" s="66">
        <f aca="true" t="shared" si="2" ref="C15:L15">C8+SUM(C10:C14)</f>
        <v>1981200</v>
      </c>
      <c r="D15" s="66">
        <f t="shared" si="2"/>
        <v>0</v>
      </c>
      <c r="E15" s="66">
        <f t="shared" si="2"/>
        <v>0</v>
      </c>
      <c r="F15" s="66">
        <f t="shared" si="2"/>
        <v>1981200</v>
      </c>
      <c r="G15" s="66">
        <f t="shared" si="2"/>
        <v>1981200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1040130</v>
      </c>
      <c r="L15" s="66">
        <f t="shared" si="2"/>
        <v>1040130</v>
      </c>
      <c r="M15" s="67">
        <f>IF((C15&lt;&gt;0),ROUND((L15/C15)*100,1),"")</f>
        <v>52.5</v>
      </c>
      <c r="N15" s="957"/>
    </row>
    <row r="16" spans="1:14" ht="12.75">
      <c r="A16" s="68"/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957"/>
    </row>
    <row r="17" spans="1:14" ht="13.5" thickBot="1">
      <c r="A17" s="71" t="s">
        <v>91</v>
      </c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957"/>
    </row>
    <row r="18" spans="1:14" ht="12.75">
      <c r="A18" s="74" t="s">
        <v>95</v>
      </c>
      <c r="B18" s="55"/>
      <c r="C18" s="75"/>
      <c r="D18" s="75"/>
      <c r="E18" s="86"/>
      <c r="F18" s="75"/>
      <c r="G18" s="75"/>
      <c r="H18" s="75"/>
      <c r="I18" s="75"/>
      <c r="J18" s="75"/>
      <c r="K18" s="75"/>
      <c r="L18" s="76"/>
      <c r="M18" s="90"/>
      <c r="N18" s="957"/>
    </row>
    <row r="19" spans="1:14" ht="12.75">
      <c r="A19" s="77" t="s">
        <v>96</v>
      </c>
      <c r="B19" s="62">
        <v>1981200</v>
      </c>
      <c r="C19" s="78">
        <v>1981200</v>
      </c>
      <c r="D19" s="78"/>
      <c r="E19" s="78"/>
      <c r="F19" s="78">
        <v>1981200</v>
      </c>
      <c r="G19" s="78">
        <v>1981200</v>
      </c>
      <c r="H19" s="78"/>
      <c r="I19" s="78"/>
      <c r="J19" s="78"/>
      <c r="K19" s="78">
        <v>1981200</v>
      </c>
      <c r="L19" s="79">
        <f>+J19+K19</f>
        <v>1981200</v>
      </c>
      <c r="M19" s="91">
        <f aca="true" t="shared" si="3" ref="M19:M24">IF((C19&lt;&gt;0),ROUND((L19/C19)*100,1),"")</f>
        <v>100</v>
      </c>
      <c r="N19" s="957"/>
    </row>
    <row r="20" spans="1:14" ht="12.75">
      <c r="A20" s="77" t="s">
        <v>97</v>
      </c>
      <c r="B20" s="62"/>
      <c r="C20" s="78"/>
      <c r="D20" s="78"/>
      <c r="E20" s="78"/>
      <c r="F20" s="78"/>
      <c r="G20" s="78"/>
      <c r="H20" s="78"/>
      <c r="I20" s="78"/>
      <c r="J20" s="78"/>
      <c r="K20" s="78"/>
      <c r="L20" s="79">
        <f>+J20+K20</f>
        <v>0</v>
      </c>
      <c r="M20" s="91">
        <f t="shared" si="3"/>
      </c>
      <c r="N20" s="957"/>
    </row>
    <row r="21" spans="1:14" ht="12.75">
      <c r="A21" s="77" t="s">
        <v>98</v>
      </c>
      <c r="B21" s="62"/>
      <c r="C21" s="78"/>
      <c r="D21" s="78"/>
      <c r="E21" s="78"/>
      <c r="F21" s="78"/>
      <c r="G21" s="78"/>
      <c r="H21" s="78"/>
      <c r="I21" s="78"/>
      <c r="J21" s="78"/>
      <c r="K21" s="78"/>
      <c r="L21" s="79">
        <f>+J21+K21</f>
        <v>0</v>
      </c>
      <c r="M21" s="91">
        <f t="shared" si="3"/>
      </c>
      <c r="N21" s="957"/>
    </row>
    <row r="22" spans="1:14" ht="12.75">
      <c r="A22" s="80"/>
      <c r="B22" s="62"/>
      <c r="C22" s="78"/>
      <c r="D22" s="78"/>
      <c r="E22" s="78"/>
      <c r="F22" s="78"/>
      <c r="G22" s="78"/>
      <c r="H22" s="78"/>
      <c r="I22" s="78"/>
      <c r="J22" s="78"/>
      <c r="K22" s="78"/>
      <c r="L22" s="79">
        <f>+J22+K22</f>
        <v>0</v>
      </c>
      <c r="M22" s="91">
        <f t="shared" si="3"/>
      </c>
      <c r="N22" s="957"/>
    </row>
    <row r="23" spans="1:14" ht="13.5" thickBot="1">
      <c r="A23" s="81"/>
      <c r="B23" s="64"/>
      <c r="C23" s="82"/>
      <c r="D23" s="82"/>
      <c r="E23" s="82"/>
      <c r="F23" s="82"/>
      <c r="G23" s="82"/>
      <c r="H23" s="82"/>
      <c r="I23" s="82"/>
      <c r="J23" s="82"/>
      <c r="K23" s="82"/>
      <c r="L23" s="79">
        <f>+J23+K23</f>
        <v>0</v>
      </c>
      <c r="M23" s="92">
        <f t="shared" si="3"/>
      </c>
      <c r="N23" s="957"/>
    </row>
    <row r="24" spans="1:14" ht="13.5" thickBot="1">
      <c r="A24" s="83" t="s">
        <v>76</v>
      </c>
      <c r="B24" s="66">
        <f aca="true" t="shared" si="4" ref="B24:L24">SUM(B18:B23)</f>
        <v>1981200</v>
      </c>
      <c r="C24" s="66">
        <f t="shared" si="4"/>
        <v>1981200</v>
      </c>
      <c r="D24" s="66">
        <f t="shared" si="4"/>
        <v>0</v>
      </c>
      <c r="E24" s="66">
        <f t="shared" si="4"/>
        <v>0</v>
      </c>
      <c r="F24" s="66">
        <f t="shared" si="4"/>
        <v>1981200</v>
      </c>
      <c r="G24" s="66">
        <f t="shared" si="4"/>
        <v>1981200</v>
      </c>
      <c r="H24" s="66">
        <f t="shared" si="4"/>
        <v>0</v>
      </c>
      <c r="I24" s="66">
        <f t="shared" si="4"/>
        <v>0</v>
      </c>
      <c r="J24" s="66">
        <f t="shared" si="4"/>
        <v>0</v>
      </c>
      <c r="K24" s="66">
        <f t="shared" si="4"/>
        <v>1981200</v>
      </c>
      <c r="L24" s="66">
        <f t="shared" si="4"/>
        <v>1981200</v>
      </c>
      <c r="M24" s="67">
        <f t="shared" si="3"/>
        <v>100</v>
      </c>
      <c r="N24" s="957"/>
    </row>
    <row r="25" spans="1:14" ht="12.75">
      <c r="A25" s="956" t="s">
        <v>172</v>
      </c>
      <c r="B25" s="956"/>
      <c r="C25" s="956"/>
      <c r="D25" s="956"/>
      <c r="E25" s="956"/>
      <c r="F25" s="956"/>
      <c r="G25" s="956"/>
      <c r="H25" s="956"/>
      <c r="I25" s="956"/>
      <c r="J25" s="956"/>
      <c r="K25" s="956"/>
      <c r="L25" s="956"/>
      <c r="M25" s="956"/>
      <c r="N25" s="957"/>
    </row>
    <row r="26" spans="1:14" ht="5.2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957"/>
    </row>
    <row r="27" spans="1:14" ht="15.75">
      <c r="A27" s="971" t="str">
        <f>+CONCATENATE("Önkormányzaton kívüli EU-s projekthez történő hozzájárulás ",LEFT(ÖSSZEFÜGGÉSEK!A4,4),". évi előirányzata és teljesítése")</f>
        <v>Önkormányzaton kívüli EU-s projekthez történő hozzájárulás 2018. évi előirányzata és teljesítése</v>
      </c>
      <c r="B27" s="971"/>
      <c r="C27" s="971"/>
      <c r="D27" s="971"/>
      <c r="E27" s="971"/>
      <c r="F27" s="971"/>
      <c r="G27" s="971"/>
      <c r="H27" s="971"/>
      <c r="I27" s="971"/>
      <c r="J27" s="971"/>
      <c r="K27" s="971"/>
      <c r="L27" s="971"/>
      <c r="M27" s="971"/>
      <c r="N27" s="957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949" t="s">
        <v>779</v>
      </c>
      <c r="M28" s="949"/>
      <c r="N28" s="957"/>
    </row>
    <row r="29" spans="1:14" ht="21.75" thickBot="1">
      <c r="A29" s="964" t="s">
        <v>93</v>
      </c>
      <c r="B29" s="965"/>
      <c r="C29" s="965"/>
      <c r="D29" s="965"/>
      <c r="E29" s="965"/>
      <c r="F29" s="965"/>
      <c r="G29" s="965"/>
      <c r="H29" s="965"/>
      <c r="I29" s="965"/>
      <c r="J29" s="965"/>
      <c r="K29" s="85" t="s">
        <v>654</v>
      </c>
      <c r="L29" s="85" t="s">
        <v>653</v>
      </c>
      <c r="M29" s="85" t="s">
        <v>177</v>
      </c>
      <c r="N29" s="957"/>
    </row>
    <row r="30" spans="1:14" ht="12.75">
      <c r="A30" s="958"/>
      <c r="B30" s="959"/>
      <c r="C30" s="959"/>
      <c r="D30" s="959"/>
      <c r="E30" s="959"/>
      <c r="F30" s="959"/>
      <c r="G30" s="959"/>
      <c r="H30" s="959"/>
      <c r="I30" s="959"/>
      <c r="J30" s="959"/>
      <c r="K30" s="86"/>
      <c r="L30" s="87"/>
      <c r="M30" s="87"/>
      <c r="N30" s="957"/>
    </row>
    <row r="31" spans="1:14" ht="13.5" thickBot="1">
      <c r="A31" s="960"/>
      <c r="B31" s="961"/>
      <c r="C31" s="961"/>
      <c r="D31" s="961"/>
      <c r="E31" s="961"/>
      <c r="F31" s="961"/>
      <c r="G31" s="961"/>
      <c r="H31" s="961"/>
      <c r="I31" s="961"/>
      <c r="J31" s="961"/>
      <c r="K31" s="88"/>
      <c r="L31" s="82"/>
      <c r="M31" s="82"/>
      <c r="N31" s="957"/>
    </row>
    <row r="32" spans="1:14" ht="13.5" thickBot="1">
      <c r="A32" s="969" t="s">
        <v>39</v>
      </c>
      <c r="B32" s="970"/>
      <c r="C32" s="970"/>
      <c r="D32" s="970"/>
      <c r="E32" s="970"/>
      <c r="F32" s="970"/>
      <c r="G32" s="970"/>
      <c r="H32" s="970"/>
      <c r="I32" s="970"/>
      <c r="J32" s="970"/>
      <c r="K32" s="89">
        <f>SUM(K30:K31)</f>
        <v>0</v>
      </c>
      <c r="L32" s="89">
        <f>SUM(L30:L31)</f>
        <v>0</v>
      </c>
      <c r="M32" s="89">
        <f>SUM(M30:M31)</f>
        <v>0</v>
      </c>
      <c r="N32" s="957"/>
    </row>
    <row r="33" ht="12.75">
      <c r="N33" s="957"/>
    </row>
    <row r="48" ht="12.75">
      <c r="A48" s="9"/>
    </row>
  </sheetData>
  <sheetProtection/>
  <mergeCells count="20">
    <mergeCell ref="A29:J29"/>
    <mergeCell ref="A30:J30"/>
    <mergeCell ref="A31:J31"/>
    <mergeCell ref="A32:J32"/>
    <mergeCell ref="D6:E6"/>
    <mergeCell ref="F6:G6"/>
    <mergeCell ref="H6:I6"/>
    <mergeCell ref="A25:M25"/>
    <mergeCell ref="A27:M27"/>
    <mergeCell ref="L28:M28"/>
    <mergeCell ref="A1:M1"/>
    <mergeCell ref="N1:N33"/>
    <mergeCell ref="L2:M2"/>
    <mergeCell ref="A3:A6"/>
    <mergeCell ref="B3:I3"/>
    <mergeCell ref="J3:M5"/>
    <mergeCell ref="B4:B5"/>
    <mergeCell ref="C4:C5"/>
    <mergeCell ref="D4:I4"/>
    <mergeCell ref="B6:C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3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zoomScale="110" zoomScaleNormal="110" zoomScaleSheetLayoutView="100" workbookViewId="0" topLeftCell="A1">
      <selection activeCell="C2" sqref="C2"/>
    </sheetView>
  </sheetViews>
  <sheetFormatPr defaultColWidth="9.00390625" defaultRowHeight="12.75"/>
  <cols>
    <col min="1" max="1" width="11.625" style="518" customWidth="1"/>
    <col min="2" max="2" width="65.375" style="519" customWidth="1"/>
    <col min="3" max="5" width="13.875" style="520" customWidth="1"/>
    <col min="6" max="8" width="13.875" style="392" customWidth="1"/>
    <col min="9" max="16384" width="9.375" style="29" customWidth="1"/>
  </cols>
  <sheetData>
    <row r="1" spans="1:8" s="498" customFormat="1" ht="16.5" customHeight="1">
      <c r="A1" s="497"/>
      <c r="B1" s="499"/>
      <c r="C1" s="982" t="s">
        <v>893</v>
      </c>
      <c r="D1" s="983"/>
      <c r="E1" s="983"/>
      <c r="F1" s="983"/>
      <c r="G1" s="983"/>
      <c r="H1" s="983"/>
    </row>
    <row r="2" spans="1:8" s="498" customFormat="1" ht="16.5" customHeight="1" thickBot="1">
      <c r="A2" s="497"/>
      <c r="B2" s="499"/>
      <c r="C2" s="539"/>
      <c r="D2" s="506"/>
      <c r="E2" s="539"/>
      <c r="F2" s="696"/>
      <c r="G2" s="696"/>
      <c r="H2" s="655" t="s">
        <v>780</v>
      </c>
    </row>
    <row r="3" spans="1:8" s="540" customFormat="1" ht="15.75" customHeight="1" thickBot="1">
      <c r="A3" s="521" t="s">
        <v>46</v>
      </c>
      <c r="B3" s="694" t="s">
        <v>146</v>
      </c>
      <c r="C3" s="972" t="s">
        <v>171</v>
      </c>
      <c r="D3" s="974" t="s">
        <v>176</v>
      </c>
      <c r="E3" s="976" t="s">
        <v>177</v>
      </c>
      <c r="F3" s="986" t="s">
        <v>714</v>
      </c>
      <c r="G3" s="987"/>
      <c r="H3" s="988"/>
    </row>
    <row r="4" spans="1:8" s="540" customFormat="1" ht="21.75" thickBot="1">
      <c r="A4" s="707" t="s">
        <v>142</v>
      </c>
      <c r="B4" s="93" t="s">
        <v>711</v>
      </c>
      <c r="C4" s="973"/>
      <c r="D4" s="975"/>
      <c r="E4" s="977"/>
      <c r="F4" s="708" t="s">
        <v>715</v>
      </c>
      <c r="G4" s="686" t="s">
        <v>716</v>
      </c>
      <c r="H4" s="687" t="s">
        <v>717</v>
      </c>
    </row>
    <row r="5" spans="1:8" s="541" customFormat="1" ht="15.75" customHeight="1" thickBot="1">
      <c r="A5" s="978" t="s">
        <v>40</v>
      </c>
      <c r="B5" s="979"/>
      <c r="C5" s="979"/>
      <c r="D5" s="979"/>
      <c r="E5" s="979"/>
      <c r="F5" s="980"/>
      <c r="G5" s="980"/>
      <c r="H5" s="981"/>
    </row>
    <row r="6" spans="1:8" ht="13.5" thickBot="1">
      <c r="A6" s="369" t="s">
        <v>6</v>
      </c>
      <c r="B6" s="365" t="s">
        <v>300</v>
      </c>
      <c r="C6" s="394">
        <v>42881680</v>
      </c>
      <c r="D6" s="394">
        <v>43415800</v>
      </c>
      <c r="E6" s="377">
        <f>SUM(E7:E12)</f>
        <v>43415800</v>
      </c>
      <c r="F6" s="377">
        <v>44241867</v>
      </c>
      <c r="G6" s="394"/>
      <c r="H6" s="377"/>
    </row>
    <row r="7" spans="1:8" s="542" customFormat="1" ht="12.75" customHeight="1">
      <c r="A7" s="527" t="s">
        <v>65</v>
      </c>
      <c r="B7" s="405" t="s">
        <v>301</v>
      </c>
      <c r="C7" s="396">
        <v>14953829</v>
      </c>
      <c r="D7" s="396">
        <v>14974691</v>
      </c>
      <c r="E7" s="379">
        <v>14974691</v>
      </c>
      <c r="F7" s="379">
        <v>16432416</v>
      </c>
      <c r="G7" s="94"/>
      <c r="H7" s="508"/>
    </row>
    <row r="8" spans="1:8" s="542" customFormat="1" ht="15.75" customHeight="1">
      <c r="A8" s="528" t="s">
        <v>66</v>
      </c>
      <c r="B8" s="406" t="s">
        <v>302</v>
      </c>
      <c r="C8" s="395">
        <v>16124333</v>
      </c>
      <c r="D8" s="395">
        <v>15949800</v>
      </c>
      <c r="E8" s="378">
        <v>15949800</v>
      </c>
      <c r="F8" s="378">
        <v>15892744</v>
      </c>
      <c r="G8" s="395"/>
      <c r="H8" s="509"/>
    </row>
    <row r="9" spans="1:8" s="542" customFormat="1" ht="12" customHeight="1">
      <c r="A9" s="528" t="s">
        <v>67</v>
      </c>
      <c r="B9" s="406" t="s">
        <v>303</v>
      </c>
      <c r="C9" s="395">
        <v>10003518</v>
      </c>
      <c r="D9" s="395">
        <v>9921441</v>
      </c>
      <c r="E9" s="378">
        <v>9921441</v>
      </c>
      <c r="F9" s="378">
        <v>9584822</v>
      </c>
      <c r="G9" s="395"/>
      <c r="H9" s="509"/>
    </row>
    <row r="10" spans="1:8" s="517" customFormat="1" ht="12" customHeight="1">
      <c r="A10" s="528" t="s">
        <v>68</v>
      </c>
      <c r="B10" s="406" t="s">
        <v>304</v>
      </c>
      <c r="C10" s="395">
        <v>1800000</v>
      </c>
      <c r="D10" s="395">
        <v>1800000</v>
      </c>
      <c r="E10" s="378">
        <v>1800000</v>
      </c>
      <c r="F10" s="378">
        <v>1200000</v>
      </c>
      <c r="G10" s="395"/>
      <c r="H10" s="509"/>
    </row>
    <row r="11" spans="1:8" s="543" customFormat="1" ht="12" customHeight="1">
      <c r="A11" s="528" t="s">
        <v>101</v>
      </c>
      <c r="B11" s="406" t="s">
        <v>845</v>
      </c>
      <c r="C11" s="395"/>
      <c r="D11" s="395">
        <v>769868</v>
      </c>
      <c r="E11" s="378">
        <v>769868</v>
      </c>
      <c r="F11" s="378">
        <v>767282</v>
      </c>
      <c r="G11" s="395"/>
      <c r="H11" s="509"/>
    </row>
    <row r="12" spans="1:8" s="543" customFormat="1" ht="12" customHeight="1" thickBot="1">
      <c r="A12" s="529" t="s">
        <v>69</v>
      </c>
      <c r="B12" s="386" t="s">
        <v>846</v>
      </c>
      <c r="C12" s="397"/>
      <c r="D12" s="397"/>
      <c r="E12" s="380"/>
      <c r="F12" s="380">
        <v>364603</v>
      </c>
      <c r="G12" s="397"/>
      <c r="H12" s="511"/>
    </row>
    <row r="13" spans="1:8" s="543" customFormat="1" ht="12" customHeight="1" thickBot="1">
      <c r="A13" s="369" t="s">
        <v>7</v>
      </c>
      <c r="B13" s="384" t="s">
        <v>306</v>
      </c>
      <c r="C13" s="394">
        <v>9254170</v>
      </c>
      <c r="D13" s="394">
        <v>13966415</v>
      </c>
      <c r="E13" s="377">
        <f>SUM(E14:E18)</f>
        <v>11919975</v>
      </c>
      <c r="F13" s="377">
        <v>13220796</v>
      </c>
      <c r="G13" s="394"/>
      <c r="H13" s="388"/>
    </row>
    <row r="14" spans="1:8" s="543" customFormat="1" ht="12" customHeight="1">
      <c r="A14" s="527" t="s">
        <v>71</v>
      </c>
      <c r="B14" s="405" t="s">
        <v>307</v>
      </c>
      <c r="C14" s="396"/>
      <c r="D14" s="396"/>
      <c r="E14" s="379"/>
      <c r="F14" s="379"/>
      <c r="G14" s="396"/>
      <c r="H14" s="510"/>
    </row>
    <row r="15" spans="1:8" s="517" customFormat="1" ht="12" customHeight="1">
      <c r="A15" s="528" t="s">
        <v>72</v>
      </c>
      <c r="B15" s="406" t="s">
        <v>308</v>
      </c>
      <c r="C15" s="395"/>
      <c r="D15" s="395"/>
      <c r="E15" s="378"/>
      <c r="F15" s="378"/>
      <c r="G15" s="395"/>
      <c r="H15" s="509"/>
    </row>
    <row r="16" spans="1:8" s="517" customFormat="1" ht="12" customHeight="1">
      <c r="A16" s="528" t="s">
        <v>73</v>
      </c>
      <c r="B16" s="406" t="s">
        <v>309</v>
      </c>
      <c r="C16" s="395"/>
      <c r="D16" s="395"/>
      <c r="E16" s="378"/>
      <c r="F16" s="378"/>
      <c r="G16" s="395"/>
      <c r="H16" s="509"/>
    </row>
    <row r="17" spans="1:8" s="517" customFormat="1" ht="12" customHeight="1">
      <c r="A17" s="528" t="s">
        <v>74</v>
      </c>
      <c r="B17" s="406" t="s">
        <v>310</v>
      </c>
      <c r="C17" s="395"/>
      <c r="D17" s="395"/>
      <c r="E17" s="378"/>
      <c r="F17" s="378"/>
      <c r="G17" s="395"/>
      <c r="H17" s="509"/>
    </row>
    <row r="18" spans="1:8" s="517" customFormat="1" ht="12" customHeight="1">
      <c r="A18" s="528" t="s">
        <v>75</v>
      </c>
      <c r="B18" s="406" t="s">
        <v>311</v>
      </c>
      <c r="C18" s="395">
        <v>9254170</v>
      </c>
      <c r="D18" s="395">
        <v>13966415</v>
      </c>
      <c r="E18" s="378">
        <v>11919975</v>
      </c>
      <c r="F18" s="378">
        <v>13220796</v>
      </c>
      <c r="G18" s="395"/>
      <c r="H18" s="509"/>
    </row>
    <row r="19" spans="1:8" s="517" customFormat="1" ht="12" customHeight="1" thickBot="1">
      <c r="A19" s="529" t="s">
        <v>82</v>
      </c>
      <c r="B19" s="386" t="s">
        <v>312</v>
      </c>
      <c r="C19" s="397"/>
      <c r="D19" s="397"/>
      <c r="E19" s="380"/>
      <c r="F19" s="380"/>
      <c r="G19" s="397"/>
      <c r="H19" s="511"/>
    </row>
    <row r="20" spans="1:8" s="517" customFormat="1" ht="12" customHeight="1" thickBot="1">
      <c r="A20" s="369" t="s">
        <v>8</v>
      </c>
      <c r="B20" s="365" t="s">
        <v>313</v>
      </c>
      <c r="C20" s="394">
        <v>90541531</v>
      </c>
      <c r="D20" s="394">
        <v>139054034</v>
      </c>
      <c r="E20" s="377">
        <f>SUM(E21:E25)</f>
        <v>132709866</v>
      </c>
      <c r="F20" s="377">
        <v>6400150</v>
      </c>
      <c r="G20" s="394"/>
      <c r="H20" s="388"/>
    </row>
    <row r="21" spans="1:8" s="517" customFormat="1" ht="12" customHeight="1">
      <c r="A21" s="527" t="s">
        <v>54</v>
      </c>
      <c r="B21" s="405" t="s">
        <v>314</v>
      </c>
      <c r="C21" s="396">
        <v>28108937</v>
      </c>
      <c r="D21" s="396">
        <v>40012420</v>
      </c>
      <c r="E21" s="379">
        <v>40012420</v>
      </c>
      <c r="F21" s="379">
        <v>6400150</v>
      </c>
      <c r="G21" s="396"/>
      <c r="H21" s="510"/>
    </row>
    <row r="22" spans="1:8" s="543" customFormat="1" ht="12" customHeight="1">
      <c r="A22" s="528" t="s">
        <v>55</v>
      </c>
      <c r="B22" s="406" t="s">
        <v>315</v>
      </c>
      <c r="C22" s="395"/>
      <c r="D22" s="395"/>
      <c r="E22" s="378"/>
      <c r="F22" s="658"/>
      <c r="G22" s="395"/>
      <c r="H22" s="509"/>
    </row>
    <row r="23" spans="1:8" s="543" customFormat="1" ht="12" customHeight="1">
      <c r="A23" s="528" t="s">
        <v>56</v>
      </c>
      <c r="B23" s="406" t="s">
        <v>316</v>
      </c>
      <c r="C23" s="395"/>
      <c r="D23" s="395"/>
      <c r="E23" s="378"/>
      <c r="F23" s="658"/>
      <c r="G23" s="395"/>
      <c r="H23" s="509"/>
    </row>
    <row r="24" spans="1:8" s="543" customFormat="1" ht="12" customHeight="1">
      <c r="A24" s="528" t="s">
        <v>57</v>
      </c>
      <c r="B24" s="406" t="s">
        <v>317</v>
      </c>
      <c r="C24" s="395"/>
      <c r="D24" s="395"/>
      <c r="E24" s="378"/>
      <c r="F24" s="658"/>
      <c r="G24" s="395"/>
      <c r="H24" s="509"/>
    </row>
    <row r="25" spans="1:8" s="517" customFormat="1" ht="12" customHeight="1">
      <c r="A25" s="528" t="s">
        <v>115</v>
      </c>
      <c r="B25" s="406" t="s">
        <v>318</v>
      </c>
      <c r="C25" s="395">
        <v>62432594</v>
      </c>
      <c r="D25" s="395">
        <v>99041614</v>
      </c>
      <c r="E25" s="378">
        <v>92697446</v>
      </c>
      <c r="F25" s="658"/>
      <c r="G25" s="395"/>
      <c r="H25" s="509"/>
    </row>
    <row r="26" spans="1:8" s="543" customFormat="1" ht="12" customHeight="1" thickBot="1">
      <c r="A26" s="529" t="s">
        <v>116</v>
      </c>
      <c r="B26" s="407" t="s">
        <v>319</v>
      </c>
      <c r="C26" s="397">
        <v>62432594</v>
      </c>
      <c r="D26" s="397">
        <v>99041614</v>
      </c>
      <c r="E26" s="380">
        <v>92697446</v>
      </c>
      <c r="F26" s="659"/>
      <c r="G26" s="397"/>
      <c r="H26" s="511"/>
    </row>
    <row r="27" spans="1:8" s="543" customFormat="1" ht="12" customHeight="1" thickBot="1">
      <c r="A27" s="369" t="s">
        <v>117</v>
      </c>
      <c r="B27" s="365" t="s">
        <v>703</v>
      </c>
      <c r="C27" s="400">
        <v>14713100</v>
      </c>
      <c r="D27" s="400">
        <v>14713100</v>
      </c>
      <c r="E27" s="411">
        <v>14844273</v>
      </c>
      <c r="F27" s="661">
        <v>14624273</v>
      </c>
      <c r="G27" s="400">
        <v>220000</v>
      </c>
      <c r="H27" s="512"/>
    </row>
    <row r="28" spans="1:8" s="543" customFormat="1" ht="12" customHeight="1">
      <c r="A28" s="527" t="s">
        <v>320</v>
      </c>
      <c r="B28" s="405" t="s">
        <v>707</v>
      </c>
      <c r="C28" s="396">
        <v>74100</v>
      </c>
      <c r="D28" s="396">
        <v>74100</v>
      </c>
      <c r="E28" s="379">
        <v>107500</v>
      </c>
      <c r="F28" s="662">
        <v>107500</v>
      </c>
      <c r="G28" s="663"/>
      <c r="H28" s="664"/>
    </row>
    <row r="29" spans="1:8" s="543" customFormat="1" ht="12" customHeight="1">
      <c r="A29" s="528" t="s">
        <v>321</v>
      </c>
      <c r="B29" s="406" t="s">
        <v>721</v>
      </c>
      <c r="C29" s="395">
        <v>2220000</v>
      </c>
      <c r="D29" s="395">
        <v>2220000</v>
      </c>
      <c r="E29" s="378">
        <v>2220592</v>
      </c>
      <c r="F29" s="658">
        <v>220592</v>
      </c>
      <c r="G29" s="395"/>
      <c r="H29" s="509"/>
    </row>
    <row r="30" spans="1:8" s="543" customFormat="1" ht="12" customHeight="1">
      <c r="A30" s="528" t="s">
        <v>322</v>
      </c>
      <c r="B30" s="406" t="s">
        <v>708</v>
      </c>
      <c r="C30" s="395"/>
      <c r="D30" s="395"/>
      <c r="E30" s="378"/>
      <c r="F30" s="658"/>
      <c r="G30" s="395"/>
      <c r="H30" s="509"/>
    </row>
    <row r="31" spans="1:8" s="543" customFormat="1" ht="12" customHeight="1">
      <c r="A31" s="528" t="s">
        <v>726</v>
      </c>
      <c r="B31" s="406" t="s">
        <v>709</v>
      </c>
      <c r="C31" s="395">
        <v>130000</v>
      </c>
      <c r="D31" s="395">
        <v>130000</v>
      </c>
      <c r="E31" s="378">
        <v>131740</v>
      </c>
      <c r="F31" s="658">
        <v>131740</v>
      </c>
      <c r="G31" s="395"/>
      <c r="H31" s="509"/>
    </row>
    <row r="32" spans="1:8" s="543" customFormat="1" ht="12" customHeight="1">
      <c r="A32" s="528" t="s">
        <v>704</v>
      </c>
      <c r="B32" s="406" t="s">
        <v>727</v>
      </c>
      <c r="C32" s="395">
        <v>12107000</v>
      </c>
      <c r="D32" s="395">
        <v>12107000</v>
      </c>
      <c r="E32" s="378">
        <v>12107205</v>
      </c>
      <c r="F32" s="658">
        <v>11887205</v>
      </c>
      <c r="G32" s="395">
        <v>220000</v>
      </c>
      <c r="H32" s="509"/>
    </row>
    <row r="33" spans="1:8" s="543" customFormat="1" ht="12" customHeight="1">
      <c r="A33" s="528" t="s">
        <v>705</v>
      </c>
      <c r="B33" s="406" t="s">
        <v>323</v>
      </c>
      <c r="C33" s="395"/>
      <c r="D33" s="395"/>
      <c r="E33" s="378"/>
      <c r="F33" s="658"/>
      <c r="G33" s="395"/>
      <c r="H33" s="509"/>
    </row>
    <row r="34" spans="1:8" s="543" customFormat="1" ht="12" customHeight="1" thickBot="1">
      <c r="A34" s="529" t="s">
        <v>706</v>
      </c>
      <c r="B34" s="386" t="s">
        <v>324</v>
      </c>
      <c r="C34" s="397">
        <v>182000</v>
      </c>
      <c r="D34" s="397">
        <v>182000</v>
      </c>
      <c r="E34" s="380">
        <v>277236</v>
      </c>
      <c r="F34" s="659">
        <v>277236</v>
      </c>
      <c r="G34" s="397"/>
      <c r="H34" s="511"/>
    </row>
    <row r="35" spans="1:8" s="543" customFormat="1" ht="12" customHeight="1" thickBot="1">
      <c r="A35" s="369" t="s">
        <v>10</v>
      </c>
      <c r="B35" s="365" t="s">
        <v>325</v>
      </c>
      <c r="C35" s="394">
        <v>8834670</v>
      </c>
      <c r="D35" s="394">
        <v>10112555</v>
      </c>
      <c r="E35" s="377">
        <v>9551931</v>
      </c>
      <c r="F35" s="377">
        <v>9555870</v>
      </c>
      <c r="G35" s="394"/>
      <c r="H35" s="388"/>
    </row>
    <row r="36" spans="1:8" s="543" customFormat="1" ht="12" customHeight="1">
      <c r="A36" s="527" t="s">
        <v>58</v>
      </c>
      <c r="B36" s="405" t="s">
        <v>326</v>
      </c>
      <c r="C36" s="396"/>
      <c r="D36" s="396"/>
      <c r="E36" s="379">
        <v>415002</v>
      </c>
      <c r="F36" s="379">
        <v>415002</v>
      </c>
      <c r="G36" s="396"/>
      <c r="H36" s="510"/>
    </row>
    <row r="37" spans="1:8" s="543" customFormat="1" ht="12" customHeight="1">
      <c r="A37" s="528" t="s">
        <v>59</v>
      </c>
      <c r="B37" s="406" t="s">
        <v>327</v>
      </c>
      <c r="C37" s="395">
        <v>4255000</v>
      </c>
      <c r="D37" s="395">
        <v>4255000</v>
      </c>
      <c r="E37" s="378">
        <v>3537369</v>
      </c>
      <c r="F37" s="378">
        <v>3537369</v>
      </c>
      <c r="G37" s="395"/>
      <c r="H37" s="509"/>
    </row>
    <row r="38" spans="1:8" s="543" customFormat="1" ht="12" customHeight="1">
      <c r="A38" s="528" t="s">
        <v>60</v>
      </c>
      <c r="B38" s="406" t="s">
        <v>328</v>
      </c>
      <c r="C38" s="395">
        <v>2019000</v>
      </c>
      <c r="D38" s="395">
        <v>2019000</v>
      </c>
      <c r="E38" s="378">
        <v>1979495</v>
      </c>
      <c r="F38" s="378">
        <v>1979495</v>
      </c>
      <c r="G38" s="395"/>
      <c r="H38" s="509"/>
    </row>
    <row r="39" spans="1:8" s="543" customFormat="1" ht="12" customHeight="1">
      <c r="A39" s="528" t="s">
        <v>119</v>
      </c>
      <c r="B39" s="406" t="s">
        <v>329</v>
      </c>
      <c r="C39" s="395">
        <v>100670</v>
      </c>
      <c r="D39" s="395">
        <v>1106879</v>
      </c>
      <c r="E39" s="378">
        <v>1018298</v>
      </c>
      <c r="F39" s="378">
        <v>1018298</v>
      </c>
      <c r="G39" s="395"/>
      <c r="H39" s="509"/>
    </row>
    <row r="40" spans="1:8" s="543" customFormat="1" ht="12" customHeight="1">
      <c r="A40" s="528" t="s">
        <v>120</v>
      </c>
      <c r="B40" s="406" t="s">
        <v>330</v>
      </c>
      <c r="C40" s="395">
        <v>600000</v>
      </c>
      <c r="D40" s="395">
        <v>600000</v>
      </c>
      <c r="E40" s="378">
        <v>483721</v>
      </c>
      <c r="F40" s="378">
        <v>483721</v>
      </c>
      <c r="G40" s="395"/>
      <c r="H40" s="509"/>
    </row>
    <row r="41" spans="1:8" s="543" customFormat="1" ht="12" customHeight="1">
      <c r="A41" s="528" t="s">
        <v>121</v>
      </c>
      <c r="B41" s="406" t="s">
        <v>331</v>
      </c>
      <c r="C41" s="395">
        <v>1860000</v>
      </c>
      <c r="D41" s="395">
        <v>2131676</v>
      </c>
      <c r="E41" s="378">
        <v>2038343</v>
      </c>
      <c r="F41" s="378">
        <v>2038343</v>
      </c>
      <c r="G41" s="395"/>
      <c r="H41" s="509"/>
    </row>
    <row r="42" spans="1:8" s="543" customFormat="1" ht="12" customHeight="1">
      <c r="A42" s="528" t="s">
        <v>122</v>
      </c>
      <c r="B42" s="406" t="s">
        <v>332</v>
      </c>
      <c r="C42" s="395"/>
      <c r="D42" s="395"/>
      <c r="E42" s="378"/>
      <c r="F42" s="378"/>
      <c r="G42" s="395"/>
      <c r="H42" s="509"/>
    </row>
    <row r="43" spans="1:8" s="543" customFormat="1" ht="12" customHeight="1">
      <c r="A43" s="528" t="s">
        <v>123</v>
      </c>
      <c r="B43" s="406" t="s">
        <v>333</v>
      </c>
      <c r="C43" s="395"/>
      <c r="D43" s="395"/>
      <c r="E43" s="378">
        <v>491</v>
      </c>
      <c r="F43" s="378">
        <v>498</v>
      </c>
      <c r="G43" s="395"/>
      <c r="H43" s="509"/>
    </row>
    <row r="44" spans="1:8" s="543" customFormat="1" ht="12" customHeight="1">
      <c r="A44" s="528" t="s">
        <v>334</v>
      </c>
      <c r="B44" s="406" t="s">
        <v>335</v>
      </c>
      <c r="C44" s="398"/>
      <c r="D44" s="398"/>
      <c r="E44" s="381"/>
      <c r="F44" s="381"/>
      <c r="G44" s="398"/>
      <c r="H44" s="666"/>
    </row>
    <row r="45" spans="1:8" s="543" customFormat="1" ht="12" customHeight="1" thickBot="1">
      <c r="A45" s="529" t="s">
        <v>336</v>
      </c>
      <c r="B45" s="407" t="s">
        <v>337</v>
      </c>
      <c r="C45" s="399"/>
      <c r="D45" s="399"/>
      <c r="E45" s="382">
        <v>79212</v>
      </c>
      <c r="F45" s="382">
        <v>83144</v>
      </c>
      <c r="G45" s="398"/>
      <c r="H45" s="666"/>
    </row>
    <row r="46" spans="1:8" s="543" customFormat="1" ht="12" customHeight="1" thickBot="1">
      <c r="A46" s="369" t="s">
        <v>11</v>
      </c>
      <c r="B46" s="365" t="s">
        <v>338</v>
      </c>
      <c r="C46" s="394">
        <v>20200000</v>
      </c>
      <c r="D46" s="394">
        <v>20200000</v>
      </c>
      <c r="E46" s="377">
        <v>720473</v>
      </c>
      <c r="F46" s="377">
        <v>720473</v>
      </c>
      <c r="G46" s="394"/>
      <c r="H46" s="388"/>
    </row>
    <row r="47" spans="1:8" s="543" customFormat="1" ht="12" customHeight="1">
      <c r="A47" s="527" t="s">
        <v>61</v>
      </c>
      <c r="B47" s="405" t="s">
        <v>339</v>
      </c>
      <c r="C47" s="413"/>
      <c r="D47" s="413"/>
      <c r="E47" s="383"/>
      <c r="F47" s="383"/>
      <c r="G47" s="413"/>
      <c r="H47" s="670"/>
    </row>
    <row r="48" spans="1:8" s="517" customFormat="1" ht="12" customHeight="1">
      <c r="A48" s="528" t="s">
        <v>62</v>
      </c>
      <c r="B48" s="406" t="s">
        <v>340</v>
      </c>
      <c r="C48" s="398">
        <v>20200000</v>
      </c>
      <c r="D48" s="398">
        <v>20200000</v>
      </c>
      <c r="E48" s="381">
        <v>720473</v>
      </c>
      <c r="F48" s="381">
        <v>720473</v>
      </c>
      <c r="G48" s="398"/>
      <c r="H48" s="666"/>
    </row>
    <row r="49" spans="1:8" s="543" customFormat="1" ht="12" customHeight="1">
      <c r="A49" s="528" t="s">
        <v>341</v>
      </c>
      <c r="B49" s="406" t="s">
        <v>342</v>
      </c>
      <c r="C49" s="398"/>
      <c r="D49" s="398"/>
      <c r="E49" s="381"/>
      <c r="F49" s="381"/>
      <c r="G49" s="398"/>
      <c r="H49" s="666"/>
    </row>
    <row r="50" spans="1:8" s="543" customFormat="1" ht="12" customHeight="1">
      <c r="A50" s="528" t="s">
        <v>343</v>
      </c>
      <c r="B50" s="406" t="s">
        <v>344</v>
      </c>
      <c r="C50" s="398"/>
      <c r="D50" s="398"/>
      <c r="E50" s="381"/>
      <c r="F50" s="381"/>
      <c r="G50" s="398"/>
      <c r="H50" s="666"/>
    </row>
    <row r="51" spans="1:8" s="543" customFormat="1" ht="12" customHeight="1" thickBot="1">
      <c r="A51" s="529" t="s">
        <v>345</v>
      </c>
      <c r="B51" s="407" t="s">
        <v>346</v>
      </c>
      <c r="C51" s="399"/>
      <c r="D51" s="399"/>
      <c r="E51" s="382"/>
      <c r="F51" s="382"/>
      <c r="G51" s="399"/>
      <c r="H51" s="668"/>
    </row>
    <row r="52" spans="1:8" s="543" customFormat="1" ht="12" customHeight="1" thickBot="1">
      <c r="A52" s="369" t="s">
        <v>124</v>
      </c>
      <c r="B52" s="365" t="s">
        <v>347</v>
      </c>
      <c r="C52" s="394"/>
      <c r="D52" s="394"/>
      <c r="E52" s="377">
        <v>848400</v>
      </c>
      <c r="F52" s="377">
        <v>848400</v>
      </c>
      <c r="G52" s="394"/>
      <c r="H52" s="388"/>
    </row>
    <row r="53" spans="1:8" s="543" customFormat="1" ht="12" customHeight="1">
      <c r="A53" s="527" t="s">
        <v>63</v>
      </c>
      <c r="B53" s="405" t="s">
        <v>348</v>
      </c>
      <c r="C53" s="396"/>
      <c r="D53" s="396"/>
      <c r="E53" s="379"/>
      <c r="F53" s="379"/>
      <c r="G53" s="396"/>
      <c r="H53" s="510"/>
    </row>
    <row r="54" spans="1:8" s="543" customFormat="1" ht="12" customHeight="1">
      <c r="A54" s="528" t="s">
        <v>64</v>
      </c>
      <c r="B54" s="406" t="s">
        <v>349</v>
      </c>
      <c r="C54" s="395"/>
      <c r="D54" s="395"/>
      <c r="E54" s="378"/>
      <c r="F54" s="378"/>
      <c r="G54" s="395"/>
      <c r="H54" s="509"/>
    </row>
    <row r="55" spans="1:8" s="543" customFormat="1" ht="12" customHeight="1">
      <c r="A55" s="528" t="s">
        <v>350</v>
      </c>
      <c r="B55" s="406" t="s">
        <v>351</v>
      </c>
      <c r="C55" s="395"/>
      <c r="D55" s="395"/>
      <c r="E55" s="378">
        <v>848400</v>
      </c>
      <c r="F55" s="378">
        <v>848400</v>
      </c>
      <c r="G55" s="395"/>
      <c r="H55" s="509"/>
    </row>
    <row r="56" spans="1:8" s="517" customFormat="1" ht="12" customHeight="1" thickBot="1">
      <c r="A56" s="529" t="s">
        <v>352</v>
      </c>
      <c r="B56" s="407" t="s">
        <v>353</v>
      </c>
      <c r="C56" s="397"/>
      <c r="D56" s="397"/>
      <c r="E56" s="380"/>
      <c r="F56" s="380"/>
      <c r="G56" s="397"/>
      <c r="H56" s="511"/>
    </row>
    <row r="57" spans="1:8" s="517" customFormat="1" ht="12" customHeight="1" thickBot="1">
      <c r="A57" s="369" t="s">
        <v>13</v>
      </c>
      <c r="B57" s="384" t="s">
        <v>354</v>
      </c>
      <c r="C57" s="394">
        <v>154404</v>
      </c>
      <c r="D57" s="394">
        <v>154404</v>
      </c>
      <c r="E57" s="377">
        <v>263321</v>
      </c>
      <c r="F57" s="377">
        <v>263321</v>
      </c>
      <c r="G57" s="394"/>
      <c r="H57" s="388"/>
    </row>
    <row r="58" spans="1:8" s="517" customFormat="1" ht="12" customHeight="1">
      <c r="A58" s="527" t="s">
        <v>125</v>
      </c>
      <c r="B58" s="405" t="s">
        <v>355</v>
      </c>
      <c r="C58" s="398"/>
      <c r="D58" s="398"/>
      <c r="E58" s="381"/>
      <c r="F58" s="381"/>
      <c r="G58" s="413"/>
      <c r="H58" s="670"/>
    </row>
    <row r="59" spans="1:8" s="517" customFormat="1" ht="12" customHeight="1">
      <c r="A59" s="528" t="s">
        <v>126</v>
      </c>
      <c r="B59" s="406" t="s">
        <v>539</v>
      </c>
      <c r="C59" s="398">
        <v>154404</v>
      </c>
      <c r="D59" s="398">
        <v>154404</v>
      </c>
      <c r="E59" s="381">
        <v>263321</v>
      </c>
      <c r="F59" s="381">
        <v>263321</v>
      </c>
      <c r="G59" s="398"/>
      <c r="H59" s="666"/>
    </row>
    <row r="60" spans="1:8" s="543" customFormat="1" ht="12" customHeight="1">
      <c r="A60" s="528" t="s">
        <v>151</v>
      </c>
      <c r="B60" s="406" t="s">
        <v>357</v>
      </c>
      <c r="C60" s="398"/>
      <c r="D60" s="398"/>
      <c r="E60" s="381"/>
      <c r="F60" s="665"/>
      <c r="G60" s="398"/>
      <c r="H60" s="666"/>
    </row>
    <row r="61" spans="1:8" s="543" customFormat="1" ht="12" customHeight="1" thickBot="1">
      <c r="A61" s="529" t="s">
        <v>358</v>
      </c>
      <c r="B61" s="407" t="s">
        <v>359</v>
      </c>
      <c r="C61" s="398"/>
      <c r="D61" s="398"/>
      <c r="E61" s="381"/>
      <c r="F61" s="667"/>
      <c r="G61" s="399"/>
      <c r="H61" s="668"/>
    </row>
    <row r="62" spans="1:8" s="543" customFormat="1" ht="12" customHeight="1" thickBot="1">
      <c r="A62" s="369" t="s">
        <v>14</v>
      </c>
      <c r="B62" s="365" t="s">
        <v>360</v>
      </c>
      <c r="C62" s="400">
        <v>186579555</v>
      </c>
      <c r="D62" s="400">
        <v>241616308</v>
      </c>
      <c r="E62" s="411">
        <f>+E6+E13+E20+E27+E35+E46+E52+E57</f>
        <v>214274039</v>
      </c>
      <c r="F62" s="661">
        <v>89871211</v>
      </c>
      <c r="G62" s="400">
        <v>220000</v>
      </c>
      <c r="H62" s="512"/>
    </row>
    <row r="63" spans="1:8" s="543" customFormat="1" ht="12" customHeight="1" thickBot="1">
      <c r="A63" s="530" t="s">
        <v>537</v>
      </c>
      <c r="B63" s="384" t="s">
        <v>362</v>
      </c>
      <c r="C63" s="394"/>
      <c r="D63" s="394">
        <f>SUM(D64:D66)</f>
        <v>0</v>
      </c>
      <c r="E63" s="377">
        <f>SUM(E64:E66)</f>
        <v>0</v>
      </c>
      <c r="F63" s="671"/>
      <c r="G63" s="672"/>
      <c r="H63" s="673"/>
    </row>
    <row r="64" spans="1:8" s="543" customFormat="1" ht="12" customHeight="1">
      <c r="A64" s="527" t="s">
        <v>363</v>
      </c>
      <c r="B64" s="405" t="s">
        <v>364</v>
      </c>
      <c r="C64" s="398"/>
      <c r="D64" s="398"/>
      <c r="E64" s="381"/>
      <c r="F64" s="669"/>
      <c r="G64" s="413"/>
      <c r="H64" s="670"/>
    </row>
    <row r="65" spans="1:8" s="543" customFormat="1" ht="12" customHeight="1">
      <c r="A65" s="528" t="s">
        <v>365</v>
      </c>
      <c r="B65" s="406" t="s">
        <v>366</v>
      </c>
      <c r="C65" s="398"/>
      <c r="D65" s="398"/>
      <c r="E65" s="381"/>
      <c r="F65" s="665"/>
      <c r="G65" s="398"/>
      <c r="H65" s="666"/>
    </row>
    <row r="66" spans="1:8" s="543" customFormat="1" ht="12" customHeight="1" thickBot="1">
      <c r="A66" s="529" t="s">
        <v>367</v>
      </c>
      <c r="B66" s="523" t="s">
        <v>368</v>
      </c>
      <c r="C66" s="398"/>
      <c r="D66" s="398"/>
      <c r="E66" s="381"/>
      <c r="F66" s="667"/>
      <c r="G66" s="399"/>
      <c r="H66" s="668"/>
    </row>
    <row r="67" spans="1:8" s="543" customFormat="1" ht="12" customHeight="1" thickBot="1">
      <c r="A67" s="530" t="s">
        <v>369</v>
      </c>
      <c r="B67" s="384" t="s">
        <v>370</v>
      </c>
      <c r="C67" s="394"/>
      <c r="D67" s="394">
        <f>SUM(D68:D71)</f>
        <v>0</v>
      </c>
      <c r="E67" s="377">
        <f>SUM(E68:E71)</f>
        <v>0</v>
      </c>
      <c r="F67" s="656"/>
      <c r="G67" s="394"/>
      <c r="H67" s="388"/>
    </row>
    <row r="68" spans="1:8" s="543" customFormat="1" ht="12" customHeight="1">
      <c r="A68" s="527" t="s">
        <v>102</v>
      </c>
      <c r="B68" s="405" t="s">
        <v>371</v>
      </c>
      <c r="C68" s="398"/>
      <c r="D68" s="398"/>
      <c r="E68" s="381"/>
      <c r="F68" s="669"/>
      <c r="G68" s="413"/>
      <c r="H68" s="670"/>
    </row>
    <row r="69" spans="1:8" s="543" customFormat="1" ht="12" customHeight="1">
      <c r="A69" s="528" t="s">
        <v>103</v>
      </c>
      <c r="B69" s="406" t="s">
        <v>372</v>
      </c>
      <c r="C69" s="398"/>
      <c r="D69" s="398"/>
      <c r="E69" s="381"/>
      <c r="F69" s="665"/>
      <c r="G69" s="398"/>
      <c r="H69" s="666"/>
    </row>
    <row r="70" spans="1:8" s="543" customFormat="1" ht="12" customHeight="1">
      <c r="A70" s="528" t="s">
        <v>373</v>
      </c>
      <c r="B70" s="406" t="s">
        <v>374</v>
      </c>
      <c r="C70" s="398"/>
      <c r="D70" s="398"/>
      <c r="E70" s="381"/>
      <c r="F70" s="665"/>
      <c r="G70" s="398"/>
      <c r="H70" s="666"/>
    </row>
    <row r="71" spans="1:8" s="543" customFormat="1" ht="12" customHeight="1" thickBot="1">
      <c r="A71" s="529" t="s">
        <v>375</v>
      </c>
      <c r="B71" s="407" t="s">
        <v>376</v>
      </c>
      <c r="C71" s="398"/>
      <c r="D71" s="398"/>
      <c r="E71" s="381"/>
      <c r="F71" s="667"/>
      <c r="G71" s="399"/>
      <c r="H71" s="668"/>
    </row>
    <row r="72" spans="1:8" s="543" customFormat="1" ht="12" customHeight="1" thickBot="1">
      <c r="A72" s="530" t="s">
        <v>377</v>
      </c>
      <c r="B72" s="384" t="s">
        <v>378</v>
      </c>
      <c r="C72" s="394">
        <v>2699700</v>
      </c>
      <c r="D72" s="394">
        <v>14423652</v>
      </c>
      <c r="E72" s="377">
        <f>SUM(E73:E74)</f>
        <v>15609812</v>
      </c>
      <c r="F72" s="656">
        <v>15881313</v>
      </c>
      <c r="G72" s="394"/>
      <c r="H72" s="388"/>
    </row>
    <row r="73" spans="1:8" s="543" customFormat="1" ht="12" customHeight="1">
      <c r="A73" s="527" t="s">
        <v>379</v>
      </c>
      <c r="B73" s="405" t="s">
        <v>380</v>
      </c>
      <c r="C73" s="398">
        <v>2699700</v>
      </c>
      <c r="D73" s="398">
        <v>14423652</v>
      </c>
      <c r="E73" s="381">
        <v>15609812</v>
      </c>
      <c r="F73" s="669">
        <v>15881313</v>
      </c>
      <c r="G73" s="413"/>
      <c r="H73" s="670"/>
    </row>
    <row r="74" spans="1:8" s="543" customFormat="1" ht="12" customHeight="1" thickBot="1">
      <c r="A74" s="529" t="s">
        <v>381</v>
      </c>
      <c r="B74" s="407" t="s">
        <v>382</v>
      </c>
      <c r="C74" s="398"/>
      <c r="D74" s="398"/>
      <c r="E74" s="381"/>
      <c r="F74" s="667"/>
      <c r="G74" s="399"/>
      <c r="H74" s="668"/>
    </row>
    <row r="75" spans="1:8" s="543" customFormat="1" ht="12" customHeight="1" thickBot="1">
      <c r="A75" s="530" t="s">
        <v>383</v>
      </c>
      <c r="B75" s="384" t="s">
        <v>384</v>
      </c>
      <c r="C75" s="394"/>
      <c r="D75" s="394">
        <f>SUM(D76:D78)</f>
        <v>0</v>
      </c>
      <c r="E75" s="377">
        <v>1499550</v>
      </c>
      <c r="F75" s="656">
        <v>1499550</v>
      </c>
      <c r="G75" s="394"/>
      <c r="H75" s="388"/>
    </row>
    <row r="76" spans="1:8" s="543" customFormat="1" ht="12" customHeight="1">
      <c r="A76" s="527" t="s">
        <v>385</v>
      </c>
      <c r="B76" s="405" t="s">
        <v>386</v>
      </c>
      <c r="C76" s="398"/>
      <c r="D76" s="398"/>
      <c r="E76" s="381">
        <v>1499550</v>
      </c>
      <c r="F76" s="669">
        <v>1499550</v>
      </c>
      <c r="G76" s="413"/>
      <c r="H76" s="670"/>
    </row>
    <row r="77" spans="1:8" s="543" customFormat="1" ht="12" customHeight="1">
      <c r="A77" s="528" t="s">
        <v>387</v>
      </c>
      <c r="B77" s="406" t="s">
        <v>388</v>
      </c>
      <c r="C77" s="398"/>
      <c r="D77" s="398"/>
      <c r="E77" s="381"/>
      <c r="F77" s="665"/>
      <c r="G77" s="398"/>
      <c r="H77" s="666"/>
    </row>
    <row r="78" spans="1:8" s="543" customFormat="1" ht="12" customHeight="1" thickBot="1">
      <c r="A78" s="529" t="s">
        <v>389</v>
      </c>
      <c r="B78" s="407" t="s">
        <v>781</v>
      </c>
      <c r="C78" s="398"/>
      <c r="D78" s="398"/>
      <c r="E78" s="381"/>
      <c r="F78" s="667"/>
      <c r="G78" s="399"/>
      <c r="H78" s="668"/>
    </row>
    <row r="79" spans="1:8" s="543" customFormat="1" ht="12" customHeight="1" thickBot="1">
      <c r="A79" s="530" t="s">
        <v>391</v>
      </c>
      <c r="B79" s="384" t="s">
        <v>392</v>
      </c>
      <c r="C79" s="394"/>
      <c r="D79" s="394">
        <f>SUM(D80:D83)</f>
        <v>0</v>
      </c>
      <c r="E79" s="377">
        <f>SUM(E80:E83)</f>
        <v>0</v>
      </c>
      <c r="F79" s="656"/>
      <c r="G79" s="394"/>
      <c r="H79" s="388"/>
    </row>
    <row r="80" spans="1:8" s="543" customFormat="1" ht="12" customHeight="1">
      <c r="A80" s="531" t="s">
        <v>393</v>
      </c>
      <c r="B80" s="405" t="s">
        <v>394</v>
      </c>
      <c r="C80" s="398"/>
      <c r="D80" s="398"/>
      <c r="E80" s="381"/>
      <c r="F80" s="669"/>
      <c r="G80" s="413"/>
      <c r="H80" s="670"/>
    </row>
    <row r="81" spans="1:8" s="543" customFormat="1" ht="12" customHeight="1">
      <c r="A81" s="532" t="s">
        <v>395</v>
      </c>
      <c r="B81" s="406" t="s">
        <v>396</v>
      </c>
      <c r="C81" s="398"/>
      <c r="D81" s="398"/>
      <c r="E81" s="381"/>
      <c r="F81" s="665"/>
      <c r="G81" s="398"/>
      <c r="H81" s="666"/>
    </row>
    <row r="82" spans="1:8" s="543" customFormat="1" ht="12" customHeight="1">
      <c r="A82" s="532" t="s">
        <v>397</v>
      </c>
      <c r="B82" s="406" t="s">
        <v>398</v>
      </c>
      <c r="C82" s="398"/>
      <c r="D82" s="398"/>
      <c r="E82" s="381"/>
      <c r="F82" s="665"/>
      <c r="G82" s="398"/>
      <c r="H82" s="666"/>
    </row>
    <row r="83" spans="1:8" s="543" customFormat="1" ht="12" customHeight="1" thickBot="1">
      <c r="A83" s="533" t="s">
        <v>399</v>
      </c>
      <c r="B83" s="407" t="s">
        <v>400</v>
      </c>
      <c r="C83" s="398"/>
      <c r="D83" s="398"/>
      <c r="E83" s="381"/>
      <c r="F83" s="667"/>
      <c r="G83" s="399"/>
      <c r="H83" s="668"/>
    </row>
    <row r="84" spans="1:8" s="543" customFormat="1" ht="12" customHeight="1" thickBot="1">
      <c r="A84" s="530" t="s">
        <v>401</v>
      </c>
      <c r="B84" s="384" t="s">
        <v>402</v>
      </c>
      <c r="C84" s="417"/>
      <c r="D84" s="417"/>
      <c r="E84" s="418"/>
      <c r="F84" s="674"/>
      <c r="G84" s="417"/>
      <c r="H84" s="675"/>
    </row>
    <row r="85" spans="1:8" s="543" customFormat="1" ht="12" customHeight="1" thickBot="1">
      <c r="A85" s="530" t="s">
        <v>403</v>
      </c>
      <c r="B85" s="524" t="s">
        <v>404</v>
      </c>
      <c r="C85" s="400">
        <v>2699700</v>
      </c>
      <c r="D85" s="400">
        <f>+D63+D67+D72+D75+D79+D84</f>
        <v>14423652</v>
      </c>
      <c r="E85" s="411">
        <f>+E63+E67+E72+E75+E79+E84</f>
        <v>17109362</v>
      </c>
      <c r="F85" s="661">
        <v>17380863</v>
      </c>
      <c r="G85" s="400"/>
      <c r="H85" s="512"/>
    </row>
    <row r="86" spans="1:8" s="543" customFormat="1" ht="12" customHeight="1" thickBot="1">
      <c r="A86" s="534" t="s">
        <v>405</v>
      </c>
      <c r="B86" s="525" t="s">
        <v>538</v>
      </c>
      <c r="C86" s="400">
        <v>189279255</v>
      </c>
      <c r="D86" s="400">
        <f>+D62+D85</f>
        <v>256039960</v>
      </c>
      <c r="E86" s="411">
        <f>+E62+E85</f>
        <v>231383401</v>
      </c>
      <c r="F86" s="697">
        <v>107256013</v>
      </c>
      <c r="G86" s="698">
        <v>572</v>
      </c>
      <c r="H86" s="699"/>
    </row>
    <row r="87" spans="1:8" s="543" customFormat="1" ht="12" customHeight="1">
      <c r="A87" s="500"/>
      <c r="B87" s="501"/>
      <c r="C87" s="515"/>
      <c r="D87" s="515"/>
      <c r="E87" s="515"/>
      <c r="F87" s="676"/>
      <c r="G87" s="676"/>
      <c r="H87" s="676"/>
    </row>
    <row r="88" spans="1:8" s="543" customFormat="1" ht="12" customHeight="1">
      <c r="A88" s="500"/>
      <c r="B88" s="501"/>
      <c r="C88" s="515"/>
      <c r="D88" s="515"/>
      <c r="E88" s="515"/>
      <c r="F88" s="676"/>
      <c r="G88" s="676"/>
      <c r="H88" s="676"/>
    </row>
    <row r="89" spans="1:8" s="543" customFormat="1" ht="12" customHeight="1">
      <c r="A89" s="500"/>
      <c r="B89" s="501"/>
      <c r="C89" s="515"/>
      <c r="D89" s="515"/>
      <c r="E89" s="515"/>
      <c r="F89" s="676"/>
      <c r="G89" s="676"/>
      <c r="H89" s="676"/>
    </row>
    <row r="90" spans="1:8" s="543" customFormat="1" ht="12" customHeight="1" thickBot="1">
      <c r="A90" s="502"/>
      <c r="B90" s="503"/>
      <c r="C90" s="516"/>
      <c r="D90" s="516"/>
      <c r="E90" s="516"/>
      <c r="F90" s="700"/>
      <c r="G90" s="700"/>
      <c r="H90" s="701" t="s">
        <v>780</v>
      </c>
    </row>
    <row r="91" spans="1:8" s="543" customFormat="1" ht="12" customHeight="1" thickBot="1">
      <c r="A91" s="978" t="s">
        <v>41</v>
      </c>
      <c r="B91" s="979"/>
      <c r="C91" s="979"/>
      <c r="D91" s="979"/>
      <c r="E91" s="979"/>
      <c r="F91" s="984"/>
      <c r="G91" s="984"/>
      <c r="H91" s="985"/>
    </row>
    <row r="92" spans="1:8" s="543" customFormat="1" ht="15" customHeight="1" thickBot="1">
      <c r="A92" s="522" t="s">
        <v>6</v>
      </c>
      <c r="B92" s="368" t="s">
        <v>856</v>
      </c>
      <c r="C92" s="507">
        <f>SUM(C93:C97)</f>
        <v>68132947</v>
      </c>
      <c r="D92" s="507">
        <f>SUM(D93:D97,D110)</f>
        <v>82345117</v>
      </c>
      <c r="E92" s="507">
        <f>SUM(E93:E97,E110)</f>
        <v>67993593</v>
      </c>
      <c r="F92" s="656">
        <v>67786883</v>
      </c>
      <c r="G92" s="394">
        <v>206710</v>
      </c>
      <c r="H92" s="388"/>
    </row>
    <row r="93" spans="1:8" ht="12.75">
      <c r="A93" s="535" t="s">
        <v>65</v>
      </c>
      <c r="B93" s="354" t="s">
        <v>36</v>
      </c>
      <c r="C93" s="508">
        <v>12621147</v>
      </c>
      <c r="D93" s="508">
        <v>15990672</v>
      </c>
      <c r="E93" s="508">
        <v>12908307</v>
      </c>
      <c r="F93" s="660">
        <v>12908307</v>
      </c>
      <c r="G93" s="396"/>
      <c r="H93" s="510"/>
    </row>
    <row r="94" spans="1:8" s="542" customFormat="1" ht="16.5" customHeight="1">
      <c r="A94" s="528" t="s">
        <v>66</v>
      </c>
      <c r="B94" s="352" t="s">
        <v>127</v>
      </c>
      <c r="C94" s="509">
        <v>2523410</v>
      </c>
      <c r="D94" s="509">
        <v>2873760</v>
      </c>
      <c r="E94" s="509">
        <v>2464875</v>
      </c>
      <c r="F94" s="658">
        <v>2464875</v>
      </c>
      <c r="G94" s="395"/>
      <c r="H94" s="509"/>
    </row>
    <row r="95" spans="1:8" s="330" customFormat="1" ht="12" customHeight="1">
      <c r="A95" s="528" t="s">
        <v>67</v>
      </c>
      <c r="B95" s="352" t="s">
        <v>94</v>
      </c>
      <c r="C95" s="511">
        <v>33070690</v>
      </c>
      <c r="D95" s="511">
        <v>35941927</v>
      </c>
      <c r="E95" s="511">
        <v>31645763</v>
      </c>
      <c r="F95" s="658">
        <v>31645763</v>
      </c>
      <c r="G95" s="395"/>
      <c r="H95" s="509"/>
    </row>
    <row r="96" spans="1:8" ht="12" customHeight="1">
      <c r="A96" s="528" t="s">
        <v>68</v>
      </c>
      <c r="B96" s="355" t="s">
        <v>128</v>
      </c>
      <c r="C96" s="511">
        <v>4631000</v>
      </c>
      <c r="D96" s="511">
        <v>5583500</v>
      </c>
      <c r="E96" s="511">
        <v>4975195</v>
      </c>
      <c r="F96" s="658">
        <v>4975195</v>
      </c>
      <c r="G96" s="395"/>
      <c r="H96" s="509"/>
    </row>
    <row r="97" spans="1:8" ht="12" customHeight="1">
      <c r="A97" s="528" t="s">
        <v>77</v>
      </c>
      <c r="B97" s="363" t="s">
        <v>129</v>
      </c>
      <c r="C97" s="511">
        <v>15286700</v>
      </c>
      <c r="D97" s="511">
        <v>17445438</v>
      </c>
      <c r="E97" s="511">
        <v>15999453</v>
      </c>
      <c r="F97" s="658">
        <v>15792743</v>
      </c>
      <c r="G97" s="395">
        <v>206710</v>
      </c>
      <c r="H97" s="509"/>
    </row>
    <row r="98" spans="1:8" ht="12" customHeight="1">
      <c r="A98" s="528" t="s">
        <v>69</v>
      </c>
      <c r="B98" s="363" t="s">
        <v>851</v>
      </c>
      <c r="C98" s="511"/>
      <c r="D98" s="511">
        <v>1534038</v>
      </c>
      <c r="E98" s="511">
        <v>1514038</v>
      </c>
      <c r="F98" s="658"/>
      <c r="G98" s="395"/>
      <c r="H98" s="509"/>
    </row>
    <row r="99" spans="1:8" ht="12" customHeight="1">
      <c r="A99" s="528" t="s">
        <v>70</v>
      </c>
      <c r="B99" s="363" t="s">
        <v>852</v>
      </c>
      <c r="C99" s="511"/>
      <c r="D99" s="511"/>
      <c r="E99" s="511"/>
      <c r="F99" s="658"/>
      <c r="G99" s="395"/>
      <c r="H99" s="509"/>
    </row>
    <row r="100" spans="1:8" ht="12" customHeight="1">
      <c r="A100" s="528" t="s">
        <v>78</v>
      </c>
      <c r="B100" s="352" t="s">
        <v>853</v>
      </c>
      <c r="C100" s="511"/>
      <c r="D100" s="511"/>
      <c r="E100" s="511"/>
      <c r="F100" s="658"/>
      <c r="G100" s="395"/>
      <c r="H100" s="509"/>
    </row>
    <row r="101" spans="1:8" ht="12" customHeight="1">
      <c r="A101" s="528" t="s">
        <v>79</v>
      </c>
      <c r="B101" s="374" t="s">
        <v>413</v>
      </c>
      <c r="C101" s="511"/>
      <c r="D101" s="511"/>
      <c r="E101" s="511"/>
      <c r="F101" s="658"/>
      <c r="G101" s="395"/>
      <c r="H101" s="509"/>
    </row>
    <row r="102" spans="1:8" ht="12" customHeight="1">
      <c r="A102" s="528" t="s">
        <v>80</v>
      </c>
      <c r="B102" s="375" t="s">
        <v>414</v>
      </c>
      <c r="C102" s="511"/>
      <c r="D102" s="511"/>
      <c r="E102" s="511"/>
      <c r="F102" s="658"/>
      <c r="G102" s="395"/>
      <c r="H102" s="509"/>
    </row>
    <row r="103" spans="1:8" ht="12" customHeight="1">
      <c r="A103" s="528" t="s">
        <v>81</v>
      </c>
      <c r="B103" s="375" t="s">
        <v>415</v>
      </c>
      <c r="C103" s="511"/>
      <c r="D103" s="511"/>
      <c r="E103" s="511"/>
      <c r="F103" s="658"/>
      <c r="G103" s="395"/>
      <c r="H103" s="509"/>
    </row>
    <row r="104" spans="1:8" ht="12" customHeight="1">
      <c r="A104" s="528" t="s">
        <v>83</v>
      </c>
      <c r="B104" s="374" t="s">
        <v>416</v>
      </c>
      <c r="C104" s="511">
        <v>6562000</v>
      </c>
      <c r="D104" s="511">
        <v>6562000</v>
      </c>
      <c r="E104" s="511">
        <v>6512085</v>
      </c>
      <c r="F104" s="658">
        <v>6512085</v>
      </c>
      <c r="G104" s="395"/>
      <c r="H104" s="509"/>
    </row>
    <row r="105" spans="1:8" ht="12" customHeight="1">
      <c r="A105" s="528" t="s">
        <v>130</v>
      </c>
      <c r="B105" s="374" t="s">
        <v>417</v>
      </c>
      <c r="C105" s="511"/>
      <c r="D105" s="511"/>
      <c r="E105" s="511"/>
      <c r="F105" s="658"/>
      <c r="G105" s="395"/>
      <c r="H105" s="509"/>
    </row>
    <row r="106" spans="1:8" ht="12" customHeight="1">
      <c r="A106" s="528" t="s">
        <v>420</v>
      </c>
      <c r="B106" s="375" t="s">
        <v>418</v>
      </c>
      <c r="C106" s="511"/>
      <c r="D106" s="511"/>
      <c r="E106" s="511"/>
      <c r="F106" s="658"/>
      <c r="G106" s="395"/>
      <c r="H106" s="509"/>
    </row>
    <row r="107" spans="1:8" ht="12" customHeight="1">
      <c r="A107" s="536" t="s">
        <v>422</v>
      </c>
      <c r="B107" s="376" t="s">
        <v>419</v>
      </c>
      <c r="C107" s="511"/>
      <c r="D107" s="511"/>
      <c r="E107" s="511"/>
      <c r="F107" s="658"/>
      <c r="G107" s="395"/>
      <c r="H107" s="509"/>
    </row>
    <row r="108" spans="1:8" ht="12" customHeight="1">
      <c r="A108" s="528" t="s">
        <v>848</v>
      </c>
      <c r="B108" s="376" t="s">
        <v>421</v>
      </c>
      <c r="C108" s="511"/>
      <c r="D108" s="511"/>
      <c r="E108" s="511"/>
      <c r="F108" s="658"/>
      <c r="G108" s="395"/>
      <c r="H108" s="509"/>
    </row>
    <row r="109" spans="1:8" ht="12" customHeight="1">
      <c r="A109" s="529" t="s">
        <v>847</v>
      </c>
      <c r="B109" s="376" t="s">
        <v>423</v>
      </c>
      <c r="C109" s="511">
        <v>8724700</v>
      </c>
      <c r="D109" s="511">
        <v>9369400</v>
      </c>
      <c r="E109" s="511">
        <v>7973330</v>
      </c>
      <c r="F109" s="658">
        <v>7766620</v>
      </c>
      <c r="G109" s="395">
        <v>207710</v>
      </c>
      <c r="H109" s="509"/>
    </row>
    <row r="110" spans="1:8" ht="12" customHeight="1">
      <c r="A110" s="910" t="s">
        <v>793</v>
      </c>
      <c r="B110" s="913" t="s">
        <v>37</v>
      </c>
      <c r="C110" s="509"/>
      <c r="D110" s="912">
        <v>4509820</v>
      </c>
      <c r="E110" s="378"/>
      <c r="F110" s="911"/>
      <c r="G110" s="395"/>
      <c r="H110" s="509"/>
    </row>
    <row r="111" spans="1:8" ht="12" customHeight="1">
      <c r="A111" s="910" t="s">
        <v>854</v>
      </c>
      <c r="B111" s="375" t="s">
        <v>849</v>
      </c>
      <c r="C111" s="509"/>
      <c r="D111" s="912">
        <v>4509820</v>
      </c>
      <c r="E111" s="378"/>
      <c r="F111" s="911"/>
      <c r="G111" s="395"/>
      <c r="H111" s="509"/>
    </row>
    <row r="112" spans="1:8" ht="12" customHeight="1" thickBot="1">
      <c r="A112" s="908" t="s">
        <v>855</v>
      </c>
      <c r="B112" s="909" t="s">
        <v>850</v>
      </c>
      <c r="C112" s="731"/>
      <c r="D112" s="731"/>
      <c r="E112" s="731"/>
      <c r="F112" s="713"/>
      <c r="G112" s="709"/>
      <c r="H112" s="714"/>
    </row>
    <row r="113" spans="1:8" ht="12" customHeight="1" thickBot="1">
      <c r="A113" s="369" t="s">
        <v>7</v>
      </c>
      <c r="B113" s="367" t="s">
        <v>424</v>
      </c>
      <c r="C113" s="388">
        <f>+C114+C116+C118</f>
        <v>100324999</v>
      </c>
      <c r="D113" s="388">
        <f>+D114+D116+D118</f>
        <v>152833067</v>
      </c>
      <c r="E113" s="388">
        <f>+E114+E116+E118</f>
        <v>86944262</v>
      </c>
      <c r="F113" s="656">
        <v>86944262</v>
      </c>
      <c r="G113" s="394"/>
      <c r="H113" s="388"/>
    </row>
    <row r="114" spans="1:8" ht="12" customHeight="1">
      <c r="A114" s="527" t="s">
        <v>71</v>
      </c>
      <c r="B114" s="352" t="s">
        <v>149</v>
      </c>
      <c r="C114" s="510">
        <v>916998</v>
      </c>
      <c r="D114" s="510">
        <v>40243698</v>
      </c>
      <c r="E114" s="510">
        <v>7385223</v>
      </c>
      <c r="F114" s="660">
        <v>7385223</v>
      </c>
      <c r="G114" s="396"/>
      <c r="H114" s="510"/>
    </row>
    <row r="115" spans="1:8" s="330" customFormat="1" ht="12" customHeight="1">
      <c r="A115" s="527" t="s">
        <v>72</v>
      </c>
      <c r="B115" s="356" t="s">
        <v>425</v>
      </c>
      <c r="C115" s="510">
        <v>916828</v>
      </c>
      <c r="D115" s="510">
        <v>37823198</v>
      </c>
      <c r="E115" s="510">
        <v>5034280</v>
      </c>
      <c r="F115" s="658">
        <v>5034280</v>
      </c>
      <c r="G115" s="395"/>
      <c r="H115" s="509"/>
    </row>
    <row r="116" spans="1:8" ht="12" customHeight="1">
      <c r="A116" s="527" t="s">
        <v>73</v>
      </c>
      <c r="B116" s="356" t="s">
        <v>131</v>
      </c>
      <c r="C116" s="509">
        <v>79208001</v>
      </c>
      <c r="D116" s="509">
        <v>92389369</v>
      </c>
      <c r="E116" s="509">
        <v>79559039</v>
      </c>
      <c r="F116" s="658">
        <v>79559039</v>
      </c>
      <c r="G116" s="395"/>
      <c r="H116" s="509"/>
    </row>
    <row r="117" spans="1:8" ht="12" customHeight="1">
      <c r="A117" s="527" t="s">
        <v>74</v>
      </c>
      <c r="B117" s="356" t="s">
        <v>426</v>
      </c>
      <c r="C117" s="378">
        <v>48419496</v>
      </c>
      <c r="D117" s="378">
        <v>48419496</v>
      </c>
      <c r="E117" s="378">
        <v>48023292</v>
      </c>
      <c r="F117" s="658">
        <v>48023292</v>
      </c>
      <c r="G117" s="395"/>
      <c r="H117" s="509"/>
    </row>
    <row r="118" spans="1:8" ht="12" customHeight="1">
      <c r="A118" s="527" t="s">
        <v>75</v>
      </c>
      <c r="B118" s="386" t="s">
        <v>152</v>
      </c>
      <c r="C118" s="378">
        <v>20200000</v>
      </c>
      <c r="D118" s="378">
        <v>20200000</v>
      </c>
      <c r="E118" s="378"/>
      <c r="F118" s="658"/>
      <c r="G118" s="395"/>
      <c r="H118" s="509"/>
    </row>
    <row r="119" spans="1:8" ht="12" customHeight="1">
      <c r="A119" s="527" t="s">
        <v>82</v>
      </c>
      <c r="B119" s="385" t="s">
        <v>427</v>
      </c>
      <c r="C119" s="378"/>
      <c r="D119" s="378"/>
      <c r="E119" s="378"/>
      <c r="F119" s="658"/>
      <c r="G119" s="395"/>
      <c r="H119" s="509"/>
    </row>
    <row r="120" spans="1:8" ht="12" customHeight="1">
      <c r="A120" s="527" t="s">
        <v>84</v>
      </c>
      <c r="B120" s="401" t="s">
        <v>428</v>
      </c>
      <c r="C120" s="378"/>
      <c r="D120" s="378"/>
      <c r="E120" s="378"/>
      <c r="F120" s="658"/>
      <c r="G120" s="395"/>
      <c r="H120" s="509"/>
    </row>
    <row r="121" spans="1:8" ht="12" customHeight="1">
      <c r="A121" s="527" t="s">
        <v>132</v>
      </c>
      <c r="B121" s="375" t="s">
        <v>415</v>
      </c>
      <c r="C121" s="378"/>
      <c r="D121" s="378"/>
      <c r="E121" s="378"/>
      <c r="F121" s="658"/>
      <c r="G121" s="395"/>
      <c r="H121" s="509"/>
    </row>
    <row r="122" spans="1:8" ht="12" customHeight="1">
      <c r="A122" s="527" t="s">
        <v>133</v>
      </c>
      <c r="B122" s="375" t="s">
        <v>429</v>
      </c>
      <c r="C122" s="378"/>
      <c r="D122" s="378"/>
      <c r="E122" s="378"/>
      <c r="F122" s="658"/>
      <c r="G122" s="395"/>
      <c r="H122" s="509"/>
    </row>
    <row r="123" spans="1:8" ht="12" customHeight="1">
      <c r="A123" s="527" t="s">
        <v>134</v>
      </c>
      <c r="B123" s="375" t="s">
        <v>430</v>
      </c>
      <c r="C123" s="378"/>
      <c r="D123" s="378"/>
      <c r="E123" s="378"/>
      <c r="F123" s="658"/>
      <c r="G123" s="395"/>
      <c r="H123" s="509"/>
    </row>
    <row r="124" spans="1:8" ht="12" customHeight="1">
      <c r="A124" s="527" t="s">
        <v>431</v>
      </c>
      <c r="B124" s="375" t="s">
        <v>418</v>
      </c>
      <c r="C124" s="378"/>
      <c r="D124" s="378"/>
      <c r="E124" s="378"/>
      <c r="F124" s="658"/>
      <c r="G124" s="395"/>
      <c r="H124" s="509"/>
    </row>
    <row r="125" spans="1:8" ht="12" customHeight="1">
      <c r="A125" s="527" t="s">
        <v>432</v>
      </c>
      <c r="B125" s="375" t="s">
        <v>433</v>
      </c>
      <c r="C125" s="378"/>
      <c r="D125" s="378"/>
      <c r="E125" s="378"/>
      <c r="F125" s="658"/>
      <c r="G125" s="395"/>
      <c r="H125" s="509"/>
    </row>
    <row r="126" spans="1:8" ht="12" customHeight="1" thickBot="1">
      <c r="A126" s="536" t="s">
        <v>434</v>
      </c>
      <c r="B126" s="375" t="s">
        <v>435</v>
      </c>
      <c r="C126" s="380">
        <v>20200000</v>
      </c>
      <c r="D126" s="380">
        <v>20200000</v>
      </c>
      <c r="E126" s="380"/>
      <c r="F126" s="659"/>
      <c r="G126" s="397"/>
      <c r="H126" s="511"/>
    </row>
    <row r="127" spans="1:8" ht="12" customHeight="1" thickBot="1">
      <c r="A127" s="369" t="s">
        <v>8</v>
      </c>
      <c r="B127" s="372" t="s">
        <v>436</v>
      </c>
      <c r="C127" s="388">
        <f>+C128+C129</f>
        <v>0</v>
      </c>
      <c r="D127" s="388">
        <f>+D128+D129</f>
        <v>0</v>
      </c>
      <c r="E127" s="388">
        <f>+E128+E129</f>
        <v>0</v>
      </c>
      <c r="F127" s="656"/>
      <c r="G127" s="394"/>
      <c r="H127" s="388"/>
    </row>
    <row r="128" spans="1:8" ht="12" customHeight="1">
      <c r="A128" s="527" t="s">
        <v>54</v>
      </c>
      <c r="B128" s="353" t="s">
        <v>43</v>
      </c>
      <c r="C128" s="510"/>
      <c r="D128" s="510"/>
      <c r="E128" s="510"/>
      <c r="F128" s="710"/>
      <c r="G128" s="711"/>
      <c r="H128" s="712"/>
    </row>
    <row r="129" spans="1:8" ht="12" customHeight="1" thickBot="1">
      <c r="A129" s="529" t="s">
        <v>55</v>
      </c>
      <c r="B129" s="356" t="s">
        <v>44</v>
      </c>
      <c r="C129" s="511"/>
      <c r="D129" s="511"/>
      <c r="E129" s="511"/>
      <c r="F129" s="713"/>
      <c r="G129" s="709"/>
      <c r="H129" s="714"/>
    </row>
    <row r="130" spans="1:8" ht="12" customHeight="1" thickBot="1">
      <c r="A130" s="369" t="s">
        <v>9</v>
      </c>
      <c r="B130" s="372" t="s">
        <v>437</v>
      </c>
      <c r="C130" s="388">
        <f>+C92+C113+C127</f>
        <v>168457946</v>
      </c>
      <c r="D130" s="388">
        <f>+D92+D113+D127</f>
        <v>235178184</v>
      </c>
      <c r="E130" s="388">
        <f>+E92+E113+E127</f>
        <v>154937855</v>
      </c>
      <c r="F130" s="736">
        <v>15473145</v>
      </c>
      <c r="G130" s="888">
        <v>206710</v>
      </c>
      <c r="H130" s="690"/>
    </row>
    <row r="131" spans="1:8" ht="12" customHeight="1" thickBot="1">
      <c r="A131" s="369" t="s">
        <v>10</v>
      </c>
      <c r="B131" s="372" t="s">
        <v>540</v>
      </c>
      <c r="C131" s="388">
        <f>+C132+C133+C134</f>
        <v>0</v>
      </c>
      <c r="D131" s="388">
        <f>+D132+D133+D134</f>
        <v>0</v>
      </c>
      <c r="E131" s="388">
        <f>+E132+E133+E134</f>
        <v>0</v>
      </c>
      <c r="F131" s="688"/>
      <c r="G131" s="689"/>
      <c r="H131" s="690"/>
    </row>
    <row r="132" spans="1:8" ht="12" customHeight="1">
      <c r="A132" s="527" t="s">
        <v>58</v>
      </c>
      <c r="B132" s="353" t="s">
        <v>439</v>
      </c>
      <c r="C132" s="378"/>
      <c r="D132" s="378"/>
      <c r="E132" s="378"/>
      <c r="F132" s="710"/>
      <c r="G132" s="711"/>
      <c r="H132" s="712"/>
    </row>
    <row r="133" spans="1:8" ht="12" customHeight="1">
      <c r="A133" s="527" t="s">
        <v>59</v>
      </c>
      <c r="B133" s="353" t="s">
        <v>440</v>
      </c>
      <c r="C133" s="378"/>
      <c r="D133" s="378"/>
      <c r="E133" s="378"/>
      <c r="F133" s="660"/>
      <c r="G133" s="396"/>
      <c r="H133" s="510"/>
    </row>
    <row r="134" spans="1:8" ht="12" customHeight="1" thickBot="1">
      <c r="A134" s="536" t="s">
        <v>60</v>
      </c>
      <c r="B134" s="351" t="s">
        <v>441</v>
      </c>
      <c r="C134" s="378"/>
      <c r="D134" s="378"/>
      <c r="E134" s="378"/>
      <c r="F134" s="659"/>
      <c r="G134" s="397"/>
      <c r="H134" s="511"/>
    </row>
    <row r="135" spans="1:8" ht="12" customHeight="1" thickBot="1">
      <c r="A135" s="369" t="s">
        <v>11</v>
      </c>
      <c r="B135" s="372" t="s">
        <v>442</v>
      </c>
      <c r="C135" s="388">
        <f>+C136+C137+C138+C139</f>
        <v>0</v>
      </c>
      <c r="D135" s="388">
        <f>+D136+D137+D138+D139</f>
        <v>0</v>
      </c>
      <c r="E135" s="388">
        <f>+E136+E137+E138+E139</f>
        <v>0</v>
      </c>
      <c r="F135" s="688"/>
      <c r="G135" s="689"/>
      <c r="H135" s="690"/>
    </row>
    <row r="136" spans="1:8" ht="12" customHeight="1">
      <c r="A136" s="527" t="s">
        <v>61</v>
      </c>
      <c r="B136" s="353" t="s">
        <v>443</v>
      </c>
      <c r="C136" s="378"/>
      <c r="D136" s="378"/>
      <c r="E136" s="378"/>
      <c r="F136" s="660"/>
      <c r="G136" s="396"/>
      <c r="H136" s="510"/>
    </row>
    <row r="137" spans="1:8" ht="12" customHeight="1">
      <c r="A137" s="527" t="s">
        <v>62</v>
      </c>
      <c r="B137" s="353" t="s">
        <v>444</v>
      </c>
      <c r="C137" s="378"/>
      <c r="D137" s="378"/>
      <c r="E137" s="378"/>
      <c r="F137" s="658"/>
      <c r="G137" s="395"/>
      <c r="H137" s="509"/>
    </row>
    <row r="138" spans="1:8" ht="12" customHeight="1">
      <c r="A138" s="527" t="s">
        <v>341</v>
      </c>
      <c r="B138" s="353" t="s">
        <v>445</v>
      </c>
      <c r="C138" s="378"/>
      <c r="D138" s="378"/>
      <c r="E138" s="378"/>
      <c r="F138" s="659"/>
      <c r="G138" s="397"/>
      <c r="H138" s="511"/>
    </row>
    <row r="139" spans="1:8" ht="12" customHeight="1" thickBot="1">
      <c r="A139" s="536" t="s">
        <v>343</v>
      </c>
      <c r="B139" s="351" t="s">
        <v>446</v>
      </c>
      <c r="C139" s="378"/>
      <c r="D139" s="378"/>
      <c r="E139" s="378"/>
      <c r="F139" s="659"/>
      <c r="G139" s="397"/>
      <c r="H139" s="511"/>
    </row>
    <row r="140" spans="1:8" ht="12" customHeight="1" thickBot="1">
      <c r="A140" s="369" t="s">
        <v>12</v>
      </c>
      <c r="B140" s="372" t="s">
        <v>657</v>
      </c>
      <c r="C140" s="512">
        <f>+C141+C142+C143+C145+C144</f>
        <v>20821309</v>
      </c>
      <c r="D140" s="512">
        <f>+D141+D142+D143+D145+D144</f>
        <v>20861776</v>
      </c>
      <c r="E140" s="512">
        <f>+E141+E142+E143+E145+E144</f>
        <v>20701026</v>
      </c>
      <c r="F140" s="661">
        <v>20701026</v>
      </c>
      <c r="G140" s="400"/>
      <c r="H140" s="512"/>
    </row>
    <row r="141" spans="1:8" ht="12" customHeight="1">
      <c r="A141" s="527" t="s">
        <v>63</v>
      </c>
      <c r="B141" s="353" t="s">
        <v>448</v>
      </c>
      <c r="C141" s="378"/>
      <c r="D141" s="378"/>
      <c r="E141" s="378"/>
      <c r="F141" s="660"/>
      <c r="G141" s="396"/>
      <c r="H141" s="510"/>
    </row>
    <row r="142" spans="1:8" s="330" customFormat="1" ht="12" customHeight="1">
      <c r="A142" s="527" t="s">
        <v>64</v>
      </c>
      <c r="B142" s="353" t="s">
        <v>449</v>
      </c>
      <c r="C142" s="378">
        <v>1499550</v>
      </c>
      <c r="D142" s="378">
        <v>1499550</v>
      </c>
      <c r="E142" s="378">
        <v>1499550</v>
      </c>
      <c r="F142" s="658">
        <v>1499550</v>
      </c>
      <c r="G142" s="395"/>
      <c r="H142" s="509"/>
    </row>
    <row r="143" spans="1:11" ht="12.75">
      <c r="A143" s="527" t="s">
        <v>350</v>
      </c>
      <c r="B143" s="353" t="s">
        <v>656</v>
      </c>
      <c r="C143" s="378">
        <v>19321759</v>
      </c>
      <c r="D143" s="378">
        <v>19362226</v>
      </c>
      <c r="E143" s="378">
        <v>19201476</v>
      </c>
      <c r="F143" s="658">
        <v>19201476</v>
      </c>
      <c r="G143" s="395"/>
      <c r="H143" s="509"/>
      <c r="K143" s="494"/>
    </row>
    <row r="144" spans="1:8" ht="12.75">
      <c r="A144" s="527" t="s">
        <v>352</v>
      </c>
      <c r="B144" s="353" t="s">
        <v>450</v>
      </c>
      <c r="C144" s="378"/>
      <c r="D144" s="378"/>
      <c r="E144" s="378"/>
      <c r="F144" s="659"/>
      <c r="G144" s="397"/>
      <c r="H144" s="511"/>
    </row>
    <row r="145" spans="1:8" ht="12" customHeight="1" thickBot="1">
      <c r="A145" s="536" t="s">
        <v>655</v>
      </c>
      <c r="B145" s="351" t="s">
        <v>451</v>
      </c>
      <c r="C145" s="378"/>
      <c r="D145" s="378"/>
      <c r="E145" s="378"/>
      <c r="F145" s="659"/>
      <c r="G145" s="397"/>
      <c r="H145" s="511"/>
    </row>
    <row r="146" spans="1:8" s="330" customFormat="1" ht="12" customHeight="1" thickBot="1">
      <c r="A146" s="369" t="s">
        <v>13</v>
      </c>
      <c r="B146" s="372" t="s">
        <v>541</v>
      </c>
      <c r="C146" s="514">
        <f>+C147+C148+C149+C150</f>
        <v>0</v>
      </c>
      <c r="D146" s="514">
        <f>+D147+D148+D149+D150</f>
        <v>0</v>
      </c>
      <c r="E146" s="514">
        <f>+E147+E148+E149+E150</f>
        <v>0</v>
      </c>
      <c r="F146" s="677"/>
      <c r="G146" s="678"/>
      <c r="H146" s="679"/>
    </row>
    <row r="147" spans="1:8" s="330" customFormat="1" ht="12" customHeight="1">
      <c r="A147" s="527" t="s">
        <v>125</v>
      </c>
      <c r="B147" s="353" t="s">
        <v>453</v>
      </c>
      <c r="C147" s="378"/>
      <c r="D147" s="378"/>
      <c r="E147" s="378"/>
      <c r="F147" s="660"/>
      <c r="G147" s="396"/>
      <c r="H147" s="510"/>
    </row>
    <row r="148" spans="1:8" s="330" customFormat="1" ht="12" customHeight="1">
      <c r="A148" s="527" t="s">
        <v>126</v>
      </c>
      <c r="B148" s="353" t="s">
        <v>454</v>
      </c>
      <c r="C148" s="378"/>
      <c r="D148" s="378"/>
      <c r="E148" s="378"/>
      <c r="F148" s="658"/>
      <c r="G148" s="395"/>
      <c r="H148" s="509"/>
    </row>
    <row r="149" spans="1:8" s="330" customFormat="1" ht="12" customHeight="1">
      <c r="A149" s="527" t="s">
        <v>151</v>
      </c>
      <c r="B149" s="353" t="s">
        <v>455</v>
      </c>
      <c r="C149" s="378"/>
      <c r="D149" s="378"/>
      <c r="E149" s="378"/>
      <c r="F149" s="658"/>
      <c r="G149" s="395"/>
      <c r="H149" s="509"/>
    </row>
    <row r="150" spans="1:8" s="330" customFormat="1" ht="12" customHeight="1" thickBot="1">
      <c r="A150" s="527" t="s">
        <v>358</v>
      </c>
      <c r="B150" s="353" t="s">
        <v>456</v>
      </c>
      <c r="C150" s="378"/>
      <c r="D150" s="378"/>
      <c r="E150" s="378"/>
      <c r="F150" s="659"/>
      <c r="G150" s="397"/>
      <c r="H150" s="511"/>
    </row>
    <row r="151" spans="1:8" s="330" customFormat="1" ht="12" customHeight="1" thickBot="1">
      <c r="A151" s="369" t="s">
        <v>14</v>
      </c>
      <c r="B151" s="372" t="s">
        <v>457</v>
      </c>
      <c r="C151" s="526">
        <f>+C131+C135+C140+C146</f>
        <v>20821309</v>
      </c>
      <c r="D151" s="715">
        <f>+D131+D135+D140+D146</f>
        <v>20861776</v>
      </c>
      <c r="E151" s="347">
        <f>+E131+E135+E140+E146</f>
        <v>20701026</v>
      </c>
      <c r="F151" s="736">
        <v>20701026</v>
      </c>
      <c r="G151" s="689"/>
      <c r="H151" s="690"/>
    </row>
    <row r="152" spans="1:8" s="330" customFormat="1" ht="12" customHeight="1" thickBot="1">
      <c r="A152" s="537" t="s">
        <v>15</v>
      </c>
      <c r="B152" s="390" t="s">
        <v>458</v>
      </c>
      <c r="C152" s="526">
        <f>+C130+C151</f>
        <v>189279255</v>
      </c>
      <c r="D152" s="715">
        <f>+D130+D151</f>
        <v>256039960</v>
      </c>
      <c r="E152" s="347">
        <f>+E130+E151</f>
        <v>175638881</v>
      </c>
      <c r="F152" s="702">
        <v>175432171</v>
      </c>
      <c r="G152" s="703">
        <v>206710</v>
      </c>
      <c r="H152" s="704"/>
    </row>
    <row r="153" spans="1:8" ht="12.75" customHeight="1" thickBot="1">
      <c r="A153" s="39"/>
      <c r="B153" s="40"/>
      <c r="C153" s="717"/>
      <c r="D153" s="717"/>
      <c r="E153" s="717"/>
      <c r="F153" s="718"/>
      <c r="G153" s="718"/>
      <c r="H153" s="718"/>
    </row>
    <row r="154" spans="1:8" ht="12" customHeight="1" thickBot="1">
      <c r="A154" s="504" t="s">
        <v>713</v>
      </c>
      <c r="B154" s="505"/>
      <c r="C154" s="551"/>
      <c r="D154" s="716"/>
      <c r="E154" s="106"/>
      <c r="F154" s="680"/>
      <c r="G154" s="681"/>
      <c r="H154" s="682"/>
    </row>
    <row r="155" spans="1:8" ht="15" customHeight="1" thickBot="1">
      <c r="A155" s="504" t="s">
        <v>712</v>
      </c>
      <c r="B155" s="505"/>
      <c r="C155" s="551"/>
      <c r="D155" s="716"/>
      <c r="E155" s="106"/>
      <c r="F155" s="683"/>
      <c r="G155" s="684"/>
      <c r="H155" s="685"/>
    </row>
    <row r="157" spans="6:8" ht="15" customHeight="1">
      <c r="F157" s="654"/>
      <c r="G157" s="654"/>
      <c r="H157" s="654"/>
    </row>
    <row r="158" spans="6:8" ht="14.25" customHeight="1">
      <c r="F158" s="705"/>
      <c r="G158" s="705"/>
      <c r="H158" s="706"/>
    </row>
    <row r="159" spans="6:8" ht="12.75">
      <c r="F159" s="719"/>
      <c r="G159" s="719"/>
      <c r="H159" s="719"/>
    </row>
    <row r="160" spans="6:8" ht="12.75">
      <c r="F160" s="719"/>
      <c r="G160" s="719"/>
      <c r="H160" s="719"/>
    </row>
  </sheetData>
  <sheetProtection formatCells="0"/>
  <mergeCells count="7">
    <mergeCell ref="C3:C4"/>
    <mergeCell ref="D3:D4"/>
    <mergeCell ref="E3:E4"/>
    <mergeCell ref="A5:H5"/>
    <mergeCell ref="C1:H1"/>
    <mergeCell ref="A91:H91"/>
    <mergeCell ref="F3:H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5"/>
  <sheetViews>
    <sheetView zoomScaleSheetLayoutView="145" workbookViewId="0" topLeftCell="A1">
      <selection activeCell="B2" sqref="B2"/>
    </sheetView>
  </sheetViews>
  <sheetFormatPr defaultColWidth="9.00390625" defaultRowHeight="12.75"/>
  <cols>
    <col min="1" max="1" width="18.625" style="558" customWidth="1"/>
    <col min="2" max="2" width="62.00390625" style="29" customWidth="1"/>
    <col min="3" max="5" width="15.875" style="29" customWidth="1"/>
    <col min="6" max="8" width="13.875" style="392" customWidth="1"/>
    <col min="9" max="16384" width="9.375" style="29" customWidth="1"/>
  </cols>
  <sheetData>
    <row r="1" spans="1:8" s="498" customFormat="1" ht="21" customHeight="1">
      <c r="A1" s="497"/>
      <c r="B1" s="989" t="s">
        <v>894</v>
      </c>
      <c r="C1" s="983"/>
      <c r="D1" s="983"/>
      <c r="E1" s="983"/>
      <c r="F1" s="983"/>
      <c r="G1" s="983"/>
      <c r="H1" s="983"/>
    </row>
    <row r="2" spans="1:10" s="498" customFormat="1" ht="21" customHeight="1" thickBot="1">
      <c r="A2" s="497"/>
      <c r="B2" s="499"/>
      <c r="C2" s="539"/>
      <c r="D2" s="539"/>
      <c r="E2" s="633"/>
      <c r="H2" s="735" t="s">
        <v>780</v>
      </c>
      <c r="J2" s="734"/>
    </row>
    <row r="3" spans="1:8" s="540" customFormat="1" ht="25.5" customHeight="1" thickBot="1">
      <c r="A3" s="521" t="s">
        <v>141</v>
      </c>
      <c r="B3" s="694" t="s">
        <v>720</v>
      </c>
      <c r="C3" s="972" t="s">
        <v>171</v>
      </c>
      <c r="D3" s="972" t="s">
        <v>176</v>
      </c>
      <c r="E3" s="972" t="s">
        <v>177</v>
      </c>
      <c r="F3" s="986" t="s">
        <v>714</v>
      </c>
      <c r="G3" s="987"/>
      <c r="H3" s="988"/>
    </row>
    <row r="4" spans="1:8" s="540" customFormat="1" ht="24.75" customHeight="1" thickBot="1">
      <c r="A4" s="538" t="s">
        <v>140</v>
      </c>
      <c r="B4" s="695" t="s">
        <v>536</v>
      </c>
      <c r="C4" s="996"/>
      <c r="D4" s="996"/>
      <c r="E4" s="997"/>
      <c r="F4" s="721" t="s">
        <v>715</v>
      </c>
      <c r="G4" s="721" t="s">
        <v>716</v>
      </c>
      <c r="H4" s="721" t="s">
        <v>717</v>
      </c>
    </row>
    <row r="5" spans="1:8" s="541" customFormat="1" ht="15.75" customHeight="1" thickBot="1">
      <c r="A5" s="340" t="s">
        <v>142</v>
      </c>
      <c r="B5" s="720" t="s">
        <v>711</v>
      </c>
      <c r="C5" s="973"/>
      <c r="D5" s="973"/>
      <c r="E5" s="998"/>
      <c r="F5" s="722"/>
      <c r="G5" s="722"/>
      <c r="H5" s="722"/>
    </row>
    <row r="6" spans="1:8" s="541" customFormat="1" ht="15.75" customHeight="1" thickBot="1">
      <c r="A6" s="993" t="s">
        <v>40</v>
      </c>
      <c r="B6" s="994"/>
      <c r="C6" s="994"/>
      <c r="D6" s="994"/>
      <c r="E6" s="994"/>
      <c r="F6" s="995"/>
      <c r="G6" s="995"/>
      <c r="H6" s="995"/>
    </row>
    <row r="7" spans="1:8" s="541" customFormat="1" ht="15.75" customHeight="1" thickBot="1">
      <c r="A7" s="495" t="s">
        <v>6</v>
      </c>
      <c r="B7" s="554" t="s">
        <v>542</v>
      </c>
      <c r="C7" s="427">
        <f>SUM(C8:C17)</f>
        <v>0</v>
      </c>
      <c r="D7" s="579">
        <f>SUM(D8:D17)</f>
        <v>0</v>
      </c>
      <c r="E7" s="560">
        <f>SUM(E8:E17)</f>
        <v>2982</v>
      </c>
      <c r="F7" s="656">
        <v>2982</v>
      </c>
      <c r="G7" s="394"/>
      <c r="H7" s="377"/>
    </row>
    <row r="8" spans="1:8" ht="12.75">
      <c r="A8" s="563" t="s">
        <v>65</v>
      </c>
      <c r="B8" s="354" t="s">
        <v>326</v>
      </c>
      <c r="C8" s="102"/>
      <c r="D8" s="580"/>
      <c r="E8" s="549"/>
      <c r="F8" s="657"/>
      <c r="G8" s="94"/>
      <c r="H8" s="508"/>
    </row>
    <row r="9" spans="1:8" s="542" customFormat="1" ht="12.75" customHeight="1">
      <c r="A9" s="564" t="s">
        <v>66</v>
      </c>
      <c r="B9" s="352" t="s">
        <v>327</v>
      </c>
      <c r="C9" s="424"/>
      <c r="D9" s="581"/>
      <c r="E9" s="108"/>
      <c r="F9" s="658"/>
      <c r="G9" s="395"/>
      <c r="H9" s="509"/>
    </row>
    <row r="10" spans="1:8" s="542" customFormat="1" ht="15.75" customHeight="1">
      <c r="A10" s="564" t="s">
        <v>67</v>
      </c>
      <c r="B10" s="352" t="s">
        <v>328</v>
      </c>
      <c r="C10" s="424"/>
      <c r="D10" s="581"/>
      <c r="E10" s="108"/>
      <c r="F10" s="658"/>
      <c r="G10" s="395"/>
      <c r="H10" s="509"/>
    </row>
    <row r="11" spans="1:8" s="517" customFormat="1" ht="12" customHeight="1">
      <c r="A11" s="564" t="s">
        <v>68</v>
      </c>
      <c r="B11" s="352" t="s">
        <v>329</v>
      </c>
      <c r="C11" s="424"/>
      <c r="D11" s="581"/>
      <c r="E11" s="108"/>
      <c r="F11" s="658"/>
      <c r="G11" s="395"/>
      <c r="H11" s="509"/>
    </row>
    <row r="12" spans="1:8" s="517" customFormat="1" ht="12" customHeight="1">
      <c r="A12" s="564" t="s">
        <v>101</v>
      </c>
      <c r="B12" s="352" t="s">
        <v>330</v>
      </c>
      <c r="C12" s="424"/>
      <c r="D12" s="581"/>
      <c r="E12" s="108"/>
      <c r="F12" s="658"/>
      <c r="G12" s="395"/>
      <c r="H12" s="509"/>
    </row>
    <row r="13" spans="1:8" s="517" customFormat="1" ht="12" customHeight="1">
      <c r="A13" s="564" t="s">
        <v>69</v>
      </c>
      <c r="B13" s="352" t="s">
        <v>543</v>
      </c>
      <c r="C13" s="424"/>
      <c r="D13" s="581"/>
      <c r="E13" s="108"/>
      <c r="F13" s="659"/>
      <c r="G13" s="397"/>
      <c r="H13" s="511"/>
    </row>
    <row r="14" spans="1:8" s="517" customFormat="1" ht="12" customHeight="1">
      <c r="A14" s="564" t="s">
        <v>70</v>
      </c>
      <c r="B14" s="351" t="s">
        <v>544</v>
      </c>
      <c r="C14" s="424"/>
      <c r="D14" s="581"/>
      <c r="E14" s="108"/>
      <c r="F14" s="659"/>
      <c r="G14" s="397"/>
      <c r="H14" s="511"/>
    </row>
    <row r="15" spans="1:8" s="517" customFormat="1" ht="12" customHeight="1">
      <c r="A15" s="564" t="s">
        <v>78</v>
      </c>
      <c r="B15" s="352" t="s">
        <v>333</v>
      </c>
      <c r="C15" s="103"/>
      <c r="D15" s="582"/>
      <c r="E15" s="548"/>
      <c r="F15" s="659"/>
      <c r="G15" s="397"/>
      <c r="H15" s="511"/>
    </row>
    <row r="16" spans="1:8" s="517" customFormat="1" ht="12" customHeight="1">
      <c r="A16" s="564" t="s">
        <v>79</v>
      </c>
      <c r="B16" s="352" t="s">
        <v>335</v>
      </c>
      <c r="C16" s="424"/>
      <c r="D16" s="581"/>
      <c r="E16" s="108"/>
      <c r="F16" s="659"/>
      <c r="G16" s="397"/>
      <c r="H16" s="511"/>
    </row>
    <row r="17" spans="1:8" s="517" customFormat="1" ht="12" customHeight="1" thickBot="1">
      <c r="A17" s="564" t="s">
        <v>80</v>
      </c>
      <c r="B17" s="351" t="s">
        <v>337</v>
      </c>
      <c r="C17" s="426"/>
      <c r="D17" s="109"/>
      <c r="E17" s="544">
        <v>2982</v>
      </c>
      <c r="F17" s="659">
        <v>2982</v>
      </c>
      <c r="G17" s="397"/>
      <c r="H17" s="511"/>
    </row>
    <row r="18" spans="1:8" s="543" customFormat="1" ht="12" customHeight="1" thickBot="1">
      <c r="A18" s="495" t="s">
        <v>7</v>
      </c>
      <c r="B18" s="554" t="s">
        <v>545</v>
      </c>
      <c r="C18" s="427">
        <f>SUM(C19:C21)</f>
        <v>0</v>
      </c>
      <c r="D18" s="579">
        <f>SUM(D19:D21)</f>
        <v>0</v>
      </c>
      <c r="E18" s="560">
        <f>SUM(E19:E21)</f>
        <v>0</v>
      </c>
      <c r="F18" s="656"/>
      <c r="G18" s="394"/>
      <c r="H18" s="388"/>
    </row>
    <row r="19" spans="1:8" s="543" customFormat="1" ht="12" customHeight="1">
      <c r="A19" s="564" t="s">
        <v>71</v>
      </c>
      <c r="B19" s="353" t="s">
        <v>307</v>
      </c>
      <c r="C19" s="424"/>
      <c r="D19" s="581"/>
      <c r="E19" s="108"/>
      <c r="F19" s="660"/>
      <c r="G19" s="396"/>
      <c r="H19" s="510"/>
    </row>
    <row r="20" spans="1:8" s="517" customFormat="1" ht="12" customHeight="1">
      <c r="A20" s="564" t="s">
        <v>72</v>
      </c>
      <c r="B20" s="352" t="s">
        <v>546</v>
      </c>
      <c r="C20" s="424"/>
      <c r="D20" s="581"/>
      <c r="E20" s="108"/>
      <c r="F20" s="658"/>
      <c r="G20" s="395"/>
      <c r="H20" s="509"/>
    </row>
    <row r="21" spans="1:8" s="543" customFormat="1" ht="12" customHeight="1">
      <c r="A21" s="564" t="s">
        <v>73</v>
      </c>
      <c r="B21" s="352" t="s">
        <v>547</v>
      </c>
      <c r="C21" s="424"/>
      <c r="D21" s="581"/>
      <c r="E21" s="108"/>
      <c r="F21" s="658"/>
      <c r="G21" s="395"/>
      <c r="H21" s="509"/>
    </row>
    <row r="22" spans="1:8" s="543" customFormat="1" ht="12" customHeight="1" thickBot="1">
      <c r="A22" s="564" t="s">
        <v>74</v>
      </c>
      <c r="B22" s="352" t="s">
        <v>658</v>
      </c>
      <c r="C22" s="424"/>
      <c r="D22" s="581"/>
      <c r="E22" s="108"/>
      <c r="F22" s="659"/>
      <c r="G22" s="397"/>
      <c r="H22" s="511"/>
    </row>
    <row r="23" spans="1:8" s="543" customFormat="1" ht="12" customHeight="1" thickBot="1">
      <c r="A23" s="553" t="s">
        <v>8</v>
      </c>
      <c r="B23" s="372" t="s">
        <v>118</v>
      </c>
      <c r="C23" s="38"/>
      <c r="D23" s="583"/>
      <c r="E23" s="559"/>
      <c r="F23" s="688"/>
      <c r="G23" s="689"/>
      <c r="H23" s="690"/>
    </row>
    <row r="24" spans="1:8" s="543" customFormat="1" ht="12" customHeight="1" thickBot="1">
      <c r="A24" s="553" t="s">
        <v>9</v>
      </c>
      <c r="B24" s="372" t="s">
        <v>548</v>
      </c>
      <c r="C24" s="427">
        <f>+C25+C26</f>
        <v>0</v>
      </c>
      <c r="D24" s="579">
        <f>+D25+D26</f>
        <v>0</v>
      </c>
      <c r="E24" s="560">
        <f>+E25+E26</f>
        <v>0</v>
      </c>
      <c r="F24" s="656"/>
      <c r="G24" s="394"/>
      <c r="H24" s="388"/>
    </row>
    <row r="25" spans="1:8" s="543" customFormat="1" ht="12" customHeight="1">
      <c r="A25" s="565" t="s">
        <v>320</v>
      </c>
      <c r="B25" s="566" t="s">
        <v>546</v>
      </c>
      <c r="C25" s="99"/>
      <c r="D25" s="572"/>
      <c r="E25" s="547"/>
      <c r="F25" s="660"/>
      <c r="G25" s="396"/>
      <c r="H25" s="510"/>
    </row>
    <row r="26" spans="1:8" s="517" customFormat="1" ht="12" customHeight="1">
      <c r="A26" s="565" t="s">
        <v>321</v>
      </c>
      <c r="B26" s="567" t="s">
        <v>549</v>
      </c>
      <c r="C26" s="428"/>
      <c r="D26" s="584"/>
      <c r="E26" s="546"/>
      <c r="F26" s="658"/>
      <c r="G26" s="395"/>
      <c r="H26" s="509"/>
    </row>
    <row r="27" spans="1:8" s="517" customFormat="1" ht="12" customHeight="1" thickBot="1">
      <c r="A27" s="564" t="s">
        <v>322</v>
      </c>
      <c r="B27" s="568" t="s">
        <v>659</v>
      </c>
      <c r="C27" s="550"/>
      <c r="D27" s="585"/>
      <c r="E27" s="545"/>
      <c r="F27" s="658"/>
      <c r="G27" s="395"/>
      <c r="H27" s="509"/>
    </row>
    <row r="28" spans="1:8" s="517" customFormat="1" ht="12" customHeight="1" thickBot="1">
      <c r="A28" s="553" t="s">
        <v>10</v>
      </c>
      <c r="B28" s="372" t="s">
        <v>550</v>
      </c>
      <c r="C28" s="427">
        <f>+C29+C30+C31</f>
        <v>0</v>
      </c>
      <c r="D28" s="579">
        <f>+D29+D30+D31</f>
        <v>0</v>
      </c>
      <c r="E28" s="560">
        <f>+E29+E30+E31</f>
        <v>0</v>
      </c>
      <c r="F28" s="661"/>
      <c r="G28" s="400"/>
      <c r="H28" s="512"/>
    </row>
    <row r="29" spans="1:8" s="517" customFormat="1" ht="12" customHeight="1">
      <c r="A29" s="565" t="s">
        <v>58</v>
      </c>
      <c r="B29" s="566" t="s">
        <v>339</v>
      </c>
      <c r="C29" s="99"/>
      <c r="D29" s="572"/>
      <c r="E29" s="547"/>
      <c r="F29" s="662"/>
      <c r="G29" s="663"/>
      <c r="H29" s="664"/>
    </row>
    <row r="30" spans="1:8" s="517" customFormat="1" ht="12" customHeight="1">
      <c r="A30" s="565" t="s">
        <v>59</v>
      </c>
      <c r="B30" s="567" t="s">
        <v>340</v>
      </c>
      <c r="C30" s="428"/>
      <c r="D30" s="584"/>
      <c r="E30" s="546"/>
      <c r="F30" s="658"/>
      <c r="G30" s="395"/>
      <c r="H30" s="509"/>
    </row>
    <row r="31" spans="1:8" s="517" customFormat="1" ht="12" customHeight="1" thickBot="1">
      <c r="A31" s="564" t="s">
        <v>60</v>
      </c>
      <c r="B31" s="552" t="s">
        <v>342</v>
      </c>
      <c r="C31" s="550"/>
      <c r="D31" s="585"/>
      <c r="E31" s="545"/>
      <c r="F31" s="659"/>
      <c r="G31" s="397"/>
      <c r="H31" s="511"/>
    </row>
    <row r="32" spans="1:8" s="517" customFormat="1" ht="12" customHeight="1" thickBot="1">
      <c r="A32" s="553" t="s">
        <v>11</v>
      </c>
      <c r="B32" s="372" t="s">
        <v>465</v>
      </c>
      <c r="C32" s="38"/>
      <c r="D32" s="583"/>
      <c r="E32" s="559"/>
      <c r="F32" s="688"/>
      <c r="G32" s="689"/>
      <c r="H32" s="690"/>
    </row>
    <row r="33" spans="1:8" s="517" customFormat="1" ht="12" customHeight="1" thickBot="1">
      <c r="A33" s="553" t="s">
        <v>12</v>
      </c>
      <c r="B33" s="372" t="s">
        <v>551</v>
      </c>
      <c r="C33" s="38"/>
      <c r="D33" s="583"/>
      <c r="E33" s="559"/>
      <c r="F33" s="688"/>
      <c r="G33" s="689"/>
      <c r="H33" s="690"/>
    </row>
    <row r="34" spans="1:8" s="517" customFormat="1" ht="12" customHeight="1" thickBot="1">
      <c r="A34" s="495" t="s">
        <v>13</v>
      </c>
      <c r="B34" s="372" t="s">
        <v>552</v>
      </c>
      <c r="C34" s="427">
        <f>+C7+C18+C23+C24+C28+C32+C33</f>
        <v>0</v>
      </c>
      <c r="D34" s="579">
        <f>+D7+D18+D23+D24+D28+D32+D33</f>
        <v>0</v>
      </c>
      <c r="E34" s="560">
        <f>+E7+E18+E23+E24+E28+E32+E33</f>
        <v>2982</v>
      </c>
      <c r="F34" s="737">
        <v>2982</v>
      </c>
      <c r="G34" s="730"/>
      <c r="H34" s="731"/>
    </row>
    <row r="35" spans="1:8" s="517" customFormat="1" ht="12" customHeight="1" thickBot="1">
      <c r="A35" s="555" t="s">
        <v>14</v>
      </c>
      <c r="B35" s="372" t="s">
        <v>553</v>
      </c>
      <c r="C35" s="427">
        <f>+C36+C37+C38</f>
        <v>19321759</v>
      </c>
      <c r="D35" s="579">
        <f>+D36+D37+D38</f>
        <v>19475234</v>
      </c>
      <c r="E35" s="560">
        <f>+E36+E37+E38</f>
        <v>19314484</v>
      </c>
      <c r="F35" s="656">
        <v>19314484</v>
      </c>
      <c r="G35" s="394"/>
      <c r="H35" s="388"/>
    </row>
    <row r="36" spans="1:8" s="517" customFormat="1" ht="12" customHeight="1">
      <c r="A36" s="565" t="s">
        <v>554</v>
      </c>
      <c r="B36" s="566" t="s">
        <v>158</v>
      </c>
      <c r="C36" s="99"/>
      <c r="D36" s="572">
        <v>113008</v>
      </c>
      <c r="E36" s="547">
        <v>113008</v>
      </c>
      <c r="F36" s="660">
        <v>113008</v>
      </c>
      <c r="G36" s="396"/>
      <c r="H36" s="510"/>
    </row>
    <row r="37" spans="1:8" s="517" customFormat="1" ht="12" customHeight="1">
      <c r="A37" s="565" t="s">
        <v>555</v>
      </c>
      <c r="B37" s="567" t="s">
        <v>2</v>
      </c>
      <c r="C37" s="428"/>
      <c r="D37" s="584"/>
      <c r="E37" s="546"/>
      <c r="F37" s="658"/>
      <c r="G37" s="395"/>
      <c r="H37" s="509"/>
    </row>
    <row r="38" spans="1:8" s="517" customFormat="1" ht="12" customHeight="1" thickBot="1">
      <c r="A38" s="564" t="s">
        <v>556</v>
      </c>
      <c r="B38" s="552" t="s">
        <v>557</v>
      </c>
      <c r="C38" s="550">
        <v>19321759</v>
      </c>
      <c r="D38" s="585">
        <v>19362226</v>
      </c>
      <c r="E38" s="545">
        <v>19201476</v>
      </c>
      <c r="F38" s="659">
        <v>19201476</v>
      </c>
      <c r="G38" s="397"/>
      <c r="H38" s="511"/>
    </row>
    <row r="39" spans="1:8" s="543" customFormat="1" ht="12" customHeight="1" thickBot="1">
      <c r="A39" s="555" t="s">
        <v>15</v>
      </c>
      <c r="B39" s="556" t="s">
        <v>558</v>
      </c>
      <c r="C39" s="105">
        <f>+C34+C35</f>
        <v>19321759</v>
      </c>
      <c r="D39" s="586">
        <f>+D34+D35</f>
        <v>19475234</v>
      </c>
      <c r="E39" s="561">
        <f>+E34+E35</f>
        <v>19317466</v>
      </c>
      <c r="F39" s="736">
        <v>19317466</v>
      </c>
      <c r="G39" s="689"/>
      <c r="H39" s="690"/>
    </row>
    <row r="40" spans="1:8" s="543" customFormat="1" ht="15" customHeight="1">
      <c r="A40" s="500"/>
      <c r="B40" s="501"/>
      <c r="C40" s="515"/>
      <c r="D40" s="515"/>
      <c r="E40" s="515"/>
      <c r="F40" s="723"/>
      <c r="G40" s="723"/>
      <c r="H40" s="723"/>
    </row>
    <row r="41" spans="1:8" s="543" customFormat="1" ht="15" customHeight="1" thickBot="1">
      <c r="A41" s="502"/>
      <c r="B41" s="503"/>
      <c r="C41" s="516"/>
      <c r="D41" s="516"/>
      <c r="E41" s="516"/>
      <c r="F41" s="723"/>
      <c r="G41" s="723"/>
      <c r="H41" s="723"/>
    </row>
    <row r="42" spans="1:8" ht="13.5" thickBot="1">
      <c r="A42" s="990" t="s">
        <v>41</v>
      </c>
      <c r="B42" s="991"/>
      <c r="C42" s="991"/>
      <c r="D42" s="991"/>
      <c r="E42" s="992"/>
      <c r="F42" s="688"/>
      <c r="G42" s="689"/>
      <c r="H42" s="690"/>
    </row>
    <row r="43" spans="1:8" s="542" customFormat="1" ht="16.5" customHeight="1" thickBot="1">
      <c r="A43" s="553" t="s">
        <v>6</v>
      </c>
      <c r="B43" s="372" t="s">
        <v>559</v>
      </c>
      <c r="C43" s="427">
        <f>SUM(C44:C48)</f>
        <v>19321759</v>
      </c>
      <c r="D43" s="427">
        <f>SUM(D44:D48)</f>
        <v>18972226</v>
      </c>
      <c r="E43" s="560">
        <f>SUM(E44:E48)</f>
        <v>18742642</v>
      </c>
      <c r="F43" s="736">
        <v>18742642</v>
      </c>
      <c r="G43" s="689"/>
      <c r="H43" s="690"/>
    </row>
    <row r="44" spans="1:8" s="330" customFormat="1" ht="12" customHeight="1">
      <c r="A44" s="564" t="s">
        <v>65</v>
      </c>
      <c r="B44" s="353" t="s">
        <v>36</v>
      </c>
      <c r="C44" s="99">
        <v>10545911</v>
      </c>
      <c r="D44" s="99">
        <v>10838611</v>
      </c>
      <c r="E44" s="547">
        <v>10647218</v>
      </c>
      <c r="F44" s="669">
        <v>10647218</v>
      </c>
      <c r="G44" s="413"/>
      <c r="H44" s="670"/>
    </row>
    <row r="45" spans="1:8" ht="12" customHeight="1">
      <c r="A45" s="564" t="s">
        <v>66</v>
      </c>
      <c r="B45" s="352" t="s">
        <v>127</v>
      </c>
      <c r="C45" s="421">
        <v>2130820</v>
      </c>
      <c r="D45" s="421">
        <v>2216620</v>
      </c>
      <c r="E45" s="569">
        <v>2194921</v>
      </c>
      <c r="F45" s="667">
        <v>2194921</v>
      </c>
      <c r="G45" s="399"/>
      <c r="H45" s="668"/>
    </row>
    <row r="46" spans="1:8" ht="12" customHeight="1">
      <c r="A46" s="564" t="s">
        <v>67</v>
      </c>
      <c r="B46" s="352" t="s">
        <v>94</v>
      </c>
      <c r="C46" s="421">
        <v>6645028</v>
      </c>
      <c r="D46" s="421">
        <v>5916995</v>
      </c>
      <c r="E46" s="569">
        <v>5900503</v>
      </c>
      <c r="F46" s="738">
        <v>5900503</v>
      </c>
      <c r="G46" s="692"/>
      <c r="H46" s="693"/>
    </row>
    <row r="47" spans="1:8" ht="12" customHeight="1">
      <c r="A47" s="564" t="s">
        <v>68</v>
      </c>
      <c r="B47" s="352" t="s">
        <v>128</v>
      </c>
      <c r="C47" s="421"/>
      <c r="D47" s="421"/>
      <c r="E47" s="569"/>
      <c r="F47" s="669"/>
      <c r="G47" s="413"/>
      <c r="H47" s="670"/>
    </row>
    <row r="48" spans="1:8" ht="12" customHeight="1" thickBot="1">
      <c r="A48" s="564" t="s">
        <v>101</v>
      </c>
      <c r="B48" s="352" t="s">
        <v>129</v>
      </c>
      <c r="C48" s="421"/>
      <c r="D48" s="421"/>
      <c r="E48" s="569"/>
      <c r="F48" s="667"/>
      <c r="G48" s="399"/>
      <c r="H48" s="668"/>
    </row>
    <row r="49" spans="1:8" ht="12" customHeight="1" thickBot="1">
      <c r="A49" s="553" t="s">
        <v>7</v>
      </c>
      <c r="B49" s="372" t="s">
        <v>560</v>
      </c>
      <c r="C49" s="427">
        <f>SUM(C50:C52)</f>
        <v>0</v>
      </c>
      <c r="D49" s="427">
        <f>SUM(D50:D52)</f>
        <v>503008</v>
      </c>
      <c r="E49" s="560">
        <f>SUM(E50:E52)</f>
        <v>426998</v>
      </c>
      <c r="F49" s="736">
        <v>426998</v>
      </c>
      <c r="G49" s="732"/>
      <c r="H49" s="733"/>
    </row>
    <row r="50" spans="1:8" ht="12" customHeight="1">
      <c r="A50" s="564" t="s">
        <v>71</v>
      </c>
      <c r="B50" s="353" t="s">
        <v>149</v>
      </c>
      <c r="C50" s="99"/>
      <c r="D50" s="99">
        <v>503008</v>
      </c>
      <c r="E50" s="547">
        <v>426998</v>
      </c>
      <c r="F50" s="669">
        <v>426998</v>
      </c>
      <c r="G50" s="413"/>
      <c r="H50" s="670"/>
    </row>
    <row r="51" spans="1:8" s="330" customFormat="1" ht="12" customHeight="1">
      <c r="A51" s="564" t="s">
        <v>72</v>
      </c>
      <c r="B51" s="352" t="s">
        <v>131</v>
      </c>
      <c r="C51" s="421"/>
      <c r="D51" s="421"/>
      <c r="E51" s="569"/>
      <c r="F51" s="667"/>
      <c r="G51" s="399"/>
      <c r="H51" s="668"/>
    </row>
    <row r="52" spans="1:8" ht="12" customHeight="1">
      <c r="A52" s="564" t="s">
        <v>73</v>
      </c>
      <c r="B52" s="352" t="s">
        <v>42</v>
      </c>
      <c r="C52" s="421"/>
      <c r="D52" s="421"/>
      <c r="E52" s="569"/>
      <c r="F52" s="691"/>
      <c r="G52" s="692"/>
      <c r="H52" s="693"/>
    </row>
    <row r="53" spans="1:8" ht="12" customHeight="1" thickBot="1">
      <c r="A53" s="564" t="s">
        <v>74</v>
      </c>
      <c r="B53" s="352" t="s">
        <v>660</v>
      </c>
      <c r="C53" s="421"/>
      <c r="D53" s="421"/>
      <c r="E53" s="569"/>
      <c r="F53" s="713"/>
      <c r="G53" s="709"/>
      <c r="H53" s="714"/>
    </row>
    <row r="54" spans="1:8" ht="12" customHeight="1" thickBot="1">
      <c r="A54" s="553" t="s">
        <v>8</v>
      </c>
      <c r="B54" s="557" t="s">
        <v>561</v>
      </c>
      <c r="C54" s="105">
        <f>+C43+C49</f>
        <v>19321759</v>
      </c>
      <c r="D54" s="105">
        <f>+D43+D49</f>
        <v>19475234</v>
      </c>
      <c r="E54" s="561">
        <f>+E43+E49</f>
        <v>19169640</v>
      </c>
      <c r="F54" s="736">
        <v>19169640</v>
      </c>
      <c r="G54" s="689"/>
      <c r="H54" s="690"/>
    </row>
    <row r="55" spans="3:8" ht="12" customHeight="1" thickBot="1">
      <c r="C55" s="562"/>
      <c r="D55" s="562"/>
      <c r="E55" s="562"/>
      <c r="F55" s="723"/>
      <c r="G55" s="723"/>
      <c r="H55" s="723"/>
    </row>
    <row r="56" spans="1:8" ht="15" customHeight="1" thickBot="1">
      <c r="A56" s="650" t="s">
        <v>713</v>
      </c>
      <c r="B56" s="651"/>
      <c r="C56" s="107"/>
      <c r="D56" s="107"/>
      <c r="E56" s="551"/>
      <c r="F56" s="688"/>
      <c r="G56" s="689"/>
      <c r="H56" s="690"/>
    </row>
    <row r="57" spans="1:8" ht="13.5" thickBot="1">
      <c r="A57" s="652" t="s">
        <v>712</v>
      </c>
      <c r="B57" s="653"/>
      <c r="C57" s="107"/>
      <c r="D57" s="107"/>
      <c r="E57" s="551"/>
      <c r="F57" s="656"/>
      <c r="G57" s="394"/>
      <c r="H57" s="388"/>
    </row>
    <row r="58" spans="6:8" ht="15" customHeight="1">
      <c r="F58" s="728"/>
      <c r="G58" s="728"/>
      <c r="H58" s="728"/>
    </row>
    <row r="59" spans="6:8" ht="12.75">
      <c r="F59" s="728"/>
      <c r="G59" s="728"/>
      <c r="H59" s="728"/>
    </row>
    <row r="60" spans="6:8" ht="12.75">
      <c r="F60" s="728"/>
      <c r="G60" s="728"/>
      <c r="H60" s="728"/>
    </row>
    <row r="61" spans="6:8" ht="12.75">
      <c r="F61" s="728"/>
      <c r="G61" s="728"/>
      <c r="H61" s="728"/>
    </row>
    <row r="62" spans="6:8" ht="12.75">
      <c r="F62" s="724"/>
      <c r="G62" s="724"/>
      <c r="H62" s="724"/>
    </row>
    <row r="63" spans="6:8" ht="12.75">
      <c r="F63" s="719"/>
      <c r="G63" s="719"/>
      <c r="H63" s="719"/>
    </row>
    <row r="64" spans="6:8" ht="12.75">
      <c r="F64" s="728"/>
      <c r="G64" s="728"/>
      <c r="H64" s="728"/>
    </row>
    <row r="65" spans="6:8" ht="12.75">
      <c r="F65" s="728"/>
      <c r="G65" s="728"/>
      <c r="H65" s="728"/>
    </row>
    <row r="66" spans="6:8" ht="12.75">
      <c r="F66" s="728"/>
      <c r="G66" s="728"/>
      <c r="H66" s="728"/>
    </row>
    <row r="67" spans="6:8" ht="12.75">
      <c r="F67" s="719"/>
      <c r="G67" s="719"/>
      <c r="H67" s="719"/>
    </row>
    <row r="68" spans="6:8" ht="12.75">
      <c r="F68" s="728"/>
      <c r="G68" s="728"/>
      <c r="H68" s="728"/>
    </row>
    <row r="69" spans="6:8" ht="12.75">
      <c r="F69" s="728"/>
      <c r="G69" s="728"/>
      <c r="H69" s="728"/>
    </row>
    <row r="70" spans="6:8" ht="12.75">
      <c r="F70" s="728"/>
      <c r="G70" s="728"/>
      <c r="H70" s="728"/>
    </row>
    <row r="71" spans="6:8" ht="12.75">
      <c r="F71" s="728"/>
      <c r="G71" s="728"/>
      <c r="H71" s="728"/>
    </row>
    <row r="72" spans="6:8" ht="12.75">
      <c r="F72" s="719"/>
      <c r="G72" s="719"/>
      <c r="H72" s="719"/>
    </row>
    <row r="73" spans="6:8" ht="12.75">
      <c r="F73" s="728"/>
      <c r="G73" s="728"/>
      <c r="H73" s="728"/>
    </row>
    <row r="74" spans="6:8" ht="12.75">
      <c r="F74" s="728"/>
      <c r="G74" s="728"/>
      <c r="H74" s="728"/>
    </row>
    <row r="75" spans="6:8" ht="12.75">
      <c r="F75" s="719"/>
      <c r="G75" s="719"/>
      <c r="H75" s="719"/>
    </row>
    <row r="76" spans="6:8" ht="12.75">
      <c r="F76" s="728"/>
      <c r="G76" s="728"/>
      <c r="H76" s="728"/>
    </row>
    <row r="77" spans="6:8" ht="12.75">
      <c r="F77" s="728"/>
      <c r="G77" s="728"/>
      <c r="H77" s="728"/>
    </row>
    <row r="78" spans="6:8" ht="12.75">
      <c r="F78" s="728"/>
      <c r="G78" s="728"/>
      <c r="H78" s="728"/>
    </row>
    <row r="79" spans="6:8" ht="12.75">
      <c r="F79" s="719"/>
      <c r="G79" s="719"/>
      <c r="H79" s="719"/>
    </row>
    <row r="80" spans="6:8" ht="12.75">
      <c r="F80" s="728"/>
      <c r="G80" s="728"/>
      <c r="H80" s="728"/>
    </row>
    <row r="81" spans="6:8" ht="12.75">
      <c r="F81" s="728"/>
      <c r="G81" s="728"/>
      <c r="H81" s="728"/>
    </row>
    <row r="82" spans="6:8" ht="12.75">
      <c r="F82" s="728"/>
      <c r="G82" s="728"/>
      <c r="H82" s="728"/>
    </row>
    <row r="83" spans="6:8" ht="12.75">
      <c r="F83" s="728"/>
      <c r="G83" s="728"/>
      <c r="H83" s="728"/>
    </row>
    <row r="84" spans="6:8" ht="12.75">
      <c r="F84" s="729"/>
      <c r="G84" s="729"/>
      <c r="H84" s="729"/>
    </row>
    <row r="85" spans="6:8" ht="12.75">
      <c r="F85" s="724"/>
      <c r="G85" s="724"/>
      <c r="H85" s="724"/>
    </row>
    <row r="86" spans="6:8" ht="12.75">
      <c r="F86" s="724"/>
      <c r="G86" s="724"/>
      <c r="H86" s="724"/>
    </row>
    <row r="87" spans="6:8" ht="15.75">
      <c r="F87" s="676"/>
      <c r="G87" s="676"/>
      <c r="H87" s="676"/>
    </row>
    <row r="88" spans="6:8" ht="15.75">
      <c r="F88" s="676"/>
      <c r="G88" s="676"/>
      <c r="H88" s="676"/>
    </row>
    <row r="89" spans="6:8" ht="15.75">
      <c r="F89" s="676"/>
      <c r="G89" s="676"/>
      <c r="H89" s="676"/>
    </row>
    <row r="90" spans="6:8" ht="13.5">
      <c r="F90" s="700"/>
      <c r="G90" s="700"/>
      <c r="H90" s="701"/>
    </row>
    <row r="91" spans="6:8" ht="12.75">
      <c r="F91" s="29"/>
      <c r="G91" s="29"/>
      <c r="H91" s="29"/>
    </row>
    <row r="92" spans="6:8" ht="12.75">
      <c r="F92" s="719"/>
      <c r="G92" s="719"/>
      <c r="H92" s="719"/>
    </row>
    <row r="93" spans="6:8" ht="12.75">
      <c r="F93" s="723"/>
      <c r="G93" s="723"/>
      <c r="H93" s="723"/>
    </row>
    <row r="94" spans="6:8" ht="12.75">
      <c r="F94" s="723"/>
      <c r="G94" s="723"/>
      <c r="H94" s="723"/>
    </row>
    <row r="95" spans="6:8" ht="12.75">
      <c r="F95" s="723"/>
      <c r="G95" s="723"/>
      <c r="H95" s="723"/>
    </row>
    <row r="96" spans="6:8" ht="12.75">
      <c r="F96" s="723"/>
      <c r="G96" s="723"/>
      <c r="H96" s="723"/>
    </row>
    <row r="97" spans="6:8" ht="12.75">
      <c r="F97" s="723"/>
      <c r="G97" s="723"/>
      <c r="H97" s="723"/>
    </row>
    <row r="98" spans="6:8" ht="12.75">
      <c r="F98" s="723"/>
      <c r="G98" s="723"/>
      <c r="H98" s="723"/>
    </row>
    <row r="99" spans="6:8" ht="12.75">
      <c r="F99" s="723"/>
      <c r="G99" s="723"/>
      <c r="H99" s="723"/>
    </row>
    <row r="100" spans="6:8" ht="12.75">
      <c r="F100" s="723"/>
      <c r="G100" s="723"/>
      <c r="H100" s="723"/>
    </row>
    <row r="101" spans="6:8" ht="12.75">
      <c r="F101" s="723"/>
      <c r="G101" s="723"/>
      <c r="H101" s="723"/>
    </row>
    <row r="102" spans="6:8" ht="12.75">
      <c r="F102" s="723"/>
      <c r="G102" s="723"/>
      <c r="H102" s="723"/>
    </row>
    <row r="103" spans="6:8" ht="12.75">
      <c r="F103" s="723"/>
      <c r="G103" s="723"/>
      <c r="H103" s="723"/>
    </row>
    <row r="104" spans="6:8" ht="12.75">
      <c r="F104" s="723"/>
      <c r="G104" s="723"/>
      <c r="H104" s="723"/>
    </row>
    <row r="105" spans="6:8" ht="12.75">
      <c r="F105" s="723"/>
      <c r="G105" s="723"/>
      <c r="H105" s="723"/>
    </row>
    <row r="106" spans="6:8" ht="12.75">
      <c r="F106" s="723"/>
      <c r="G106" s="723"/>
      <c r="H106" s="723"/>
    </row>
    <row r="107" spans="6:8" ht="12.75">
      <c r="F107" s="723"/>
      <c r="G107" s="723"/>
      <c r="H107" s="723"/>
    </row>
    <row r="108" spans="6:8" ht="12.75">
      <c r="F108" s="719"/>
      <c r="G108" s="719"/>
      <c r="H108" s="719"/>
    </row>
    <row r="109" spans="6:8" ht="12.75">
      <c r="F109" s="723"/>
      <c r="G109" s="723"/>
      <c r="H109" s="723"/>
    </row>
    <row r="110" spans="6:8" ht="12.75">
      <c r="F110" s="723"/>
      <c r="G110" s="723"/>
      <c r="H110" s="723"/>
    </row>
    <row r="111" spans="6:8" ht="12.75">
      <c r="F111" s="723"/>
      <c r="G111" s="723"/>
      <c r="H111" s="723"/>
    </row>
    <row r="112" spans="6:8" ht="12.75">
      <c r="F112" s="723"/>
      <c r="G112" s="723"/>
      <c r="H112" s="723"/>
    </row>
    <row r="113" spans="6:8" ht="12.75">
      <c r="F113" s="723"/>
      <c r="G113" s="723"/>
      <c r="H113" s="723"/>
    </row>
    <row r="114" spans="6:8" ht="12.75">
      <c r="F114" s="723"/>
      <c r="G114" s="723"/>
      <c r="H114" s="723"/>
    </row>
    <row r="115" spans="6:8" ht="12.75">
      <c r="F115" s="723"/>
      <c r="G115" s="723"/>
      <c r="H115" s="723"/>
    </row>
    <row r="116" spans="6:8" ht="12.75">
      <c r="F116" s="723"/>
      <c r="G116" s="723"/>
      <c r="H116" s="723"/>
    </row>
    <row r="117" spans="6:8" ht="12.75">
      <c r="F117" s="723"/>
      <c r="G117" s="723"/>
      <c r="H117" s="723"/>
    </row>
    <row r="118" spans="6:8" ht="12.75">
      <c r="F118" s="723"/>
      <c r="G118" s="723"/>
      <c r="H118" s="723"/>
    </row>
    <row r="119" spans="6:8" ht="12.75">
      <c r="F119" s="723"/>
      <c r="G119" s="723"/>
      <c r="H119" s="723"/>
    </row>
    <row r="120" spans="6:8" ht="12.75">
      <c r="F120" s="723"/>
      <c r="G120" s="723"/>
      <c r="H120" s="723"/>
    </row>
    <row r="121" spans="6:8" ht="12.75">
      <c r="F121" s="723"/>
      <c r="G121" s="723"/>
      <c r="H121" s="723"/>
    </row>
    <row r="122" spans="6:8" ht="12.75">
      <c r="F122" s="719"/>
      <c r="G122" s="719"/>
      <c r="H122" s="719"/>
    </row>
    <row r="123" spans="6:8" ht="12.75">
      <c r="F123" s="719"/>
      <c r="G123" s="719"/>
      <c r="H123" s="719"/>
    </row>
    <row r="124" spans="6:8" ht="12.75">
      <c r="F124" s="723"/>
      <c r="G124" s="723"/>
      <c r="H124" s="723"/>
    </row>
    <row r="125" spans="6:8" ht="12.75">
      <c r="F125" s="723"/>
      <c r="G125" s="723"/>
      <c r="H125" s="723"/>
    </row>
    <row r="126" spans="6:8" ht="12.75">
      <c r="F126" s="723"/>
      <c r="G126" s="723"/>
      <c r="H126" s="723"/>
    </row>
    <row r="127" spans="6:8" ht="12.75">
      <c r="F127" s="719"/>
      <c r="G127" s="719"/>
      <c r="H127" s="719"/>
    </row>
    <row r="128" spans="6:8" ht="12.75">
      <c r="F128" s="723"/>
      <c r="G128" s="723"/>
      <c r="H128" s="723"/>
    </row>
    <row r="129" spans="6:8" ht="12.75">
      <c r="F129" s="723"/>
      <c r="G129" s="723"/>
      <c r="H129" s="723"/>
    </row>
    <row r="130" spans="6:8" ht="12.75">
      <c r="F130" s="723"/>
      <c r="G130" s="723"/>
      <c r="H130" s="723"/>
    </row>
    <row r="131" spans="6:8" ht="12.75">
      <c r="F131" s="723"/>
      <c r="G131" s="723"/>
      <c r="H131" s="723"/>
    </row>
    <row r="132" spans="6:8" ht="12.75">
      <c r="F132" s="723"/>
      <c r="G132" s="723"/>
      <c r="H132" s="723"/>
    </row>
    <row r="133" spans="6:8" ht="12.75">
      <c r="F133" s="723"/>
      <c r="G133" s="723"/>
      <c r="H133" s="723"/>
    </row>
    <row r="134" spans="6:8" ht="12.75">
      <c r="F134" s="723"/>
      <c r="G134" s="723"/>
      <c r="H134" s="723"/>
    </row>
    <row r="135" spans="6:8" ht="12.75">
      <c r="F135" s="724"/>
      <c r="G135" s="724"/>
      <c r="H135" s="724"/>
    </row>
    <row r="136" spans="6:8" ht="12.75">
      <c r="F136" s="723"/>
      <c r="G136" s="723"/>
      <c r="H136" s="723"/>
    </row>
    <row r="137" spans="6:8" ht="12.75">
      <c r="F137" s="723"/>
      <c r="G137" s="723"/>
      <c r="H137" s="723"/>
    </row>
    <row r="138" spans="6:8" ht="12.75">
      <c r="F138" s="723"/>
      <c r="G138" s="723"/>
      <c r="H138" s="723"/>
    </row>
    <row r="139" spans="6:8" ht="12.75">
      <c r="F139" s="723"/>
      <c r="G139" s="723"/>
      <c r="H139" s="723"/>
    </row>
    <row r="140" spans="6:8" ht="12.75">
      <c r="F140" s="723"/>
      <c r="G140" s="723"/>
      <c r="H140" s="723"/>
    </row>
    <row r="141" spans="6:8" ht="12.75">
      <c r="F141" s="725"/>
      <c r="G141" s="725"/>
      <c r="H141" s="725"/>
    </row>
    <row r="142" spans="6:8" ht="12.75">
      <c r="F142" s="723"/>
      <c r="G142" s="723"/>
      <c r="H142" s="723"/>
    </row>
    <row r="143" spans="6:8" ht="12.75">
      <c r="F143" s="723"/>
      <c r="G143" s="723"/>
      <c r="H143" s="723"/>
    </row>
    <row r="144" spans="6:8" ht="12.75">
      <c r="F144" s="723"/>
      <c r="G144" s="723"/>
      <c r="H144" s="723"/>
    </row>
    <row r="145" spans="6:8" ht="12.75">
      <c r="F145" s="723"/>
      <c r="G145" s="723"/>
      <c r="H145" s="723"/>
    </row>
    <row r="146" spans="6:8" ht="12.75">
      <c r="F146" s="723"/>
      <c r="G146" s="723"/>
      <c r="H146" s="723"/>
    </row>
    <row r="147" spans="6:8" ht="12.75">
      <c r="F147" s="726"/>
      <c r="G147" s="726"/>
      <c r="H147" s="726"/>
    </row>
    <row r="148" spans="6:8" ht="12.75">
      <c r="F148" s="726"/>
      <c r="G148" s="726"/>
      <c r="H148" s="726"/>
    </row>
    <row r="149" spans="6:8" ht="12.75">
      <c r="F149" s="727"/>
      <c r="G149" s="727"/>
      <c r="H149" s="727"/>
    </row>
    <row r="150" spans="6:8" ht="12.75">
      <c r="F150" s="727"/>
      <c r="G150" s="727"/>
      <c r="H150" s="727"/>
    </row>
    <row r="152" spans="6:8" ht="15.75">
      <c r="F152" s="654"/>
      <c r="G152" s="654"/>
      <c r="H152" s="654"/>
    </row>
    <row r="153" spans="6:8" ht="13.5">
      <c r="F153" s="705"/>
      <c r="G153" s="705"/>
      <c r="H153" s="706"/>
    </row>
    <row r="154" spans="6:8" ht="12.75">
      <c r="F154" s="719"/>
      <c r="G154" s="719"/>
      <c r="H154" s="719"/>
    </row>
    <row r="155" spans="6:8" ht="12.75">
      <c r="F155" s="719"/>
      <c r="G155" s="719"/>
      <c r="H155" s="719"/>
    </row>
  </sheetData>
  <sheetProtection formatCells="0"/>
  <mergeCells count="7">
    <mergeCell ref="B1:H1"/>
    <mergeCell ref="A42:E42"/>
    <mergeCell ref="F3:H3"/>
    <mergeCell ref="A6:H6"/>
    <mergeCell ref="C3:C5"/>
    <mergeCell ref="D3:D5"/>
    <mergeCell ref="E3:E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 topLeftCell="A1">
      <selection activeCell="E3" sqref="E3"/>
    </sheetView>
  </sheetViews>
  <sheetFormatPr defaultColWidth="9.00390625" defaultRowHeight="12.75"/>
  <cols>
    <col min="1" max="1" width="7.00390625" style="328" customWidth="1"/>
    <col min="2" max="2" width="32.00390625" style="29" customWidth="1"/>
    <col min="3" max="3" width="12.50390625" style="29" customWidth="1"/>
    <col min="4" max="6" width="11.875" style="29" customWidth="1"/>
    <col min="7" max="7" width="12.875" style="29" customWidth="1"/>
    <col min="8" max="16384" width="9.375" style="29" customWidth="1"/>
  </cols>
  <sheetData>
    <row r="1" spans="6:7" ht="13.5" thickBot="1">
      <c r="F1" s="1001" t="s">
        <v>778</v>
      </c>
      <c r="G1" s="1002"/>
    </row>
    <row r="2" spans="1:7" ht="17.25" customHeight="1" thickBot="1">
      <c r="A2" s="1003" t="s">
        <v>4</v>
      </c>
      <c r="B2" s="1005" t="s">
        <v>299</v>
      </c>
      <c r="C2" s="1005" t="s">
        <v>661</v>
      </c>
      <c r="D2" s="1005" t="s">
        <v>701</v>
      </c>
      <c r="E2" s="1007" t="s">
        <v>662</v>
      </c>
      <c r="F2" s="1007"/>
      <c r="G2" s="1008"/>
    </row>
    <row r="3" spans="1:7" s="329" customFormat="1" ht="57.75" customHeight="1" thickBot="1">
      <c r="A3" s="1004"/>
      <c r="B3" s="1006"/>
      <c r="C3" s="1006"/>
      <c r="D3" s="1006"/>
      <c r="E3" s="27" t="s">
        <v>663</v>
      </c>
      <c r="F3" s="27" t="s">
        <v>664</v>
      </c>
      <c r="G3" s="648" t="s">
        <v>665</v>
      </c>
    </row>
    <row r="4" spans="1:7" s="330" customFormat="1" ht="15" customHeight="1" thickBot="1">
      <c r="A4" s="495" t="s">
        <v>407</v>
      </c>
      <c r="B4" s="496" t="s">
        <v>408</v>
      </c>
      <c r="C4" s="496" t="s">
        <v>409</v>
      </c>
      <c r="D4" s="496" t="s">
        <v>410</v>
      </c>
      <c r="E4" s="496" t="s">
        <v>702</v>
      </c>
      <c r="F4" s="496" t="s">
        <v>485</v>
      </c>
      <c r="G4" s="573" t="s">
        <v>486</v>
      </c>
    </row>
    <row r="5" spans="1:7" ht="15" customHeight="1">
      <c r="A5" s="331" t="s">
        <v>6</v>
      </c>
      <c r="B5" s="332" t="s">
        <v>729</v>
      </c>
      <c r="C5" s="333">
        <v>147826</v>
      </c>
      <c r="D5" s="333"/>
      <c r="E5" s="334">
        <f>C5+D5</f>
        <v>147826</v>
      </c>
      <c r="F5" s="333">
        <v>147826</v>
      </c>
      <c r="G5" s="335"/>
    </row>
    <row r="6" spans="1:7" ht="15" customHeight="1">
      <c r="A6" s="336" t="s">
        <v>7</v>
      </c>
      <c r="B6" s="337"/>
      <c r="C6" s="2"/>
      <c r="D6" s="2"/>
      <c r="E6" s="334">
        <f aca="true" t="shared" si="0" ref="E6:E35">C6+D6</f>
        <v>0</v>
      </c>
      <c r="F6" s="2"/>
      <c r="G6" s="172"/>
    </row>
    <row r="7" spans="1:7" ht="15" customHeight="1">
      <c r="A7" s="336" t="s">
        <v>8</v>
      </c>
      <c r="B7" s="337"/>
      <c r="C7" s="2"/>
      <c r="D7" s="2"/>
      <c r="E7" s="334">
        <f t="shared" si="0"/>
        <v>0</v>
      </c>
      <c r="F7" s="2"/>
      <c r="G7" s="172"/>
    </row>
    <row r="8" spans="1:7" ht="15" customHeight="1">
      <c r="A8" s="336" t="s">
        <v>9</v>
      </c>
      <c r="B8" s="337"/>
      <c r="C8" s="2"/>
      <c r="D8" s="2"/>
      <c r="E8" s="334">
        <f t="shared" si="0"/>
        <v>0</v>
      </c>
      <c r="F8" s="2"/>
      <c r="G8" s="172"/>
    </row>
    <row r="9" spans="1:7" ht="15" customHeight="1">
      <c r="A9" s="336" t="s">
        <v>10</v>
      </c>
      <c r="B9" s="337"/>
      <c r="C9" s="2"/>
      <c r="D9" s="2"/>
      <c r="E9" s="334">
        <f t="shared" si="0"/>
        <v>0</v>
      </c>
      <c r="F9" s="2"/>
      <c r="G9" s="172"/>
    </row>
    <row r="10" spans="1:7" ht="15" customHeight="1">
      <c r="A10" s="336" t="s">
        <v>11</v>
      </c>
      <c r="B10" s="337"/>
      <c r="C10" s="2"/>
      <c r="D10" s="2"/>
      <c r="E10" s="334">
        <f t="shared" si="0"/>
        <v>0</v>
      </c>
      <c r="F10" s="2"/>
      <c r="G10" s="172"/>
    </row>
    <row r="11" spans="1:7" ht="15" customHeight="1">
      <c r="A11" s="336" t="s">
        <v>12</v>
      </c>
      <c r="B11" s="337"/>
      <c r="C11" s="2"/>
      <c r="D11" s="2"/>
      <c r="E11" s="334">
        <f t="shared" si="0"/>
        <v>0</v>
      </c>
      <c r="F11" s="2"/>
      <c r="G11" s="172"/>
    </row>
    <row r="12" spans="1:7" ht="15" customHeight="1">
      <c r="A12" s="336" t="s">
        <v>13</v>
      </c>
      <c r="B12" s="337"/>
      <c r="C12" s="2"/>
      <c r="D12" s="2"/>
      <c r="E12" s="334">
        <f t="shared" si="0"/>
        <v>0</v>
      </c>
      <c r="F12" s="2"/>
      <c r="G12" s="172"/>
    </row>
    <row r="13" spans="1:7" ht="15" customHeight="1">
      <c r="A13" s="336" t="s">
        <v>14</v>
      </c>
      <c r="B13" s="337"/>
      <c r="C13" s="2"/>
      <c r="D13" s="2"/>
      <c r="E13" s="334">
        <f t="shared" si="0"/>
        <v>0</v>
      </c>
      <c r="F13" s="2"/>
      <c r="G13" s="172"/>
    </row>
    <row r="14" spans="1:7" ht="15" customHeight="1">
      <c r="A14" s="336" t="s">
        <v>15</v>
      </c>
      <c r="B14" s="337"/>
      <c r="C14" s="2"/>
      <c r="D14" s="2"/>
      <c r="E14" s="334">
        <f t="shared" si="0"/>
        <v>0</v>
      </c>
      <c r="F14" s="2"/>
      <c r="G14" s="172"/>
    </row>
    <row r="15" spans="1:7" ht="15" customHeight="1">
      <c r="A15" s="336" t="s">
        <v>16</v>
      </c>
      <c r="B15" s="337"/>
      <c r="C15" s="2"/>
      <c r="D15" s="2"/>
      <c r="E15" s="334">
        <f t="shared" si="0"/>
        <v>0</v>
      </c>
      <c r="F15" s="2"/>
      <c r="G15" s="172"/>
    </row>
    <row r="16" spans="1:7" ht="15" customHeight="1">
      <c r="A16" s="336" t="s">
        <v>17</v>
      </c>
      <c r="B16" s="337"/>
      <c r="C16" s="2"/>
      <c r="D16" s="2"/>
      <c r="E16" s="334">
        <f t="shared" si="0"/>
        <v>0</v>
      </c>
      <c r="F16" s="2"/>
      <c r="G16" s="172"/>
    </row>
    <row r="17" spans="1:7" ht="15" customHeight="1">
      <c r="A17" s="336" t="s">
        <v>18</v>
      </c>
      <c r="B17" s="337"/>
      <c r="C17" s="2"/>
      <c r="D17" s="2"/>
      <c r="E17" s="334">
        <f t="shared" si="0"/>
        <v>0</v>
      </c>
      <c r="F17" s="2"/>
      <c r="G17" s="172"/>
    </row>
    <row r="18" spans="1:7" ht="15" customHeight="1">
      <c r="A18" s="336" t="s">
        <v>19</v>
      </c>
      <c r="B18" s="337"/>
      <c r="C18" s="2"/>
      <c r="D18" s="2"/>
      <c r="E18" s="334">
        <f t="shared" si="0"/>
        <v>0</v>
      </c>
      <c r="F18" s="2"/>
      <c r="G18" s="172"/>
    </row>
    <row r="19" spans="1:7" ht="15" customHeight="1">
      <c r="A19" s="336" t="s">
        <v>20</v>
      </c>
      <c r="B19" s="337"/>
      <c r="C19" s="2"/>
      <c r="D19" s="2"/>
      <c r="E19" s="334">
        <f t="shared" si="0"/>
        <v>0</v>
      </c>
      <c r="F19" s="2"/>
      <c r="G19" s="172"/>
    </row>
    <row r="20" spans="1:7" ht="15" customHeight="1">
      <c r="A20" s="336" t="s">
        <v>21</v>
      </c>
      <c r="B20" s="337"/>
      <c r="C20" s="2"/>
      <c r="D20" s="2"/>
      <c r="E20" s="334">
        <f t="shared" si="0"/>
        <v>0</v>
      </c>
      <c r="F20" s="2"/>
      <c r="G20" s="172"/>
    </row>
    <row r="21" spans="1:7" ht="15" customHeight="1">
      <c r="A21" s="336" t="s">
        <v>22</v>
      </c>
      <c r="B21" s="337"/>
      <c r="C21" s="2"/>
      <c r="D21" s="2"/>
      <c r="E21" s="334">
        <f t="shared" si="0"/>
        <v>0</v>
      </c>
      <c r="F21" s="2"/>
      <c r="G21" s="172"/>
    </row>
    <row r="22" spans="1:7" ht="15" customHeight="1">
      <c r="A22" s="336" t="s">
        <v>23</v>
      </c>
      <c r="B22" s="337"/>
      <c r="C22" s="2"/>
      <c r="D22" s="2"/>
      <c r="E22" s="334">
        <f t="shared" si="0"/>
        <v>0</v>
      </c>
      <c r="F22" s="2"/>
      <c r="G22" s="172"/>
    </row>
    <row r="23" spans="1:7" ht="15" customHeight="1">
      <c r="A23" s="336" t="s">
        <v>24</v>
      </c>
      <c r="B23" s="337"/>
      <c r="C23" s="2"/>
      <c r="D23" s="2"/>
      <c r="E23" s="334">
        <f t="shared" si="0"/>
        <v>0</v>
      </c>
      <c r="F23" s="2"/>
      <c r="G23" s="172"/>
    </row>
    <row r="24" spans="1:7" ht="15" customHeight="1">
      <c r="A24" s="336" t="s">
        <v>25</v>
      </c>
      <c r="B24" s="337"/>
      <c r="C24" s="2"/>
      <c r="D24" s="2"/>
      <c r="E24" s="334">
        <f t="shared" si="0"/>
        <v>0</v>
      </c>
      <c r="F24" s="2"/>
      <c r="G24" s="172"/>
    </row>
    <row r="25" spans="1:7" ht="15" customHeight="1">
      <c r="A25" s="336" t="s">
        <v>26</v>
      </c>
      <c r="B25" s="337"/>
      <c r="C25" s="2"/>
      <c r="D25" s="2"/>
      <c r="E25" s="334">
        <f t="shared" si="0"/>
        <v>0</v>
      </c>
      <c r="F25" s="2"/>
      <c r="G25" s="172"/>
    </row>
    <row r="26" spans="1:7" ht="15" customHeight="1">
      <c r="A26" s="336" t="s">
        <v>27</v>
      </c>
      <c r="B26" s="337"/>
      <c r="C26" s="2"/>
      <c r="D26" s="2"/>
      <c r="E26" s="334">
        <f t="shared" si="0"/>
        <v>0</v>
      </c>
      <c r="F26" s="2"/>
      <c r="G26" s="172"/>
    </row>
    <row r="27" spans="1:7" ht="15" customHeight="1">
      <c r="A27" s="336" t="s">
        <v>28</v>
      </c>
      <c r="B27" s="337"/>
      <c r="C27" s="2"/>
      <c r="D27" s="2"/>
      <c r="E27" s="334">
        <f t="shared" si="0"/>
        <v>0</v>
      </c>
      <c r="F27" s="2"/>
      <c r="G27" s="172"/>
    </row>
    <row r="28" spans="1:7" ht="15" customHeight="1">
      <c r="A28" s="336" t="s">
        <v>29</v>
      </c>
      <c r="B28" s="337"/>
      <c r="C28" s="2"/>
      <c r="D28" s="2"/>
      <c r="E28" s="334">
        <f t="shared" si="0"/>
        <v>0</v>
      </c>
      <c r="F28" s="2"/>
      <c r="G28" s="172"/>
    </row>
    <row r="29" spans="1:7" ht="15" customHeight="1">
      <c r="A29" s="336" t="s">
        <v>30</v>
      </c>
      <c r="B29" s="337"/>
      <c r="C29" s="2"/>
      <c r="D29" s="2"/>
      <c r="E29" s="334">
        <f t="shared" si="0"/>
        <v>0</v>
      </c>
      <c r="F29" s="2"/>
      <c r="G29" s="172"/>
    </row>
    <row r="30" spans="1:7" ht="15" customHeight="1">
      <c r="A30" s="336" t="s">
        <v>31</v>
      </c>
      <c r="B30" s="337"/>
      <c r="C30" s="2"/>
      <c r="D30" s="2"/>
      <c r="E30" s="334"/>
      <c r="F30" s="2"/>
      <c r="G30" s="172"/>
    </row>
    <row r="31" spans="1:7" ht="15" customHeight="1">
      <c r="A31" s="336" t="s">
        <v>32</v>
      </c>
      <c r="B31" s="337"/>
      <c r="C31" s="2"/>
      <c r="D31" s="2"/>
      <c r="E31" s="334">
        <f t="shared" si="0"/>
        <v>0</v>
      </c>
      <c r="F31" s="2"/>
      <c r="G31" s="172"/>
    </row>
    <row r="32" spans="1:7" ht="15" customHeight="1">
      <c r="A32" s="336" t="s">
        <v>33</v>
      </c>
      <c r="B32" s="337"/>
      <c r="C32" s="2"/>
      <c r="D32" s="2"/>
      <c r="E32" s="334">
        <f t="shared" si="0"/>
        <v>0</v>
      </c>
      <c r="F32" s="2"/>
      <c r="G32" s="172"/>
    </row>
    <row r="33" spans="1:7" ht="15" customHeight="1">
      <c r="A33" s="336" t="s">
        <v>34</v>
      </c>
      <c r="B33" s="337"/>
      <c r="C33" s="2"/>
      <c r="D33" s="2"/>
      <c r="E33" s="334">
        <f t="shared" si="0"/>
        <v>0</v>
      </c>
      <c r="F33" s="2"/>
      <c r="G33" s="172"/>
    </row>
    <row r="34" spans="1:7" ht="15" customHeight="1">
      <c r="A34" s="336" t="s">
        <v>85</v>
      </c>
      <c r="B34" s="337"/>
      <c r="C34" s="2"/>
      <c r="D34" s="2"/>
      <c r="E34" s="334">
        <f t="shared" si="0"/>
        <v>0</v>
      </c>
      <c r="F34" s="2"/>
      <c r="G34" s="172"/>
    </row>
    <row r="35" spans="1:7" ht="15" customHeight="1" thickBot="1">
      <c r="A35" s="336" t="s">
        <v>180</v>
      </c>
      <c r="B35" s="338"/>
      <c r="C35" s="3"/>
      <c r="D35" s="3"/>
      <c r="E35" s="334">
        <f t="shared" si="0"/>
        <v>0</v>
      </c>
      <c r="F35" s="3"/>
      <c r="G35" s="339"/>
    </row>
    <row r="36" spans="1:7" ht="15" customHeight="1" thickBot="1">
      <c r="A36" s="999" t="s">
        <v>39</v>
      </c>
      <c r="B36" s="1000"/>
      <c r="C36" s="13">
        <f>SUM(C5:C35)</f>
        <v>147826</v>
      </c>
      <c r="D36" s="13">
        <f>SUM(D5:D35)</f>
        <v>0</v>
      </c>
      <c r="E36" s="13">
        <f>SUM(E5:E35)</f>
        <v>147826</v>
      </c>
      <c r="F36" s="13">
        <f>SUM(F5:F35)</f>
        <v>147826</v>
      </c>
      <c r="G36" s="14">
        <f>SUM(G5:G35)</f>
        <v>0</v>
      </c>
    </row>
  </sheetData>
  <sheetProtection/>
  <mergeCells count="7">
    <mergeCell ref="A36:B36"/>
    <mergeCell ref="F1:G1"/>
    <mergeCell ref="A2:A3"/>
    <mergeCell ref="B2:B3"/>
    <mergeCell ref="C2:C3"/>
    <mergeCell ref="D2:D3"/>
    <mergeCell ref="E2:G2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7. melléklet a 3/2019. (V.23.) önkormányzati rendelethez&amp;"Times New Roman CE,Dőlt"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4:J33"/>
  <sheetViews>
    <sheetView workbookViewId="0" topLeftCell="A1">
      <selection activeCell="A4" sqref="A4:C4"/>
    </sheetView>
  </sheetViews>
  <sheetFormatPr defaultColWidth="9.00390625" defaultRowHeight="12.75"/>
  <cols>
    <col min="1" max="1" width="7.50390625" style="740" customWidth="1"/>
    <col min="2" max="2" width="77.375" style="741" customWidth="1"/>
    <col min="3" max="3" width="25.625" style="741" customWidth="1"/>
    <col min="4" max="16384" width="9.375" style="741" customWidth="1"/>
  </cols>
  <sheetData>
    <row r="4" spans="1:3" s="739" customFormat="1" ht="26.25" customHeight="1">
      <c r="A4" s="1009" t="s">
        <v>736</v>
      </c>
      <c r="B4" s="1009"/>
      <c r="C4" s="1009"/>
    </row>
    <row r="5" ht="39" customHeight="1" thickBot="1"/>
    <row r="6" spans="1:3" s="745" customFormat="1" ht="47.25" customHeight="1" thickBot="1">
      <c r="A6" s="742" t="s">
        <v>737</v>
      </c>
      <c r="B6" s="743" t="s">
        <v>46</v>
      </c>
      <c r="C6" s="744" t="s">
        <v>146</v>
      </c>
    </row>
    <row r="7" spans="1:3" s="749" customFormat="1" ht="19.5" customHeight="1">
      <c r="A7" s="746" t="s">
        <v>738</v>
      </c>
      <c r="B7" s="747" t="s">
        <v>739</v>
      </c>
      <c r="C7" s="748">
        <v>210737300</v>
      </c>
    </row>
    <row r="8" spans="1:3" s="749" customFormat="1" ht="19.5" customHeight="1" thickBot="1">
      <c r="A8" s="750" t="s">
        <v>740</v>
      </c>
      <c r="B8" s="751" t="s">
        <v>741</v>
      </c>
      <c r="C8" s="752">
        <v>154937855</v>
      </c>
    </row>
    <row r="9" spans="1:3" s="756" customFormat="1" ht="19.5" customHeight="1" thickBot="1">
      <c r="A9" s="753" t="s">
        <v>488</v>
      </c>
      <c r="B9" s="754" t="s">
        <v>742</v>
      </c>
      <c r="C9" s="755">
        <f>C7-C8</f>
        <v>55799445</v>
      </c>
    </row>
    <row r="10" spans="1:3" s="749" customFormat="1" ht="19.5" customHeight="1">
      <c r="A10" s="746" t="s">
        <v>743</v>
      </c>
      <c r="B10" s="747" t="s">
        <v>744</v>
      </c>
      <c r="C10" s="748">
        <v>15958287</v>
      </c>
    </row>
    <row r="11" spans="1:3" s="749" customFormat="1" ht="19.5" customHeight="1" thickBot="1">
      <c r="A11" s="750" t="s">
        <v>745</v>
      </c>
      <c r="B11" s="751" t="s">
        <v>746</v>
      </c>
      <c r="C11" s="752">
        <v>20701026</v>
      </c>
    </row>
    <row r="12" spans="1:3" s="756" customFormat="1" ht="19.5" customHeight="1" thickBot="1">
      <c r="A12" s="753" t="s">
        <v>747</v>
      </c>
      <c r="B12" s="754" t="s">
        <v>748</v>
      </c>
      <c r="C12" s="755">
        <f>C10-C11</f>
        <v>-4742739</v>
      </c>
    </row>
    <row r="13" spans="1:3" s="756" customFormat="1" ht="19.5" customHeight="1" thickBot="1">
      <c r="A13" s="757" t="s">
        <v>407</v>
      </c>
      <c r="B13" s="758" t="s">
        <v>749</v>
      </c>
      <c r="C13" s="759">
        <f>C9+C12</f>
        <v>51056706</v>
      </c>
    </row>
    <row r="14" spans="1:3" s="749" customFormat="1" ht="19.5" customHeight="1">
      <c r="A14" s="746" t="s">
        <v>750</v>
      </c>
      <c r="B14" s="747" t="s">
        <v>751</v>
      </c>
      <c r="C14" s="748"/>
    </row>
    <row r="15" spans="1:3" s="749" customFormat="1" ht="19.5" customHeight="1" thickBot="1">
      <c r="A15" s="750" t="s">
        <v>752</v>
      </c>
      <c r="B15" s="751" t="s">
        <v>753</v>
      </c>
      <c r="C15" s="752"/>
    </row>
    <row r="16" spans="1:3" s="756" customFormat="1" ht="19.5" customHeight="1" thickBot="1">
      <c r="A16" s="753" t="s">
        <v>754</v>
      </c>
      <c r="B16" s="754" t="s">
        <v>755</v>
      </c>
      <c r="C16" s="755">
        <f>C14-C15</f>
        <v>0</v>
      </c>
    </row>
    <row r="17" spans="1:3" s="749" customFormat="1" ht="19.5" customHeight="1">
      <c r="A17" s="746" t="s">
        <v>756</v>
      </c>
      <c r="B17" s="747" t="s">
        <v>757</v>
      </c>
      <c r="C17" s="748"/>
    </row>
    <row r="18" spans="1:3" s="749" customFormat="1" ht="19.5" customHeight="1" thickBot="1">
      <c r="A18" s="750" t="s">
        <v>758</v>
      </c>
      <c r="B18" s="751" t="s">
        <v>759</v>
      </c>
      <c r="C18" s="752"/>
    </row>
    <row r="19" spans="1:3" s="756" customFormat="1" ht="19.5" customHeight="1" thickBot="1">
      <c r="A19" s="753" t="s">
        <v>760</v>
      </c>
      <c r="B19" s="754" t="s">
        <v>761</v>
      </c>
      <c r="C19" s="755">
        <f>C17-C18</f>
        <v>0</v>
      </c>
    </row>
    <row r="20" spans="1:3" s="756" customFormat="1" ht="19.5" customHeight="1" thickBot="1">
      <c r="A20" s="760" t="s">
        <v>408</v>
      </c>
      <c r="B20" s="761" t="s">
        <v>762</v>
      </c>
      <c r="C20" s="762">
        <f>C16+C19</f>
        <v>0</v>
      </c>
    </row>
    <row r="21" spans="1:3" s="756" customFormat="1" ht="19.5" customHeight="1" thickBot="1">
      <c r="A21" s="757" t="s">
        <v>409</v>
      </c>
      <c r="B21" s="758" t="s">
        <v>763</v>
      </c>
      <c r="C21" s="759">
        <f>C13+C20</f>
        <v>51056706</v>
      </c>
    </row>
    <row r="22" spans="1:3" s="756" customFormat="1" ht="19.5" customHeight="1" thickBot="1">
      <c r="A22" s="763" t="s">
        <v>410</v>
      </c>
      <c r="B22" s="764" t="s">
        <v>764</v>
      </c>
      <c r="C22" s="759">
        <v>47257706</v>
      </c>
    </row>
    <row r="23" spans="1:3" s="756" customFormat="1" ht="19.5" customHeight="1" thickBot="1">
      <c r="A23" s="763"/>
      <c r="B23" s="764" t="s">
        <v>844</v>
      </c>
      <c r="C23" s="765">
        <v>1534635</v>
      </c>
    </row>
    <row r="24" spans="1:3" s="756" customFormat="1" ht="19.5" customHeight="1" thickBot="1">
      <c r="A24" s="763"/>
      <c r="B24" s="764" t="s">
        <v>865</v>
      </c>
      <c r="C24" s="765">
        <v>11903483</v>
      </c>
    </row>
    <row r="25" spans="1:3" s="756" customFormat="1" ht="19.5" customHeight="1" thickBot="1">
      <c r="A25" s="763"/>
      <c r="B25" s="764" t="s">
        <v>866</v>
      </c>
      <c r="C25" s="765">
        <v>32258000</v>
      </c>
    </row>
    <row r="26" spans="1:3" s="756" customFormat="1" ht="19.5" customHeight="1" thickBot="1">
      <c r="A26" s="763"/>
      <c r="B26" s="764" t="s">
        <v>867</v>
      </c>
      <c r="C26" s="765">
        <v>528000</v>
      </c>
    </row>
    <row r="27" spans="1:3" s="756" customFormat="1" ht="19.5" customHeight="1" thickBot="1">
      <c r="A27" s="763"/>
      <c r="B27" s="764" t="s">
        <v>868</v>
      </c>
      <c r="C27" s="765">
        <v>1022705</v>
      </c>
    </row>
    <row r="28" spans="1:3" s="756" customFormat="1" ht="19.5" customHeight="1" thickBot="1">
      <c r="A28" s="763"/>
      <c r="B28" s="764" t="s">
        <v>869</v>
      </c>
      <c r="C28" s="915" t="s">
        <v>870</v>
      </c>
    </row>
    <row r="29" spans="1:3" s="756" customFormat="1" ht="19.5" customHeight="1" thickBot="1">
      <c r="A29" s="757" t="s">
        <v>411</v>
      </c>
      <c r="B29" s="758" t="s">
        <v>765</v>
      </c>
      <c r="C29" s="759">
        <f>C13-C22</f>
        <v>3799000</v>
      </c>
    </row>
    <row r="30" spans="1:3" s="756" customFormat="1" ht="19.5" customHeight="1" thickBot="1">
      <c r="A30" s="760" t="s">
        <v>485</v>
      </c>
      <c r="B30" s="761" t="s">
        <v>766</v>
      </c>
      <c r="C30" s="766">
        <f>C20*0.1</f>
        <v>0</v>
      </c>
    </row>
    <row r="31" spans="1:3" s="756" customFormat="1" ht="19.5" customHeight="1" thickBot="1">
      <c r="A31" s="757" t="s">
        <v>486</v>
      </c>
      <c r="B31" s="758" t="s">
        <v>767</v>
      </c>
      <c r="C31" s="759">
        <f>C20-C30</f>
        <v>0</v>
      </c>
    </row>
    <row r="33" spans="1:10" ht="15.75">
      <c r="A33" s="1010" t="s">
        <v>843</v>
      </c>
      <c r="B33" s="1010"/>
      <c r="C33" s="1010"/>
      <c r="D33" s="767"/>
      <c r="E33" s="767"/>
      <c r="F33" s="767"/>
      <c r="G33" s="767"/>
      <c r="H33" s="767"/>
      <c r="I33" s="767"/>
      <c r="J33" s="767"/>
    </row>
  </sheetData>
  <sheetProtection/>
  <mergeCells count="2">
    <mergeCell ref="A4:C4"/>
    <mergeCell ref="A33:C33"/>
  </mergeCells>
  <printOptions horizontalCentered="1"/>
  <pageMargins left="0.4724409448818898" right="0.5118110236220472" top="0.3937007874015748" bottom="0.6299212598425197" header="0.2362204724409449" footer="0.31496062992125984"/>
  <pageSetup horizontalDpi="600" verticalDpi="600" orientation="portrait" paperSize="9" scale="91" r:id="rId1"/>
  <headerFooter>
    <oddHeader>&amp;R8.számú mellélet a 3/2019.  (V.23.) önkormányzati rendelethez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6"/>
  <sheetViews>
    <sheetView zoomScale="120" zoomScaleNormal="120" zoomScaleSheetLayoutView="100" workbookViewId="0" topLeftCell="A67">
      <selection activeCell="F81" sqref="F81"/>
    </sheetView>
  </sheetViews>
  <sheetFormatPr defaultColWidth="9.00390625" defaultRowHeight="12.75"/>
  <cols>
    <col min="1" max="1" width="9.00390625" style="391" customWidth="1"/>
    <col min="2" max="2" width="64.875" style="391" customWidth="1"/>
    <col min="3" max="3" width="17.375" style="391" customWidth="1"/>
    <col min="4" max="5" width="17.375" style="392" customWidth="1"/>
    <col min="6" max="16384" width="9.375" style="402" customWidth="1"/>
  </cols>
  <sheetData>
    <row r="1" spans="1:5" ht="15.75" customHeight="1">
      <c r="A1" s="1011" t="s">
        <v>3</v>
      </c>
      <c r="B1" s="1011"/>
      <c r="C1" s="1011"/>
      <c r="D1" s="1011"/>
      <c r="E1" s="1011"/>
    </row>
    <row r="2" spans="1:5" ht="15.75" customHeight="1" thickBot="1">
      <c r="A2" s="41" t="s">
        <v>105</v>
      </c>
      <c r="B2" s="41"/>
      <c r="C2" s="41"/>
      <c r="D2" s="389"/>
      <c r="E2" s="389" t="s">
        <v>776</v>
      </c>
    </row>
    <row r="3" spans="1:5" ht="15.75" customHeight="1">
      <c r="A3" s="1012" t="s">
        <v>53</v>
      </c>
      <c r="B3" s="1014" t="s">
        <v>5</v>
      </c>
      <c r="C3" s="1018" t="s">
        <v>877</v>
      </c>
      <c r="D3" s="1016" t="s">
        <v>790</v>
      </c>
      <c r="E3" s="1017"/>
    </row>
    <row r="4" spans="1:5" ht="37.5" customHeight="1" thickBot="1">
      <c r="A4" s="1013"/>
      <c r="B4" s="1015"/>
      <c r="C4" s="1019"/>
      <c r="D4" s="43" t="s">
        <v>176</v>
      </c>
      <c r="E4" s="44" t="s">
        <v>177</v>
      </c>
    </row>
    <row r="5" spans="1:5" s="403" customFormat="1" ht="12" customHeight="1" thickBot="1">
      <c r="A5" s="369" t="s">
        <v>407</v>
      </c>
      <c r="B5" s="370" t="s">
        <v>408</v>
      </c>
      <c r="C5" s="370" t="s">
        <v>409</v>
      </c>
      <c r="D5" s="370" t="s">
        <v>411</v>
      </c>
      <c r="E5" s="371" t="s">
        <v>485</v>
      </c>
    </row>
    <row r="6" spans="1:5" s="404" customFormat="1" ht="12" customHeight="1" thickBot="1">
      <c r="A6" s="364" t="s">
        <v>6</v>
      </c>
      <c r="B6" s="587" t="s">
        <v>300</v>
      </c>
      <c r="C6" s="377">
        <f>+C7+C8+C9+C10+C11+C12</f>
        <v>44241867</v>
      </c>
      <c r="D6" s="394">
        <f>+D7+D8+D9+D10+D11+D12</f>
        <v>43415800</v>
      </c>
      <c r="E6" s="377">
        <f>+E7+E8+E9+E10+E11+E12</f>
        <v>43415800</v>
      </c>
    </row>
    <row r="7" spans="1:5" s="404" customFormat="1" ht="12" customHeight="1">
      <c r="A7" s="359" t="s">
        <v>65</v>
      </c>
      <c r="B7" s="588" t="s">
        <v>301</v>
      </c>
      <c r="C7" s="379">
        <v>16432416</v>
      </c>
      <c r="D7" s="396">
        <v>14974691</v>
      </c>
      <c r="E7" s="379">
        <v>14974691</v>
      </c>
    </row>
    <row r="8" spans="1:5" s="404" customFormat="1" ht="12" customHeight="1">
      <c r="A8" s="358" t="s">
        <v>66</v>
      </c>
      <c r="B8" s="589" t="s">
        <v>302</v>
      </c>
      <c r="C8" s="378">
        <v>15892744</v>
      </c>
      <c r="D8" s="395">
        <v>15949800</v>
      </c>
      <c r="E8" s="378">
        <v>15949800</v>
      </c>
    </row>
    <row r="9" spans="1:5" s="404" customFormat="1" ht="12" customHeight="1">
      <c r="A9" s="358" t="s">
        <v>67</v>
      </c>
      <c r="B9" s="589" t="s">
        <v>303</v>
      </c>
      <c r="C9" s="378">
        <v>9584822</v>
      </c>
      <c r="D9" s="395">
        <v>9921441</v>
      </c>
      <c r="E9" s="378">
        <v>9921441</v>
      </c>
    </row>
    <row r="10" spans="1:5" s="404" customFormat="1" ht="12" customHeight="1">
      <c r="A10" s="358" t="s">
        <v>68</v>
      </c>
      <c r="B10" s="589" t="s">
        <v>304</v>
      </c>
      <c r="C10" s="378">
        <v>1200000</v>
      </c>
      <c r="D10" s="395">
        <v>1800000</v>
      </c>
      <c r="E10" s="378">
        <v>1800000</v>
      </c>
    </row>
    <row r="11" spans="1:5" s="404" customFormat="1" ht="12" customHeight="1">
      <c r="A11" s="358" t="s">
        <v>101</v>
      </c>
      <c r="B11" s="589" t="s">
        <v>305</v>
      </c>
      <c r="C11" s="378">
        <v>767282</v>
      </c>
      <c r="D11" s="395">
        <v>769868</v>
      </c>
      <c r="E11" s="378">
        <v>769868</v>
      </c>
    </row>
    <row r="12" spans="1:5" s="404" customFormat="1" ht="12" customHeight="1" thickBot="1">
      <c r="A12" s="360" t="s">
        <v>69</v>
      </c>
      <c r="B12" s="590" t="s">
        <v>770</v>
      </c>
      <c r="C12" s="380">
        <v>364603</v>
      </c>
      <c r="D12" s="397"/>
      <c r="E12" s="380"/>
    </row>
    <row r="13" spans="1:5" s="404" customFormat="1" ht="12" customHeight="1" thickBot="1">
      <c r="A13" s="364" t="s">
        <v>7</v>
      </c>
      <c r="B13" s="591" t="s">
        <v>306</v>
      </c>
      <c r="C13" s="377">
        <f>+C14+C15+C16+C17+C18</f>
        <v>13220796</v>
      </c>
      <c r="D13" s="394">
        <f>+D14+D15+D16+D17+D18</f>
        <v>13966415</v>
      </c>
      <c r="E13" s="377">
        <f>+E14+E15+E16+E17+E18</f>
        <v>11791975</v>
      </c>
    </row>
    <row r="14" spans="1:5" s="404" customFormat="1" ht="12" customHeight="1">
      <c r="A14" s="359" t="s">
        <v>71</v>
      </c>
      <c r="B14" s="588" t="s">
        <v>307</v>
      </c>
      <c r="C14" s="379"/>
      <c r="D14" s="396"/>
      <c r="E14" s="379"/>
    </row>
    <row r="15" spans="1:5" s="404" customFormat="1" ht="12" customHeight="1">
      <c r="A15" s="358" t="s">
        <v>72</v>
      </c>
      <c r="B15" s="589" t="s">
        <v>308</v>
      </c>
      <c r="C15" s="378"/>
      <c r="D15" s="395"/>
      <c r="E15" s="378"/>
    </row>
    <row r="16" spans="1:5" s="404" customFormat="1" ht="12" customHeight="1">
      <c r="A16" s="358" t="s">
        <v>73</v>
      </c>
      <c r="B16" s="589" t="s">
        <v>309</v>
      </c>
      <c r="C16" s="378"/>
      <c r="D16" s="395"/>
      <c r="E16" s="378"/>
    </row>
    <row r="17" spans="1:5" s="404" customFormat="1" ht="12" customHeight="1">
      <c r="A17" s="358" t="s">
        <v>74</v>
      </c>
      <c r="B17" s="589" t="s">
        <v>310</v>
      </c>
      <c r="C17" s="378"/>
      <c r="D17" s="395"/>
      <c r="E17" s="378"/>
    </row>
    <row r="18" spans="1:5" s="404" customFormat="1" ht="12" customHeight="1">
      <c r="A18" s="358" t="s">
        <v>75</v>
      </c>
      <c r="B18" s="589" t="s">
        <v>311</v>
      </c>
      <c r="C18" s="378">
        <v>13220796</v>
      </c>
      <c r="D18" s="395">
        <v>13966415</v>
      </c>
      <c r="E18" s="378">
        <v>11791975</v>
      </c>
    </row>
    <row r="19" spans="1:5" s="404" customFormat="1" ht="12" customHeight="1" thickBot="1">
      <c r="A19" s="360" t="s">
        <v>82</v>
      </c>
      <c r="B19" s="590" t="s">
        <v>312</v>
      </c>
      <c r="C19" s="380"/>
      <c r="D19" s="397"/>
      <c r="E19" s="380"/>
    </row>
    <row r="20" spans="1:5" s="404" customFormat="1" ht="12" customHeight="1" thickBot="1">
      <c r="A20" s="364" t="s">
        <v>8</v>
      </c>
      <c r="B20" s="587" t="s">
        <v>313</v>
      </c>
      <c r="C20" s="377">
        <f>+C21+C22+C23+C24+C25</f>
        <v>6400150</v>
      </c>
      <c r="D20" s="394">
        <f>+D21+D22+D23+D24+D25</f>
        <v>139054034</v>
      </c>
      <c r="E20" s="377">
        <f>+E21+E22+E23+E24+E25</f>
        <v>132709866</v>
      </c>
    </row>
    <row r="21" spans="1:5" s="404" customFormat="1" ht="12" customHeight="1">
      <c r="A21" s="359" t="s">
        <v>54</v>
      </c>
      <c r="B21" s="588" t="s">
        <v>314</v>
      </c>
      <c r="C21" s="379">
        <v>6400150</v>
      </c>
      <c r="D21" s="396">
        <v>40012420</v>
      </c>
      <c r="E21" s="379">
        <v>40012420</v>
      </c>
    </row>
    <row r="22" spans="1:5" s="404" customFormat="1" ht="12" customHeight="1">
      <c r="A22" s="358" t="s">
        <v>55</v>
      </c>
      <c r="B22" s="589" t="s">
        <v>315</v>
      </c>
      <c r="C22" s="378"/>
      <c r="D22" s="395"/>
      <c r="E22" s="378"/>
    </row>
    <row r="23" spans="1:5" s="404" customFormat="1" ht="12" customHeight="1">
      <c r="A23" s="358" t="s">
        <v>56</v>
      </c>
      <c r="B23" s="589" t="s">
        <v>316</v>
      </c>
      <c r="C23" s="378"/>
      <c r="D23" s="395"/>
      <c r="E23" s="378"/>
    </row>
    <row r="24" spans="1:5" s="404" customFormat="1" ht="12" customHeight="1">
      <c r="A24" s="358" t="s">
        <v>57</v>
      </c>
      <c r="B24" s="589" t="s">
        <v>317</v>
      </c>
      <c r="C24" s="378"/>
      <c r="D24" s="395"/>
      <c r="E24" s="378"/>
    </row>
    <row r="25" spans="1:5" s="404" customFormat="1" ht="12" customHeight="1">
      <c r="A25" s="358" t="s">
        <v>115</v>
      </c>
      <c r="B25" s="589" t="s">
        <v>318</v>
      </c>
      <c r="C25" s="378"/>
      <c r="D25" s="395">
        <v>99041614</v>
      </c>
      <c r="E25" s="378">
        <v>92697446</v>
      </c>
    </row>
    <row r="26" spans="1:5" s="404" customFormat="1" ht="12" customHeight="1" thickBot="1">
      <c r="A26" s="360" t="s">
        <v>116</v>
      </c>
      <c r="B26" s="590" t="s">
        <v>319</v>
      </c>
      <c r="C26" s="380"/>
      <c r="D26" s="397">
        <v>99041614</v>
      </c>
      <c r="E26" s="380">
        <v>92697446</v>
      </c>
    </row>
    <row r="27" spans="1:5" s="404" customFormat="1" ht="12" customHeight="1" thickBot="1">
      <c r="A27" s="369" t="s">
        <v>117</v>
      </c>
      <c r="B27" s="365" t="s">
        <v>703</v>
      </c>
      <c r="C27" s="411">
        <f>SUM(C28:C34)</f>
        <v>14844273</v>
      </c>
      <c r="D27" s="400">
        <f>SUM(D28:D34)</f>
        <v>14713100</v>
      </c>
      <c r="E27" s="411">
        <f>SUM(E28:E34)</f>
        <v>13006763</v>
      </c>
    </row>
    <row r="28" spans="1:5" s="404" customFormat="1" ht="12" customHeight="1">
      <c r="A28" s="527" t="s">
        <v>320</v>
      </c>
      <c r="B28" s="405" t="s">
        <v>707</v>
      </c>
      <c r="C28" s="379">
        <v>107500</v>
      </c>
      <c r="D28" s="396">
        <v>74100</v>
      </c>
      <c r="E28" s="379">
        <v>121850</v>
      </c>
    </row>
    <row r="29" spans="1:5" s="404" customFormat="1" ht="12" customHeight="1">
      <c r="A29" s="528" t="s">
        <v>321</v>
      </c>
      <c r="B29" s="406" t="s">
        <v>721</v>
      </c>
      <c r="C29" s="378">
        <v>2220592</v>
      </c>
      <c r="D29" s="395">
        <v>2220000</v>
      </c>
      <c r="E29" s="378">
        <v>1872906</v>
      </c>
    </row>
    <row r="30" spans="1:5" s="404" customFormat="1" ht="12" customHeight="1">
      <c r="A30" s="528" t="s">
        <v>322</v>
      </c>
      <c r="B30" s="406" t="s">
        <v>708</v>
      </c>
      <c r="C30" s="378"/>
      <c r="D30" s="395"/>
      <c r="E30" s="378"/>
    </row>
    <row r="31" spans="1:5" s="404" customFormat="1" ht="12" customHeight="1">
      <c r="A31" s="528" t="s">
        <v>726</v>
      </c>
      <c r="B31" s="406" t="s">
        <v>709</v>
      </c>
      <c r="C31" s="378">
        <v>131740</v>
      </c>
      <c r="D31" s="395">
        <v>130000</v>
      </c>
      <c r="E31" s="378">
        <v>162660</v>
      </c>
    </row>
    <row r="32" spans="1:5" s="404" customFormat="1" ht="12" customHeight="1">
      <c r="A32" s="528" t="s">
        <v>704</v>
      </c>
      <c r="B32" s="406" t="s">
        <v>727</v>
      </c>
      <c r="C32" s="378">
        <v>12107205</v>
      </c>
      <c r="D32" s="395">
        <v>12107000</v>
      </c>
      <c r="E32" s="378">
        <v>10769529</v>
      </c>
    </row>
    <row r="33" spans="1:5" s="404" customFormat="1" ht="12" customHeight="1">
      <c r="A33" s="528" t="s">
        <v>705</v>
      </c>
      <c r="B33" s="406" t="s">
        <v>323</v>
      </c>
      <c r="C33" s="378"/>
      <c r="D33" s="395"/>
      <c r="E33" s="378"/>
    </row>
    <row r="34" spans="1:5" s="404" customFormat="1" ht="12" customHeight="1" thickBot="1">
      <c r="A34" s="529" t="s">
        <v>706</v>
      </c>
      <c r="B34" s="386" t="s">
        <v>324</v>
      </c>
      <c r="C34" s="380">
        <v>277236</v>
      </c>
      <c r="D34" s="397">
        <v>182000</v>
      </c>
      <c r="E34" s="380">
        <v>79818</v>
      </c>
    </row>
    <row r="35" spans="1:5" s="404" customFormat="1" ht="12" customHeight="1" thickBot="1">
      <c r="A35" s="364" t="s">
        <v>10</v>
      </c>
      <c r="B35" s="587" t="s">
        <v>325</v>
      </c>
      <c r="C35" s="377">
        <f>SUM(C36:C45)</f>
        <v>9555870</v>
      </c>
      <c r="D35" s="394">
        <f>SUM(D36:D45)</f>
        <v>10112555</v>
      </c>
      <c r="E35" s="377">
        <f>SUM(E36:E45)</f>
        <v>9671859</v>
      </c>
    </row>
    <row r="36" spans="1:5" s="404" customFormat="1" ht="12" customHeight="1">
      <c r="A36" s="359" t="s">
        <v>58</v>
      </c>
      <c r="B36" s="588" t="s">
        <v>326</v>
      </c>
      <c r="C36" s="379">
        <v>415002</v>
      </c>
      <c r="D36" s="396"/>
      <c r="E36" s="379"/>
    </row>
    <row r="37" spans="1:5" s="404" customFormat="1" ht="12" customHeight="1">
      <c r="A37" s="358" t="s">
        <v>59</v>
      </c>
      <c r="B37" s="589" t="s">
        <v>327</v>
      </c>
      <c r="C37" s="378">
        <v>3537369</v>
      </c>
      <c r="D37" s="395">
        <v>4255000</v>
      </c>
      <c r="E37" s="378">
        <v>4354689</v>
      </c>
    </row>
    <row r="38" spans="1:5" s="404" customFormat="1" ht="12" customHeight="1">
      <c r="A38" s="358" t="s">
        <v>60</v>
      </c>
      <c r="B38" s="589" t="s">
        <v>328</v>
      </c>
      <c r="C38" s="378">
        <v>1979495</v>
      </c>
      <c r="D38" s="395">
        <v>2019000</v>
      </c>
      <c r="E38" s="378">
        <v>2435499</v>
      </c>
    </row>
    <row r="39" spans="1:5" s="404" customFormat="1" ht="12" customHeight="1">
      <c r="A39" s="358" t="s">
        <v>119</v>
      </c>
      <c r="B39" s="589" t="s">
        <v>329</v>
      </c>
      <c r="C39" s="378">
        <v>1018298</v>
      </c>
      <c r="D39" s="395">
        <v>1106879</v>
      </c>
      <c r="E39" s="378">
        <v>14268</v>
      </c>
    </row>
    <row r="40" spans="1:5" s="404" customFormat="1" ht="12" customHeight="1">
      <c r="A40" s="358" t="s">
        <v>120</v>
      </c>
      <c r="B40" s="589" t="s">
        <v>330</v>
      </c>
      <c r="C40" s="378">
        <v>483721</v>
      </c>
      <c r="D40" s="395">
        <v>600000</v>
      </c>
      <c r="E40" s="378">
        <v>783650</v>
      </c>
    </row>
    <row r="41" spans="1:5" s="404" customFormat="1" ht="12" customHeight="1">
      <c r="A41" s="358" t="s">
        <v>121</v>
      </c>
      <c r="B41" s="589" t="s">
        <v>331</v>
      </c>
      <c r="C41" s="378">
        <v>2038343</v>
      </c>
      <c r="D41" s="395">
        <v>2131676</v>
      </c>
      <c r="E41" s="378">
        <v>2015623</v>
      </c>
    </row>
    <row r="42" spans="1:5" s="404" customFormat="1" ht="12" customHeight="1">
      <c r="A42" s="358" t="s">
        <v>122</v>
      </c>
      <c r="B42" s="589" t="s">
        <v>332</v>
      </c>
      <c r="C42" s="378"/>
      <c r="D42" s="395"/>
      <c r="E42" s="378"/>
    </row>
    <row r="43" spans="1:5" s="404" customFormat="1" ht="12" customHeight="1">
      <c r="A43" s="358" t="s">
        <v>123</v>
      </c>
      <c r="B43" s="589" t="s">
        <v>333</v>
      </c>
      <c r="C43" s="378">
        <v>498</v>
      </c>
      <c r="D43" s="395"/>
      <c r="E43" s="378">
        <v>66</v>
      </c>
    </row>
    <row r="44" spans="1:5" s="404" customFormat="1" ht="12" customHeight="1">
      <c r="A44" s="358" t="s">
        <v>334</v>
      </c>
      <c r="B44" s="589" t="s">
        <v>335</v>
      </c>
      <c r="C44" s="381"/>
      <c r="D44" s="398"/>
      <c r="E44" s="381"/>
    </row>
    <row r="45" spans="1:5" s="404" customFormat="1" ht="12" customHeight="1" thickBot="1">
      <c r="A45" s="360" t="s">
        <v>336</v>
      </c>
      <c r="B45" s="590" t="s">
        <v>337</v>
      </c>
      <c r="C45" s="382">
        <v>83144</v>
      </c>
      <c r="D45" s="399"/>
      <c r="E45" s="382">
        <v>68064</v>
      </c>
    </row>
    <row r="46" spans="1:5" s="404" customFormat="1" ht="12" customHeight="1" thickBot="1">
      <c r="A46" s="364" t="s">
        <v>11</v>
      </c>
      <c r="B46" s="587" t="s">
        <v>338</v>
      </c>
      <c r="C46" s="377">
        <f>SUM(C47:C51)</f>
        <v>720473</v>
      </c>
      <c r="D46" s="394">
        <f>SUM(D47:D51)</f>
        <v>20200000</v>
      </c>
      <c r="E46" s="377">
        <f>SUM(E47:E51)</f>
        <v>0</v>
      </c>
    </row>
    <row r="47" spans="1:5" s="404" customFormat="1" ht="12" customHeight="1">
      <c r="A47" s="359" t="s">
        <v>61</v>
      </c>
      <c r="B47" s="588" t="s">
        <v>339</v>
      </c>
      <c r="C47" s="383"/>
      <c r="D47" s="413"/>
      <c r="E47" s="383"/>
    </row>
    <row r="48" spans="1:5" s="404" customFormat="1" ht="12" customHeight="1">
      <c r="A48" s="358" t="s">
        <v>62</v>
      </c>
      <c r="B48" s="589" t="s">
        <v>340</v>
      </c>
      <c r="C48" s="381">
        <v>720473</v>
      </c>
      <c r="D48" s="398">
        <v>20200000</v>
      </c>
      <c r="E48" s="381"/>
    </row>
    <row r="49" spans="1:5" s="404" customFormat="1" ht="12" customHeight="1">
      <c r="A49" s="358" t="s">
        <v>341</v>
      </c>
      <c r="B49" s="589" t="s">
        <v>342</v>
      </c>
      <c r="C49" s="381"/>
      <c r="D49" s="398"/>
      <c r="E49" s="381"/>
    </row>
    <row r="50" spans="1:5" s="404" customFormat="1" ht="12" customHeight="1">
      <c r="A50" s="358" t="s">
        <v>343</v>
      </c>
      <c r="B50" s="589" t="s">
        <v>344</v>
      </c>
      <c r="C50" s="381"/>
      <c r="D50" s="398"/>
      <c r="E50" s="381"/>
    </row>
    <row r="51" spans="1:5" s="404" customFormat="1" ht="12" customHeight="1" thickBot="1">
      <c r="A51" s="360" t="s">
        <v>345</v>
      </c>
      <c r="B51" s="590" t="s">
        <v>346</v>
      </c>
      <c r="C51" s="382"/>
      <c r="D51" s="399"/>
      <c r="E51" s="382"/>
    </row>
    <row r="52" spans="1:5" s="404" customFormat="1" ht="13.5" thickBot="1">
      <c r="A52" s="364" t="s">
        <v>124</v>
      </c>
      <c r="B52" s="587" t="s">
        <v>347</v>
      </c>
      <c r="C52" s="377">
        <f>SUM(C53:C55)</f>
        <v>848400</v>
      </c>
      <c r="D52" s="394">
        <f>SUM(D53:D55)</f>
        <v>0</v>
      </c>
      <c r="E52" s="377">
        <f>SUM(E53:E55)</f>
        <v>0</v>
      </c>
    </row>
    <row r="53" spans="1:5" s="404" customFormat="1" ht="12.75">
      <c r="A53" s="359" t="s">
        <v>63</v>
      </c>
      <c r="B53" s="588" t="s">
        <v>348</v>
      </c>
      <c r="C53" s="379"/>
      <c r="D53" s="396"/>
      <c r="E53" s="379"/>
    </row>
    <row r="54" spans="1:5" s="404" customFormat="1" ht="14.25" customHeight="1">
      <c r="A54" s="358" t="s">
        <v>64</v>
      </c>
      <c r="B54" s="589" t="s">
        <v>562</v>
      </c>
      <c r="C54" s="378"/>
      <c r="D54" s="395"/>
      <c r="E54" s="378"/>
    </row>
    <row r="55" spans="1:5" s="404" customFormat="1" ht="12.75">
      <c r="A55" s="358" t="s">
        <v>350</v>
      </c>
      <c r="B55" s="589" t="s">
        <v>351</v>
      </c>
      <c r="C55" s="378">
        <v>848400</v>
      </c>
      <c r="D55" s="395"/>
      <c r="E55" s="378"/>
    </row>
    <row r="56" spans="1:5" s="404" customFormat="1" ht="13.5" thickBot="1">
      <c r="A56" s="360" t="s">
        <v>352</v>
      </c>
      <c r="B56" s="590" t="s">
        <v>353</v>
      </c>
      <c r="C56" s="380"/>
      <c r="D56" s="397"/>
      <c r="E56" s="380"/>
    </row>
    <row r="57" spans="1:5" s="404" customFormat="1" ht="13.5" thickBot="1">
      <c r="A57" s="364" t="s">
        <v>13</v>
      </c>
      <c r="B57" s="591" t="s">
        <v>354</v>
      </c>
      <c r="C57" s="377">
        <f>SUM(C58:C60)</f>
        <v>263321</v>
      </c>
      <c r="D57" s="394">
        <f>SUM(D58:D60)</f>
        <v>154404</v>
      </c>
      <c r="E57" s="377">
        <f>SUM(E58:E60)</f>
        <v>144019</v>
      </c>
    </row>
    <row r="58" spans="1:5" s="404" customFormat="1" ht="12.75">
      <c r="A58" s="358" t="s">
        <v>125</v>
      </c>
      <c r="B58" s="588" t="s">
        <v>355</v>
      </c>
      <c r="C58" s="381"/>
      <c r="D58" s="398"/>
      <c r="E58" s="381"/>
    </row>
    <row r="59" spans="1:5" s="404" customFormat="1" ht="12.75" customHeight="1">
      <c r="A59" s="358" t="s">
        <v>126</v>
      </c>
      <c r="B59" s="589" t="s">
        <v>563</v>
      </c>
      <c r="C59" s="381">
        <v>263321</v>
      </c>
      <c r="D59" s="398">
        <v>154404</v>
      </c>
      <c r="E59" s="381">
        <v>144019</v>
      </c>
    </row>
    <row r="60" spans="1:5" s="404" customFormat="1" ht="12.75">
      <c r="A60" s="358" t="s">
        <v>151</v>
      </c>
      <c r="B60" s="589" t="s">
        <v>357</v>
      </c>
      <c r="C60" s="381"/>
      <c r="D60" s="398"/>
      <c r="E60" s="381"/>
    </row>
    <row r="61" spans="1:5" s="404" customFormat="1" ht="13.5" thickBot="1">
      <c r="A61" s="358" t="s">
        <v>358</v>
      </c>
      <c r="B61" s="590" t="s">
        <v>359</v>
      </c>
      <c r="C61" s="381"/>
      <c r="D61" s="398"/>
      <c r="E61" s="381"/>
    </row>
    <row r="62" spans="1:5" s="404" customFormat="1" ht="13.5" thickBot="1">
      <c r="A62" s="364" t="s">
        <v>14</v>
      </c>
      <c r="B62" s="587" t="s">
        <v>360</v>
      </c>
      <c r="C62" s="411">
        <f>+C6+C13+C20+C27+C35+C46+C52+C57</f>
        <v>90095150</v>
      </c>
      <c r="D62" s="400">
        <f>+D6+D13+D20+D27+D35+D46+D52+D57</f>
        <v>241616308</v>
      </c>
      <c r="E62" s="411">
        <f>+E6+E13+E20+E27+E35+E46+E52+E57</f>
        <v>210740282</v>
      </c>
    </row>
    <row r="63" spans="1:5" s="404" customFormat="1" ht="13.5" thickBot="1">
      <c r="A63" s="414" t="s">
        <v>361</v>
      </c>
      <c r="B63" s="591" t="s">
        <v>666</v>
      </c>
      <c r="C63" s="377">
        <f>SUM(C64:C66)</f>
        <v>0</v>
      </c>
      <c r="D63" s="394">
        <f>SUM(D64:D66)</f>
        <v>0</v>
      </c>
      <c r="E63" s="377">
        <f>SUM(E64:E66)</f>
        <v>0</v>
      </c>
    </row>
    <row r="64" spans="1:5" s="404" customFormat="1" ht="12.75">
      <c r="A64" s="358" t="s">
        <v>363</v>
      </c>
      <c r="B64" s="588" t="s">
        <v>364</v>
      </c>
      <c r="C64" s="381"/>
      <c r="D64" s="398"/>
      <c r="E64" s="381"/>
    </row>
    <row r="65" spans="1:5" s="404" customFormat="1" ht="12.75">
      <c r="A65" s="358" t="s">
        <v>365</v>
      </c>
      <c r="B65" s="589" t="s">
        <v>366</v>
      </c>
      <c r="C65" s="381"/>
      <c r="D65" s="398"/>
      <c r="E65" s="381"/>
    </row>
    <row r="66" spans="1:5" s="404" customFormat="1" ht="13.5" thickBot="1">
      <c r="A66" s="358" t="s">
        <v>367</v>
      </c>
      <c r="B66" s="344" t="s">
        <v>412</v>
      </c>
      <c r="C66" s="381"/>
      <c r="D66" s="398"/>
      <c r="E66" s="381"/>
    </row>
    <row r="67" spans="1:5" s="404" customFormat="1" ht="13.5" thickBot="1">
      <c r="A67" s="414" t="s">
        <v>369</v>
      </c>
      <c r="B67" s="591" t="s">
        <v>370</v>
      </c>
      <c r="C67" s="377">
        <f>SUM(C68:C71)</f>
        <v>0</v>
      </c>
      <c r="D67" s="394">
        <f>SUM(D68:D71)</f>
        <v>0</v>
      </c>
      <c r="E67" s="377">
        <f>SUM(E68:E71)</f>
        <v>0</v>
      </c>
    </row>
    <row r="68" spans="1:5" s="404" customFormat="1" ht="12.75">
      <c r="A68" s="358" t="s">
        <v>102</v>
      </c>
      <c r="B68" s="588" t="s">
        <v>371</v>
      </c>
      <c r="C68" s="381"/>
      <c r="D68" s="398"/>
      <c r="E68" s="381"/>
    </row>
    <row r="69" spans="1:5" s="404" customFormat="1" ht="12.75">
      <c r="A69" s="358" t="s">
        <v>103</v>
      </c>
      <c r="B69" s="589" t="s">
        <v>372</v>
      </c>
      <c r="C69" s="381"/>
      <c r="D69" s="398"/>
      <c r="E69" s="381"/>
    </row>
    <row r="70" spans="1:5" s="404" customFormat="1" ht="12" customHeight="1">
      <c r="A70" s="358" t="s">
        <v>373</v>
      </c>
      <c r="B70" s="589" t="s">
        <v>374</v>
      </c>
      <c r="C70" s="381"/>
      <c r="D70" s="398"/>
      <c r="E70" s="381"/>
    </row>
    <row r="71" spans="1:5" s="404" customFormat="1" ht="12" customHeight="1" thickBot="1">
      <c r="A71" s="358" t="s">
        <v>375</v>
      </c>
      <c r="B71" s="590" t="s">
        <v>376</v>
      </c>
      <c r="C71" s="381"/>
      <c r="D71" s="398"/>
      <c r="E71" s="381"/>
    </row>
    <row r="72" spans="1:5" s="404" customFormat="1" ht="12" customHeight="1" thickBot="1">
      <c r="A72" s="414" t="s">
        <v>377</v>
      </c>
      <c r="B72" s="591" t="s">
        <v>378</v>
      </c>
      <c r="C72" s="377">
        <f>SUM(C73:C74)</f>
        <v>15881313</v>
      </c>
      <c r="D72" s="394">
        <f>SUM(D73:D74)</f>
        <v>14536660</v>
      </c>
      <c r="E72" s="377">
        <f>SUM(E73:E74)</f>
        <v>14536660</v>
      </c>
    </row>
    <row r="73" spans="1:5" s="404" customFormat="1" ht="12" customHeight="1">
      <c r="A73" s="358" t="s">
        <v>379</v>
      </c>
      <c r="B73" s="588" t="s">
        <v>380</v>
      </c>
      <c r="C73" s="381">
        <v>15881313</v>
      </c>
      <c r="D73" s="398">
        <v>14536660</v>
      </c>
      <c r="E73" s="381">
        <v>14536660</v>
      </c>
    </row>
    <row r="74" spans="1:5" s="404" customFormat="1" ht="12" customHeight="1" thickBot="1">
      <c r="A74" s="358" t="s">
        <v>381</v>
      </c>
      <c r="B74" s="590" t="s">
        <v>382</v>
      </c>
      <c r="C74" s="381"/>
      <c r="D74" s="398"/>
      <c r="E74" s="381"/>
    </row>
    <row r="75" spans="1:5" s="404" customFormat="1" ht="12" customHeight="1" thickBot="1">
      <c r="A75" s="414" t="s">
        <v>383</v>
      </c>
      <c r="B75" s="591" t="s">
        <v>384</v>
      </c>
      <c r="C75" s="377">
        <f>SUM(C76:C78)</f>
        <v>1499550</v>
      </c>
      <c r="D75" s="394">
        <f>SUM(D76:D78)</f>
        <v>0</v>
      </c>
      <c r="E75" s="377">
        <f>SUM(E76:E78)</f>
        <v>1534635</v>
      </c>
    </row>
    <row r="76" spans="1:5" s="404" customFormat="1" ht="12" customHeight="1">
      <c r="A76" s="358" t="s">
        <v>385</v>
      </c>
      <c r="B76" s="588" t="s">
        <v>386</v>
      </c>
      <c r="C76" s="381">
        <v>1499550</v>
      </c>
      <c r="D76" s="398"/>
      <c r="E76" s="381">
        <v>1534635</v>
      </c>
    </row>
    <row r="77" spans="1:5" s="404" customFormat="1" ht="12" customHeight="1">
      <c r="A77" s="358" t="s">
        <v>387</v>
      </c>
      <c r="B77" s="589" t="s">
        <v>388</v>
      </c>
      <c r="C77" s="381"/>
      <c r="D77" s="398"/>
      <c r="E77" s="381"/>
    </row>
    <row r="78" spans="1:5" s="404" customFormat="1" ht="12" customHeight="1" thickBot="1">
      <c r="A78" s="358" t="s">
        <v>389</v>
      </c>
      <c r="B78" s="590" t="s">
        <v>390</v>
      </c>
      <c r="C78" s="381"/>
      <c r="D78" s="398"/>
      <c r="E78" s="381"/>
    </row>
    <row r="79" spans="1:5" s="404" customFormat="1" ht="12" customHeight="1" thickBot="1">
      <c r="A79" s="414" t="s">
        <v>391</v>
      </c>
      <c r="B79" s="591" t="s">
        <v>392</v>
      </c>
      <c r="C79" s="377">
        <f>SUM(C80:C83)</f>
        <v>0</v>
      </c>
      <c r="D79" s="394">
        <f>SUM(D80:D83)</f>
        <v>0</v>
      </c>
      <c r="E79" s="377">
        <f>SUM(E80:E83)</f>
        <v>0</v>
      </c>
    </row>
    <row r="80" spans="1:5" s="404" customFormat="1" ht="12" customHeight="1">
      <c r="A80" s="577" t="s">
        <v>393</v>
      </c>
      <c r="B80" s="588" t="s">
        <v>394</v>
      </c>
      <c r="C80" s="381"/>
      <c r="D80" s="398"/>
      <c r="E80" s="381"/>
    </row>
    <row r="81" spans="1:5" s="404" customFormat="1" ht="12" customHeight="1">
      <c r="A81" s="578" t="s">
        <v>395</v>
      </c>
      <c r="B81" s="589" t="s">
        <v>396</v>
      </c>
      <c r="C81" s="381"/>
      <c r="D81" s="398"/>
      <c r="E81" s="381"/>
    </row>
    <row r="82" spans="1:5" s="404" customFormat="1" ht="12" customHeight="1">
      <c r="A82" s="578" t="s">
        <v>397</v>
      </c>
      <c r="B82" s="589" t="s">
        <v>398</v>
      </c>
      <c r="C82" s="381"/>
      <c r="D82" s="398"/>
      <c r="E82" s="381"/>
    </row>
    <row r="83" spans="1:5" s="404" customFormat="1" ht="12" customHeight="1" thickBot="1">
      <c r="A83" s="415" t="s">
        <v>399</v>
      </c>
      <c r="B83" s="590" t="s">
        <v>400</v>
      </c>
      <c r="C83" s="381"/>
      <c r="D83" s="398"/>
      <c r="E83" s="381"/>
    </row>
    <row r="84" spans="1:5" s="404" customFormat="1" ht="12" customHeight="1" thickBot="1">
      <c r="A84" s="414" t="s">
        <v>401</v>
      </c>
      <c r="B84" s="591" t="s">
        <v>402</v>
      </c>
      <c r="C84" s="418"/>
      <c r="D84" s="417"/>
      <c r="E84" s="418"/>
    </row>
    <row r="85" spans="1:5" s="404" customFormat="1" ht="13.5" customHeight="1" thickBot="1">
      <c r="A85" s="414" t="s">
        <v>403</v>
      </c>
      <c r="B85" s="342" t="s">
        <v>404</v>
      </c>
      <c r="C85" s="411">
        <f>+C63+C67+C72+C75+C79+C84</f>
        <v>17380863</v>
      </c>
      <c r="D85" s="400">
        <f>+D63+D67+D72+D75+D79+D84</f>
        <v>14536660</v>
      </c>
      <c r="E85" s="411">
        <f>+E63+E67+E72+E75+E79+E84</f>
        <v>16071295</v>
      </c>
    </row>
    <row r="86" spans="1:5" s="404" customFormat="1" ht="12" customHeight="1" thickBot="1">
      <c r="A86" s="416" t="s">
        <v>405</v>
      </c>
      <c r="B86" s="345" t="s">
        <v>406</v>
      </c>
      <c r="C86" s="411">
        <f>+C62+C85</f>
        <v>107476013</v>
      </c>
      <c r="D86" s="400">
        <f>+D62+D85</f>
        <v>256152968</v>
      </c>
      <c r="E86" s="411">
        <f>+E62+E85</f>
        <v>226811577</v>
      </c>
    </row>
    <row r="87" spans="1:5" ht="16.5" customHeight="1">
      <c r="A87" s="1011" t="s">
        <v>35</v>
      </c>
      <c r="B87" s="1011"/>
      <c r="C87" s="1011"/>
      <c r="D87" s="1011"/>
      <c r="E87" s="1011"/>
    </row>
    <row r="88" spans="1:5" s="408" customFormat="1" ht="16.5" customHeight="1" thickBot="1">
      <c r="A88" s="42" t="s">
        <v>106</v>
      </c>
      <c r="B88" s="42"/>
      <c r="C88" s="42"/>
      <c r="D88" s="373"/>
      <c r="E88" s="373" t="s">
        <v>776</v>
      </c>
    </row>
    <row r="89" spans="1:5" s="408" customFormat="1" ht="16.5" customHeight="1">
      <c r="A89" s="1012" t="s">
        <v>53</v>
      </c>
      <c r="B89" s="1014" t="s">
        <v>170</v>
      </c>
      <c r="C89" s="1018" t="str">
        <f>+C3</f>
        <v>2017. évi tény           </v>
      </c>
      <c r="D89" s="1016" t="str">
        <f>+D3</f>
        <v>2018. évi</v>
      </c>
      <c r="E89" s="1017"/>
    </row>
    <row r="90" spans="1:5" ht="37.5" customHeight="1" thickBot="1">
      <c r="A90" s="1013"/>
      <c r="B90" s="1015"/>
      <c r="C90" s="1019"/>
      <c r="D90" s="43" t="s">
        <v>176</v>
      </c>
      <c r="E90" s="44" t="s">
        <v>177</v>
      </c>
    </row>
    <row r="91" spans="1:5" s="403" customFormat="1" ht="12" customHeight="1" thickBot="1">
      <c r="A91" s="369" t="s">
        <v>407</v>
      </c>
      <c r="B91" s="370" t="s">
        <v>408</v>
      </c>
      <c r="C91" s="370" t="s">
        <v>409</v>
      </c>
      <c r="D91" s="370" t="s">
        <v>411</v>
      </c>
      <c r="E91" s="412" t="s">
        <v>485</v>
      </c>
    </row>
    <row r="92" spans="1:5" ht="12" customHeight="1" thickBot="1">
      <c r="A92" s="366" t="s">
        <v>6</v>
      </c>
      <c r="B92" s="368" t="s">
        <v>564</v>
      </c>
      <c r="C92" s="350">
        <f>+C93+C94+C95+C96+C97</f>
        <v>83203464</v>
      </c>
      <c r="D92" s="393">
        <f>+D93+D94+D95+D96+D97</f>
        <v>96807523</v>
      </c>
      <c r="E92" s="350">
        <f>+E93+E94+E95+E96+E97</f>
        <v>86736235</v>
      </c>
    </row>
    <row r="93" spans="1:5" ht="12" customHeight="1">
      <c r="A93" s="361" t="s">
        <v>65</v>
      </c>
      <c r="B93" s="592" t="s">
        <v>36</v>
      </c>
      <c r="C93" s="349">
        <v>20691761</v>
      </c>
      <c r="D93" s="94">
        <v>26829283</v>
      </c>
      <c r="E93" s="349">
        <v>23555525</v>
      </c>
    </row>
    <row r="94" spans="1:5" ht="12" customHeight="1">
      <c r="A94" s="358" t="s">
        <v>66</v>
      </c>
      <c r="B94" s="593" t="s">
        <v>127</v>
      </c>
      <c r="C94" s="378">
        <v>4174415</v>
      </c>
      <c r="D94" s="395">
        <v>5089580</v>
      </c>
      <c r="E94" s="378">
        <v>4659796</v>
      </c>
    </row>
    <row r="95" spans="1:5" ht="12" customHeight="1">
      <c r="A95" s="358" t="s">
        <v>67</v>
      </c>
      <c r="B95" s="593" t="s">
        <v>94</v>
      </c>
      <c r="C95" s="380">
        <v>34465882</v>
      </c>
      <c r="D95" s="397">
        <v>41859722</v>
      </c>
      <c r="E95" s="380">
        <v>37546266</v>
      </c>
    </row>
    <row r="96" spans="1:5" ht="12" customHeight="1">
      <c r="A96" s="358" t="s">
        <v>68</v>
      </c>
      <c r="B96" s="594" t="s">
        <v>128</v>
      </c>
      <c r="C96" s="380">
        <v>4682400</v>
      </c>
      <c r="D96" s="397">
        <v>5583500</v>
      </c>
      <c r="E96" s="380">
        <v>4975195</v>
      </c>
    </row>
    <row r="97" spans="1:5" ht="12" customHeight="1">
      <c r="A97" s="358" t="s">
        <v>77</v>
      </c>
      <c r="B97" s="595" t="s">
        <v>129</v>
      </c>
      <c r="C97" s="380">
        <v>19189006</v>
      </c>
      <c r="D97" s="397">
        <v>17445438</v>
      </c>
      <c r="E97" s="380">
        <v>15999453</v>
      </c>
    </row>
    <row r="98" spans="1:5" ht="12" customHeight="1">
      <c r="A98" s="358" t="s">
        <v>69</v>
      </c>
      <c r="B98" s="593" t="s">
        <v>878</v>
      </c>
      <c r="C98" s="380">
        <v>6136336</v>
      </c>
      <c r="D98" s="397">
        <v>1514038</v>
      </c>
      <c r="E98" s="380">
        <v>1514038</v>
      </c>
    </row>
    <row r="99" spans="1:5" ht="12" customHeight="1">
      <c r="A99" s="358" t="s">
        <v>70</v>
      </c>
      <c r="B99" s="596" t="s">
        <v>413</v>
      </c>
      <c r="C99" s="380"/>
      <c r="D99" s="397"/>
      <c r="E99" s="380"/>
    </row>
    <row r="100" spans="1:5" ht="12" customHeight="1">
      <c r="A100" s="358" t="s">
        <v>78</v>
      </c>
      <c r="B100" s="593" t="s">
        <v>414</v>
      </c>
      <c r="C100" s="380"/>
      <c r="D100" s="397"/>
      <c r="E100" s="380"/>
    </row>
    <row r="101" spans="1:5" ht="12" customHeight="1">
      <c r="A101" s="358" t="s">
        <v>79</v>
      </c>
      <c r="B101" s="593" t="s">
        <v>415</v>
      </c>
      <c r="C101" s="380"/>
      <c r="D101" s="397"/>
      <c r="E101" s="380"/>
    </row>
    <row r="102" spans="1:5" ht="12" customHeight="1">
      <c r="A102" s="358" t="s">
        <v>80</v>
      </c>
      <c r="B102" s="596" t="s">
        <v>416</v>
      </c>
      <c r="C102" s="380">
        <v>6489650</v>
      </c>
      <c r="D102" s="397">
        <v>6562000</v>
      </c>
      <c r="E102" s="380">
        <v>6512085</v>
      </c>
    </row>
    <row r="103" spans="1:5" ht="12" customHeight="1">
      <c r="A103" s="358" t="s">
        <v>81</v>
      </c>
      <c r="B103" s="596" t="s">
        <v>417</v>
      </c>
      <c r="C103" s="380"/>
      <c r="D103" s="397"/>
      <c r="E103" s="380"/>
    </row>
    <row r="104" spans="1:5" ht="12" customHeight="1">
      <c r="A104" s="358" t="s">
        <v>83</v>
      </c>
      <c r="B104" s="593" t="s">
        <v>418</v>
      </c>
      <c r="C104" s="380"/>
      <c r="D104" s="397"/>
      <c r="E104" s="380"/>
    </row>
    <row r="105" spans="1:5" ht="12" customHeight="1">
      <c r="A105" s="357" t="s">
        <v>130</v>
      </c>
      <c r="B105" s="597" t="s">
        <v>419</v>
      </c>
      <c r="C105" s="380"/>
      <c r="D105" s="397"/>
      <c r="E105" s="380"/>
    </row>
    <row r="106" spans="1:5" ht="12" customHeight="1">
      <c r="A106" s="358" t="s">
        <v>420</v>
      </c>
      <c r="B106" s="597" t="s">
        <v>421</v>
      </c>
      <c r="C106" s="380"/>
      <c r="D106" s="397"/>
      <c r="E106" s="380"/>
    </row>
    <row r="107" spans="1:5" ht="12" customHeight="1" thickBot="1">
      <c r="A107" s="362" t="s">
        <v>422</v>
      </c>
      <c r="B107" s="598" t="s">
        <v>423</v>
      </c>
      <c r="C107" s="343">
        <v>6563020</v>
      </c>
      <c r="D107" s="95">
        <v>9369400</v>
      </c>
      <c r="E107" s="343">
        <v>7973330</v>
      </c>
    </row>
    <row r="108" spans="1:5" ht="12" customHeight="1" thickBot="1">
      <c r="A108" s="364" t="s">
        <v>7</v>
      </c>
      <c r="B108" s="367" t="s">
        <v>565</v>
      </c>
      <c r="C108" s="377">
        <f>+C109+C111+C113</f>
        <v>8249827</v>
      </c>
      <c r="D108" s="394">
        <f>+D109+D111+D113</f>
        <v>153336075</v>
      </c>
      <c r="E108" s="377">
        <f>+E109+E111+E113</f>
        <v>87371260</v>
      </c>
    </row>
    <row r="109" spans="1:5" ht="12" customHeight="1">
      <c r="A109" s="359" t="s">
        <v>71</v>
      </c>
      <c r="B109" s="593" t="s">
        <v>149</v>
      </c>
      <c r="C109" s="379">
        <v>2606640</v>
      </c>
      <c r="D109" s="396">
        <v>40746706</v>
      </c>
      <c r="E109" s="379">
        <v>7812221</v>
      </c>
    </row>
    <row r="110" spans="1:5" ht="12" customHeight="1">
      <c r="A110" s="359" t="s">
        <v>72</v>
      </c>
      <c r="B110" s="597" t="s">
        <v>425</v>
      </c>
      <c r="C110" s="379"/>
      <c r="D110" s="396">
        <v>37823198</v>
      </c>
      <c r="E110" s="379">
        <v>5034280</v>
      </c>
    </row>
    <row r="111" spans="1:5" ht="15.75">
      <c r="A111" s="359" t="s">
        <v>73</v>
      </c>
      <c r="B111" s="597" t="s">
        <v>131</v>
      </c>
      <c r="C111" s="378">
        <v>5643187</v>
      </c>
      <c r="D111" s="395">
        <v>92389369</v>
      </c>
      <c r="E111" s="378">
        <v>79559039</v>
      </c>
    </row>
    <row r="112" spans="1:5" ht="12" customHeight="1">
      <c r="A112" s="359" t="s">
        <v>74</v>
      </c>
      <c r="B112" s="597" t="s">
        <v>426</v>
      </c>
      <c r="C112" s="378"/>
      <c r="D112" s="395">
        <v>48419496</v>
      </c>
      <c r="E112" s="378">
        <v>48023292</v>
      </c>
    </row>
    <row r="113" spans="1:5" ht="12" customHeight="1">
      <c r="A113" s="359" t="s">
        <v>75</v>
      </c>
      <c r="B113" s="590" t="s">
        <v>152</v>
      </c>
      <c r="C113" s="378"/>
      <c r="D113" s="395">
        <v>20200000</v>
      </c>
      <c r="E113" s="378"/>
    </row>
    <row r="114" spans="1:5" ht="15.75">
      <c r="A114" s="359" t="s">
        <v>82</v>
      </c>
      <c r="B114" s="589" t="s">
        <v>427</v>
      </c>
      <c r="C114" s="378"/>
      <c r="D114" s="395"/>
      <c r="E114" s="378"/>
    </row>
    <row r="115" spans="1:5" ht="15.75">
      <c r="A115" s="359" t="s">
        <v>84</v>
      </c>
      <c r="B115" s="599" t="s">
        <v>428</v>
      </c>
      <c r="C115" s="378"/>
      <c r="D115" s="395"/>
      <c r="E115" s="378"/>
    </row>
    <row r="116" spans="1:5" ht="12" customHeight="1">
      <c r="A116" s="359" t="s">
        <v>132</v>
      </c>
      <c r="B116" s="593" t="s">
        <v>415</v>
      </c>
      <c r="C116" s="378"/>
      <c r="D116" s="395"/>
      <c r="E116" s="378"/>
    </row>
    <row r="117" spans="1:5" ht="12" customHeight="1">
      <c r="A117" s="359" t="s">
        <v>133</v>
      </c>
      <c r="B117" s="593" t="s">
        <v>429</v>
      </c>
      <c r="C117" s="378"/>
      <c r="D117" s="395"/>
      <c r="E117" s="378"/>
    </row>
    <row r="118" spans="1:5" ht="12" customHeight="1">
      <c r="A118" s="359" t="s">
        <v>134</v>
      </c>
      <c r="B118" s="593" t="s">
        <v>430</v>
      </c>
      <c r="C118" s="378"/>
      <c r="D118" s="395"/>
      <c r="E118" s="378"/>
    </row>
    <row r="119" spans="1:5" s="419" customFormat="1" ht="12" customHeight="1">
      <c r="A119" s="359" t="s">
        <v>431</v>
      </c>
      <c r="B119" s="593" t="s">
        <v>418</v>
      </c>
      <c r="C119" s="378"/>
      <c r="D119" s="395"/>
      <c r="E119" s="378"/>
    </row>
    <row r="120" spans="1:5" ht="12" customHeight="1">
      <c r="A120" s="359" t="s">
        <v>432</v>
      </c>
      <c r="B120" s="593" t="s">
        <v>433</v>
      </c>
      <c r="C120" s="378"/>
      <c r="D120" s="395"/>
      <c r="E120" s="378"/>
    </row>
    <row r="121" spans="1:5" ht="12" customHeight="1" thickBot="1">
      <c r="A121" s="357" t="s">
        <v>434</v>
      </c>
      <c r="B121" s="593" t="s">
        <v>435</v>
      </c>
      <c r="C121" s="380"/>
      <c r="D121" s="397">
        <v>20200000</v>
      </c>
      <c r="E121" s="380"/>
    </row>
    <row r="122" spans="1:5" ht="12" customHeight="1" thickBot="1">
      <c r="A122" s="364" t="s">
        <v>8</v>
      </c>
      <c r="B122" s="571" t="s">
        <v>436</v>
      </c>
      <c r="C122" s="377">
        <f>+C123+C124</f>
        <v>0</v>
      </c>
      <c r="D122" s="394">
        <f>+D123+D124</f>
        <v>4509820</v>
      </c>
      <c r="E122" s="377">
        <f>+E123+E124</f>
        <v>0</v>
      </c>
    </row>
    <row r="123" spans="1:5" ht="12" customHeight="1">
      <c r="A123" s="359" t="s">
        <v>54</v>
      </c>
      <c r="B123" s="599" t="s">
        <v>43</v>
      </c>
      <c r="C123" s="379"/>
      <c r="D123" s="396">
        <v>4509820</v>
      </c>
      <c r="E123" s="379"/>
    </row>
    <row r="124" spans="1:5" ht="12" customHeight="1" thickBot="1">
      <c r="A124" s="360" t="s">
        <v>55</v>
      </c>
      <c r="B124" s="597" t="s">
        <v>44</v>
      </c>
      <c r="C124" s="380"/>
      <c r="D124" s="397"/>
      <c r="E124" s="380"/>
    </row>
    <row r="125" spans="1:5" ht="12" customHeight="1" thickBot="1">
      <c r="A125" s="364" t="s">
        <v>9</v>
      </c>
      <c r="B125" s="571" t="s">
        <v>437</v>
      </c>
      <c r="C125" s="377">
        <f>+C92+C108+C122</f>
        <v>91453291</v>
      </c>
      <c r="D125" s="394">
        <f>+D92+D108+D122</f>
        <v>254653418</v>
      </c>
      <c r="E125" s="377">
        <f>+E92+E108+E122</f>
        <v>174107495</v>
      </c>
    </row>
    <row r="126" spans="1:5" ht="12" customHeight="1" thickBot="1">
      <c r="A126" s="364" t="s">
        <v>10</v>
      </c>
      <c r="B126" s="571" t="s">
        <v>438</v>
      </c>
      <c r="C126" s="377">
        <f>+C127+C128+C129</f>
        <v>0</v>
      </c>
      <c r="D126" s="394">
        <f>+D127+D128+D129</f>
        <v>0</v>
      </c>
      <c r="E126" s="377">
        <f>+E127+E128+E129</f>
        <v>0</v>
      </c>
    </row>
    <row r="127" spans="1:5" ht="12" customHeight="1">
      <c r="A127" s="359" t="s">
        <v>58</v>
      </c>
      <c r="B127" s="599" t="s">
        <v>566</v>
      </c>
      <c r="C127" s="378"/>
      <c r="D127" s="395"/>
      <c r="E127" s="378"/>
    </row>
    <row r="128" spans="1:5" ht="12" customHeight="1">
      <c r="A128" s="359" t="s">
        <v>59</v>
      </c>
      <c r="B128" s="599" t="s">
        <v>567</v>
      </c>
      <c r="C128" s="378"/>
      <c r="D128" s="395"/>
      <c r="E128" s="378"/>
    </row>
    <row r="129" spans="1:5" ht="12" customHeight="1" thickBot="1">
      <c r="A129" s="357" t="s">
        <v>60</v>
      </c>
      <c r="B129" s="600" t="s">
        <v>568</v>
      </c>
      <c r="C129" s="378"/>
      <c r="D129" s="395"/>
      <c r="E129" s="378"/>
    </row>
    <row r="130" spans="1:5" ht="12" customHeight="1" thickBot="1">
      <c r="A130" s="364" t="s">
        <v>11</v>
      </c>
      <c r="B130" s="571" t="s">
        <v>442</v>
      </c>
      <c r="C130" s="377">
        <f>+C131+C132+C133+C134</f>
        <v>0</v>
      </c>
      <c r="D130" s="394">
        <f>+D131+D132+D133+D134</f>
        <v>0</v>
      </c>
      <c r="E130" s="377">
        <f>+E131+E132+E133+E134</f>
        <v>0</v>
      </c>
    </row>
    <row r="131" spans="1:5" ht="12" customHeight="1">
      <c r="A131" s="359" t="s">
        <v>61</v>
      </c>
      <c r="B131" s="599" t="s">
        <v>569</v>
      </c>
      <c r="C131" s="378"/>
      <c r="D131" s="395"/>
      <c r="E131" s="378"/>
    </row>
    <row r="132" spans="1:5" ht="12" customHeight="1">
      <c r="A132" s="359" t="s">
        <v>62</v>
      </c>
      <c r="B132" s="599" t="s">
        <v>570</v>
      </c>
      <c r="C132" s="378"/>
      <c r="D132" s="395"/>
      <c r="E132" s="378"/>
    </row>
    <row r="133" spans="1:5" ht="12" customHeight="1">
      <c r="A133" s="359" t="s">
        <v>341</v>
      </c>
      <c r="B133" s="599" t="s">
        <v>571</v>
      </c>
      <c r="C133" s="378"/>
      <c r="D133" s="395"/>
      <c r="E133" s="378"/>
    </row>
    <row r="134" spans="1:5" ht="12" customHeight="1" thickBot="1">
      <c r="A134" s="357" t="s">
        <v>343</v>
      </c>
      <c r="B134" s="600" t="s">
        <v>572</v>
      </c>
      <c r="C134" s="378"/>
      <c r="D134" s="395"/>
      <c r="E134" s="378"/>
    </row>
    <row r="135" spans="1:5" ht="12" customHeight="1" thickBot="1">
      <c r="A135" s="364" t="s">
        <v>12</v>
      </c>
      <c r="B135" s="571" t="s">
        <v>447</v>
      </c>
      <c r="C135" s="411">
        <f>+C136+C137+C138+C139</f>
        <v>1486062</v>
      </c>
      <c r="D135" s="400">
        <f>+D136+D137+D138+D139</f>
        <v>1499550</v>
      </c>
      <c r="E135" s="411">
        <f>+E136+E137+E138+E139</f>
        <v>1499550</v>
      </c>
    </row>
    <row r="136" spans="1:5" ht="12" customHeight="1">
      <c r="A136" s="359" t="s">
        <v>63</v>
      </c>
      <c r="B136" s="599" t="s">
        <v>448</v>
      </c>
      <c r="C136" s="378"/>
      <c r="D136" s="395"/>
      <c r="E136" s="378"/>
    </row>
    <row r="137" spans="1:5" ht="12" customHeight="1">
      <c r="A137" s="359" t="s">
        <v>64</v>
      </c>
      <c r="B137" s="599" t="s">
        <v>449</v>
      </c>
      <c r="C137" s="378">
        <v>1486062</v>
      </c>
      <c r="D137" s="395">
        <v>1499550</v>
      </c>
      <c r="E137" s="378">
        <v>1499550</v>
      </c>
    </row>
    <row r="138" spans="1:5" ht="12" customHeight="1">
      <c r="A138" s="359" t="s">
        <v>350</v>
      </c>
      <c r="B138" s="599" t="s">
        <v>771</v>
      </c>
      <c r="C138" s="378"/>
      <c r="D138" s="395"/>
      <c r="E138" s="378"/>
    </row>
    <row r="139" spans="1:5" ht="12" customHeight="1" thickBot="1">
      <c r="A139" s="357" t="s">
        <v>352</v>
      </c>
      <c r="B139" s="600" t="s">
        <v>492</v>
      </c>
      <c r="C139" s="378"/>
      <c r="D139" s="395"/>
      <c r="E139" s="378"/>
    </row>
    <row r="140" spans="1:9" ht="15" customHeight="1" thickBot="1">
      <c r="A140" s="364" t="s">
        <v>13</v>
      </c>
      <c r="B140" s="571" t="s">
        <v>541</v>
      </c>
      <c r="C140" s="348">
        <f>+C141+C142+C143+C144</f>
        <v>0</v>
      </c>
      <c r="D140" s="96">
        <f>+D141+D142+D143+D144</f>
        <v>0</v>
      </c>
      <c r="E140" s="348">
        <f>+E141+E142+E143+E144</f>
        <v>0</v>
      </c>
      <c r="F140" s="409"/>
      <c r="G140" s="410"/>
      <c r="H140" s="410"/>
      <c r="I140" s="410"/>
    </row>
    <row r="141" spans="1:5" s="404" customFormat="1" ht="12.75" customHeight="1">
      <c r="A141" s="359" t="s">
        <v>125</v>
      </c>
      <c r="B141" s="599" t="s">
        <v>453</v>
      </c>
      <c r="C141" s="378"/>
      <c r="D141" s="395"/>
      <c r="E141" s="378"/>
    </row>
    <row r="142" spans="1:5" ht="13.5" customHeight="1">
      <c r="A142" s="359" t="s">
        <v>126</v>
      </c>
      <c r="B142" s="599" t="s">
        <v>454</v>
      </c>
      <c r="C142" s="378"/>
      <c r="D142" s="395"/>
      <c r="E142" s="378"/>
    </row>
    <row r="143" spans="1:5" ht="13.5" customHeight="1">
      <c r="A143" s="359" t="s">
        <v>151</v>
      </c>
      <c r="B143" s="599" t="s">
        <v>455</v>
      </c>
      <c r="C143" s="378"/>
      <c r="D143" s="395"/>
      <c r="E143" s="378"/>
    </row>
    <row r="144" spans="1:5" ht="13.5" customHeight="1" thickBot="1">
      <c r="A144" s="359" t="s">
        <v>358</v>
      </c>
      <c r="B144" s="599" t="s">
        <v>456</v>
      </c>
      <c r="C144" s="378"/>
      <c r="D144" s="395"/>
      <c r="E144" s="378"/>
    </row>
    <row r="145" spans="1:5" ht="12.75" customHeight="1" thickBot="1">
      <c r="A145" s="364" t="s">
        <v>14</v>
      </c>
      <c r="B145" s="571" t="s">
        <v>457</v>
      </c>
      <c r="C145" s="347">
        <f>+C126+C130+C135+C140</f>
        <v>1486062</v>
      </c>
      <c r="D145" s="346">
        <f>+D126+D130+D135+D140</f>
        <v>1499550</v>
      </c>
      <c r="E145" s="347">
        <f>+E126+E130+E135+E140</f>
        <v>1499550</v>
      </c>
    </row>
    <row r="146" spans="1:5" ht="13.5" customHeight="1" thickBot="1">
      <c r="A146" s="387" t="s">
        <v>15</v>
      </c>
      <c r="B146" s="601" t="s">
        <v>458</v>
      </c>
      <c r="C146" s="347">
        <f>+C125+C145</f>
        <v>92939353</v>
      </c>
      <c r="D146" s="346">
        <f>+D125+D145</f>
        <v>256152968</v>
      </c>
      <c r="E146" s="347">
        <f>+E125+E145</f>
        <v>175607045</v>
      </c>
    </row>
    <row r="147" ht="13.5" customHeight="1"/>
    <row r="148" ht="13.5" customHeight="1"/>
    <row r="149" ht="7.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mergeCells count="10">
    <mergeCell ref="A1:E1"/>
    <mergeCell ref="A3:A4"/>
    <mergeCell ref="B3:B4"/>
    <mergeCell ref="D3:E3"/>
    <mergeCell ref="A87:E87"/>
    <mergeCell ref="A89:A90"/>
    <mergeCell ref="B89:B90"/>
    <mergeCell ref="D89:E89"/>
    <mergeCell ref="C3:C4"/>
    <mergeCell ref="C89:C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Vezseny Községi Önkormányzat
2018. ÉVI ZÁRSZÁMADÁSÁNAK PÉNZÜGYI MÉRLEGE&amp;10
&amp;R&amp;"Times New Roman CE,Félkövér dőlt"&amp;11 1. tájékoztató tábla a 3/2019. (V.23.) önkormányzati rendelethez</oddHeader>
  </headerFooter>
  <rowBreaks count="1" manualBreakCount="1">
    <brk id="86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 topLeftCell="A1">
      <selection activeCell="K19" sqref="K19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1"/>
      <c r="B1" s="112"/>
      <c r="C1" s="112"/>
      <c r="D1" s="112"/>
      <c r="E1" s="112"/>
      <c r="F1" s="112"/>
      <c r="G1" s="112"/>
      <c r="H1" s="112"/>
      <c r="I1" s="1027" t="s">
        <v>777</v>
      </c>
      <c r="J1" s="995"/>
      <c r="K1" s="948" t="s">
        <v>895</v>
      </c>
    </row>
    <row r="2" spans="1:11" s="116" customFormat="1" ht="26.25" customHeight="1">
      <c r="A2" s="1020" t="s">
        <v>53</v>
      </c>
      <c r="B2" s="1022" t="s">
        <v>181</v>
      </c>
      <c r="C2" s="1022" t="s">
        <v>182</v>
      </c>
      <c r="D2" s="1022" t="s">
        <v>880</v>
      </c>
      <c r="E2" s="1022" t="s">
        <v>805</v>
      </c>
      <c r="F2" s="113" t="s">
        <v>183</v>
      </c>
      <c r="G2" s="114"/>
      <c r="H2" s="114"/>
      <c r="I2" s="115"/>
      <c r="J2" s="1025" t="s">
        <v>184</v>
      </c>
      <c r="K2" s="948"/>
    </row>
    <row r="3" spans="1:11" s="119" customFormat="1" ht="32.25" customHeight="1" thickBot="1">
      <c r="A3" s="1021"/>
      <c r="B3" s="1023"/>
      <c r="C3" s="1023"/>
      <c r="D3" s="1024"/>
      <c r="E3" s="1024"/>
      <c r="F3" s="917" t="s">
        <v>782</v>
      </c>
      <c r="G3" s="117" t="s">
        <v>875</v>
      </c>
      <c r="H3" s="117" t="s">
        <v>882</v>
      </c>
      <c r="I3" s="118" t="s">
        <v>885</v>
      </c>
      <c r="J3" s="1026"/>
      <c r="K3" s="948"/>
    </row>
    <row r="4" spans="1:11" s="121" customFormat="1" ht="13.5" customHeight="1" thickBot="1">
      <c r="A4" s="574" t="s">
        <v>407</v>
      </c>
      <c r="B4" s="120" t="s">
        <v>573</v>
      </c>
      <c r="C4" s="575" t="s">
        <v>409</v>
      </c>
      <c r="D4" s="575" t="s">
        <v>410</v>
      </c>
      <c r="E4" s="575" t="s">
        <v>411</v>
      </c>
      <c r="F4" s="575" t="s">
        <v>485</v>
      </c>
      <c r="G4" s="575" t="s">
        <v>486</v>
      </c>
      <c r="H4" s="575" t="s">
        <v>487</v>
      </c>
      <c r="I4" s="575" t="s">
        <v>488</v>
      </c>
      <c r="J4" s="576" t="s">
        <v>884</v>
      </c>
      <c r="K4" s="948"/>
    </row>
    <row r="5" spans="1:11" ht="33.75" customHeight="1">
      <c r="A5" s="122" t="s">
        <v>6</v>
      </c>
      <c r="B5" s="123" t="s">
        <v>185</v>
      </c>
      <c r="C5" s="124"/>
      <c r="D5" s="125">
        <f aca="true" t="shared" si="0" ref="D5:I5">SUM(D6:D7)</f>
        <v>0</v>
      </c>
      <c r="E5" s="125">
        <f t="shared" si="0"/>
        <v>0</v>
      </c>
      <c r="F5" s="125">
        <f t="shared" si="0"/>
        <v>0</v>
      </c>
      <c r="G5" s="125">
        <f t="shared" si="0"/>
        <v>0</v>
      </c>
      <c r="H5" s="125">
        <f t="shared" si="0"/>
        <v>0</v>
      </c>
      <c r="I5" s="126">
        <f t="shared" si="0"/>
        <v>0</v>
      </c>
      <c r="J5" s="127">
        <f aca="true" t="shared" si="1" ref="J5:J17">SUM(F5:I5)</f>
        <v>0</v>
      </c>
      <c r="K5" s="948"/>
    </row>
    <row r="6" spans="1:11" ht="21" customHeight="1">
      <c r="A6" s="128" t="s">
        <v>7</v>
      </c>
      <c r="B6" s="129" t="s">
        <v>186</v>
      </c>
      <c r="C6" s="130"/>
      <c r="D6" s="2"/>
      <c r="E6" s="2"/>
      <c r="F6" s="2"/>
      <c r="G6" s="2"/>
      <c r="H6" s="2"/>
      <c r="I6" s="46"/>
      <c r="J6" s="131">
        <f t="shared" si="1"/>
        <v>0</v>
      </c>
      <c r="K6" s="948"/>
    </row>
    <row r="7" spans="1:11" ht="21" customHeight="1">
      <c r="A7" s="128" t="s">
        <v>8</v>
      </c>
      <c r="B7" s="129" t="s">
        <v>186</v>
      </c>
      <c r="C7" s="130"/>
      <c r="D7" s="2"/>
      <c r="E7" s="2"/>
      <c r="F7" s="2"/>
      <c r="G7" s="2"/>
      <c r="H7" s="2"/>
      <c r="I7" s="46"/>
      <c r="J7" s="131">
        <f t="shared" si="1"/>
        <v>0</v>
      </c>
      <c r="K7" s="948"/>
    </row>
    <row r="8" spans="1:11" ht="36" customHeight="1">
      <c r="A8" s="128" t="s">
        <v>9</v>
      </c>
      <c r="B8" s="132" t="s">
        <v>187</v>
      </c>
      <c r="C8" s="133"/>
      <c r="D8" s="134">
        <f aca="true" t="shared" si="2" ref="D8:I8">SUM(D9:D10)</f>
        <v>0</v>
      </c>
      <c r="E8" s="134">
        <f t="shared" si="2"/>
        <v>0</v>
      </c>
      <c r="F8" s="134">
        <f t="shared" si="2"/>
        <v>0</v>
      </c>
      <c r="G8" s="134">
        <f t="shared" si="2"/>
        <v>0</v>
      </c>
      <c r="H8" s="134">
        <f t="shared" si="2"/>
        <v>0</v>
      </c>
      <c r="I8" s="135">
        <f t="shared" si="2"/>
        <v>0</v>
      </c>
      <c r="J8" s="136">
        <f t="shared" si="1"/>
        <v>0</v>
      </c>
      <c r="K8" s="948"/>
    </row>
    <row r="9" spans="1:11" ht="21" customHeight="1">
      <c r="A9" s="128" t="s">
        <v>10</v>
      </c>
      <c r="B9" s="129" t="s">
        <v>186</v>
      </c>
      <c r="C9" s="130"/>
      <c r="D9" s="2"/>
      <c r="E9" s="2"/>
      <c r="F9" s="2"/>
      <c r="G9" s="2"/>
      <c r="H9" s="2"/>
      <c r="I9" s="46"/>
      <c r="J9" s="131">
        <f t="shared" si="1"/>
        <v>0</v>
      </c>
      <c r="K9" s="948"/>
    </row>
    <row r="10" spans="1:11" ht="18" customHeight="1">
      <c r="A10" s="128" t="s">
        <v>11</v>
      </c>
      <c r="B10" s="129" t="s">
        <v>186</v>
      </c>
      <c r="C10" s="130"/>
      <c r="D10" s="2"/>
      <c r="E10" s="2"/>
      <c r="F10" s="2"/>
      <c r="G10" s="2"/>
      <c r="H10" s="2"/>
      <c r="I10" s="46"/>
      <c r="J10" s="131">
        <f t="shared" si="1"/>
        <v>0</v>
      </c>
      <c r="K10" s="948"/>
    </row>
    <row r="11" spans="1:11" ht="21" customHeight="1">
      <c r="A11" s="128" t="s">
        <v>12</v>
      </c>
      <c r="B11" s="137" t="s">
        <v>188</v>
      </c>
      <c r="C11" s="133"/>
      <c r="D11" s="134">
        <f aca="true" t="shared" si="3" ref="D11:I11">SUM(D12:D12)</f>
        <v>508000</v>
      </c>
      <c r="E11" s="134">
        <f t="shared" si="3"/>
        <v>2159000</v>
      </c>
      <c r="F11" s="134">
        <f t="shared" si="3"/>
        <v>32258000</v>
      </c>
      <c r="G11" s="134"/>
      <c r="H11" s="134">
        <f t="shared" si="3"/>
        <v>0</v>
      </c>
      <c r="I11" s="135">
        <f t="shared" si="3"/>
        <v>0</v>
      </c>
      <c r="J11" s="136">
        <f>SUM(D11:I11)</f>
        <v>34925000</v>
      </c>
      <c r="K11" s="948"/>
    </row>
    <row r="12" spans="1:11" ht="21" customHeight="1">
      <c r="A12" s="128" t="s">
        <v>13</v>
      </c>
      <c r="B12" s="129" t="s">
        <v>883</v>
      </c>
      <c r="C12" s="130" t="s">
        <v>881</v>
      </c>
      <c r="D12" s="2">
        <v>508000</v>
      </c>
      <c r="E12" s="2">
        <v>2159000</v>
      </c>
      <c r="F12" s="2">
        <v>32258000</v>
      </c>
      <c r="G12" s="2"/>
      <c r="H12" s="2"/>
      <c r="I12" s="46"/>
      <c r="J12" s="131">
        <f>SUM(D12:I12)</f>
        <v>34925000</v>
      </c>
      <c r="K12" s="948"/>
    </row>
    <row r="13" spans="1:11" ht="21" customHeight="1">
      <c r="A13" s="128" t="s">
        <v>14</v>
      </c>
      <c r="B13" s="137" t="s">
        <v>189</v>
      </c>
      <c r="C13" s="133"/>
      <c r="D13" s="134">
        <f aca="true" t="shared" si="4" ref="D13:I13">SUM(D14:D14)</f>
        <v>0</v>
      </c>
      <c r="E13" s="134">
        <f t="shared" si="4"/>
        <v>0</v>
      </c>
      <c r="F13" s="134">
        <f t="shared" si="4"/>
        <v>0</v>
      </c>
      <c r="G13" s="134">
        <f t="shared" si="4"/>
        <v>0</v>
      </c>
      <c r="H13" s="134">
        <f t="shared" si="4"/>
        <v>0</v>
      </c>
      <c r="I13" s="135">
        <f t="shared" si="4"/>
        <v>0</v>
      </c>
      <c r="J13" s="136">
        <f t="shared" si="1"/>
        <v>0</v>
      </c>
      <c r="K13" s="948"/>
    </row>
    <row r="14" spans="1:11" ht="21" customHeight="1">
      <c r="A14" s="128" t="s">
        <v>15</v>
      </c>
      <c r="B14" s="129" t="s">
        <v>186</v>
      </c>
      <c r="C14" s="130"/>
      <c r="D14" s="2"/>
      <c r="E14" s="2"/>
      <c r="F14" s="2"/>
      <c r="G14" s="2"/>
      <c r="H14" s="2"/>
      <c r="I14" s="46"/>
      <c r="J14" s="131">
        <f t="shared" si="1"/>
        <v>0</v>
      </c>
      <c r="K14" s="948"/>
    </row>
    <row r="15" spans="1:11" ht="21" customHeight="1">
      <c r="A15" s="138" t="s">
        <v>16</v>
      </c>
      <c r="B15" s="139" t="s">
        <v>190</v>
      </c>
      <c r="C15" s="140"/>
      <c r="D15" s="141">
        <v>5000000</v>
      </c>
      <c r="E15" s="141"/>
      <c r="F15" s="141">
        <v>20200000</v>
      </c>
      <c r="G15" s="141"/>
      <c r="H15" s="141">
        <f>SUM(H16:H17)</f>
        <v>0</v>
      </c>
      <c r="I15" s="142">
        <f>SUM(I16:I17)</f>
        <v>0</v>
      </c>
      <c r="J15" s="136">
        <f t="shared" si="1"/>
        <v>20200000</v>
      </c>
      <c r="K15" s="948"/>
    </row>
    <row r="16" spans="1:11" ht="21" customHeight="1">
      <c r="A16" s="138" t="s">
        <v>17</v>
      </c>
      <c r="B16" s="129" t="s">
        <v>730</v>
      </c>
      <c r="C16" s="130">
        <v>2004</v>
      </c>
      <c r="D16" s="2">
        <v>5000000</v>
      </c>
      <c r="E16" s="2"/>
      <c r="F16" s="2">
        <v>20200000</v>
      </c>
      <c r="G16" s="2"/>
      <c r="H16" s="2"/>
      <c r="I16" s="46"/>
      <c r="J16" s="131">
        <f t="shared" si="1"/>
        <v>20200000</v>
      </c>
      <c r="K16" s="948"/>
    </row>
    <row r="17" spans="1:11" ht="21" customHeight="1" thickBot="1">
      <c r="A17" s="138" t="s">
        <v>18</v>
      </c>
      <c r="B17" s="129" t="s">
        <v>186</v>
      </c>
      <c r="C17" s="143"/>
      <c r="D17" s="144"/>
      <c r="E17" s="144"/>
      <c r="F17" s="144"/>
      <c r="G17" s="144"/>
      <c r="H17" s="144"/>
      <c r="I17" s="145"/>
      <c r="J17" s="131">
        <f t="shared" si="1"/>
        <v>0</v>
      </c>
      <c r="K17" s="948"/>
    </row>
    <row r="18" spans="1:11" ht="21" customHeight="1" thickBot="1">
      <c r="A18" s="146" t="s">
        <v>19</v>
      </c>
      <c r="B18" s="147" t="s">
        <v>191</v>
      </c>
      <c r="C18" s="148"/>
      <c r="D18" s="149">
        <f aca="true" t="shared" si="5" ref="D18:J18">D5+D8+D11+D13+D15</f>
        <v>5508000</v>
      </c>
      <c r="E18" s="149">
        <f t="shared" si="5"/>
        <v>2159000</v>
      </c>
      <c r="F18" s="149">
        <f t="shared" si="5"/>
        <v>52458000</v>
      </c>
      <c r="G18" s="149">
        <f t="shared" si="5"/>
        <v>0</v>
      </c>
      <c r="H18" s="149">
        <f t="shared" si="5"/>
        <v>0</v>
      </c>
      <c r="I18" s="150">
        <f t="shared" si="5"/>
        <v>0</v>
      </c>
      <c r="J18" s="151">
        <f t="shared" si="5"/>
        <v>55125000</v>
      </c>
      <c r="K18" s="948"/>
    </row>
  </sheetData>
  <sheetProtection/>
  <mergeCells count="8">
    <mergeCell ref="K1:K18"/>
    <mergeCell ref="A2:A3"/>
    <mergeCell ref="B2:B3"/>
    <mergeCell ref="C2:C3"/>
    <mergeCell ref="D2:D3"/>
    <mergeCell ref="E2:E3"/>
    <mergeCell ref="J2:J3"/>
    <mergeCell ref="I1:J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 topLeftCell="A1">
      <selection activeCell="I20" sqref="I20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6" customFormat="1" ht="15.75" thickBot="1">
      <c r="A1" s="152"/>
      <c r="H1" s="153" t="s">
        <v>777</v>
      </c>
      <c r="I1" s="1028" t="s">
        <v>896</v>
      </c>
    </row>
    <row r="2" spans="1:9" s="116" customFormat="1" ht="26.25" customHeight="1">
      <c r="A2" s="962" t="s">
        <v>53</v>
      </c>
      <c r="B2" s="1032" t="s">
        <v>192</v>
      </c>
      <c r="C2" s="962" t="s">
        <v>193</v>
      </c>
      <c r="D2" s="962" t="s">
        <v>194</v>
      </c>
      <c r="E2" s="1034" t="s">
        <v>874</v>
      </c>
      <c r="F2" s="1036" t="s">
        <v>195</v>
      </c>
      <c r="G2" s="1037"/>
      <c r="H2" s="1029" t="s">
        <v>876</v>
      </c>
      <c r="I2" s="1028"/>
    </row>
    <row r="3" spans="1:9" s="119" customFormat="1" ht="40.5" customHeight="1" thickBot="1">
      <c r="A3" s="1031"/>
      <c r="B3" s="1033"/>
      <c r="C3" s="1033"/>
      <c r="D3" s="1031"/>
      <c r="E3" s="1035"/>
      <c r="F3" s="154" t="s">
        <v>782</v>
      </c>
      <c r="G3" s="155" t="s">
        <v>875</v>
      </c>
      <c r="H3" s="1030"/>
      <c r="I3" s="1028"/>
    </row>
    <row r="4" spans="1:9" s="159" customFormat="1" ht="12.75" customHeight="1" thickBot="1">
      <c r="A4" s="156" t="s">
        <v>407</v>
      </c>
      <c r="B4" s="110" t="s">
        <v>408</v>
      </c>
      <c r="C4" s="110" t="s">
        <v>409</v>
      </c>
      <c r="D4" s="157" t="s">
        <v>410</v>
      </c>
      <c r="E4" s="156" t="s">
        <v>411</v>
      </c>
      <c r="F4" s="157" t="s">
        <v>485</v>
      </c>
      <c r="G4" s="157" t="s">
        <v>486</v>
      </c>
      <c r="H4" s="158" t="s">
        <v>487</v>
      </c>
      <c r="I4" s="1028"/>
    </row>
    <row r="5" spans="1:9" ht="22.5" customHeight="1" thickBot="1">
      <c r="A5" s="160" t="s">
        <v>6</v>
      </c>
      <c r="B5" s="161" t="s">
        <v>196</v>
      </c>
      <c r="C5" s="162"/>
      <c r="D5" s="163"/>
      <c r="E5" s="164">
        <f>SUM(E6:E11)</f>
        <v>0</v>
      </c>
      <c r="F5" s="165">
        <f>SUM(F6:F11)</f>
        <v>0</v>
      </c>
      <c r="G5" s="165">
        <f>SUM(G6:G11)</f>
        <v>0</v>
      </c>
      <c r="H5" s="166">
        <f>SUM(H6:H11)</f>
        <v>0</v>
      </c>
      <c r="I5" s="1028"/>
    </row>
    <row r="6" spans="1:9" ht="22.5" customHeight="1">
      <c r="A6" s="167" t="s">
        <v>7</v>
      </c>
      <c r="B6" s="168" t="s">
        <v>186</v>
      </c>
      <c r="C6" s="169"/>
      <c r="D6" s="170"/>
      <c r="E6" s="171"/>
      <c r="F6" s="2"/>
      <c r="G6" s="2"/>
      <c r="H6" s="172"/>
      <c r="I6" s="1028"/>
    </row>
    <row r="7" spans="1:9" ht="22.5" customHeight="1">
      <c r="A7" s="167" t="s">
        <v>8</v>
      </c>
      <c r="B7" s="168" t="s">
        <v>186</v>
      </c>
      <c r="C7" s="169"/>
      <c r="D7" s="170"/>
      <c r="E7" s="171"/>
      <c r="F7" s="2"/>
      <c r="G7" s="2"/>
      <c r="H7" s="172"/>
      <c r="I7" s="1028"/>
    </row>
    <row r="8" spans="1:9" ht="22.5" customHeight="1">
      <c r="A8" s="167" t="s">
        <v>9</v>
      </c>
      <c r="B8" s="168" t="s">
        <v>186</v>
      </c>
      <c r="C8" s="169"/>
      <c r="D8" s="170"/>
      <c r="E8" s="171"/>
      <c r="F8" s="2"/>
      <c r="G8" s="2"/>
      <c r="H8" s="172"/>
      <c r="I8" s="1028"/>
    </row>
    <row r="9" spans="1:9" ht="22.5" customHeight="1">
      <c r="A9" s="167" t="s">
        <v>10</v>
      </c>
      <c r="B9" s="168" t="s">
        <v>186</v>
      </c>
      <c r="C9" s="169"/>
      <c r="D9" s="170"/>
      <c r="E9" s="171"/>
      <c r="F9" s="2"/>
      <c r="G9" s="2"/>
      <c r="H9" s="172"/>
      <c r="I9" s="1028"/>
    </row>
    <row r="10" spans="1:9" ht="22.5" customHeight="1">
      <c r="A10" s="167" t="s">
        <v>11</v>
      </c>
      <c r="B10" s="168" t="s">
        <v>186</v>
      </c>
      <c r="C10" s="169"/>
      <c r="D10" s="170"/>
      <c r="E10" s="171"/>
      <c r="F10" s="2"/>
      <c r="G10" s="2"/>
      <c r="H10" s="172"/>
      <c r="I10" s="1028"/>
    </row>
    <row r="11" spans="1:9" ht="22.5" customHeight="1" thickBot="1">
      <c r="A11" s="167" t="s">
        <v>12</v>
      </c>
      <c r="B11" s="168" t="s">
        <v>186</v>
      </c>
      <c r="C11" s="169"/>
      <c r="D11" s="170"/>
      <c r="E11" s="171"/>
      <c r="F11" s="2"/>
      <c r="G11" s="2"/>
      <c r="H11" s="172"/>
      <c r="I11" s="1028"/>
    </row>
    <row r="12" spans="1:9" ht="22.5" customHeight="1" thickBot="1">
      <c r="A12" s="160" t="s">
        <v>13</v>
      </c>
      <c r="B12" s="161" t="s">
        <v>197</v>
      </c>
      <c r="C12" s="173"/>
      <c r="D12" s="174"/>
      <c r="E12" s="164">
        <f>SUM(E13:E18)</f>
        <v>2988691</v>
      </c>
      <c r="F12" s="165">
        <f>SUM(F13:F18)</f>
        <v>2954635</v>
      </c>
      <c r="G12" s="165">
        <f>SUM(G13:G18)</f>
        <v>32832</v>
      </c>
      <c r="H12" s="166">
        <f>SUM(H13:H18)</f>
        <v>1224</v>
      </c>
      <c r="I12" s="1028"/>
    </row>
    <row r="13" spans="1:9" ht="22.5" customHeight="1">
      <c r="A13" s="167" t="s">
        <v>14</v>
      </c>
      <c r="B13" s="168" t="s">
        <v>731</v>
      </c>
      <c r="C13" s="169">
        <v>2000</v>
      </c>
      <c r="D13" s="170">
        <v>2020</v>
      </c>
      <c r="E13" s="171">
        <v>2988691</v>
      </c>
      <c r="F13" s="2">
        <v>2954635</v>
      </c>
      <c r="G13" s="2">
        <v>32832</v>
      </c>
      <c r="H13" s="172">
        <v>1224</v>
      </c>
      <c r="I13" s="1028"/>
    </row>
    <row r="14" spans="1:9" ht="22.5" customHeight="1">
      <c r="A14" s="167" t="s">
        <v>15</v>
      </c>
      <c r="B14" s="168" t="s">
        <v>186</v>
      </c>
      <c r="C14" s="169"/>
      <c r="D14" s="170"/>
      <c r="E14" s="171"/>
      <c r="F14" s="2"/>
      <c r="G14" s="2"/>
      <c r="H14" s="172"/>
      <c r="I14" s="1028"/>
    </row>
    <row r="15" spans="1:9" ht="22.5" customHeight="1">
      <c r="A15" s="167" t="s">
        <v>16</v>
      </c>
      <c r="B15" s="168" t="s">
        <v>186</v>
      </c>
      <c r="C15" s="169"/>
      <c r="D15" s="170"/>
      <c r="E15" s="171"/>
      <c r="F15" s="2"/>
      <c r="G15" s="2"/>
      <c r="H15" s="172"/>
      <c r="I15" s="1028"/>
    </row>
    <row r="16" spans="1:9" ht="22.5" customHeight="1">
      <c r="A16" s="167" t="s">
        <v>17</v>
      </c>
      <c r="B16" s="168" t="s">
        <v>186</v>
      </c>
      <c r="C16" s="169"/>
      <c r="D16" s="170"/>
      <c r="E16" s="171"/>
      <c r="F16" s="2"/>
      <c r="G16" s="2"/>
      <c r="H16" s="172"/>
      <c r="I16" s="1028"/>
    </row>
    <row r="17" spans="1:9" ht="22.5" customHeight="1">
      <c r="A17" s="167" t="s">
        <v>18</v>
      </c>
      <c r="B17" s="168" t="s">
        <v>186</v>
      </c>
      <c r="C17" s="169"/>
      <c r="D17" s="170"/>
      <c r="E17" s="171"/>
      <c r="F17" s="2"/>
      <c r="G17" s="2"/>
      <c r="H17" s="172"/>
      <c r="I17" s="1028"/>
    </row>
    <row r="18" spans="1:9" ht="22.5" customHeight="1" thickBot="1">
      <c r="A18" s="167" t="s">
        <v>19</v>
      </c>
      <c r="B18" s="168" t="s">
        <v>186</v>
      </c>
      <c r="C18" s="169"/>
      <c r="D18" s="170"/>
      <c r="E18" s="171"/>
      <c r="F18" s="2"/>
      <c r="G18" s="2"/>
      <c r="H18" s="172"/>
      <c r="I18" s="1028"/>
    </row>
    <row r="19" spans="1:9" ht="22.5" customHeight="1" thickBot="1">
      <c r="A19" s="160" t="s">
        <v>20</v>
      </c>
      <c r="B19" s="161" t="s">
        <v>667</v>
      </c>
      <c r="C19" s="162"/>
      <c r="D19" s="163"/>
      <c r="E19" s="164">
        <f>E5+E12</f>
        <v>2988691</v>
      </c>
      <c r="F19" s="165">
        <f>F5+F12</f>
        <v>2954635</v>
      </c>
      <c r="G19" s="165">
        <f>G5+G12</f>
        <v>32832</v>
      </c>
      <c r="H19" s="166">
        <f>H5+H12</f>
        <v>1224</v>
      </c>
      <c r="I19" s="1028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4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J20" sqref="J20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1045" t="s">
        <v>857</v>
      </c>
      <c r="B1" s="1046"/>
      <c r="C1" s="1046"/>
      <c r="D1" s="1046"/>
      <c r="E1" s="1046"/>
      <c r="F1" s="1046"/>
      <c r="G1" s="1046"/>
      <c r="H1" s="1046"/>
      <c r="I1" s="1046"/>
      <c r="J1" s="1028" t="s">
        <v>897</v>
      </c>
    </row>
    <row r="2" spans="8:10" ht="14.25" thickBot="1">
      <c r="H2" s="1047" t="s">
        <v>198</v>
      </c>
      <c r="I2" s="1047"/>
      <c r="J2" s="1028"/>
    </row>
    <row r="3" spans="1:10" ht="13.5" thickBot="1">
      <c r="A3" s="1048" t="s">
        <v>4</v>
      </c>
      <c r="B3" s="1050" t="s">
        <v>199</v>
      </c>
      <c r="C3" s="1052" t="s">
        <v>200</v>
      </c>
      <c r="D3" s="1054" t="s">
        <v>201</v>
      </c>
      <c r="E3" s="1055"/>
      <c r="F3" s="1055"/>
      <c r="G3" s="1055"/>
      <c r="H3" s="1055"/>
      <c r="I3" s="1056" t="s">
        <v>202</v>
      </c>
      <c r="J3" s="1028"/>
    </row>
    <row r="4" spans="1:10" s="17" customFormat="1" ht="42" customHeight="1" thickBot="1">
      <c r="A4" s="1049"/>
      <c r="B4" s="1051"/>
      <c r="C4" s="1053"/>
      <c r="D4" s="175" t="s">
        <v>203</v>
      </c>
      <c r="E4" s="175" t="s">
        <v>204</v>
      </c>
      <c r="F4" s="175" t="s">
        <v>205</v>
      </c>
      <c r="G4" s="176" t="s">
        <v>206</v>
      </c>
      <c r="H4" s="176" t="s">
        <v>207</v>
      </c>
      <c r="I4" s="1057"/>
      <c r="J4" s="1028"/>
    </row>
    <row r="5" spans="1:10" s="17" customFormat="1" ht="12" customHeight="1" thickBot="1">
      <c r="A5" s="570" t="s">
        <v>407</v>
      </c>
      <c r="B5" s="177" t="s">
        <v>408</v>
      </c>
      <c r="C5" s="177" t="s">
        <v>409</v>
      </c>
      <c r="D5" s="177" t="s">
        <v>410</v>
      </c>
      <c r="E5" s="177" t="s">
        <v>411</v>
      </c>
      <c r="F5" s="177" t="s">
        <v>485</v>
      </c>
      <c r="G5" s="177" t="s">
        <v>486</v>
      </c>
      <c r="H5" s="177" t="s">
        <v>574</v>
      </c>
      <c r="I5" s="178" t="s">
        <v>575</v>
      </c>
      <c r="J5" s="1028"/>
    </row>
    <row r="6" spans="1:10" s="17" customFormat="1" ht="18" customHeight="1">
      <c r="A6" s="1058" t="s">
        <v>208</v>
      </c>
      <c r="B6" s="1059"/>
      <c r="C6" s="1059"/>
      <c r="D6" s="1059"/>
      <c r="E6" s="1059"/>
      <c r="F6" s="1059"/>
      <c r="G6" s="1059"/>
      <c r="H6" s="1059"/>
      <c r="I6" s="1060"/>
      <c r="J6" s="1028"/>
    </row>
    <row r="7" spans="1:10" ht="15.75" customHeight="1">
      <c r="A7" s="30" t="s">
        <v>6</v>
      </c>
      <c r="B7" s="28" t="s">
        <v>209</v>
      </c>
      <c r="C7" s="20"/>
      <c r="D7" s="20"/>
      <c r="E7" s="20"/>
      <c r="F7" s="20"/>
      <c r="G7" s="180"/>
      <c r="H7" s="181">
        <f aca="true" t="shared" si="0" ref="H7:H13">SUM(D7:G7)</f>
        <v>0</v>
      </c>
      <c r="I7" s="31">
        <f aca="true" t="shared" si="1" ref="I7:I13">C7+H7</f>
        <v>0</v>
      </c>
      <c r="J7" s="1028"/>
    </row>
    <row r="8" spans="1:10" ht="33.75">
      <c r="A8" s="30" t="s">
        <v>7</v>
      </c>
      <c r="B8" s="28" t="s">
        <v>886</v>
      </c>
      <c r="C8" s="20">
        <v>2255678</v>
      </c>
      <c r="D8" s="20"/>
      <c r="E8" s="20"/>
      <c r="F8" s="20"/>
      <c r="G8" s="180"/>
      <c r="H8" s="181">
        <f t="shared" si="0"/>
        <v>0</v>
      </c>
      <c r="I8" s="31">
        <f t="shared" si="1"/>
        <v>2255678</v>
      </c>
      <c r="J8" s="1028"/>
    </row>
    <row r="9" spans="1:10" ht="22.5">
      <c r="A9" s="30" t="s">
        <v>8</v>
      </c>
      <c r="B9" s="28" t="s">
        <v>143</v>
      </c>
      <c r="C9" s="20"/>
      <c r="D9" s="20"/>
      <c r="E9" s="20"/>
      <c r="F9" s="20"/>
      <c r="G9" s="180"/>
      <c r="H9" s="181">
        <f t="shared" si="0"/>
        <v>0</v>
      </c>
      <c r="I9" s="31">
        <f t="shared" si="1"/>
        <v>0</v>
      </c>
      <c r="J9" s="1028"/>
    </row>
    <row r="10" spans="1:10" ht="15.75" customHeight="1">
      <c r="A10" s="30" t="s">
        <v>9</v>
      </c>
      <c r="B10" s="28" t="s">
        <v>144</v>
      </c>
      <c r="C10" s="20"/>
      <c r="D10" s="20"/>
      <c r="E10" s="20"/>
      <c r="F10" s="20"/>
      <c r="G10" s="180"/>
      <c r="H10" s="181">
        <f t="shared" si="0"/>
        <v>0</v>
      </c>
      <c r="I10" s="31">
        <f t="shared" si="1"/>
        <v>0</v>
      </c>
      <c r="J10" s="1028"/>
    </row>
    <row r="11" spans="1:10" ht="22.5">
      <c r="A11" s="30" t="s">
        <v>10</v>
      </c>
      <c r="B11" s="28" t="s">
        <v>145</v>
      </c>
      <c r="C11" s="20"/>
      <c r="D11" s="20"/>
      <c r="E11" s="20"/>
      <c r="F11" s="20"/>
      <c r="G11" s="180"/>
      <c r="H11" s="181">
        <f t="shared" si="0"/>
        <v>0</v>
      </c>
      <c r="I11" s="31">
        <f t="shared" si="1"/>
        <v>0</v>
      </c>
      <c r="J11" s="1028"/>
    </row>
    <row r="12" spans="1:10" ht="15.75" customHeight="1">
      <c r="A12" s="32" t="s">
        <v>11</v>
      </c>
      <c r="B12" s="33" t="s">
        <v>210</v>
      </c>
      <c r="C12" s="21"/>
      <c r="D12" s="21"/>
      <c r="E12" s="21"/>
      <c r="F12" s="21"/>
      <c r="G12" s="182"/>
      <c r="H12" s="181">
        <f t="shared" si="0"/>
        <v>0</v>
      </c>
      <c r="I12" s="31">
        <f t="shared" si="1"/>
        <v>0</v>
      </c>
      <c r="J12" s="1028"/>
    </row>
    <row r="13" spans="1:10" ht="15.75" customHeight="1" thickBot="1">
      <c r="A13" s="183" t="s">
        <v>12</v>
      </c>
      <c r="B13" s="184" t="s">
        <v>211</v>
      </c>
      <c r="C13" s="186">
        <v>20200000</v>
      </c>
      <c r="D13" s="186"/>
      <c r="E13" s="186"/>
      <c r="F13" s="186"/>
      <c r="G13" s="187"/>
      <c r="H13" s="181">
        <f t="shared" si="0"/>
        <v>0</v>
      </c>
      <c r="I13" s="31">
        <f t="shared" si="1"/>
        <v>20200000</v>
      </c>
      <c r="J13" s="1028"/>
    </row>
    <row r="14" spans="1:10" s="22" customFormat="1" ht="18" customHeight="1" thickBot="1">
      <c r="A14" s="1041" t="s">
        <v>212</v>
      </c>
      <c r="B14" s="1042"/>
      <c r="C14" s="34">
        <f aca="true" t="shared" si="2" ref="C14:I14">SUM(C7:C13)</f>
        <v>22455678</v>
      </c>
      <c r="D14" s="34">
        <f>SUM(D7:D13)</f>
        <v>0</v>
      </c>
      <c r="E14" s="34">
        <f t="shared" si="2"/>
        <v>0</v>
      </c>
      <c r="F14" s="34">
        <f t="shared" si="2"/>
        <v>0</v>
      </c>
      <c r="G14" s="188">
        <f t="shared" si="2"/>
        <v>0</v>
      </c>
      <c r="H14" s="188">
        <f t="shared" si="2"/>
        <v>0</v>
      </c>
      <c r="I14" s="35">
        <f t="shared" si="2"/>
        <v>22455678</v>
      </c>
      <c r="J14" s="1028"/>
    </row>
    <row r="15" spans="1:10" s="19" customFormat="1" ht="18" customHeight="1">
      <c r="A15" s="1038" t="s">
        <v>213</v>
      </c>
      <c r="B15" s="1039"/>
      <c r="C15" s="1039"/>
      <c r="D15" s="1039"/>
      <c r="E15" s="1039"/>
      <c r="F15" s="1039"/>
      <c r="G15" s="1039"/>
      <c r="H15" s="1039"/>
      <c r="I15" s="1040"/>
      <c r="J15" s="1028"/>
    </row>
    <row r="16" spans="1:10" s="19" customFormat="1" ht="12.75">
      <c r="A16" s="30" t="s">
        <v>6</v>
      </c>
      <c r="B16" s="28" t="s">
        <v>214</v>
      </c>
      <c r="C16" s="20"/>
      <c r="D16" s="20"/>
      <c r="E16" s="20"/>
      <c r="F16" s="20"/>
      <c r="G16" s="180"/>
      <c r="H16" s="181">
        <f>SUM(D16:G16)</f>
        <v>0</v>
      </c>
      <c r="I16" s="31">
        <f>C16+H16</f>
        <v>0</v>
      </c>
      <c r="J16" s="1028"/>
    </row>
    <row r="17" spans="1:10" ht="13.5" thickBot="1">
      <c r="A17" s="183" t="s">
        <v>7</v>
      </c>
      <c r="B17" s="184" t="s">
        <v>211</v>
      </c>
      <c r="C17" s="186"/>
      <c r="D17" s="186"/>
      <c r="E17" s="186"/>
      <c r="F17" s="186"/>
      <c r="G17" s="187"/>
      <c r="H17" s="181">
        <f>SUM(D17:G17)</f>
        <v>0</v>
      </c>
      <c r="I17" s="189">
        <f>C17+H17</f>
        <v>0</v>
      </c>
      <c r="J17" s="1028"/>
    </row>
    <row r="18" spans="1:10" ht="15.75" customHeight="1" thickBot="1">
      <c r="A18" s="1041" t="s">
        <v>215</v>
      </c>
      <c r="B18" s="1042"/>
      <c r="C18" s="34">
        <f aca="true" t="shared" si="3" ref="C18:I18">SUM(C16:C17)</f>
        <v>0</v>
      </c>
      <c r="D18" s="34">
        <f t="shared" si="3"/>
        <v>0</v>
      </c>
      <c r="E18" s="34">
        <f t="shared" si="3"/>
        <v>0</v>
      </c>
      <c r="F18" s="34">
        <f t="shared" si="3"/>
        <v>0</v>
      </c>
      <c r="G18" s="188">
        <f t="shared" si="3"/>
        <v>0</v>
      </c>
      <c r="H18" s="188">
        <f t="shared" si="3"/>
        <v>0</v>
      </c>
      <c r="I18" s="35">
        <f t="shared" si="3"/>
        <v>0</v>
      </c>
      <c r="J18" s="1028"/>
    </row>
    <row r="19" spans="1:10" ht="18" customHeight="1" thickBot="1">
      <c r="A19" s="1043" t="s">
        <v>216</v>
      </c>
      <c r="B19" s="1044"/>
      <c r="C19" s="190">
        <f aca="true" t="shared" si="4" ref="C19:I19">C14+C18</f>
        <v>22455678</v>
      </c>
      <c r="D19" s="190">
        <f t="shared" si="4"/>
        <v>0</v>
      </c>
      <c r="E19" s="190">
        <f t="shared" si="4"/>
        <v>0</v>
      </c>
      <c r="F19" s="190">
        <f t="shared" si="4"/>
        <v>0</v>
      </c>
      <c r="G19" s="190">
        <f t="shared" si="4"/>
        <v>0</v>
      </c>
      <c r="H19" s="190">
        <f t="shared" si="4"/>
        <v>0</v>
      </c>
      <c r="I19" s="35">
        <f t="shared" si="4"/>
        <v>22455678</v>
      </c>
      <c r="J19" s="1028"/>
    </row>
  </sheetData>
  <sheetProtection/>
  <mergeCells count="13"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tabSelected="1" view="pageBreakPreview" zoomScale="130" zoomScaleNormal="130" zoomScaleSheetLayoutView="130" workbookViewId="0" topLeftCell="A1">
      <selection activeCell="D89" sqref="D89"/>
    </sheetView>
  </sheetViews>
  <sheetFormatPr defaultColWidth="9.00390625" defaultRowHeight="12.75"/>
  <cols>
    <col min="1" max="1" width="5.625" style="770" customWidth="1"/>
    <col min="2" max="2" width="59.875" style="770" customWidth="1"/>
    <col min="3" max="4" width="12.625" style="876" customWidth="1"/>
    <col min="5" max="5" width="13.875" style="876" customWidth="1"/>
    <col min="6" max="6" width="12.50390625" style="876" customWidth="1"/>
    <col min="7" max="8" width="11.375" style="876" customWidth="1"/>
    <col min="9" max="16384" width="9.375" style="770" customWidth="1"/>
  </cols>
  <sheetData>
    <row r="1" spans="1:8" ht="15.75" customHeight="1">
      <c r="A1" s="918" t="s">
        <v>3</v>
      </c>
      <c r="B1" s="918"/>
      <c r="C1" s="918"/>
      <c r="D1" s="918"/>
      <c r="E1" s="918"/>
      <c r="F1" s="768"/>
      <c r="G1" s="768"/>
      <c r="H1" s="769"/>
    </row>
    <row r="2" spans="1:8" ht="15.75" customHeight="1" thickBot="1">
      <c r="A2" s="771" t="s">
        <v>105</v>
      </c>
      <c r="B2" s="771"/>
      <c r="C2" s="937" t="s">
        <v>776</v>
      </c>
      <c r="D2" s="935"/>
      <c r="E2" s="935"/>
      <c r="F2" s="935"/>
      <c r="G2" s="935"/>
      <c r="H2" s="935"/>
    </row>
    <row r="3" spans="1:8" ht="15.75" customHeight="1" thickBot="1">
      <c r="A3" s="919" t="s">
        <v>53</v>
      </c>
      <c r="B3" s="921" t="s">
        <v>5</v>
      </c>
      <c r="C3" s="925" t="s">
        <v>790</v>
      </c>
      <c r="D3" s="926"/>
      <c r="E3" s="927"/>
      <c r="F3" s="928" t="s">
        <v>714</v>
      </c>
      <c r="G3" s="929"/>
      <c r="H3" s="930"/>
    </row>
    <row r="4" spans="1:8" ht="37.5" customHeight="1" thickBot="1">
      <c r="A4" s="920"/>
      <c r="B4" s="922"/>
      <c r="C4" s="773" t="s">
        <v>171</v>
      </c>
      <c r="D4" s="773" t="s">
        <v>176</v>
      </c>
      <c r="E4" s="774" t="s">
        <v>177</v>
      </c>
      <c r="F4" s="901" t="s">
        <v>715</v>
      </c>
      <c r="G4" s="775" t="s">
        <v>716</v>
      </c>
      <c r="H4" s="776" t="s">
        <v>717</v>
      </c>
    </row>
    <row r="5" spans="1:8" s="782" customFormat="1" ht="12" customHeight="1" thickBot="1">
      <c r="A5" s="777" t="s">
        <v>6</v>
      </c>
      <c r="B5" s="778" t="s">
        <v>300</v>
      </c>
      <c r="C5" s="388">
        <f>+C6+C7+C8+C9+C10+C11</f>
        <v>42881680</v>
      </c>
      <c r="D5" s="877">
        <v>43415800</v>
      </c>
      <c r="E5" s="780">
        <f>SUM(E6,E7,E8,E9,E10,E11)</f>
        <v>43415800</v>
      </c>
      <c r="F5" s="780">
        <f>SUM(F6,F7,F8,F9,F10,F11)</f>
        <v>43415800</v>
      </c>
      <c r="G5" s="779"/>
      <c r="H5" s="780"/>
    </row>
    <row r="6" spans="1:8" s="782" customFormat="1" ht="12" customHeight="1">
      <c r="A6" s="783" t="s">
        <v>65</v>
      </c>
      <c r="B6" s="784" t="s">
        <v>301</v>
      </c>
      <c r="C6" s="510">
        <v>14953829</v>
      </c>
      <c r="D6" s="878">
        <v>14974691</v>
      </c>
      <c r="E6" s="786">
        <v>14974691</v>
      </c>
      <c r="F6" s="786">
        <v>14974691</v>
      </c>
      <c r="G6" s="787"/>
      <c r="H6" s="788"/>
    </row>
    <row r="7" spans="1:8" s="782" customFormat="1" ht="12" customHeight="1">
      <c r="A7" s="789" t="s">
        <v>66</v>
      </c>
      <c r="B7" s="790" t="s">
        <v>302</v>
      </c>
      <c r="C7" s="509">
        <v>16124333</v>
      </c>
      <c r="D7" s="879">
        <v>15949800</v>
      </c>
      <c r="E7" s="792">
        <v>15949800</v>
      </c>
      <c r="F7" s="792">
        <v>15949800</v>
      </c>
      <c r="G7" s="791"/>
      <c r="H7" s="793"/>
    </row>
    <row r="8" spans="1:8" s="782" customFormat="1" ht="12" customHeight="1">
      <c r="A8" s="789" t="s">
        <v>67</v>
      </c>
      <c r="B8" s="790" t="s">
        <v>303</v>
      </c>
      <c r="C8" s="509">
        <v>10003518</v>
      </c>
      <c r="D8" s="879">
        <v>9921441</v>
      </c>
      <c r="E8" s="792">
        <v>9921441</v>
      </c>
      <c r="F8" s="792">
        <v>9921441</v>
      </c>
      <c r="G8" s="791"/>
      <c r="H8" s="793"/>
    </row>
    <row r="9" spans="1:8" s="782" customFormat="1" ht="12" customHeight="1">
      <c r="A9" s="789" t="s">
        <v>68</v>
      </c>
      <c r="B9" s="790" t="s">
        <v>304</v>
      </c>
      <c r="C9" s="509">
        <v>1800000</v>
      </c>
      <c r="D9" s="879">
        <v>1800000</v>
      </c>
      <c r="E9" s="792">
        <v>1800000</v>
      </c>
      <c r="F9" s="792">
        <v>1800000</v>
      </c>
      <c r="G9" s="791"/>
      <c r="H9" s="793"/>
    </row>
    <row r="10" spans="1:8" s="782" customFormat="1" ht="12" customHeight="1">
      <c r="A10" s="789" t="s">
        <v>101</v>
      </c>
      <c r="B10" s="881" t="s">
        <v>769</v>
      </c>
      <c r="C10" s="791"/>
      <c r="D10" s="879">
        <v>769868</v>
      </c>
      <c r="E10" s="792">
        <v>769868</v>
      </c>
      <c r="F10" s="792">
        <v>769868</v>
      </c>
      <c r="G10" s="791"/>
      <c r="H10" s="793"/>
    </row>
    <row r="11" spans="1:8" s="782" customFormat="1" ht="12" customHeight="1" thickBot="1">
      <c r="A11" s="794" t="s">
        <v>69</v>
      </c>
      <c r="B11" s="882" t="s">
        <v>770</v>
      </c>
      <c r="C11" s="796"/>
      <c r="D11" s="880"/>
      <c r="E11" s="797"/>
      <c r="F11" s="797"/>
      <c r="G11" s="796"/>
      <c r="H11" s="798"/>
    </row>
    <row r="12" spans="1:8" s="782" customFormat="1" ht="12" customHeight="1" thickBot="1">
      <c r="A12" s="777" t="s">
        <v>7</v>
      </c>
      <c r="B12" s="799" t="s">
        <v>306</v>
      </c>
      <c r="C12" s="779">
        <f>SUM(C13:C17)</f>
        <v>9254170</v>
      </c>
      <c r="D12" s="779">
        <f>SUM(D13:D17)</f>
        <v>13966415</v>
      </c>
      <c r="E12" s="780">
        <f>SUM(E13,E14,E15,E16,E17)</f>
        <v>11791975</v>
      </c>
      <c r="F12" s="780">
        <f>SUM(F13,F14,F15,F16,F17)</f>
        <v>11791975</v>
      </c>
      <c r="G12" s="779"/>
      <c r="H12" s="800"/>
    </row>
    <row r="13" spans="1:8" s="782" customFormat="1" ht="12" customHeight="1">
      <c r="A13" s="783" t="s">
        <v>71</v>
      </c>
      <c r="B13" s="784" t="s">
        <v>307</v>
      </c>
      <c r="C13" s="785"/>
      <c r="D13" s="785"/>
      <c r="E13" s="786"/>
      <c r="F13" s="786"/>
      <c r="G13" s="785"/>
      <c r="H13" s="801"/>
    </row>
    <row r="14" spans="1:8" s="782" customFormat="1" ht="12" customHeight="1">
      <c r="A14" s="789" t="s">
        <v>72</v>
      </c>
      <c r="B14" s="790" t="s">
        <v>308</v>
      </c>
      <c r="C14" s="791"/>
      <c r="D14" s="791"/>
      <c r="E14" s="792"/>
      <c r="F14" s="792"/>
      <c r="G14" s="791"/>
      <c r="H14" s="793"/>
    </row>
    <row r="15" spans="1:8" s="782" customFormat="1" ht="12" customHeight="1">
      <c r="A15" s="789" t="s">
        <v>73</v>
      </c>
      <c r="B15" s="790" t="s">
        <v>309</v>
      </c>
      <c r="C15" s="791"/>
      <c r="D15" s="791"/>
      <c r="E15" s="792"/>
      <c r="F15" s="792"/>
      <c r="G15" s="791"/>
      <c r="H15" s="793"/>
    </row>
    <row r="16" spans="1:8" s="782" customFormat="1" ht="12" customHeight="1">
      <c r="A16" s="789" t="s">
        <v>74</v>
      </c>
      <c r="B16" s="790" t="s">
        <v>310</v>
      </c>
      <c r="C16" s="791"/>
      <c r="D16" s="791"/>
      <c r="E16" s="792"/>
      <c r="F16" s="792"/>
      <c r="G16" s="791"/>
      <c r="H16" s="793"/>
    </row>
    <row r="17" spans="1:8" s="782" customFormat="1" ht="12" customHeight="1">
      <c r="A17" s="789" t="s">
        <v>75</v>
      </c>
      <c r="B17" s="790" t="s">
        <v>311</v>
      </c>
      <c r="C17" s="791">
        <v>9254170</v>
      </c>
      <c r="D17" s="791">
        <v>13966415</v>
      </c>
      <c r="E17" s="792">
        <v>11791975</v>
      </c>
      <c r="F17" s="792">
        <v>11791975</v>
      </c>
      <c r="G17" s="791"/>
      <c r="H17" s="793"/>
    </row>
    <row r="18" spans="1:8" s="782" customFormat="1" ht="12" customHeight="1" thickBot="1">
      <c r="A18" s="794" t="s">
        <v>82</v>
      </c>
      <c r="B18" s="795" t="s">
        <v>312</v>
      </c>
      <c r="C18" s="796"/>
      <c r="D18" s="796"/>
      <c r="E18" s="797"/>
      <c r="F18" s="797"/>
      <c r="G18" s="796"/>
      <c r="H18" s="798"/>
    </row>
    <row r="19" spans="1:8" s="782" customFormat="1" ht="12" customHeight="1" thickBot="1">
      <c r="A19" s="777" t="s">
        <v>8</v>
      </c>
      <c r="B19" s="778" t="s">
        <v>313</v>
      </c>
      <c r="C19" s="779">
        <f>SUM(C20:C24)</f>
        <v>90541531</v>
      </c>
      <c r="D19" s="779">
        <f>SUM(D20:D24)</f>
        <v>139054034</v>
      </c>
      <c r="E19" s="780">
        <f>SUM(E20,E21,E22,E23,E24)</f>
        <v>132709866</v>
      </c>
      <c r="F19" s="780">
        <f>SUM(F20,F21,F22,F23,F24)</f>
        <v>132709866</v>
      </c>
      <c r="G19" s="779"/>
      <c r="H19" s="800"/>
    </row>
    <row r="20" spans="1:8" s="782" customFormat="1" ht="12" customHeight="1">
      <c r="A20" s="783" t="s">
        <v>54</v>
      </c>
      <c r="B20" s="784" t="s">
        <v>314</v>
      </c>
      <c r="C20" s="785">
        <v>28108937</v>
      </c>
      <c r="D20" s="785">
        <v>40012420</v>
      </c>
      <c r="E20" s="786">
        <v>40012420</v>
      </c>
      <c r="F20" s="786">
        <v>40012420</v>
      </c>
      <c r="G20" s="785"/>
      <c r="H20" s="801"/>
    </row>
    <row r="21" spans="1:8" s="782" customFormat="1" ht="12" customHeight="1">
      <c r="A21" s="789" t="s">
        <v>55</v>
      </c>
      <c r="B21" s="790" t="s">
        <v>315</v>
      </c>
      <c r="C21" s="791"/>
      <c r="D21" s="791"/>
      <c r="E21" s="792"/>
      <c r="F21" s="792"/>
      <c r="G21" s="791"/>
      <c r="H21" s="793"/>
    </row>
    <row r="22" spans="1:8" s="782" customFormat="1" ht="12" customHeight="1">
      <c r="A22" s="789" t="s">
        <v>56</v>
      </c>
      <c r="B22" s="790" t="s">
        <v>316</v>
      </c>
      <c r="C22" s="791"/>
      <c r="D22" s="791"/>
      <c r="E22" s="792"/>
      <c r="F22" s="792"/>
      <c r="G22" s="791"/>
      <c r="H22" s="793"/>
    </row>
    <row r="23" spans="1:8" s="782" customFormat="1" ht="12" customHeight="1">
      <c r="A23" s="789" t="s">
        <v>57</v>
      </c>
      <c r="B23" s="790" t="s">
        <v>317</v>
      </c>
      <c r="C23" s="791"/>
      <c r="D23" s="791"/>
      <c r="E23" s="792"/>
      <c r="F23" s="792"/>
      <c r="G23" s="791"/>
      <c r="H23" s="793"/>
    </row>
    <row r="24" spans="1:8" s="782" customFormat="1" ht="12" customHeight="1">
      <c r="A24" s="789" t="s">
        <v>115</v>
      </c>
      <c r="B24" s="790" t="s">
        <v>318</v>
      </c>
      <c r="C24" s="791">
        <v>62432594</v>
      </c>
      <c r="D24" s="791">
        <v>99041614</v>
      </c>
      <c r="E24" s="792">
        <v>92697446</v>
      </c>
      <c r="F24" s="792">
        <v>92697446</v>
      </c>
      <c r="G24" s="791"/>
      <c r="H24" s="793"/>
    </row>
    <row r="25" spans="1:8" s="782" customFormat="1" ht="12" customHeight="1" thickBot="1">
      <c r="A25" s="794" t="s">
        <v>116</v>
      </c>
      <c r="B25" s="802" t="s">
        <v>319</v>
      </c>
      <c r="C25" s="796">
        <v>62432594</v>
      </c>
      <c r="D25" s="796">
        <v>99041614</v>
      </c>
      <c r="E25" s="797">
        <v>92697446</v>
      </c>
      <c r="F25" s="797">
        <v>92697446</v>
      </c>
      <c r="G25" s="796"/>
      <c r="H25" s="798"/>
    </row>
    <row r="26" spans="1:8" s="782" customFormat="1" ht="12" customHeight="1" thickBot="1">
      <c r="A26" s="777" t="s">
        <v>117</v>
      </c>
      <c r="B26" s="778" t="s">
        <v>703</v>
      </c>
      <c r="C26" s="803">
        <f>SUM(C27:C32)</f>
        <v>14713100</v>
      </c>
      <c r="D26" s="803">
        <v>14713100</v>
      </c>
      <c r="E26" s="804">
        <f>SUM(E27,E28,E29,E30,E31,E32)</f>
        <v>13006763</v>
      </c>
      <c r="F26" s="804">
        <f>SUM(F27,F28,F29,F30,F31,F32)</f>
        <v>12800053</v>
      </c>
      <c r="G26" s="803">
        <v>206710</v>
      </c>
      <c r="H26" s="805"/>
    </row>
    <row r="27" spans="1:8" s="782" customFormat="1" ht="12" customHeight="1">
      <c r="A27" s="783" t="s">
        <v>320</v>
      </c>
      <c r="B27" s="784" t="s">
        <v>707</v>
      </c>
      <c r="C27" s="785">
        <v>74100</v>
      </c>
      <c r="D27" s="785">
        <v>74100</v>
      </c>
      <c r="E27" s="786">
        <v>121850</v>
      </c>
      <c r="F27" s="786">
        <v>121850</v>
      </c>
      <c r="G27" s="806"/>
      <c r="H27" s="807"/>
    </row>
    <row r="28" spans="1:8" s="782" customFormat="1" ht="12" customHeight="1">
      <c r="A28" s="783" t="s">
        <v>321</v>
      </c>
      <c r="B28" s="784" t="s">
        <v>721</v>
      </c>
      <c r="C28" s="785">
        <v>2220000</v>
      </c>
      <c r="D28" s="785">
        <v>2220000</v>
      </c>
      <c r="E28" s="786">
        <v>1872906</v>
      </c>
      <c r="F28" s="786">
        <v>1872906</v>
      </c>
      <c r="G28" s="806"/>
      <c r="H28" s="807"/>
    </row>
    <row r="29" spans="1:8" s="782" customFormat="1" ht="12" customHeight="1">
      <c r="A29" s="789" t="s">
        <v>322</v>
      </c>
      <c r="B29" s="790" t="s">
        <v>708</v>
      </c>
      <c r="C29" s="791"/>
      <c r="D29" s="791"/>
      <c r="E29" s="792"/>
      <c r="F29" s="792"/>
      <c r="G29" s="791"/>
      <c r="H29" s="793"/>
    </row>
    <row r="30" spans="1:8" s="782" customFormat="1" ht="12" customHeight="1">
      <c r="A30" s="789" t="s">
        <v>722</v>
      </c>
      <c r="B30" s="790" t="s">
        <v>728</v>
      </c>
      <c r="C30" s="791">
        <v>12107000</v>
      </c>
      <c r="D30" s="791">
        <v>12107000</v>
      </c>
      <c r="E30" s="792">
        <v>10769529</v>
      </c>
      <c r="F30" s="792">
        <v>10562819</v>
      </c>
      <c r="G30" s="791">
        <v>206710</v>
      </c>
      <c r="H30" s="793"/>
    </row>
    <row r="31" spans="1:8" s="782" customFormat="1" ht="12" customHeight="1">
      <c r="A31" s="789" t="s">
        <v>704</v>
      </c>
      <c r="B31" s="406" t="s">
        <v>709</v>
      </c>
      <c r="C31" s="791">
        <v>130000</v>
      </c>
      <c r="D31" s="791">
        <v>130000</v>
      </c>
      <c r="E31" s="792">
        <v>162660</v>
      </c>
      <c r="F31" s="792">
        <v>162660</v>
      </c>
      <c r="G31" s="791"/>
      <c r="H31" s="793"/>
    </row>
    <row r="32" spans="1:8" s="782" customFormat="1" ht="12" customHeight="1" thickBot="1">
      <c r="A32" s="794" t="s">
        <v>705</v>
      </c>
      <c r="B32" s="802" t="s">
        <v>324</v>
      </c>
      <c r="C32" s="796">
        <v>182000</v>
      </c>
      <c r="D32" s="796">
        <v>182000</v>
      </c>
      <c r="E32" s="797">
        <v>79818</v>
      </c>
      <c r="F32" s="797">
        <v>79818</v>
      </c>
      <c r="G32" s="791"/>
      <c r="H32" s="793"/>
    </row>
    <row r="33" spans="1:8" s="782" customFormat="1" ht="12" customHeight="1" thickBot="1">
      <c r="A33" s="777" t="s">
        <v>10</v>
      </c>
      <c r="B33" s="778" t="s">
        <v>325</v>
      </c>
      <c r="C33" s="779">
        <f>SUM(C34:C43)</f>
        <v>8834670</v>
      </c>
      <c r="D33" s="377">
        <v>10112555</v>
      </c>
      <c r="E33" s="780">
        <f>SUM(E34,E35,E36,E37,E38,E39,E40,E41,E42,E43)</f>
        <v>9671859</v>
      </c>
      <c r="F33" s="780">
        <f>SUM(F34,F35,F36,F37,F38,F39,F40,F41,F42,F43)</f>
        <v>9668877</v>
      </c>
      <c r="G33" s="779"/>
      <c r="H33" s="800"/>
    </row>
    <row r="34" spans="1:8" s="782" customFormat="1" ht="12" customHeight="1">
      <c r="A34" s="783" t="s">
        <v>58</v>
      </c>
      <c r="B34" s="784" t="s">
        <v>326</v>
      </c>
      <c r="C34" s="785"/>
      <c r="D34" s="379"/>
      <c r="E34" s="786"/>
      <c r="F34" s="786"/>
      <c r="G34" s="785"/>
      <c r="H34" s="801"/>
    </row>
    <row r="35" spans="1:8" s="782" customFormat="1" ht="12" customHeight="1">
      <c r="A35" s="789" t="s">
        <v>59</v>
      </c>
      <c r="B35" s="790" t="s">
        <v>327</v>
      </c>
      <c r="C35" s="509">
        <v>4255000</v>
      </c>
      <c r="D35" s="378">
        <v>4255000</v>
      </c>
      <c r="E35" s="792">
        <v>4354689</v>
      </c>
      <c r="F35" s="792">
        <v>4354689</v>
      </c>
      <c r="G35" s="791"/>
      <c r="H35" s="793"/>
    </row>
    <row r="36" spans="1:8" s="782" customFormat="1" ht="12" customHeight="1">
      <c r="A36" s="789" t="s">
        <v>60</v>
      </c>
      <c r="B36" s="790" t="s">
        <v>328</v>
      </c>
      <c r="C36" s="509">
        <v>2019000</v>
      </c>
      <c r="D36" s="378">
        <v>2019000</v>
      </c>
      <c r="E36" s="792">
        <v>2435499</v>
      </c>
      <c r="F36" s="792">
        <v>2435499</v>
      </c>
      <c r="G36" s="791"/>
      <c r="H36" s="793"/>
    </row>
    <row r="37" spans="1:8" s="782" customFormat="1" ht="12" customHeight="1">
      <c r="A37" s="789" t="s">
        <v>119</v>
      </c>
      <c r="B37" s="790" t="s">
        <v>329</v>
      </c>
      <c r="C37" s="509">
        <v>100670</v>
      </c>
      <c r="D37" s="378">
        <v>1106879</v>
      </c>
      <c r="E37" s="792">
        <v>14268</v>
      </c>
      <c r="F37" s="792">
        <v>14268</v>
      </c>
      <c r="G37" s="791"/>
      <c r="H37" s="793"/>
    </row>
    <row r="38" spans="1:8" s="782" customFormat="1" ht="12" customHeight="1">
      <c r="A38" s="789" t="s">
        <v>120</v>
      </c>
      <c r="B38" s="790" t="s">
        <v>330</v>
      </c>
      <c r="C38" s="509">
        <v>600000</v>
      </c>
      <c r="D38" s="378">
        <v>600000</v>
      </c>
      <c r="E38" s="792">
        <v>783650</v>
      </c>
      <c r="F38" s="792">
        <v>783650</v>
      </c>
      <c r="G38" s="791"/>
      <c r="H38" s="793"/>
    </row>
    <row r="39" spans="1:8" s="782" customFormat="1" ht="12" customHeight="1">
      <c r="A39" s="789" t="s">
        <v>121</v>
      </c>
      <c r="B39" s="790" t="s">
        <v>331</v>
      </c>
      <c r="C39" s="509">
        <v>1860000</v>
      </c>
      <c r="D39" s="378">
        <v>2131676</v>
      </c>
      <c r="E39" s="792">
        <v>2015623</v>
      </c>
      <c r="F39" s="792">
        <v>2015623</v>
      </c>
      <c r="G39" s="791"/>
      <c r="H39" s="793"/>
    </row>
    <row r="40" spans="1:8" s="782" customFormat="1" ht="12" customHeight="1">
      <c r="A40" s="789" t="s">
        <v>122</v>
      </c>
      <c r="B40" s="790" t="s">
        <v>332</v>
      </c>
      <c r="C40" s="791"/>
      <c r="D40" s="791"/>
      <c r="E40" s="792"/>
      <c r="F40" s="792"/>
      <c r="G40" s="791"/>
      <c r="H40" s="793"/>
    </row>
    <row r="41" spans="1:8" s="782" customFormat="1" ht="12" customHeight="1">
      <c r="A41" s="789" t="s">
        <v>123</v>
      </c>
      <c r="B41" s="790" t="s">
        <v>333</v>
      </c>
      <c r="C41" s="791"/>
      <c r="D41" s="791"/>
      <c r="E41" s="792">
        <v>66</v>
      </c>
      <c r="F41" s="792">
        <v>66</v>
      </c>
      <c r="G41" s="791"/>
      <c r="H41" s="793"/>
    </row>
    <row r="42" spans="1:8" s="782" customFormat="1" ht="12" customHeight="1">
      <c r="A42" s="789" t="s">
        <v>334</v>
      </c>
      <c r="B42" s="790" t="s">
        <v>335</v>
      </c>
      <c r="C42" s="808"/>
      <c r="D42" s="808"/>
      <c r="E42" s="809"/>
      <c r="F42" s="809"/>
      <c r="G42" s="808"/>
      <c r="H42" s="810"/>
    </row>
    <row r="43" spans="1:8" s="782" customFormat="1" ht="12" customHeight="1" thickBot="1">
      <c r="A43" s="894" t="s">
        <v>336</v>
      </c>
      <c r="B43" s="795" t="s">
        <v>337</v>
      </c>
      <c r="C43" s="811"/>
      <c r="D43" s="811"/>
      <c r="E43" s="812">
        <v>68064</v>
      </c>
      <c r="F43" s="812">
        <v>65082</v>
      </c>
      <c r="G43" s="808"/>
      <c r="H43" s="810"/>
    </row>
    <row r="44" spans="1:8" s="782" customFormat="1" ht="12" customHeight="1" thickBot="1">
      <c r="A44" s="777" t="s">
        <v>11</v>
      </c>
      <c r="B44" s="778" t="s">
        <v>338</v>
      </c>
      <c r="C44" s="779">
        <f>SUM(C45:C49)</f>
        <v>20200000</v>
      </c>
      <c r="D44" s="779">
        <f>SUM(D45:D49)</f>
        <v>20200000</v>
      </c>
      <c r="E44" s="780">
        <f>SUM(E45,E46,E47,E48,E49)</f>
        <v>0</v>
      </c>
      <c r="F44" s="780">
        <f>SUM(F45,F46,F47,F48,F49)</f>
        <v>0</v>
      </c>
      <c r="G44" s="779"/>
      <c r="H44" s="800"/>
    </row>
    <row r="45" spans="1:8" s="782" customFormat="1" ht="12" customHeight="1">
      <c r="A45" s="783" t="s">
        <v>61</v>
      </c>
      <c r="B45" s="784" t="s">
        <v>339</v>
      </c>
      <c r="C45" s="813"/>
      <c r="D45" s="813"/>
      <c r="E45" s="814"/>
      <c r="F45" s="814"/>
      <c r="G45" s="813"/>
      <c r="H45" s="815"/>
    </row>
    <row r="46" spans="1:8" s="782" customFormat="1" ht="12" customHeight="1">
      <c r="A46" s="789" t="s">
        <v>62</v>
      </c>
      <c r="B46" s="790" t="s">
        <v>340</v>
      </c>
      <c r="C46" s="808">
        <v>20200000</v>
      </c>
      <c r="D46" s="808">
        <v>20200000</v>
      </c>
      <c r="E46" s="809"/>
      <c r="F46" s="809"/>
      <c r="G46" s="808"/>
      <c r="H46" s="810"/>
    </row>
    <row r="47" spans="1:8" s="782" customFormat="1" ht="12" customHeight="1">
      <c r="A47" s="789" t="s">
        <v>341</v>
      </c>
      <c r="B47" s="790" t="s">
        <v>342</v>
      </c>
      <c r="C47" s="808"/>
      <c r="D47" s="808"/>
      <c r="E47" s="809"/>
      <c r="F47" s="809"/>
      <c r="G47" s="808"/>
      <c r="H47" s="810"/>
    </row>
    <row r="48" spans="1:8" s="782" customFormat="1" ht="12" customHeight="1">
      <c r="A48" s="789" t="s">
        <v>343</v>
      </c>
      <c r="B48" s="790" t="s">
        <v>344</v>
      </c>
      <c r="C48" s="808"/>
      <c r="D48" s="808"/>
      <c r="E48" s="809"/>
      <c r="F48" s="809"/>
      <c r="G48" s="808"/>
      <c r="H48" s="810"/>
    </row>
    <row r="49" spans="1:8" s="782" customFormat="1" ht="12" customHeight="1" thickBot="1">
      <c r="A49" s="794" t="s">
        <v>345</v>
      </c>
      <c r="B49" s="795" t="s">
        <v>346</v>
      </c>
      <c r="C49" s="811"/>
      <c r="D49" s="811"/>
      <c r="E49" s="812"/>
      <c r="F49" s="812"/>
      <c r="G49" s="811"/>
      <c r="H49" s="816"/>
    </row>
    <row r="50" spans="1:8" s="782" customFormat="1" ht="17.25" customHeight="1" thickBot="1">
      <c r="A50" s="777" t="s">
        <v>124</v>
      </c>
      <c r="B50" s="778" t="s">
        <v>347</v>
      </c>
      <c r="C50" s="779">
        <f>SUM(C51:C53)</f>
        <v>0</v>
      </c>
      <c r="D50" s="779">
        <f>SUM(D51:D53)</f>
        <v>0</v>
      </c>
      <c r="E50" s="780">
        <f>SUM(E51,E52,E53)</f>
        <v>0</v>
      </c>
      <c r="F50" s="780">
        <f>SUM(F51,F52,F53)</f>
        <v>0</v>
      </c>
      <c r="G50" s="779"/>
      <c r="H50" s="800"/>
    </row>
    <row r="51" spans="1:8" s="782" customFormat="1" ht="12" customHeight="1">
      <c r="A51" s="783" t="s">
        <v>63</v>
      </c>
      <c r="B51" s="784" t="s">
        <v>348</v>
      </c>
      <c r="C51" s="785"/>
      <c r="D51" s="785"/>
      <c r="E51" s="786"/>
      <c r="F51" s="786"/>
      <c r="G51" s="785"/>
      <c r="H51" s="801"/>
    </row>
    <row r="52" spans="1:8" s="782" customFormat="1" ht="12" customHeight="1">
      <c r="A52" s="789" t="s">
        <v>64</v>
      </c>
      <c r="B52" s="790" t="s">
        <v>349</v>
      </c>
      <c r="C52" s="791"/>
      <c r="D52" s="791"/>
      <c r="E52" s="792"/>
      <c r="F52" s="792"/>
      <c r="G52" s="791"/>
      <c r="H52" s="793"/>
    </row>
    <row r="53" spans="1:8" s="782" customFormat="1" ht="12" customHeight="1">
      <c r="A53" s="789" t="s">
        <v>350</v>
      </c>
      <c r="B53" s="790" t="s">
        <v>351</v>
      </c>
      <c r="C53" s="791"/>
      <c r="D53" s="791"/>
      <c r="E53" s="792"/>
      <c r="F53" s="792"/>
      <c r="G53" s="791"/>
      <c r="H53" s="793"/>
    </row>
    <row r="54" spans="1:8" s="782" customFormat="1" ht="12" customHeight="1" thickBot="1">
      <c r="A54" s="794" t="s">
        <v>352</v>
      </c>
      <c r="B54" s="795" t="s">
        <v>353</v>
      </c>
      <c r="C54" s="796"/>
      <c r="D54" s="796"/>
      <c r="E54" s="797"/>
      <c r="F54" s="797"/>
      <c r="G54" s="796"/>
      <c r="H54" s="798"/>
    </row>
    <row r="55" spans="1:8" s="782" customFormat="1" ht="12" customHeight="1" thickBot="1">
      <c r="A55" s="777" t="s">
        <v>13</v>
      </c>
      <c r="B55" s="799" t="s">
        <v>354</v>
      </c>
      <c r="C55" s="779">
        <f>SUM(C56:C58)</f>
        <v>154404</v>
      </c>
      <c r="D55" s="779">
        <f>SUM(D56:D58)</f>
        <v>154404</v>
      </c>
      <c r="E55" s="780">
        <f>SUM(E56,E57,E58)</f>
        <v>144019</v>
      </c>
      <c r="F55" s="780">
        <f>SUM(F56,F57,F58)</f>
        <v>144019</v>
      </c>
      <c r="G55" s="779"/>
      <c r="H55" s="800"/>
    </row>
    <row r="56" spans="1:8" s="782" customFormat="1" ht="12" customHeight="1">
      <c r="A56" s="783" t="s">
        <v>125</v>
      </c>
      <c r="B56" s="784" t="s">
        <v>355</v>
      </c>
      <c r="C56" s="808"/>
      <c r="D56" s="808"/>
      <c r="E56" s="809"/>
      <c r="F56" s="809"/>
      <c r="G56" s="813"/>
      <c r="H56" s="815"/>
    </row>
    <row r="57" spans="1:8" s="782" customFormat="1" ht="12" customHeight="1">
      <c r="A57" s="789" t="s">
        <v>126</v>
      </c>
      <c r="B57" s="790" t="s">
        <v>356</v>
      </c>
      <c r="C57" s="808">
        <v>154404</v>
      </c>
      <c r="D57" s="808">
        <v>154404</v>
      </c>
      <c r="E57" s="809">
        <v>144019</v>
      </c>
      <c r="F57" s="809">
        <v>144019</v>
      </c>
      <c r="G57" s="808"/>
      <c r="H57" s="810"/>
    </row>
    <row r="58" spans="1:8" s="782" customFormat="1" ht="12" customHeight="1">
      <c r="A58" s="789" t="s">
        <v>151</v>
      </c>
      <c r="B58" s="790" t="s">
        <v>357</v>
      </c>
      <c r="C58" s="808"/>
      <c r="D58" s="808"/>
      <c r="E58" s="809"/>
      <c r="F58" s="809"/>
      <c r="G58" s="808"/>
      <c r="H58" s="810"/>
    </row>
    <row r="59" spans="1:8" s="782" customFormat="1" ht="12" customHeight="1" thickBot="1">
      <c r="A59" s="794" t="s">
        <v>358</v>
      </c>
      <c r="B59" s="795" t="s">
        <v>359</v>
      </c>
      <c r="C59" s="808"/>
      <c r="D59" s="808"/>
      <c r="E59" s="809"/>
      <c r="F59" s="809"/>
      <c r="G59" s="811"/>
      <c r="H59" s="816"/>
    </row>
    <row r="60" spans="1:8" s="782" customFormat="1" ht="12" customHeight="1" thickBot="1">
      <c r="A60" s="777" t="s">
        <v>14</v>
      </c>
      <c r="B60" s="778" t="s">
        <v>360</v>
      </c>
      <c r="C60" s="803">
        <f>+C5+C12+C19+C26+C33+C44+C50+C55</f>
        <v>186579555</v>
      </c>
      <c r="D60" s="803">
        <v>241616308</v>
      </c>
      <c r="E60" s="804">
        <f>SUM(E5,E12,E19,E26,E33,E44,E50,E55)</f>
        <v>210740282</v>
      </c>
      <c r="F60" s="804">
        <f>SUM(F5,F12,F19,F26,F33,F44,F50,F55)</f>
        <v>210530590</v>
      </c>
      <c r="G60" s="803">
        <v>206710</v>
      </c>
      <c r="H60" s="805"/>
    </row>
    <row r="61" spans="1:8" s="782" customFormat="1" ht="12" customHeight="1" thickBot="1">
      <c r="A61" s="817" t="s">
        <v>361</v>
      </c>
      <c r="B61" s="799" t="s">
        <v>362</v>
      </c>
      <c r="C61" s="779">
        <f>+C62+C63+C64</f>
        <v>0</v>
      </c>
      <c r="D61" s="779">
        <f>+D62+D63+D64</f>
        <v>0</v>
      </c>
      <c r="E61" s="780"/>
      <c r="F61" s="780"/>
      <c r="G61" s="819"/>
      <c r="H61" s="820"/>
    </row>
    <row r="62" spans="1:8" s="782" customFormat="1" ht="12" customHeight="1">
      <c r="A62" s="899" t="s">
        <v>363</v>
      </c>
      <c r="B62" s="784" t="s">
        <v>364</v>
      </c>
      <c r="C62" s="808"/>
      <c r="D62" s="808"/>
      <c r="E62" s="809"/>
      <c r="F62" s="809"/>
      <c r="G62" s="813"/>
      <c r="H62" s="815"/>
    </row>
    <row r="63" spans="1:8" s="782" customFormat="1" ht="12" customHeight="1">
      <c r="A63" s="895" t="s">
        <v>365</v>
      </c>
      <c r="B63" s="790" t="s">
        <v>366</v>
      </c>
      <c r="C63" s="808"/>
      <c r="D63" s="808"/>
      <c r="E63" s="809"/>
      <c r="F63" s="809"/>
      <c r="G63" s="808"/>
      <c r="H63" s="810"/>
    </row>
    <row r="64" spans="1:8" s="782" customFormat="1" ht="12" customHeight="1" thickBot="1">
      <c r="A64" s="894" t="s">
        <v>367</v>
      </c>
      <c r="B64" s="821" t="s">
        <v>412</v>
      </c>
      <c r="C64" s="808"/>
      <c r="D64" s="808"/>
      <c r="E64" s="809"/>
      <c r="F64" s="809"/>
      <c r="G64" s="811"/>
      <c r="H64" s="816"/>
    </row>
    <row r="65" spans="1:8" s="782" customFormat="1" ht="12" customHeight="1" thickBot="1">
      <c r="A65" s="817" t="s">
        <v>369</v>
      </c>
      <c r="B65" s="799" t="s">
        <v>370</v>
      </c>
      <c r="C65" s="779">
        <f>+C66+C67+C68+C69</f>
        <v>0</v>
      </c>
      <c r="D65" s="779">
        <f>+D66+D67+D68+D69</f>
        <v>0</v>
      </c>
      <c r="E65" s="780"/>
      <c r="F65" s="780"/>
      <c r="G65" s="779"/>
      <c r="H65" s="800"/>
    </row>
    <row r="66" spans="1:8" s="782" customFormat="1" ht="13.5" customHeight="1">
      <c r="A66" s="899" t="s">
        <v>102</v>
      </c>
      <c r="B66" s="784" t="s">
        <v>371</v>
      </c>
      <c r="C66" s="808"/>
      <c r="D66" s="808"/>
      <c r="E66" s="809"/>
      <c r="F66" s="809"/>
      <c r="G66" s="813"/>
      <c r="H66" s="815"/>
    </row>
    <row r="67" spans="1:8" s="782" customFormat="1" ht="12" customHeight="1">
      <c r="A67" s="895" t="s">
        <v>103</v>
      </c>
      <c r="B67" s="790" t="s">
        <v>372</v>
      </c>
      <c r="C67" s="808"/>
      <c r="D67" s="808"/>
      <c r="E67" s="809"/>
      <c r="F67" s="809"/>
      <c r="G67" s="808"/>
      <c r="H67" s="810"/>
    </row>
    <row r="68" spans="1:8" s="782" customFormat="1" ht="12" customHeight="1">
      <c r="A68" s="895" t="s">
        <v>373</v>
      </c>
      <c r="B68" s="790" t="s">
        <v>374</v>
      </c>
      <c r="C68" s="808"/>
      <c r="D68" s="808"/>
      <c r="E68" s="809"/>
      <c r="F68" s="809"/>
      <c r="G68" s="808"/>
      <c r="H68" s="810"/>
    </row>
    <row r="69" spans="1:8" s="782" customFormat="1" ht="12" customHeight="1" thickBot="1">
      <c r="A69" s="894" t="s">
        <v>375</v>
      </c>
      <c r="B69" s="795" t="s">
        <v>376</v>
      </c>
      <c r="C69" s="808"/>
      <c r="D69" s="808"/>
      <c r="E69" s="809"/>
      <c r="F69" s="809"/>
      <c r="G69" s="811"/>
      <c r="H69" s="816"/>
    </row>
    <row r="70" spans="1:8" s="782" customFormat="1" ht="12" customHeight="1" thickBot="1">
      <c r="A70" s="817" t="s">
        <v>377</v>
      </c>
      <c r="B70" s="799" t="s">
        <v>378</v>
      </c>
      <c r="C70" s="779">
        <f>+C71+C72</f>
        <v>2699700</v>
      </c>
      <c r="D70" s="779">
        <f>+D71+D72</f>
        <v>14536660</v>
      </c>
      <c r="E70" s="780">
        <f>SUM(E71,E72)</f>
        <v>14536660</v>
      </c>
      <c r="F70" s="780">
        <f>SUM(F71,F72)</f>
        <v>14536660</v>
      </c>
      <c r="G70" s="779"/>
      <c r="H70" s="800"/>
    </row>
    <row r="71" spans="1:8" s="782" customFormat="1" ht="12" customHeight="1">
      <c r="A71" s="899" t="s">
        <v>379</v>
      </c>
      <c r="B71" s="784" t="s">
        <v>380</v>
      </c>
      <c r="C71" s="808">
        <v>2699700</v>
      </c>
      <c r="D71" s="808">
        <v>14536660</v>
      </c>
      <c r="E71" s="809">
        <v>14536660</v>
      </c>
      <c r="F71" s="809">
        <v>14536660</v>
      </c>
      <c r="G71" s="813"/>
      <c r="H71" s="815"/>
    </row>
    <row r="72" spans="1:8" s="782" customFormat="1" ht="12" customHeight="1" thickBot="1">
      <c r="A72" s="894" t="s">
        <v>381</v>
      </c>
      <c r="B72" s="795" t="s">
        <v>382</v>
      </c>
      <c r="C72" s="808"/>
      <c r="D72" s="808"/>
      <c r="E72" s="809"/>
      <c r="F72" s="809"/>
      <c r="G72" s="811"/>
      <c r="H72" s="816"/>
    </row>
    <row r="73" spans="1:8" s="782" customFormat="1" ht="12" customHeight="1" thickBot="1">
      <c r="A73" s="817" t="s">
        <v>383</v>
      </c>
      <c r="B73" s="799" t="s">
        <v>384</v>
      </c>
      <c r="C73" s="779">
        <f>+C74+C75+C76</f>
        <v>0</v>
      </c>
      <c r="D73" s="779">
        <f>+D74+D75+D76</f>
        <v>0</v>
      </c>
      <c r="E73" s="780">
        <f>SUM(E74,E75,E76)</f>
        <v>1534635</v>
      </c>
      <c r="F73" s="780">
        <f>SUM(F74,F75,F76)</f>
        <v>1534635</v>
      </c>
      <c r="G73" s="779"/>
      <c r="H73" s="800"/>
    </row>
    <row r="74" spans="1:8" s="782" customFormat="1" ht="12" customHeight="1">
      <c r="A74" s="899" t="s">
        <v>385</v>
      </c>
      <c r="B74" s="784" t="s">
        <v>386</v>
      </c>
      <c r="C74" s="808"/>
      <c r="D74" s="808"/>
      <c r="E74" s="809">
        <v>1534635</v>
      </c>
      <c r="F74" s="809">
        <v>1534635</v>
      </c>
      <c r="G74" s="813"/>
      <c r="H74" s="815"/>
    </row>
    <row r="75" spans="1:8" s="782" customFormat="1" ht="12" customHeight="1">
      <c r="A75" s="895" t="s">
        <v>387</v>
      </c>
      <c r="B75" s="790" t="s">
        <v>388</v>
      </c>
      <c r="C75" s="808"/>
      <c r="D75" s="808"/>
      <c r="E75" s="809"/>
      <c r="F75" s="809"/>
      <c r="G75" s="808"/>
      <c r="H75" s="810"/>
    </row>
    <row r="76" spans="1:8" s="782" customFormat="1" ht="12" customHeight="1" thickBot="1">
      <c r="A76" s="894" t="s">
        <v>389</v>
      </c>
      <c r="B76" s="802" t="s">
        <v>390</v>
      </c>
      <c r="C76" s="808"/>
      <c r="D76" s="808"/>
      <c r="E76" s="809"/>
      <c r="F76" s="809"/>
      <c r="G76" s="811"/>
      <c r="H76" s="816"/>
    </row>
    <row r="77" spans="1:8" s="782" customFormat="1" ht="12" customHeight="1" thickBot="1">
      <c r="A77" s="817" t="s">
        <v>391</v>
      </c>
      <c r="B77" s="799" t="s">
        <v>392</v>
      </c>
      <c r="C77" s="779">
        <f>+C78+C79+C80+C81</f>
        <v>0</v>
      </c>
      <c r="D77" s="779">
        <f>+D78+D79+D80+D81</f>
        <v>0</v>
      </c>
      <c r="E77" s="780"/>
      <c r="F77" s="780"/>
      <c r="G77" s="779"/>
      <c r="H77" s="800"/>
    </row>
    <row r="78" spans="1:8" s="782" customFormat="1" ht="12" customHeight="1">
      <c r="A78" s="822" t="s">
        <v>393</v>
      </c>
      <c r="B78" s="784" t="s">
        <v>394</v>
      </c>
      <c r="C78" s="808"/>
      <c r="D78" s="808"/>
      <c r="E78" s="809"/>
      <c r="F78" s="809"/>
      <c r="G78" s="813"/>
      <c r="H78" s="815"/>
    </row>
    <row r="79" spans="1:8" s="782" customFormat="1" ht="12" customHeight="1">
      <c r="A79" s="823" t="s">
        <v>395</v>
      </c>
      <c r="B79" s="790" t="s">
        <v>396</v>
      </c>
      <c r="C79" s="808"/>
      <c r="D79" s="808"/>
      <c r="E79" s="809"/>
      <c r="F79" s="809"/>
      <c r="G79" s="808"/>
      <c r="H79" s="810"/>
    </row>
    <row r="80" spans="1:8" s="782" customFormat="1" ht="12" customHeight="1">
      <c r="A80" s="823" t="s">
        <v>397</v>
      </c>
      <c r="B80" s="790" t="s">
        <v>398</v>
      </c>
      <c r="C80" s="808"/>
      <c r="D80" s="808"/>
      <c r="E80" s="809"/>
      <c r="F80" s="809"/>
      <c r="G80" s="808"/>
      <c r="H80" s="810"/>
    </row>
    <row r="81" spans="1:8" s="782" customFormat="1" ht="12" customHeight="1" thickBot="1">
      <c r="A81" s="900" t="s">
        <v>399</v>
      </c>
      <c r="B81" s="802" t="s">
        <v>400</v>
      </c>
      <c r="C81" s="808"/>
      <c r="D81" s="808"/>
      <c r="E81" s="809"/>
      <c r="F81" s="809"/>
      <c r="G81" s="811"/>
      <c r="H81" s="816"/>
    </row>
    <row r="82" spans="1:8" s="782" customFormat="1" ht="12" customHeight="1" thickBot="1">
      <c r="A82" s="817" t="s">
        <v>401</v>
      </c>
      <c r="B82" s="799" t="s">
        <v>402</v>
      </c>
      <c r="C82" s="824"/>
      <c r="D82" s="824"/>
      <c r="E82" s="825"/>
      <c r="F82" s="825"/>
      <c r="G82" s="824"/>
      <c r="H82" s="826"/>
    </row>
    <row r="83" spans="1:8" s="782" customFormat="1" ht="12" customHeight="1" thickBot="1">
      <c r="A83" s="817" t="s">
        <v>403</v>
      </c>
      <c r="B83" s="827" t="s">
        <v>404</v>
      </c>
      <c r="C83" s="803">
        <f>+C61+C65+C70+C73+C77+C82</f>
        <v>2699700</v>
      </c>
      <c r="D83" s="803">
        <f>+D61+D65+D70+D73+D77+D82</f>
        <v>14536660</v>
      </c>
      <c r="E83" s="804">
        <f>SUM(E61,E65,E70,E73,E77,E82)</f>
        <v>16071295</v>
      </c>
      <c r="F83" s="804">
        <f>SUM(F61,F65,F70,F73,F77,F82)</f>
        <v>16071295</v>
      </c>
      <c r="G83" s="824"/>
      <c r="H83" s="826"/>
    </row>
    <row r="84" spans="1:8" s="782" customFormat="1" ht="12" customHeight="1" thickBot="1">
      <c r="A84" s="828" t="s">
        <v>405</v>
      </c>
      <c r="B84" s="829" t="s">
        <v>406</v>
      </c>
      <c r="C84" s="803">
        <f>+C60+C83</f>
        <v>189279255</v>
      </c>
      <c r="D84" s="803">
        <f>+D60+D83</f>
        <v>256152968</v>
      </c>
      <c r="E84" s="804">
        <f>SUM(E60,E83)</f>
        <v>226811577</v>
      </c>
      <c r="F84" s="804">
        <f>SUM(F60,F83)</f>
        <v>226601885</v>
      </c>
      <c r="G84" s="803">
        <v>206710</v>
      </c>
      <c r="H84" s="805"/>
    </row>
    <row r="85" spans="1:8" ht="16.5" customHeight="1">
      <c r="A85" s="918" t="s">
        <v>35</v>
      </c>
      <c r="B85" s="918"/>
      <c r="C85" s="918"/>
      <c r="D85" s="918"/>
      <c r="E85" s="918"/>
      <c r="F85" s="830"/>
      <c r="G85" s="830"/>
      <c r="H85" s="830"/>
    </row>
    <row r="86" spans="1:8" s="832" customFormat="1" ht="16.5" customHeight="1" thickBot="1">
      <c r="A86" s="831" t="s">
        <v>106</v>
      </c>
      <c r="B86" s="831"/>
      <c r="C86" s="934" t="s">
        <v>150</v>
      </c>
      <c r="D86" s="935"/>
      <c r="E86" s="935"/>
      <c r="F86" s="935"/>
      <c r="G86" s="935"/>
      <c r="H86" s="935"/>
    </row>
    <row r="87" spans="1:8" s="832" customFormat="1" ht="16.5" customHeight="1" thickBot="1">
      <c r="A87" s="919" t="s">
        <v>53</v>
      </c>
      <c r="B87" s="921" t="s">
        <v>170</v>
      </c>
      <c r="C87" s="923" t="str">
        <f>+C3</f>
        <v>2018. évi</v>
      </c>
      <c r="D87" s="923"/>
      <c r="E87" s="924"/>
      <c r="F87" s="931" t="s">
        <v>718</v>
      </c>
      <c r="G87" s="932"/>
      <c r="H87" s="933"/>
    </row>
    <row r="88" spans="1:8" ht="37.5" customHeight="1" thickBot="1">
      <c r="A88" s="920"/>
      <c r="B88" s="922"/>
      <c r="C88" s="772" t="s">
        <v>171</v>
      </c>
      <c r="D88" s="772" t="s">
        <v>176</v>
      </c>
      <c r="E88" s="833" t="s">
        <v>177</v>
      </c>
      <c r="F88" s="834" t="s">
        <v>715</v>
      </c>
      <c r="G88" s="835" t="s">
        <v>719</v>
      </c>
      <c r="H88" s="836" t="s">
        <v>717</v>
      </c>
    </row>
    <row r="89" spans="1:8" ht="12" customHeight="1" thickBot="1">
      <c r="A89" s="837" t="s">
        <v>6</v>
      </c>
      <c r="B89" s="368" t="s">
        <v>801</v>
      </c>
      <c r="C89" s="507">
        <f>C90+C91+C92+C93+C94+C112</f>
        <v>87454706</v>
      </c>
      <c r="D89" s="507">
        <v>101317343</v>
      </c>
      <c r="E89" s="838">
        <f>SUM(E90:E94,E107)</f>
        <v>86736235</v>
      </c>
      <c r="F89" s="838">
        <f>SUM(F90:F94,F107)</f>
        <v>86529525</v>
      </c>
      <c r="G89" s="888">
        <v>206710</v>
      </c>
      <c r="H89" s="840"/>
    </row>
    <row r="90" spans="1:8" ht="12" customHeight="1">
      <c r="A90" s="841" t="s">
        <v>65</v>
      </c>
      <c r="B90" s="842" t="s">
        <v>36</v>
      </c>
      <c r="C90" s="508">
        <v>23167058</v>
      </c>
      <c r="D90" s="508">
        <v>26829283</v>
      </c>
      <c r="E90" s="843">
        <v>23555525</v>
      </c>
      <c r="F90" s="843">
        <v>23555525</v>
      </c>
      <c r="G90" s="785"/>
      <c r="H90" s="801"/>
    </row>
    <row r="91" spans="1:8" ht="12" customHeight="1">
      <c r="A91" s="789" t="s">
        <v>66</v>
      </c>
      <c r="B91" s="844" t="s">
        <v>127</v>
      </c>
      <c r="C91" s="509">
        <v>4654230</v>
      </c>
      <c r="D91" s="509">
        <v>5089580</v>
      </c>
      <c r="E91" s="792">
        <v>4659796</v>
      </c>
      <c r="F91" s="792">
        <v>4659796</v>
      </c>
      <c r="G91" s="791"/>
      <c r="H91" s="793"/>
    </row>
    <row r="92" spans="1:8" ht="12" customHeight="1">
      <c r="A92" s="789" t="s">
        <v>67</v>
      </c>
      <c r="B92" s="844" t="s">
        <v>94</v>
      </c>
      <c r="C92" s="511">
        <v>39715718</v>
      </c>
      <c r="D92" s="511">
        <v>41859722</v>
      </c>
      <c r="E92" s="797">
        <v>37546266</v>
      </c>
      <c r="F92" s="797">
        <v>37546266</v>
      </c>
      <c r="G92" s="791"/>
      <c r="H92" s="793"/>
    </row>
    <row r="93" spans="1:8" ht="12" customHeight="1">
      <c r="A93" s="789" t="s">
        <v>68</v>
      </c>
      <c r="B93" s="845" t="s">
        <v>128</v>
      </c>
      <c r="C93" s="511">
        <v>4631000</v>
      </c>
      <c r="D93" s="511">
        <v>5583500</v>
      </c>
      <c r="E93" s="797">
        <v>4975195</v>
      </c>
      <c r="F93" s="797">
        <v>4975195</v>
      </c>
      <c r="G93" s="791"/>
      <c r="H93" s="793"/>
    </row>
    <row r="94" spans="1:8" ht="12" customHeight="1">
      <c r="A94" s="789" t="s">
        <v>77</v>
      </c>
      <c r="B94" s="846" t="s">
        <v>129</v>
      </c>
      <c r="C94" s="511">
        <v>15286700</v>
      </c>
      <c r="D94" s="511">
        <v>17445438</v>
      </c>
      <c r="E94" s="797">
        <f>SUM(E95:E106)</f>
        <v>15999453</v>
      </c>
      <c r="F94" s="797">
        <f>SUM(F95:F106)</f>
        <v>15792743</v>
      </c>
      <c r="G94" s="791">
        <v>206710</v>
      </c>
      <c r="H94" s="793"/>
    </row>
    <row r="95" spans="1:8" ht="12" customHeight="1">
      <c r="A95" s="789" t="s">
        <v>69</v>
      </c>
      <c r="B95" s="352" t="s">
        <v>796</v>
      </c>
      <c r="C95" s="511"/>
      <c r="D95" s="511">
        <v>1514038</v>
      </c>
      <c r="E95" s="797">
        <v>1514038</v>
      </c>
      <c r="F95" s="797">
        <v>1514038</v>
      </c>
      <c r="G95" s="791"/>
      <c r="H95" s="793"/>
    </row>
    <row r="96" spans="1:8" ht="12" customHeight="1">
      <c r="A96" s="789" t="s">
        <v>70</v>
      </c>
      <c r="B96" s="376" t="s">
        <v>797</v>
      </c>
      <c r="C96" s="511"/>
      <c r="D96" s="511"/>
      <c r="E96" s="797"/>
      <c r="F96" s="797"/>
      <c r="G96" s="791"/>
      <c r="H96" s="793"/>
    </row>
    <row r="97" spans="1:8" ht="12" customHeight="1">
      <c r="A97" s="789" t="s">
        <v>78</v>
      </c>
      <c r="B97" s="376" t="s">
        <v>798</v>
      </c>
      <c r="C97" s="511"/>
      <c r="D97" s="511"/>
      <c r="E97" s="797"/>
      <c r="F97" s="797"/>
      <c r="G97" s="791"/>
      <c r="H97" s="793"/>
    </row>
    <row r="98" spans="1:8" ht="12" customHeight="1">
      <c r="A98" s="789" t="s">
        <v>79</v>
      </c>
      <c r="B98" s="374" t="s">
        <v>413</v>
      </c>
      <c r="C98" s="511"/>
      <c r="D98" s="511"/>
      <c r="E98" s="797"/>
      <c r="F98" s="797"/>
      <c r="G98" s="791"/>
      <c r="H98" s="793"/>
    </row>
    <row r="99" spans="1:8" ht="12" customHeight="1">
      <c r="A99" s="895" t="s">
        <v>80</v>
      </c>
      <c r="B99" s="375" t="s">
        <v>414</v>
      </c>
      <c r="C99" s="511"/>
      <c r="D99" s="511"/>
      <c r="E99" s="797"/>
      <c r="F99" s="797"/>
      <c r="G99" s="791"/>
      <c r="H99" s="793"/>
    </row>
    <row r="100" spans="1:8" ht="12" customHeight="1">
      <c r="A100" s="895" t="s">
        <v>81</v>
      </c>
      <c r="B100" s="375" t="s">
        <v>415</v>
      </c>
      <c r="C100" s="511"/>
      <c r="D100" s="511"/>
      <c r="E100" s="797"/>
      <c r="F100" s="797"/>
      <c r="G100" s="791"/>
      <c r="H100" s="793"/>
    </row>
    <row r="101" spans="1:8" ht="12" customHeight="1">
      <c r="A101" s="895" t="s">
        <v>83</v>
      </c>
      <c r="B101" s="374" t="s">
        <v>416</v>
      </c>
      <c r="C101" s="511">
        <v>6562000</v>
      </c>
      <c r="D101" s="511">
        <v>6562000</v>
      </c>
      <c r="E101" s="797">
        <v>6512085</v>
      </c>
      <c r="F101" s="797">
        <v>6512085</v>
      </c>
      <c r="G101" s="791"/>
      <c r="H101" s="793"/>
    </row>
    <row r="102" spans="1:8" ht="12" customHeight="1">
      <c r="A102" s="896" t="s">
        <v>130</v>
      </c>
      <c r="B102" s="374" t="s">
        <v>417</v>
      </c>
      <c r="C102" s="511"/>
      <c r="D102" s="511"/>
      <c r="E102" s="797"/>
      <c r="F102" s="797"/>
      <c r="G102" s="791"/>
      <c r="H102" s="793"/>
    </row>
    <row r="103" spans="1:8" ht="12" customHeight="1">
      <c r="A103" s="895" t="s">
        <v>420</v>
      </c>
      <c r="B103" s="375" t="s">
        <v>418</v>
      </c>
      <c r="C103" s="511"/>
      <c r="D103" s="511"/>
      <c r="E103" s="797"/>
      <c r="F103" s="797"/>
      <c r="G103" s="791"/>
      <c r="H103" s="793"/>
    </row>
    <row r="104" spans="1:8" ht="12" customHeight="1">
      <c r="A104" s="894" t="s">
        <v>422</v>
      </c>
      <c r="B104" s="376" t="s">
        <v>419</v>
      </c>
      <c r="C104" s="511"/>
      <c r="D104" s="511"/>
      <c r="E104" s="797"/>
      <c r="F104" s="797"/>
      <c r="G104" s="796"/>
      <c r="H104" s="798"/>
    </row>
    <row r="105" spans="1:8" ht="12" customHeight="1">
      <c r="A105" s="892" t="s">
        <v>791</v>
      </c>
      <c r="B105" s="376" t="s">
        <v>421</v>
      </c>
      <c r="C105" s="511"/>
      <c r="D105" s="511"/>
      <c r="E105" s="793"/>
      <c r="F105" s="793"/>
      <c r="G105" s="791"/>
      <c r="H105" s="793"/>
    </row>
    <row r="106" spans="1:8" ht="12" customHeight="1">
      <c r="A106" s="892" t="s">
        <v>792</v>
      </c>
      <c r="B106" s="376" t="s">
        <v>423</v>
      </c>
      <c r="C106" s="511">
        <v>8724700</v>
      </c>
      <c r="D106" s="511">
        <v>9369400</v>
      </c>
      <c r="E106" s="793">
        <v>7973330</v>
      </c>
      <c r="F106" s="793">
        <v>7766620</v>
      </c>
      <c r="G106" s="791">
        <v>206710</v>
      </c>
      <c r="H106" s="793"/>
    </row>
    <row r="107" spans="1:8" ht="12" customHeight="1">
      <c r="A107" s="897" t="s">
        <v>793</v>
      </c>
      <c r="B107" s="355" t="s">
        <v>37</v>
      </c>
      <c r="C107" s="509"/>
      <c r="D107" s="509">
        <v>4509820</v>
      </c>
      <c r="E107" s="793"/>
      <c r="F107" s="793"/>
      <c r="G107" s="791"/>
      <c r="H107" s="793"/>
    </row>
    <row r="108" spans="1:8" ht="12" customHeight="1">
      <c r="A108" s="892" t="s">
        <v>794</v>
      </c>
      <c r="B108" s="352" t="s">
        <v>799</v>
      </c>
      <c r="C108" s="509"/>
      <c r="D108" s="509">
        <v>4509820</v>
      </c>
      <c r="E108" s="793"/>
      <c r="F108" s="793"/>
      <c r="G108" s="791"/>
      <c r="H108" s="793"/>
    </row>
    <row r="109" spans="1:8" ht="12" customHeight="1" thickBot="1">
      <c r="A109" s="893" t="s">
        <v>795</v>
      </c>
      <c r="B109" s="898" t="s">
        <v>800</v>
      </c>
      <c r="C109" s="513"/>
      <c r="D109" s="513"/>
      <c r="E109" s="891"/>
      <c r="F109" s="891"/>
      <c r="G109" s="849"/>
      <c r="H109" s="891"/>
    </row>
    <row r="110" spans="1:8" ht="12" customHeight="1" thickBot="1">
      <c r="A110" s="889" t="s">
        <v>7</v>
      </c>
      <c r="B110" s="890" t="s">
        <v>768</v>
      </c>
      <c r="C110" s="673">
        <f>+C111+C113+C115</f>
        <v>100324999</v>
      </c>
      <c r="D110" s="673">
        <v>153336075</v>
      </c>
      <c r="E110" s="875">
        <f>+E111+E113+E115</f>
        <v>87371260</v>
      </c>
      <c r="F110" s="875">
        <f>+F111+F113+F115</f>
        <v>87371260</v>
      </c>
      <c r="G110" s="839"/>
      <c r="H110" s="840"/>
    </row>
    <row r="111" spans="1:8" ht="12" customHeight="1">
      <c r="A111" s="899" t="s">
        <v>71</v>
      </c>
      <c r="B111" s="844" t="s">
        <v>149</v>
      </c>
      <c r="C111" s="510">
        <v>916998</v>
      </c>
      <c r="D111" s="510">
        <v>40746706</v>
      </c>
      <c r="E111" s="786">
        <v>7812221</v>
      </c>
      <c r="F111" s="786">
        <v>7812221</v>
      </c>
      <c r="G111" s="785"/>
      <c r="H111" s="801"/>
    </row>
    <row r="112" spans="1:8" ht="12" customHeight="1">
      <c r="A112" s="899" t="s">
        <v>72</v>
      </c>
      <c r="B112" s="851" t="s">
        <v>425</v>
      </c>
      <c r="C112" s="510"/>
      <c r="D112" s="510">
        <v>37823198</v>
      </c>
      <c r="E112" s="786">
        <v>5034280</v>
      </c>
      <c r="F112" s="786">
        <v>5034280</v>
      </c>
      <c r="G112" s="791"/>
      <c r="H112" s="793"/>
    </row>
    <row r="113" spans="1:8" ht="15.75">
      <c r="A113" s="899" t="s">
        <v>73</v>
      </c>
      <c r="B113" s="851" t="s">
        <v>131</v>
      </c>
      <c r="C113" s="509">
        <v>79208001</v>
      </c>
      <c r="D113" s="509">
        <v>92389369</v>
      </c>
      <c r="E113" s="792">
        <v>79559039</v>
      </c>
      <c r="F113" s="792">
        <v>79559039</v>
      </c>
      <c r="G113" s="796"/>
      <c r="H113" s="798"/>
    </row>
    <row r="114" spans="1:8" ht="12" customHeight="1">
      <c r="A114" s="899" t="s">
        <v>74</v>
      </c>
      <c r="B114" s="851" t="s">
        <v>426</v>
      </c>
      <c r="C114" s="509"/>
      <c r="D114" s="378">
        <v>48419496</v>
      </c>
      <c r="E114" s="792">
        <v>48023292</v>
      </c>
      <c r="F114" s="792">
        <v>48023292</v>
      </c>
      <c r="G114" s="852"/>
      <c r="H114" s="853"/>
    </row>
    <row r="115" spans="1:8" ht="12" customHeight="1">
      <c r="A115" s="899" t="s">
        <v>75</v>
      </c>
      <c r="B115" s="802" t="s">
        <v>152</v>
      </c>
      <c r="C115" s="509">
        <v>20200000</v>
      </c>
      <c r="D115" s="378">
        <v>20200000</v>
      </c>
      <c r="E115" s="378"/>
      <c r="F115" s="378"/>
      <c r="G115" s="785"/>
      <c r="H115" s="801"/>
    </row>
    <row r="116" spans="1:8" ht="21.75" customHeight="1">
      <c r="A116" s="899" t="s">
        <v>82</v>
      </c>
      <c r="B116" s="854" t="s">
        <v>427</v>
      </c>
      <c r="C116" s="791"/>
      <c r="D116" s="378"/>
      <c r="E116" s="792"/>
      <c r="F116" s="792"/>
      <c r="G116" s="791"/>
      <c r="H116" s="793"/>
    </row>
    <row r="117" spans="1:8" ht="24" customHeight="1">
      <c r="A117" s="899" t="s">
        <v>84</v>
      </c>
      <c r="B117" s="855" t="s">
        <v>428</v>
      </c>
      <c r="C117" s="791"/>
      <c r="D117" s="378"/>
      <c r="E117" s="792"/>
      <c r="F117" s="792"/>
      <c r="G117" s="791"/>
      <c r="H117" s="793"/>
    </row>
    <row r="118" spans="1:8" ht="12" customHeight="1">
      <c r="A118" s="899" t="s">
        <v>132</v>
      </c>
      <c r="B118" s="847" t="s">
        <v>415</v>
      </c>
      <c r="C118" s="791"/>
      <c r="D118" s="378"/>
      <c r="E118" s="792"/>
      <c r="F118" s="792"/>
      <c r="G118" s="791"/>
      <c r="H118" s="793"/>
    </row>
    <row r="119" spans="1:8" ht="12" customHeight="1">
      <c r="A119" s="899" t="s">
        <v>133</v>
      </c>
      <c r="B119" s="847" t="s">
        <v>429</v>
      </c>
      <c r="C119" s="791"/>
      <c r="D119" s="378"/>
      <c r="E119" s="792"/>
      <c r="F119" s="792"/>
      <c r="G119" s="791"/>
      <c r="H119" s="793"/>
    </row>
    <row r="120" spans="1:8" ht="12" customHeight="1">
      <c r="A120" s="899" t="s">
        <v>134</v>
      </c>
      <c r="B120" s="847" t="s">
        <v>430</v>
      </c>
      <c r="C120" s="791"/>
      <c r="D120" s="378"/>
      <c r="E120" s="792"/>
      <c r="F120" s="792"/>
      <c r="G120" s="791"/>
      <c r="H120" s="793"/>
    </row>
    <row r="121" spans="1:8" s="856" customFormat="1" ht="12" customHeight="1">
      <c r="A121" s="899" t="s">
        <v>431</v>
      </c>
      <c r="B121" s="847" t="s">
        <v>418</v>
      </c>
      <c r="C121" s="791"/>
      <c r="D121" s="378"/>
      <c r="E121" s="792"/>
      <c r="F121" s="792"/>
      <c r="G121" s="791"/>
      <c r="H121" s="793"/>
    </row>
    <row r="122" spans="1:8" ht="12" customHeight="1">
      <c r="A122" s="899" t="s">
        <v>432</v>
      </c>
      <c r="B122" s="847" t="s">
        <v>433</v>
      </c>
      <c r="C122" s="791"/>
      <c r="D122" s="378"/>
      <c r="E122" s="792"/>
      <c r="F122" s="792"/>
      <c r="G122" s="791"/>
      <c r="H122" s="793"/>
    </row>
    <row r="123" spans="1:8" ht="12" customHeight="1" thickBot="1">
      <c r="A123" s="896" t="s">
        <v>434</v>
      </c>
      <c r="B123" s="847" t="s">
        <v>435</v>
      </c>
      <c r="C123" s="796">
        <v>20200000</v>
      </c>
      <c r="D123" s="380">
        <v>20200000</v>
      </c>
      <c r="E123" s="797"/>
      <c r="F123" s="797"/>
      <c r="G123" s="796"/>
      <c r="H123" s="798"/>
    </row>
    <row r="124" spans="1:8" ht="12" customHeight="1" thickBot="1">
      <c r="A124" s="777" t="s">
        <v>9</v>
      </c>
      <c r="B124" s="857" t="s">
        <v>437</v>
      </c>
      <c r="C124" s="779">
        <f>+C89+C110</f>
        <v>187779705</v>
      </c>
      <c r="D124" s="779">
        <f>+D89+D110</f>
        <v>254653418</v>
      </c>
      <c r="E124" s="780">
        <f>+E89+E110</f>
        <v>174107495</v>
      </c>
      <c r="F124" s="780">
        <f>+F89+F110</f>
        <v>173900785</v>
      </c>
      <c r="G124" s="888">
        <v>206710</v>
      </c>
      <c r="H124" s="840"/>
    </row>
    <row r="125" spans="1:8" ht="12" customHeight="1" thickBot="1">
      <c r="A125" s="777" t="s">
        <v>10</v>
      </c>
      <c r="B125" s="857" t="s">
        <v>438</v>
      </c>
      <c r="C125" s="779">
        <f>+C126+C127+C128</f>
        <v>0</v>
      </c>
      <c r="D125" s="779">
        <f>+D126+D127+D128</f>
        <v>0</v>
      </c>
      <c r="E125" s="780">
        <f>+E126+E127+E128</f>
        <v>0</v>
      </c>
      <c r="F125" s="780">
        <f>+F126+F127+F128</f>
        <v>0</v>
      </c>
      <c r="G125" s="779"/>
      <c r="H125" s="800"/>
    </row>
    <row r="126" spans="1:8" ht="12" customHeight="1" thickBot="1">
      <c r="A126" s="783" t="s">
        <v>58</v>
      </c>
      <c r="B126" s="858" t="s">
        <v>439</v>
      </c>
      <c r="C126" s="791"/>
      <c r="D126" s="791"/>
      <c r="E126" s="792"/>
      <c r="F126" s="792"/>
      <c r="G126" s="779"/>
      <c r="H126" s="800"/>
    </row>
    <row r="127" spans="1:8" ht="12" customHeight="1">
      <c r="A127" s="783" t="s">
        <v>59</v>
      </c>
      <c r="B127" s="858" t="s">
        <v>440</v>
      </c>
      <c r="C127" s="791"/>
      <c r="D127" s="791"/>
      <c r="E127" s="792"/>
      <c r="F127" s="792"/>
      <c r="G127" s="785"/>
      <c r="H127" s="801"/>
    </row>
    <row r="128" spans="1:8" ht="12" customHeight="1" thickBot="1">
      <c r="A128" s="848" t="s">
        <v>60</v>
      </c>
      <c r="B128" s="859" t="s">
        <v>441</v>
      </c>
      <c r="C128" s="791"/>
      <c r="D128" s="791"/>
      <c r="E128" s="792"/>
      <c r="F128" s="792"/>
      <c r="G128" s="791"/>
      <c r="H128" s="793"/>
    </row>
    <row r="129" spans="1:8" ht="12" customHeight="1" thickBot="1">
      <c r="A129" s="777" t="s">
        <v>11</v>
      </c>
      <c r="B129" s="857" t="s">
        <v>442</v>
      </c>
      <c r="C129" s="779">
        <f>+C130+C131+C133+C132</f>
        <v>0</v>
      </c>
      <c r="D129" s="779">
        <f>+D130+D131+D133+D132</f>
        <v>0</v>
      </c>
      <c r="E129" s="780">
        <f>+E130+E131+E133+E132</f>
        <v>0</v>
      </c>
      <c r="F129" s="780">
        <f>+F130+F131+F133+F132</f>
        <v>0</v>
      </c>
      <c r="G129" s="796"/>
      <c r="H129" s="798"/>
    </row>
    <row r="130" spans="1:8" ht="12" customHeight="1" thickBot="1">
      <c r="A130" s="783" t="s">
        <v>61</v>
      </c>
      <c r="B130" s="858" t="s">
        <v>443</v>
      </c>
      <c r="C130" s="791"/>
      <c r="D130" s="791"/>
      <c r="E130" s="792"/>
      <c r="F130" s="792"/>
      <c r="G130" s="779"/>
      <c r="H130" s="800"/>
    </row>
    <row r="131" spans="1:8" ht="12" customHeight="1">
      <c r="A131" s="783" t="s">
        <v>62</v>
      </c>
      <c r="B131" s="858" t="s">
        <v>444</v>
      </c>
      <c r="C131" s="791"/>
      <c r="D131" s="791"/>
      <c r="E131" s="792"/>
      <c r="F131" s="792"/>
      <c r="G131" s="785"/>
      <c r="H131" s="801"/>
    </row>
    <row r="132" spans="1:8" ht="12" customHeight="1">
      <c r="A132" s="783" t="s">
        <v>341</v>
      </c>
      <c r="B132" s="858" t="s">
        <v>445</v>
      </c>
      <c r="C132" s="791"/>
      <c r="D132" s="791"/>
      <c r="E132" s="792"/>
      <c r="F132" s="792"/>
      <c r="G132" s="791"/>
      <c r="H132" s="793"/>
    </row>
    <row r="133" spans="1:8" ht="12" customHeight="1" thickBot="1">
      <c r="A133" s="848" t="s">
        <v>343</v>
      </c>
      <c r="B133" s="859" t="s">
        <v>446</v>
      </c>
      <c r="C133" s="791"/>
      <c r="D133" s="791"/>
      <c r="E133" s="792"/>
      <c r="F133" s="792"/>
      <c r="G133" s="791"/>
      <c r="H133" s="793"/>
    </row>
    <row r="134" spans="1:8" ht="12" customHeight="1" thickBot="1">
      <c r="A134" s="777" t="s">
        <v>12</v>
      </c>
      <c r="B134" s="857" t="s">
        <v>447</v>
      </c>
      <c r="C134" s="803">
        <f>+C135+C136+C137+C138</f>
        <v>1499550</v>
      </c>
      <c r="D134" s="803">
        <f>+D135+D136+D137+D138</f>
        <v>1499550</v>
      </c>
      <c r="E134" s="804">
        <f>+E135+E136+E137+E138</f>
        <v>1499550</v>
      </c>
      <c r="F134" s="804">
        <f>+F135+F136+F137+F138</f>
        <v>1499550</v>
      </c>
      <c r="G134" s="803"/>
      <c r="H134" s="805"/>
    </row>
    <row r="135" spans="1:8" ht="12" customHeight="1">
      <c r="A135" s="783" t="s">
        <v>63</v>
      </c>
      <c r="B135" s="858" t="s">
        <v>448</v>
      </c>
      <c r="C135" s="791"/>
      <c r="D135" s="791"/>
      <c r="E135" s="792"/>
      <c r="F135" s="792"/>
      <c r="G135" s="785"/>
      <c r="H135" s="801"/>
    </row>
    <row r="136" spans="1:8" ht="12" customHeight="1">
      <c r="A136" s="783" t="s">
        <v>64</v>
      </c>
      <c r="B136" s="858" t="s">
        <v>449</v>
      </c>
      <c r="C136" s="791">
        <v>1499550</v>
      </c>
      <c r="D136" s="791">
        <v>1499550</v>
      </c>
      <c r="E136" s="792">
        <v>1499550</v>
      </c>
      <c r="F136" s="792">
        <v>1499550</v>
      </c>
      <c r="G136" s="791"/>
      <c r="H136" s="793"/>
    </row>
    <row r="137" spans="1:8" ht="12" customHeight="1">
      <c r="A137" s="783" t="s">
        <v>350</v>
      </c>
      <c r="B137" s="858" t="s">
        <v>723</v>
      </c>
      <c r="C137" s="791"/>
      <c r="D137" s="791"/>
      <c r="E137" s="792"/>
      <c r="F137" s="792"/>
      <c r="G137" s="791"/>
      <c r="H137" s="793"/>
    </row>
    <row r="138" spans="1:8" ht="12" customHeight="1" thickBot="1">
      <c r="A138" s="848" t="s">
        <v>352</v>
      </c>
      <c r="B138" s="859" t="s">
        <v>451</v>
      </c>
      <c r="C138" s="791"/>
      <c r="D138" s="791"/>
      <c r="E138" s="792"/>
      <c r="F138" s="792"/>
      <c r="G138" s="796"/>
      <c r="H138" s="798"/>
    </row>
    <row r="139" spans="1:9" ht="15" customHeight="1" thickBot="1">
      <c r="A139" s="777" t="s">
        <v>13</v>
      </c>
      <c r="B139" s="857" t="s">
        <v>452</v>
      </c>
      <c r="C139" s="860">
        <f>+C140+C141+C142+C143</f>
        <v>0</v>
      </c>
      <c r="D139" s="860">
        <f>+D140+D141+D142+D143</f>
        <v>0</v>
      </c>
      <c r="E139" s="861">
        <f>+E140+E141+E142+E143</f>
        <v>0</v>
      </c>
      <c r="F139" s="861">
        <f>+F140+F141+F142+F143</f>
        <v>0</v>
      </c>
      <c r="G139" s="862"/>
      <c r="H139" s="863"/>
      <c r="I139" s="864"/>
    </row>
    <row r="140" spans="1:8" s="782" customFormat="1" ht="12.75" customHeight="1">
      <c r="A140" s="783" t="s">
        <v>125</v>
      </c>
      <c r="B140" s="858" t="s">
        <v>453</v>
      </c>
      <c r="C140" s="791"/>
      <c r="D140" s="791"/>
      <c r="E140" s="792"/>
      <c r="F140" s="792"/>
      <c r="G140" s="785"/>
      <c r="H140" s="801"/>
    </row>
    <row r="141" spans="1:8" ht="12.75" customHeight="1">
      <c r="A141" s="783" t="s">
        <v>126</v>
      </c>
      <c r="B141" s="858" t="s">
        <v>454</v>
      </c>
      <c r="C141" s="791"/>
      <c r="D141" s="791"/>
      <c r="E141" s="792"/>
      <c r="F141" s="792"/>
      <c r="G141" s="791"/>
      <c r="H141" s="793"/>
    </row>
    <row r="142" spans="1:8" ht="12.75" customHeight="1">
      <c r="A142" s="783" t="s">
        <v>151</v>
      </c>
      <c r="B142" s="858" t="s">
        <v>455</v>
      </c>
      <c r="C142" s="791"/>
      <c r="D142" s="791"/>
      <c r="E142" s="792"/>
      <c r="F142" s="792"/>
      <c r="G142" s="791"/>
      <c r="H142" s="793"/>
    </row>
    <row r="143" spans="1:8" ht="12.75" customHeight="1" thickBot="1">
      <c r="A143" s="783" t="s">
        <v>358</v>
      </c>
      <c r="B143" s="858" t="s">
        <v>456</v>
      </c>
      <c r="C143" s="791"/>
      <c r="D143" s="791"/>
      <c r="E143" s="792"/>
      <c r="F143" s="792"/>
      <c r="G143" s="791"/>
      <c r="H143" s="793"/>
    </row>
    <row r="144" spans="1:8" ht="16.5" thickBot="1">
      <c r="A144" s="777" t="s">
        <v>14</v>
      </c>
      <c r="B144" s="857" t="s">
        <v>457</v>
      </c>
      <c r="C144" s="865">
        <f>+C125+C129+C134+C139</f>
        <v>1499550</v>
      </c>
      <c r="D144" s="865">
        <f>+D125+D129+D134+D139</f>
        <v>1499550</v>
      </c>
      <c r="E144" s="866">
        <f>+E125+E129+E134+E139</f>
        <v>1499550</v>
      </c>
      <c r="F144" s="866">
        <f>+F125+F129+F134+F139</f>
        <v>1499550</v>
      </c>
      <c r="G144" s="867"/>
      <c r="H144" s="868"/>
    </row>
    <row r="145" spans="1:8" ht="16.5" thickBot="1">
      <c r="A145" s="869" t="s">
        <v>15</v>
      </c>
      <c r="B145" s="870" t="s">
        <v>458</v>
      </c>
      <c r="C145" s="865">
        <f>+C124+C144</f>
        <v>189279255</v>
      </c>
      <c r="D145" s="865">
        <f>+D124+D144</f>
        <v>256152968</v>
      </c>
      <c r="E145" s="866">
        <f>+E124+E144</f>
        <v>175607045</v>
      </c>
      <c r="F145" s="866">
        <f>+F124+F144</f>
        <v>175400335</v>
      </c>
      <c r="G145" s="871">
        <v>206710</v>
      </c>
      <c r="H145" s="872"/>
    </row>
    <row r="147" spans="1:8" ht="18.75" customHeight="1">
      <c r="A147" s="938" t="s">
        <v>459</v>
      </c>
      <c r="B147" s="938"/>
      <c r="C147" s="938"/>
      <c r="D147" s="938"/>
      <c r="E147" s="938"/>
      <c r="F147" s="873"/>
      <c r="G147" s="873"/>
      <c r="H147" s="873"/>
    </row>
    <row r="148" spans="1:8" ht="13.5" customHeight="1" thickBot="1">
      <c r="A148" s="874" t="s">
        <v>107</v>
      </c>
      <c r="B148" s="874"/>
      <c r="C148" s="936" t="s">
        <v>150</v>
      </c>
      <c r="D148" s="935"/>
      <c r="E148" s="935"/>
      <c r="F148" s="935"/>
      <c r="G148" s="935"/>
      <c r="H148" s="935"/>
    </row>
    <row r="149" spans="1:8" ht="21.75" thickBot="1">
      <c r="A149" s="777">
        <v>1</v>
      </c>
      <c r="B149" s="850" t="s">
        <v>460</v>
      </c>
      <c r="C149" s="800">
        <f>+C60-C124</f>
        <v>-1200150</v>
      </c>
      <c r="D149" s="800">
        <f>+D60-D124</f>
        <v>-13037110</v>
      </c>
      <c r="E149" s="800">
        <f>+E60-E124</f>
        <v>36632787</v>
      </c>
      <c r="F149" s="781">
        <f>+F60-F124</f>
        <v>36629805</v>
      </c>
      <c r="G149" s="779">
        <v>0</v>
      </c>
      <c r="H149" s="780"/>
    </row>
    <row r="150" spans="1:8" ht="21.75" thickBot="1">
      <c r="A150" s="777" t="s">
        <v>7</v>
      </c>
      <c r="B150" s="850" t="s">
        <v>461</v>
      </c>
      <c r="C150" s="800">
        <f>+C83-C144</f>
        <v>1200150</v>
      </c>
      <c r="D150" s="800">
        <f>+D83-D144</f>
        <v>13037110</v>
      </c>
      <c r="E150" s="800">
        <f>+E83-E144</f>
        <v>14571745</v>
      </c>
      <c r="F150" s="818">
        <f>+F83-F144</f>
        <v>14571745</v>
      </c>
      <c r="G150" s="819">
        <v>0</v>
      </c>
      <c r="H150" s="875"/>
    </row>
    <row r="151" ht="7.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</sheetData>
  <sheetProtection/>
  <mergeCells count="14">
    <mergeCell ref="F3:H3"/>
    <mergeCell ref="F87:H87"/>
    <mergeCell ref="C86:H86"/>
    <mergeCell ref="C148:H148"/>
    <mergeCell ref="C2:H2"/>
    <mergeCell ref="A147:E147"/>
    <mergeCell ref="A1:E1"/>
    <mergeCell ref="A85:E85"/>
    <mergeCell ref="A87:A88"/>
    <mergeCell ref="B87:B88"/>
    <mergeCell ref="C87:E87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8" r:id="rId1"/>
  <headerFooter alignWithMargins="0">
    <oddHeader>&amp;C&amp;"Times New Roman CE,Félkövér"&amp;12
Vezseny Községi Önkormányzat
2018. ÉVI ZÁRSZÁMADÁSÁNAK PÉNZÜGYI MÉRLEGE&amp;10
&amp;R&amp;"Times New Roman CE,Félkövér dőlt"&amp;11 1. melléklet a 3/2019.(V.23.) önkormányzati rendelethez</oddHeader>
  </headerFooter>
  <rowBreaks count="2" manualBreakCount="2">
    <brk id="77" max="7" man="1"/>
    <brk id="84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workbookViewId="0" topLeftCell="A1">
      <selection activeCell="C2" sqref="C2"/>
    </sheetView>
  </sheetViews>
  <sheetFormatPr defaultColWidth="9.00390625" defaultRowHeight="12.75"/>
  <cols>
    <col min="1" max="1" width="5.875" style="21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6" customFormat="1" ht="15.75" thickBot="1">
      <c r="A1" s="152"/>
      <c r="C1" s="949" t="s">
        <v>777</v>
      </c>
      <c r="D1" s="995"/>
    </row>
    <row r="2" spans="1:4" s="17" customFormat="1" ht="48" customHeight="1" thickBot="1">
      <c r="A2" s="191" t="s">
        <v>4</v>
      </c>
      <c r="B2" s="175" t="s">
        <v>5</v>
      </c>
      <c r="C2" s="175" t="s">
        <v>217</v>
      </c>
      <c r="D2" s="192" t="s">
        <v>218</v>
      </c>
    </row>
    <row r="3" spans="1:4" s="17" customFormat="1" ht="13.5" customHeight="1" thickBot="1">
      <c r="A3" s="193" t="s">
        <v>407</v>
      </c>
      <c r="B3" s="194" t="s">
        <v>408</v>
      </c>
      <c r="C3" s="194" t="s">
        <v>409</v>
      </c>
      <c r="D3" s="195" t="s">
        <v>410</v>
      </c>
    </row>
    <row r="4" spans="1:4" ht="18" customHeight="1">
      <c r="A4" s="196" t="s">
        <v>6</v>
      </c>
      <c r="B4" s="197" t="s">
        <v>219</v>
      </c>
      <c r="C4" s="198"/>
      <c r="D4" s="199"/>
    </row>
    <row r="5" spans="1:4" ht="18" customHeight="1">
      <c r="A5" s="200" t="s">
        <v>7</v>
      </c>
      <c r="B5" s="201" t="s">
        <v>220</v>
      </c>
      <c r="C5" s="202"/>
      <c r="D5" s="203"/>
    </row>
    <row r="6" spans="1:4" ht="18" customHeight="1">
      <c r="A6" s="200" t="s">
        <v>8</v>
      </c>
      <c r="B6" s="201" t="s">
        <v>221</v>
      </c>
      <c r="C6" s="202"/>
      <c r="D6" s="203"/>
    </row>
    <row r="7" spans="1:4" ht="18" customHeight="1">
      <c r="A7" s="200" t="s">
        <v>9</v>
      </c>
      <c r="B7" s="201" t="s">
        <v>222</v>
      </c>
      <c r="C7" s="202"/>
      <c r="D7" s="203"/>
    </row>
    <row r="8" spans="1:4" ht="18" customHeight="1">
      <c r="A8" s="204" t="s">
        <v>10</v>
      </c>
      <c r="B8" s="201" t="s">
        <v>223</v>
      </c>
      <c r="C8" s="202">
        <v>10000</v>
      </c>
      <c r="D8" s="203">
        <v>10000</v>
      </c>
    </row>
    <row r="9" spans="1:4" ht="18" customHeight="1">
      <c r="A9" s="200" t="s">
        <v>11</v>
      </c>
      <c r="B9" s="201" t="s">
        <v>224</v>
      </c>
      <c r="C9" s="202"/>
      <c r="D9" s="203"/>
    </row>
    <row r="10" spans="1:4" ht="18" customHeight="1">
      <c r="A10" s="204" t="s">
        <v>12</v>
      </c>
      <c r="B10" s="205" t="s">
        <v>225</v>
      </c>
      <c r="C10" s="202"/>
      <c r="D10" s="203"/>
    </row>
    <row r="11" spans="1:4" ht="18" customHeight="1">
      <c r="A11" s="204" t="s">
        <v>13</v>
      </c>
      <c r="B11" s="205" t="s">
        <v>226</v>
      </c>
      <c r="C11" s="202">
        <v>10000</v>
      </c>
      <c r="D11" s="203">
        <v>10000</v>
      </c>
    </row>
    <row r="12" spans="1:4" ht="18" customHeight="1">
      <c r="A12" s="200" t="s">
        <v>14</v>
      </c>
      <c r="B12" s="205" t="s">
        <v>227</v>
      </c>
      <c r="C12" s="202"/>
      <c r="D12" s="203"/>
    </row>
    <row r="13" spans="1:4" ht="18" customHeight="1">
      <c r="A13" s="204" t="s">
        <v>15</v>
      </c>
      <c r="B13" s="205" t="s">
        <v>228</v>
      </c>
      <c r="C13" s="202"/>
      <c r="D13" s="203"/>
    </row>
    <row r="14" spans="1:4" ht="22.5">
      <c r="A14" s="200" t="s">
        <v>16</v>
      </c>
      <c r="B14" s="205" t="s">
        <v>229</v>
      </c>
      <c r="C14" s="202"/>
      <c r="D14" s="203"/>
    </row>
    <row r="15" spans="1:4" ht="18" customHeight="1">
      <c r="A15" s="204" t="s">
        <v>17</v>
      </c>
      <c r="B15" s="201" t="s">
        <v>230</v>
      </c>
      <c r="C15" s="202"/>
      <c r="D15" s="203"/>
    </row>
    <row r="16" spans="1:4" ht="18" customHeight="1">
      <c r="A16" s="200" t="s">
        <v>18</v>
      </c>
      <c r="B16" s="201" t="s">
        <v>231</v>
      </c>
      <c r="C16" s="202"/>
      <c r="D16" s="203"/>
    </row>
    <row r="17" spans="1:4" ht="18" customHeight="1">
      <c r="A17" s="204" t="s">
        <v>19</v>
      </c>
      <c r="B17" s="201" t="s">
        <v>232</v>
      </c>
      <c r="C17" s="202"/>
      <c r="D17" s="203"/>
    </row>
    <row r="18" spans="1:4" ht="18" customHeight="1">
      <c r="A18" s="200" t="s">
        <v>20</v>
      </c>
      <c r="B18" s="201" t="s">
        <v>233</v>
      </c>
      <c r="C18" s="202"/>
      <c r="D18" s="203"/>
    </row>
    <row r="19" spans="1:4" ht="18" customHeight="1">
      <c r="A19" s="204" t="s">
        <v>21</v>
      </c>
      <c r="B19" s="201" t="s">
        <v>234</v>
      </c>
      <c r="C19" s="202"/>
      <c r="D19" s="203"/>
    </row>
    <row r="20" spans="1:4" ht="18" customHeight="1">
      <c r="A20" s="200" t="s">
        <v>22</v>
      </c>
      <c r="B20" s="179"/>
      <c r="C20" s="202"/>
      <c r="D20" s="203"/>
    </row>
    <row r="21" spans="1:4" ht="18" customHeight="1">
      <c r="A21" s="204" t="s">
        <v>23</v>
      </c>
      <c r="B21" s="179"/>
      <c r="C21" s="202"/>
      <c r="D21" s="203"/>
    </row>
    <row r="22" spans="1:4" ht="18" customHeight="1">
      <c r="A22" s="200" t="s">
        <v>24</v>
      </c>
      <c r="B22" s="179"/>
      <c r="C22" s="202"/>
      <c r="D22" s="203"/>
    </row>
    <row r="23" spans="1:4" ht="18" customHeight="1">
      <c r="A23" s="204" t="s">
        <v>25</v>
      </c>
      <c r="B23" s="179"/>
      <c r="C23" s="202"/>
      <c r="D23" s="203"/>
    </row>
    <row r="24" spans="1:4" ht="18" customHeight="1">
      <c r="A24" s="200" t="s">
        <v>26</v>
      </c>
      <c r="B24" s="179"/>
      <c r="C24" s="202"/>
      <c r="D24" s="203"/>
    </row>
    <row r="25" spans="1:4" ht="18" customHeight="1">
      <c r="A25" s="204" t="s">
        <v>27</v>
      </c>
      <c r="B25" s="179"/>
      <c r="C25" s="202"/>
      <c r="D25" s="203"/>
    </row>
    <row r="26" spans="1:4" ht="18" customHeight="1">
      <c r="A26" s="200" t="s">
        <v>28</v>
      </c>
      <c r="B26" s="179"/>
      <c r="C26" s="202"/>
      <c r="D26" s="203"/>
    </row>
    <row r="27" spans="1:4" ht="18" customHeight="1">
      <c r="A27" s="204" t="s">
        <v>29</v>
      </c>
      <c r="B27" s="179"/>
      <c r="C27" s="202"/>
      <c r="D27" s="203"/>
    </row>
    <row r="28" spans="1:4" ht="18" customHeight="1" thickBot="1">
      <c r="A28" s="206" t="s">
        <v>30</v>
      </c>
      <c r="B28" s="185"/>
      <c r="C28" s="207"/>
      <c r="D28" s="208"/>
    </row>
    <row r="29" spans="1:4" ht="18" customHeight="1" thickBot="1">
      <c r="A29" s="298" t="s">
        <v>31</v>
      </c>
      <c r="B29" s="299" t="s">
        <v>39</v>
      </c>
      <c r="C29" s="300">
        <f>+C4+C5+C6+C7+C8+C15+C16+C17+C18+C19+C20+C21+C22+C23+C24+C25+C26+C27+C28</f>
        <v>10000</v>
      </c>
      <c r="D29" s="301">
        <v>10000</v>
      </c>
    </row>
    <row r="30" spans="1:4" ht="25.5" customHeight="1">
      <c r="A30" s="209"/>
      <c r="B30" s="1061" t="s">
        <v>235</v>
      </c>
      <c r="C30" s="1061"/>
      <c r="D30" s="1061"/>
    </row>
  </sheetData>
  <sheetProtection/>
  <mergeCells count="2">
    <mergeCell ref="B30:D30"/>
    <mergeCell ref="C1:D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3/2019.(V.23.)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workbookViewId="0" topLeftCell="A1">
      <selection activeCell="E7" sqref="E7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1"/>
      <c r="D1" s="1047" t="s">
        <v>784</v>
      </c>
      <c r="E1" s="1064"/>
    </row>
    <row r="2" spans="1:5" ht="42.75" customHeight="1">
      <c r="A2" s="212" t="s">
        <v>53</v>
      </c>
      <c r="B2" s="213" t="s">
        <v>236</v>
      </c>
      <c r="C2" s="213" t="s">
        <v>237</v>
      </c>
      <c r="D2" s="214" t="s">
        <v>785</v>
      </c>
      <c r="E2" s="215" t="s">
        <v>786</v>
      </c>
    </row>
    <row r="3" spans="1:5" ht="15.75" customHeight="1">
      <c r="A3" s="216">
        <v>1</v>
      </c>
      <c r="B3" s="885" t="s">
        <v>858</v>
      </c>
      <c r="C3" s="885" t="s">
        <v>859</v>
      </c>
      <c r="D3" s="886">
        <v>150000</v>
      </c>
      <c r="E3" s="219"/>
    </row>
    <row r="4" spans="1:5" ht="15.75" customHeight="1">
      <c r="A4" s="216">
        <v>2</v>
      </c>
      <c r="B4" s="885" t="s">
        <v>772</v>
      </c>
      <c r="C4" s="885" t="s">
        <v>734</v>
      </c>
      <c r="D4" s="886">
        <v>40000</v>
      </c>
      <c r="E4" s="219">
        <v>40000</v>
      </c>
    </row>
    <row r="5" spans="1:5" ht="15.75" customHeight="1">
      <c r="A5" s="216">
        <v>3</v>
      </c>
      <c r="B5" s="885" t="s">
        <v>733</v>
      </c>
      <c r="C5" s="885" t="s">
        <v>734</v>
      </c>
      <c r="D5" s="886">
        <v>7000</v>
      </c>
      <c r="E5" s="219">
        <v>6710</v>
      </c>
    </row>
    <row r="6" spans="1:5" ht="15.75" customHeight="1">
      <c r="A6" s="216">
        <v>4</v>
      </c>
      <c r="B6" s="885" t="s">
        <v>773</v>
      </c>
      <c r="C6" s="885" t="s">
        <v>774</v>
      </c>
      <c r="D6" s="886">
        <v>100000</v>
      </c>
      <c r="E6" s="219">
        <v>10000</v>
      </c>
    </row>
    <row r="7" spans="1:5" ht="15.75" customHeight="1">
      <c r="A7" s="216">
        <v>5</v>
      </c>
      <c r="B7" s="885" t="s">
        <v>860</v>
      </c>
      <c r="C7" s="885" t="s">
        <v>861</v>
      </c>
      <c r="D7" s="886">
        <v>100000</v>
      </c>
      <c r="E7" s="219">
        <v>100000</v>
      </c>
    </row>
    <row r="8" spans="1:5" ht="15.75" customHeight="1">
      <c r="A8" s="216">
        <v>6</v>
      </c>
      <c r="B8" s="885" t="s">
        <v>862</v>
      </c>
      <c r="C8" s="885" t="s">
        <v>861</v>
      </c>
      <c r="D8" s="886">
        <v>200000</v>
      </c>
      <c r="E8" s="219"/>
    </row>
    <row r="9" spans="1:5" ht="15.75" customHeight="1">
      <c r="A9" s="216">
        <v>7</v>
      </c>
      <c r="B9" s="885" t="s">
        <v>872</v>
      </c>
      <c r="C9" s="885" t="s">
        <v>861</v>
      </c>
      <c r="D9" s="886"/>
      <c r="E9" s="219">
        <v>35000</v>
      </c>
    </row>
    <row r="10" spans="1:5" ht="15.75" customHeight="1">
      <c r="A10" s="216">
        <v>8</v>
      </c>
      <c r="B10" s="217" t="s">
        <v>873</v>
      </c>
      <c r="C10" s="217" t="s">
        <v>861</v>
      </c>
      <c r="D10" s="218"/>
      <c r="E10" s="219">
        <v>15000</v>
      </c>
    </row>
    <row r="11" spans="1:5" ht="15.75" customHeight="1">
      <c r="A11" s="216">
        <v>9</v>
      </c>
      <c r="B11" s="217"/>
      <c r="C11" s="217"/>
      <c r="D11" s="218"/>
      <c r="E11" s="219"/>
    </row>
    <row r="12" spans="1:5" ht="15.75" customHeight="1">
      <c r="A12" s="216">
        <v>10</v>
      </c>
      <c r="B12" s="217"/>
      <c r="C12" s="217"/>
      <c r="D12" s="218"/>
      <c r="E12" s="219"/>
    </row>
    <row r="13" spans="1:5" ht="15.75" customHeight="1">
      <c r="A13" s="216">
        <v>11</v>
      </c>
      <c r="B13" s="217"/>
      <c r="C13" s="217"/>
      <c r="D13" s="218"/>
      <c r="E13" s="219"/>
    </row>
    <row r="14" spans="1:5" ht="15.75" customHeight="1">
      <c r="A14" s="216">
        <v>12</v>
      </c>
      <c r="B14" s="217"/>
      <c r="C14" s="217"/>
      <c r="D14" s="218"/>
      <c r="E14" s="219"/>
    </row>
    <row r="15" spans="1:5" ht="15.75" customHeight="1">
      <c r="A15" s="216" t="s">
        <v>18</v>
      </c>
      <c r="B15" s="217"/>
      <c r="C15" s="217"/>
      <c r="D15" s="218"/>
      <c r="E15" s="219"/>
    </row>
    <row r="16" spans="1:5" ht="15.75" customHeight="1">
      <c r="A16" s="216" t="s">
        <v>19</v>
      </c>
      <c r="B16" s="217"/>
      <c r="C16" s="217"/>
      <c r="D16" s="218"/>
      <c r="E16" s="219"/>
    </row>
    <row r="17" spans="1:5" ht="15.75" customHeight="1">
      <c r="A17" s="216" t="s">
        <v>20</v>
      </c>
      <c r="B17" s="217"/>
      <c r="C17" s="217"/>
      <c r="D17" s="218"/>
      <c r="E17" s="219"/>
    </row>
    <row r="18" spans="1:5" ht="15.75" customHeight="1">
      <c r="A18" s="216" t="s">
        <v>21</v>
      </c>
      <c r="B18" s="217"/>
      <c r="C18" s="217"/>
      <c r="D18" s="218"/>
      <c r="E18" s="219"/>
    </row>
    <row r="19" spans="1:5" ht="15.75" customHeight="1">
      <c r="A19" s="216" t="s">
        <v>22</v>
      </c>
      <c r="B19" s="217"/>
      <c r="C19" s="217"/>
      <c r="D19" s="218"/>
      <c r="E19" s="219"/>
    </row>
    <row r="20" spans="1:5" ht="15.75" customHeight="1">
      <c r="A20" s="216" t="s">
        <v>23</v>
      </c>
      <c r="B20" s="217"/>
      <c r="C20" s="217"/>
      <c r="D20" s="218"/>
      <c r="E20" s="219"/>
    </row>
    <row r="21" spans="1:5" ht="15.75" customHeight="1">
      <c r="A21" s="216" t="s">
        <v>24</v>
      </c>
      <c r="B21" s="217"/>
      <c r="C21" s="217"/>
      <c r="D21" s="218"/>
      <c r="E21" s="219"/>
    </row>
    <row r="22" spans="1:5" ht="15.75" customHeight="1">
      <c r="A22" s="216" t="s">
        <v>25</v>
      </c>
      <c r="B22" s="217"/>
      <c r="C22" s="217"/>
      <c r="D22" s="218"/>
      <c r="E22" s="219"/>
    </row>
    <row r="23" spans="1:5" ht="15.75" customHeight="1">
      <c r="A23" s="216" t="s">
        <v>26</v>
      </c>
      <c r="B23" s="217"/>
      <c r="C23" s="217"/>
      <c r="D23" s="218"/>
      <c r="E23" s="219"/>
    </row>
    <row r="24" spans="1:5" ht="15.75" customHeight="1">
      <c r="A24" s="216" t="s">
        <v>27</v>
      </c>
      <c r="B24" s="217"/>
      <c r="C24" s="217"/>
      <c r="D24" s="218"/>
      <c r="E24" s="219"/>
    </row>
    <row r="25" spans="1:5" ht="15.75" customHeight="1">
      <c r="A25" s="216" t="s">
        <v>28</v>
      </c>
      <c r="B25" s="217"/>
      <c r="C25" s="217"/>
      <c r="D25" s="218"/>
      <c r="E25" s="219"/>
    </row>
    <row r="26" spans="1:5" ht="15.75" customHeight="1">
      <c r="A26" s="216" t="s">
        <v>29</v>
      </c>
      <c r="B26" s="217"/>
      <c r="C26" s="217"/>
      <c r="D26" s="218"/>
      <c r="E26" s="219"/>
    </row>
    <row r="27" spans="1:5" ht="15.75" customHeight="1">
      <c r="A27" s="216" t="s">
        <v>30</v>
      </c>
      <c r="B27" s="217"/>
      <c r="C27" s="217"/>
      <c r="D27" s="218"/>
      <c r="E27" s="219"/>
    </row>
    <row r="28" spans="1:5" ht="15.75" customHeight="1">
      <c r="A28" s="216" t="s">
        <v>31</v>
      </c>
      <c r="B28" s="217"/>
      <c r="C28" s="217"/>
      <c r="D28" s="218"/>
      <c r="E28" s="219"/>
    </row>
    <row r="29" spans="1:5" ht="15.75" customHeight="1">
      <c r="A29" s="216" t="s">
        <v>32</v>
      </c>
      <c r="B29" s="217"/>
      <c r="C29" s="217"/>
      <c r="D29" s="218"/>
      <c r="E29" s="219"/>
    </row>
    <row r="30" spans="1:5" ht="15.75" customHeight="1">
      <c r="A30" s="216" t="s">
        <v>33</v>
      </c>
      <c r="B30" s="217"/>
      <c r="C30" s="217"/>
      <c r="D30" s="218"/>
      <c r="E30" s="219"/>
    </row>
    <row r="31" spans="1:5" ht="15.75" customHeight="1">
      <c r="A31" s="216" t="s">
        <v>34</v>
      </c>
      <c r="B31" s="217"/>
      <c r="C31" s="217"/>
      <c r="D31" s="218"/>
      <c r="E31" s="219"/>
    </row>
    <row r="32" spans="1:5" ht="15.75" customHeight="1">
      <c r="A32" s="216" t="s">
        <v>85</v>
      </c>
      <c r="B32" s="217"/>
      <c r="C32" s="217"/>
      <c r="D32" s="218"/>
      <c r="E32" s="219"/>
    </row>
    <row r="33" spans="1:5" ht="15.75" customHeight="1">
      <c r="A33" s="216" t="s">
        <v>180</v>
      </c>
      <c r="B33" s="217"/>
      <c r="C33" s="217"/>
      <c r="D33" s="218"/>
      <c r="E33" s="219"/>
    </row>
    <row r="34" spans="1:5" ht="15.75" customHeight="1">
      <c r="A34" s="216" t="s">
        <v>238</v>
      </c>
      <c r="B34" s="217"/>
      <c r="C34" s="217"/>
      <c r="D34" s="218"/>
      <c r="E34" s="219"/>
    </row>
    <row r="35" spans="1:5" ht="15.75" customHeight="1" thickBot="1">
      <c r="A35" s="220" t="s">
        <v>239</v>
      </c>
      <c r="B35" s="221"/>
      <c r="C35" s="221"/>
      <c r="D35" s="222"/>
      <c r="E35" s="223"/>
    </row>
    <row r="36" spans="1:5" ht="15.75" customHeight="1" thickBot="1">
      <c r="A36" s="1062" t="s">
        <v>39</v>
      </c>
      <c r="B36" s="1063"/>
      <c r="C36" s="224"/>
      <c r="D36" s="225">
        <f>SUM(D3:D35)</f>
        <v>597000</v>
      </c>
      <c r="E36" s="226">
        <f>SUM(E3:E35)</f>
        <v>206710</v>
      </c>
    </row>
  </sheetData>
  <sheetProtection/>
  <mergeCells count="2">
    <mergeCell ref="A36:B36"/>
    <mergeCell ref="D1:E1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2018. évi céljelleggel juttatott támogatások felhasználásáról&amp;R&amp;"Times New Roman CE,Félkövér dőlt"&amp;11 6. tájékoztató tábla a 3/2019. (V.23.)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zoomScaleSheetLayoutView="120" workbookViewId="0" topLeftCell="A1">
      <selection activeCell="D3" sqref="D3:D4"/>
    </sheetView>
  </sheetViews>
  <sheetFormatPr defaultColWidth="12.00390625" defaultRowHeight="12.75"/>
  <cols>
    <col min="1" max="1" width="67.125" style="602" customWidth="1"/>
    <col min="2" max="2" width="6.125" style="603" customWidth="1"/>
    <col min="3" max="4" width="12.125" style="602" customWidth="1"/>
    <col min="5" max="5" width="12.125" style="627" customWidth="1"/>
    <col min="6" max="16384" width="12.00390625" style="602" customWidth="1"/>
  </cols>
  <sheetData>
    <row r="1" spans="1:5" ht="49.5" customHeight="1">
      <c r="A1" s="1066" t="s">
        <v>879</v>
      </c>
      <c r="B1" s="1067"/>
      <c r="C1" s="1067"/>
      <c r="D1" s="1067"/>
      <c r="E1" s="1067"/>
    </row>
    <row r="2" spans="3:5" ht="16.5" thickBot="1">
      <c r="C2" s="1068" t="s">
        <v>240</v>
      </c>
      <c r="D2" s="1068"/>
      <c r="E2" s="1068"/>
    </row>
    <row r="3" spans="1:5" ht="15.75" customHeight="1">
      <c r="A3" s="1069" t="s">
        <v>241</v>
      </c>
      <c r="B3" s="1072" t="s">
        <v>242</v>
      </c>
      <c r="C3" s="1075" t="s">
        <v>243</v>
      </c>
      <c r="D3" s="1075" t="s">
        <v>244</v>
      </c>
      <c r="E3" s="1077" t="s">
        <v>245</v>
      </c>
    </row>
    <row r="4" spans="1:5" ht="11.25" customHeight="1">
      <c r="A4" s="1070"/>
      <c r="B4" s="1073"/>
      <c r="C4" s="1076"/>
      <c r="D4" s="1076"/>
      <c r="E4" s="1078"/>
    </row>
    <row r="5" spans="1:5" ht="15.75">
      <c r="A5" s="1071"/>
      <c r="B5" s="1074"/>
      <c r="C5" s="1079" t="s">
        <v>246</v>
      </c>
      <c r="D5" s="1079"/>
      <c r="E5" s="1080"/>
    </row>
    <row r="6" spans="1:5" s="607" customFormat="1" ht="16.5" thickBot="1">
      <c r="A6" s="604" t="s">
        <v>638</v>
      </c>
      <c r="B6" s="605" t="s">
        <v>408</v>
      </c>
      <c r="C6" s="605" t="s">
        <v>409</v>
      </c>
      <c r="D6" s="605" t="s">
        <v>410</v>
      </c>
      <c r="E6" s="606" t="s">
        <v>411</v>
      </c>
    </row>
    <row r="7" spans="1:5" s="612" customFormat="1" ht="15.75">
      <c r="A7" s="608" t="s">
        <v>576</v>
      </c>
      <c r="B7" s="609" t="s">
        <v>247</v>
      </c>
      <c r="C7" s="610">
        <v>11561890</v>
      </c>
      <c r="D7" s="610">
        <v>1634630</v>
      </c>
      <c r="E7" s="611"/>
    </row>
    <row r="8" spans="1:5" s="612" customFormat="1" ht="15.75">
      <c r="A8" s="613" t="s">
        <v>577</v>
      </c>
      <c r="B8" s="242" t="s">
        <v>248</v>
      </c>
      <c r="C8" s="614">
        <f>+C9+C14+C19+C24+C29</f>
        <v>870878566</v>
      </c>
      <c r="D8" s="614">
        <f>+D9+D14+D19+D24+D29</f>
        <v>659787240</v>
      </c>
      <c r="E8" s="615">
        <f>+E9+E14+E19+E24+E29</f>
        <v>0</v>
      </c>
    </row>
    <row r="9" spans="1:5" s="612" customFormat="1" ht="15.75">
      <c r="A9" s="613" t="s">
        <v>578</v>
      </c>
      <c r="B9" s="242" t="s">
        <v>249</v>
      </c>
      <c r="C9" s="614">
        <v>678447838</v>
      </c>
      <c r="D9" s="614">
        <v>576399526</v>
      </c>
      <c r="E9" s="615">
        <f>+E10+E11+E12+E13</f>
        <v>0</v>
      </c>
    </row>
    <row r="10" spans="1:5" s="612" customFormat="1" ht="15.75">
      <c r="A10" s="616" t="s">
        <v>579</v>
      </c>
      <c r="B10" s="242" t="s">
        <v>250</v>
      </c>
      <c r="C10" s="230">
        <v>165056303</v>
      </c>
      <c r="D10" s="230">
        <v>153157135</v>
      </c>
      <c r="E10" s="617"/>
    </row>
    <row r="11" spans="1:5" s="612" customFormat="1" ht="26.25" customHeight="1">
      <c r="A11" s="616" t="s">
        <v>580</v>
      </c>
      <c r="B11" s="242" t="s">
        <v>251</v>
      </c>
      <c r="C11" s="228"/>
      <c r="D11" s="228"/>
      <c r="E11" s="229"/>
    </row>
    <row r="12" spans="1:5" s="612" customFormat="1" ht="22.5">
      <c r="A12" s="616" t="s">
        <v>581</v>
      </c>
      <c r="B12" s="242" t="s">
        <v>252</v>
      </c>
      <c r="C12" s="914">
        <v>503673328</v>
      </c>
      <c r="D12" s="914">
        <v>414213896</v>
      </c>
      <c r="E12" s="229"/>
    </row>
    <row r="13" spans="1:5" s="612" customFormat="1" ht="15.75">
      <c r="A13" s="616" t="s">
        <v>582</v>
      </c>
      <c r="B13" s="242" t="s">
        <v>253</v>
      </c>
      <c r="C13" s="914">
        <v>9718207</v>
      </c>
      <c r="D13" s="914">
        <v>9028495</v>
      </c>
      <c r="E13" s="229"/>
    </row>
    <row r="14" spans="1:5" s="612" customFormat="1" ht="15.75">
      <c r="A14" s="613" t="s">
        <v>583</v>
      </c>
      <c r="B14" s="242" t="s">
        <v>254</v>
      </c>
      <c r="C14" s="887">
        <f>SUM(C15:C18)</f>
        <v>130531820</v>
      </c>
      <c r="D14" s="887">
        <v>21488806</v>
      </c>
      <c r="E14" s="619">
        <f>+E15+E16+E17+E18</f>
        <v>0</v>
      </c>
    </row>
    <row r="15" spans="1:5" s="612" customFormat="1" ht="15.75">
      <c r="A15" s="616" t="s">
        <v>584</v>
      </c>
      <c r="B15" s="242" t="s">
        <v>255</v>
      </c>
      <c r="C15" s="228"/>
      <c r="D15" s="228"/>
      <c r="E15" s="229"/>
    </row>
    <row r="16" spans="1:5" s="612" customFormat="1" ht="22.5">
      <c r="A16" s="616" t="s">
        <v>585</v>
      </c>
      <c r="B16" s="242" t="s">
        <v>15</v>
      </c>
      <c r="C16" s="228"/>
      <c r="D16" s="228"/>
      <c r="E16" s="229"/>
    </row>
    <row r="17" spans="1:5" s="612" customFormat="1" ht="15.75">
      <c r="A17" s="616" t="s">
        <v>586</v>
      </c>
      <c r="B17" s="242" t="s">
        <v>16</v>
      </c>
      <c r="C17" s="914">
        <v>96428377</v>
      </c>
      <c r="D17" s="914">
        <v>7483415</v>
      </c>
      <c r="E17" s="229"/>
    </row>
    <row r="18" spans="1:5" s="612" customFormat="1" ht="15.75">
      <c r="A18" s="616" t="s">
        <v>587</v>
      </c>
      <c r="B18" s="242" t="s">
        <v>17</v>
      </c>
      <c r="C18" s="914">
        <v>34103443</v>
      </c>
      <c r="D18" s="914">
        <v>14005391</v>
      </c>
      <c r="E18" s="229"/>
    </row>
    <row r="19" spans="1:5" s="612" customFormat="1" ht="15.75">
      <c r="A19" s="613" t="s">
        <v>588</v>
      </c>
      <c r="B19" s="242" t="s">
        <v>18</v>
      </c>
      <c r="C19" s="618">
        <f>+C20+C21+C22+C23</f>
        <v>0</v>
      </c>
      <c r="D19" s="618">
        <f>+D20+D21+D22+D23</f>
        <v>0</v>
      </c>
      <c r="E19" s="619">
        <f>+E20+E21+E22+E23</f>
        <v>0</v>
      </c>
    </row>
    <row r="20" spans="1:5" s="612" customFormat="1" ht="15.75">
      <c r="A20" s="616" t="s">
        <v>589</v>
      </c>
      <c r="B20" s="242" t="s">
        <v>19</v>
      </c>
      <c r="C20" s="228"/>
      <c r="D20" s="228"/>
      <c r="E20" s="229"/>
    </row>
    <row r="21" spans="1:5" s="612" customFormat="1" ht="15.75">
      <c r="A21" s="616" t="s">
        <v>590</v>
      </c>
      <c r="B21" s="242" t="s">
        <v>20</v>
      </c>
      <c r="C21" s="228"/>
      <c r="D21" s="228"/>
      <c r="E21" s="229"/>
    </row>
    <row r="22" spans="1:5" s="612" customFormat="1" ht="15.75">
      <c r="A22" s="616" t="s">
        <v>591</v>
      </c>
      <c r="B22" s="242" t="s">
        <v>21</v>
      </c>
      <c r="C22" s="228"/>
      <c r="D22" s="228"/>
      <c r="E22" s="229"/>
    </row>
    <row r="23" spans="1:5" s="612" customFormat="1" ht="15.75">
      <c r="A23" s="616" t="s">
        <v>592</v>
      </c>
      <c r="B23" s="242" t="s">
        <v>22</v>
      </c>
      <c r="C23" s="228"/>
      <c r="D23" s="228"/>
      <c r="E23" s="229"/>
    </row>
    <row r="24" spans="1:5" s="612" customFormat="1" ht="15.75">
      <c r="A24" s="613" t="s">
        <v>593</v>
      </c>
      <c r="B24" s="242" t="s">
        <v>23</v>
      </c>
      <c r="C24" s="887">
        <f>+C25+C26+C27+C28</f>
        <v>42298908</v>
      </c>
      <c r="D24" s="887">
        <v>42298908</v>
      </c>
      <c r="E24" s="619">
        <f>+E25+E26+E27+E28</f>
        <v>0</v>
      </c>
    </row>
    <row r="25" spans="1:5" s="612" customFormat="1" ht="15.75">
      <c r="A25" s="616" t="s">
        <v>594</v>
      </c>
      <c r="B25" s="242" t="s">
        <v>24</v>
      </c>
      <c r="C25" s="228"/>
      <c r="D25" s="228"/>
      <c r="E25" s="229"/>
    </row>
    <row r="26" spans="1:5" s="612" customFormat="1" ht="15.75">
      <c r="A26" s="616" t="s">
        <v>595</v>
      </c>
      <c r="B26" s="242" t="s">
        <v>25</v>
      </c>
      <c r="C26" s="228"/>
      <c r="D26" s="228"/>
      <c r="E26" s="229"/>
    </row>
    <row r="27" spans="1:5" s="612" customFormat="1" ht="15.75">
      <c r="A27" s="616" t="s">
        <v>596</v>
      </c>
      <c r="B27" s="242" t="s">
        <v>26</v>
      </c>
      <c r="C27" s="228">
        <v>42298908</v>
      </c>
      <c r="D27" s="228">
        <v>42298908</v>
      </c>
      <c r="E27" s="229"/>
    </row>
    <row r="28" spans="1:5" s="612" customFormat="1" ht="15.75">
      <c r="A28" s="616" t="s">
        <v>597</v>
      </c>
      <c r="B28" s="242" t="s">
        <v>27</v>
      </c>
      <c r="C28" s="228"/>
      <c r="D28" s="228"/>
      <c r="E28" s="229"/>
    </row>
    <row r="29" spans="1:5" s="612" customFormat="1" ht="15.75">
      <c r="A29" s="613" t="s">
        <v>598</v>
      </c>
      <c r="B29" s="242" t="s">
        <v>28</v>
      </c>
      <c r="C29" s="887">
        <f>+C30+C31+C32+C33</f>
        <v>19600000</v>
      </c>
      <c r="D29" s="887">
        <f>+D30+D31+D32+D33</f>
        <v>19600000</v>
      </c>
      <c r="E29" s="619">
        <f>+E30+E31+E32+E33</f>
        <v>0</v>
      </c>
    </row>
    <row r="30" spans="1:5" s="612" customFormat="1" ht="15.75">
      <c r="A30" s="616" t="s">
        <v>599</v>
      </c>
      <c r="B30" s="242" t="s">
        <v>29</v>
      </c>
      <c r="C30" s="228"/>
      <c r="D30" s="228"/>
      <c r="E30" s="229"/>
    </row>
    <row r="31" spans="1:5" s="612" customFormat="1" ht="22.5">
      <c r="A31" s="616" t="s">
        <v>600</v>
      </c>
      <c r="B31" s="242" t="s">
        <v>30</v>
      </c>
      <c r="C31" s="228"/>
      <c r="D31" s="228"/>
      <c r="E31" s="229"/>
    </row>
    <row r="32" spans="1:5" s="612" customFormat="1" ht="15.75">
      <c r="A32" s="616" t="s">
        <v>601</v>
      </c>
      <c r="B32" s="242" t="s">
        <v>31</v>
      </c>
      <c r="C32" s="228">
        <v>19600000</v>
      </c>
      <c r="D32" s="228">
        <v>19600000</v>
      </c>
      <c r="E32" s="229"/>
    </row>
    <row r="33" spans="1:5" s="612" customFormat="1" ht="15.75">
      <c r="A33" s="616" t="s">
        <v>602</v>
      </c>
      <c r="B33" s="242" t="s">
        <v>32</v>
      </c>
      <c r="C33" s="228"/>
      <c r="D33" s="228"/>
      <c r="E33" s="229"/>
    </row>
    <row r="34" spans="1:5" s="612" customFormat="1" ht="15.75">
      <c r="A34" s="613" t="s">
        <v>603</v>
      </c>
      <c r="B34" s="242" t="s">
        <v>33</v>
      </c>
      <c r="C34" s="887">
        <f>+C35+C40+C45</f>
        <v>22528200</v>
      </c>
      <c r="D34" s="887">
        <f>+D35+D40+D45</f>
        <v>22528200</v>
      </c>
      <c r="E34" s="619">
        <f>+E35+E40+E45</f>
        <v>0</v>
      </c>
    </row>
    <row r="35" spans="1:5" s="612" customFormat="1" ht="15.75">
      <c r="A35" s="613" t="s">
        <v>604</v>
      </c>
      <c r="B35" s="242" t="s">
        <v>34</v>
      </c>
      <c r="C35" s="618">
        <f>+C36+C37+C38+C39</f>
        <v>22528200</v>
      </c>
      <c r="D35" s="618">
        <f>+D36+D37+D38+D39</f>
        <v>22528200</v>
      </c>
      <c r="E35" s="619">
        <f>+E36+E37+E38+E39</f>
        <v>0</v>
      </c>
    </row>
    <row r="36" spans="1:5" s="612" customFormat="1" ht="15.75">
      <c r="A36" s="616" t="s">
        <v>605</v>
      </c>
      <c r="B36" s="242" t="s">
        <v>85</v>
      </c>
      <c r="C36" s="228"/>
      <c r="D36" s="228"/>
      <c r="E36" s="229"/>
    </row>
    <row r="37" spans="1:5" s="612" customFormat="1" ht="15.75">
      <c r="A37" s="616" t="s">
        <v>606</v>
      </c>
      <c r="B37" s="242" t="s">
        <v>180</v>
      </c>
      <c r="C37" s="228"/>
      <c r="D37" s="228"/>
      <c r="E37" s="229"/>
    </row>
    <row r="38" spans="1:5" s="612" customFormat="1" ht="15.75">
      <c r="A38" s="616" t="s">
        <v>607</v>
      </c>
      <c r="B38" s="242" t="s">
        <v>238</v>
      </c>
      <c r="C38" s="228">
        <v>22528200</v>
      </c>
      <c r="D38" s="228">
        <v>22528200</v>
      </c>
      <c r="E38" s="229"/>
    </row>
    <row r="39" spans="1:5" s="612" customFormat="1" ht="15.75">
      <c r="A39" s="616" t="s">
        <v>608</v>
      </c>
      <c r="B39" s="242" t="s">
        <v>239</v>
      </c>
      <c r="C39" s="228"/>
      <c r="D39" s="228"/>
      <c r="E39" s="229"/>
    </row>
    <row r="40" spans="1:5" s="612" customFormat="1" ht="15.75">
      <c r="A40" s="613" t="s">
        <v>609</v>
      </c>
      <c r="B40" s="242" t="s">
        <v>256</v>
      </c>
      <c r="C40" s="618">
        <f>+C41+C42+C43+C44</f>
        <v>0</v>
      </c>
      <c r="D40" s="618">
        <f>+D41+D42+D43+D44</f>
        <v>0</v>
      </c>
      <c r="E40" s="619">
        <f>+E41+E42+E43+E44</f>
        <v>0</v>
      </c>
    </row>
    <row r="41" spans="1:5" s="612" customFormat="1" ht="15.75">
      <c r="A41" s="616" t="s">
        <v>610</v>
      </c>
      <c r="B41" s="242" t="s">
        <v>257</v>
      </c>
      <c r="C41" s="228"/>
      <c r="D41" s="228"/>
      <c r="E41" s="229"/>
    </row>
    <row r="42" spans="1:5" s="612" customFormat="1" ht="22.5">
      <c r="A42" s="616" t="s">
        <v>611</v>
      </c>
      <c r="B42" s="242" t="s">
        <v>258</v>
      </c>
      <c r="C42" s="228"/>
      <c r="D42" s="228"/>
      <c r="E42" s="229"/>
    </row>
    <row r="43" spans="1:5" s="612" customFormat="1" ht="15.75">
      <c r="A43" s="616" t="s">
        <v>612</v>
      </c>
      <c r="B43" s="242" t="s">
        <v>259</v>
      </c>
      <c r="C43" s="228"/>
      <c r="D43" s="228"/>
      <c r="E43" s="229"/>
    </row>
    <row r="44" spans="1:5" s="612" customFormat="1" ht="15.75">
      <c r="A44" s="616" t="s">
        <v>613</v>
      </c>
      <c r="B44" s="242" t="s">
        <v>260</v>
      </c>
      <c r="C44" s="228"/>
      <c r="D44" s="228"/>
      <c r="E44" s="229"/>
    </row>
    <row r="45" spans="1:5" s="612" customFormat="1" ht="15.75">
      <c r="A45" s="613" t="s">
        <v>614</v>
      </c>
      <c r="B45" s="242" t="s">
        <v>261</v>
      </c>
      <c r="C45" s="618">
        <f>+C46+C47+C48+C49</f>
        <v>0</v>
      </c>
      <c r="D45" s="618">
        <f>+D46+D47+D48+D49</f>
        <v>0</v>
      </c>
      <c r="E45" s="619">
        <f>+E46+E47+E48+E49</f>
        <v>0</v>
      </c>
    </row>
    <row r="46" spans="1:5" s="612" customFormat="1" ht="15.75">
      <c r="A46" s="616" t="s">
        <v>615</v>
      </c>
      <c r="B46" s="242" t="s">
        <v>262</v>
      </c>
      <c r="C46" s="228"/>
      <c r="D46" s="228"/>
      <c r="E46" s="229"/>
    </row>
    <row r="47" spans="1:5" s="612" customFormat="1" ht="22.5">
      <c r="A47" s="616" t="s">
        <v>616</v>
      </c>
      <c r="B47" s="242" t="s">
        <v>263</v>
      </c>
      <c r="C47" s="228"/>
      <c r="D47" s="228"/>
      <c r="E47" s="229"/>
    </row>
    <row r="48" spans="1:5" s="612" customFormat="1" ht="15.75">
      <c r="A48" s="616" t="s">
        <v>617</v>
      </c>
      <c r="B48" s="242" t="s">
        <v>264</v>
      </c>
      <c r="C48" s="228"/>
      <c r="D48" s="228"/>
      <c r="E48" s="229"/>
    </row>
    <row r="49" spans="1:5" s="612" customFormat="1" ht="15.75">
      <c r="A49" s="616" t="s">
        <v>618</v>
      </c>
      <c r="B49" s="242" t="s">
        <v>265</v>
      </c>
      <c r="C49" s="228"/>
      <c r="D49" s="228"/>
      <c r="E49" s="229"/>
    </row>
    <row r="50" spans="1:5" s="612" customFormat="1" ht="15.75">
      <c r="A50" s="613" t="s">
        <v>619</v>
      </c>
      <c r="B50" s="242" t="s">
        <v>266</v>
      </c>
      <c r="C50" s="228"/>
      <c r="D50" s="228"/>
      <c r="E50" s="229"/>
    </row>
    <row r="51" spans="1:5" s="612" customFormat="1" ht="21">
      <c r="A51" s="613" t="s">
        <v>620</v>
      </c>
      <c r="B51" s="242" t="s">
        <v>267</v>
      </c>
      <c r="C51" s="887">
        <f>+C7+C8+C34+C50</f>
        <v>904968656</v>
      </c>
      <c r="D51" s="887">
        <f>+D7+D8+D34+D50</f>
        <v>683950070</v>
      </c>
      <c r="E51" s="619">
        <f>+E7+E8+E34+E50</f>
        <v>0</v>
      </c>
    </row>
    <row r="52" spans="1:5" s="612" customFormat="1" ht="15.75">
      <c r="A52" s="613" t="s">
        <v>621</v>
      </c>
      <c r="B52" s="242" t="s">
        <v>268</v>
      </c>
      <c r="C52" s="228"/>
      <c r="D52" s="228"/>
      <c r="E52" s="229"/>
    </row>
    <row r="53" spans="1:5" s="612" customFormat="1" ht="15.75">
      <c r="A53" s="613" t="s">
        <v>622</v>
      </c>
      <c r="B53" s="242" t="s">
        <v>269</v>
      </c>
      <c r="C53" s="228"/>
      <c r="D53" s="228"/>
      <c r="E53" s="229"/>
    </row>
    <row r="54" spans="1:5" s="612" customFormat="1" ht="15.75">
      <c r="A54" s="613" t="s">
        <v>623</v>
      </c>
      <c r="B54" s="242" t="s">
        <v>270</v>
      </c>
      <c r="C54" s="618">
        <f>+C52+C53</f>
        <v>0</v>
      </c>
      <c r="D54" s="618">
        <f>+D52+D53</f>
        <v>0</v>
      </c>
      <c r="E54" s="619">
        <f>+E52+E53</f>
        <v>0</v>
      </c>
    </row>
    <row r="55" spans="1:5" s="612" customFormat="1" ht="15.75">
      <c r="A55" s="613" t="s">
        <v>624</v>
      </c>
      <c r="B55" s="242" t="s">
        <v>271</v>
      </c>
      <c r="C55" s="228"/>
      <c r="D55" s="228"/>
      <c r="E55" s="229"/>
    </row>
    <row r="56" spans="1:5" s="612" customFormat="1" ht="15.75">
      <c r="A56" s="613" t="s">
        <v>625</v>
      </c>
      <c r="B56" s="242" t="s">
        <v>272</v>
      </c>
      <c r="C56" s="228">
        <v>219125</v>
      </c>
      <c r="D56" s="228">
        <v>219125</v>
      </c>
      <c r="E56" s="229"/>
    </row>
    <row r="57" spans="1:5" s="612" customFormat="1" ht="15.75">
      <c r="A57" s="613" t="s">
        <v>626</v>
      </c>
      <c r="B57" s="242" t="s">
        <v>273</v>
      </c>
      <c r="C57" s="228">
        <v>51650274</v>
      </c>
      <c r="D57" s="228">
        <v>51650274</v>
      </c>
      <c r="E57" s="229"/>
    </row>
    <row r="58" spans="1:5" s="612" customFormat="1" ht="15.75">
      <c r="A58" s="613" t="s">
        <v>627</v>
      </c>
      <c r="B58" s="242" t="s">
        <v>274</v>
      </c>
      <c r="C58" s="228"/>
      <c r="D58" s="228"/>
      <c r="E58" s="229"/>
    </row>
    <row r="59" spans="1:5" s="612" customFormat="1" ht="15.75">
      <c r="A59" s="613" t="s">
        <v>628</v>
      </c>
      <c r="B59" s="242" t="s">
        <v>275</v>
      </c>
      <c r="C59" s="887">
        <f>+C55+C56+C57+C58</f>
        <v>51869399</v>
      </c>
      <c r="D59" s="887">
        <f>+D55+D56+D57+D58</f>
        <v>51869399</v>
      </c>
      <c r="E59" s="619">
        <f>+E55+E56+E57+E58</f>
        <v>0</v>
      </c>
    </row>
    <row r="60" spans="1:5" s="612" customFormat="1" ht="15.75">
      <c r="A60" s="613" t="s">
        <v>629</v>
      </c>
      <c r="B60" s="242" t="s">
        <v>276</v>
      </c>
      <c r="C60" s="228">
        <v>8905899</v>
      </c>
      <c r="D60" s="228">
        <v>8905899</v>
      </c>
      <c r="E60" s="229"/>
    </row>
    <row r="61" spans="1:5" s="612" customFormat="1" ht="15.75">
      <c r="A61" s="613" t="s">
        <v>630</v>
      </c>
      <c r="B61" s="242" t="s">
        <v>277</v>
      </c>
      <c r="C61" s="228">
        <v>577067</v>
      </c>
      <c r="D61" s="228">
        <v>577067</v>
      </c>
      <c r="E61" s="229"/>
    </row>
    <row r="62" spans="1:5" s="612" customFormat="1" ht="15.75">
      <c r="A62" s="613" t="s">
        <v>631</v>
      </c>
      <c r="B62" s="242" t="s">
        <v>278</v>
      </c>
      <c r="C62" s="228">
        <v>706462</v>
      </c>
      <c r="D62" s="228">
        <v>706462</v>
      </c>
      <c r="E62" s="229"/>
    </row>
    <row r="63" spans="1:5" s="612" customFormat="1" ht="15.75">
      <c r="A63" s="613" t="s">
        <v>632</v>
      </c>
      <c r="B63" s="242" t="s">
        <v>279</v>
      </c>
      <c r="C63" s="618">
        <f>+C60+C61+C62</f>
        <v>10189428</v>
      </c>
      <c r="D63" s="618">
        <f>+D60+D61+D62</f>
        <v>10189428</v>
      </c>
      <c r="E63" s="619">
        <f>+E60+E61+E62</f>
        <v>0</v>
      </c>
    </row>
    <row r="64" spans="1:5" s="612" customFormat="1" ht="15.75">
      <c r="A64" s="613" t="s">
        <v>633</v>
      </c>
      <c r="B64" s="242" t="s">
        <v>280</v>
      </c>
      <c r="C64" s="228"/>
      <c r="D64" s="228"/>
      <c r="E64" s="229"/>
    </row>
    <row r="65" spans="1:5" s="612" customFormat="1" ht="21">
      <c r="A65" s="613" t="s">
        <v>634</v>
      </c>
      <c r="B65" s="242" t="s">
        <v>281</v>
      </c>
      <c r="C65" s="228"/>
      <c r="D65" s="228"/>
      <c r="E65" s="229"/>
    </row>
    <row r="66" spans="1:5" s="612" customFormat="1" ht="15.75">
      <c r="A66" s="613" t="s">
        <v>635</v>
      </c>
      <c r="B66" s="242" t="s">
        <v>282</v>
      </c>
      <c r="C66" s="618">
        <v>-3017</v>
      </c>
      <c r="D66" s="618">
        <v>-3017</v>
      </c>
      <c r="E66" s="619">
        <f>+E64+E65</f>
        <v>0</v>
      </c>
    </row>
    <row r="67" spans="1:5" s="612" customFormat="1" ht="15.75">
      <c r="A67" s="613" t="s">
        <v>636</v>
      </c>
      <c r="B67" s="242" t="s">
        <v>283</v>
      </c>
      <c r="C67" s="228"/>
      <c r="D67" s="228"/>
      <c r="E67" s="229"/>
    </row>
    <row r="68" spans="1:5" s="612" customFormat="1" ht="16.5" thickBot="1">
      <c r="A68" s="620" t="s">
        <v>637</v>
      </c>
      <c r="B68" s="246" t="s">
        <v>284</v>
      </c>
      <c r="C68" s="621">
        <f>+C51+C54+C59+C63+C66+C67</f>
        <v>967024466</v>
      </c>
      <c r="D68" s="621">
        <f>+D51+D54+D59+D63+D66+D67</f>
        <v>746005880</v>
      </c>
      <c r="E68" s="622">
        <f>+E51+E54+E59+E63+E66+E67</f>
        <v>0</v>
      </c>
    </row>
    <row r="69" spans="1:5" ht="15.75">
      <c r="A69" s="623"/>
      <c r="C69" s="624"/>
      <c r="D69" s="624"/>
      <c r="E69" s="625"/>
    </row>
    <row r="70" spans="1:5" ht="15.75">
      <c r="A70" s="623"/>
      <c r="C70" s="624"/>
      <c r="D70" s="624"/>
      <c r="E70" s="625"/>
    </row>
    <row r="71" spans="1:5" ht="15.75">
      <c r="A71" s="626"/>
      <c r="C71" s="624"/>
      <c r="D71" s="624"/>
      <c r="E71" s="625"/>
    </row>
    <row r="72" spans="1:5" ht="15.75">
      <c r="A72" s="1065"/>
      <c r="B72" s="1065"/>
      <c r="C72" s="1065"/>
      <c r="D72" s="1065"/>
      <c r="E72" s="1065"/>
    </row>
    <row r="73" spans="1:5" ht="15.75">
      <c r="A73" s="1065"/>
      <c r="B73" s="1065"/>
      <c r="C73" s="1065"/>
      <c r="D73" s="1065"/>
      <c r="E73" s="1065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dőlt"Vezseny Községi Önkormányzat&amp;R&amp;"Times New Roman,Félkövér dőlt"7.1. tájékoztató tábla a 3/2019. (V.23.) önkormányzati rendelethez</oddHeader>
    <oddFooter>&amp;C&amp;P</oddFooter>
  </headerFooter>
  <rowBreaks count="1" manualBreakCount="1">
    <brk id="4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workbookViewId="0" topLeftCell="A1">
      <selection activeCell="A1" sqref="A1:C1"/>
    </sheetView>
  </sheetViews>
  <sheetFormatPr defaultColWidth="9.00390625" defaultRowHeight="12.75"/>
  <cols>
    <col min="1" max="1" width="71.125" style="234" customWidth="1"/>
    <col min="2" max="2" width="6.125" style="249" customWidth="1"/>
    <col min="3" max="3" width="18.00390625" style="628" customWidth="1"/>
    <col min="4" max="16384" width="9.375" style="628" customWidth="1"/>
  </cols>
  <sheetData>
    <row r="1" spans="1:3" ht="32.25" customHeight="1">
      <c r="A1" s="1082" t="s">
        <v>285</v>
      </c>
      <c r="B1" s="1082"/>
      <c r="C1" s="1082"/>
    </row>
    <row r="2" spans="1:3" ht="15.75">
      <c r="A2" s="1083" t="s">
        <v>790</v>
      </c>
      <c r="B2" s="1083"/>
      <c r="C2" s="1083"/>
    </row>
    <row r="4" spans="2:3" ht="13.5" thickBot="1">
      <c r="B4" s="1084" t="s">
        <v>783</v>
      </c>
      <c r="C4" s="1084"/>
    </row>
    <row r="5" spans="1:3" s="235" customFormat="1" ht="31.5" customHeight="1">
      <c r="A5" s="1085" t="s">
        <v>286</v>
      </c>
      <c r="B5" s="1087" t="s">
        <v>242</v>
      </c>
      <c r="C5" s="1089" t="s">
        <v>287</v>
      </c>
    </row>
    <row r="6" spans="1:3" s="235" customFormat="1" ht="12.75">
      <c r="A6" s="1086"/>
      <c r="B6" s="1088"/>
      <c r="C6" s="1090"/>
    </row>
    <row r="7" spans="1:3" s="239" customFormat="1" ht="13.5" thickBot="1">
      <c r="A7" s="236" t="s">
        <v>407</v>
      </c>
      <c r="B7" s="237" t="s">
        <v>408</v>
      </c>
      <c r="C7" s="238" t="s">
        <v>409</v>
      </c>
    </row>
    <row r="8" spans="1:3" ht="15.75" customHeight="1">
      <c r="A8" s="613" t="s">
        <v>639</v>
      </c>
      <c r="B8" s="240" t="s">
        <v>247</v>
      </c>
      <c r="C8" s="241">
        <v>583560672</v>
      </c>
    </row>
    <row r="9" spans="1:3" ht="15.75" customHeight="1">
      <c r="A9" s="613" t="s">
        <v>640</v>
      </c>
      <c r="B9" s="242" t="s">
        <v>248</v>
      </c>
      <c r="C9" s="241">
        <v>6553175</v>
      </c>
    </row>
    <row r="10" spans="1:3" ht="15.75" customHeight="1">
      <c r="A10" s="613" t="s">
        <v>641</v>
      </c>
      <c r="B10" s="242" t="s">
        <v>249</v>
      </c>
      <c r="C10" s="241">
        <v>12722453</v>
      </c>
    </row>
    <row r="11" spans="1:3" ht="15.75" customHeight="1">
      <c r="A11" s="613" t="s">
        <v>642</v>
      </c>
      <c r="B11" s="242" t="s">
        <v>250</v>
      </c>
      <c r="C11" s="243">
        <v>41038134</v>
      </c>
    </row>
    <row r="12" spans="1:3" ht="15.75" customHeight="1">
      <c r="A12" s="613" t="s">
        <v>643</v>
      </c>
      <c r="B12" s="242" t="s">
        <v>251</v>
      </c>
      <c r="C12" s="243">
        <v>19600000</v>
      </c>
    </row>
    <row r="13" spans="1:3" ht="15.75" customHeight="1">
      <c r="A13" s="613" t="s">
        <v>644</v>
      </c>
      <c r="B13" s="242" t="s">
        <v>252</v>
      </c>
      <c r="C13" s="243">
        <v>29242103</v>
      </c>
    </row>
    <row r="14" spans="1:3" ht="15.75" customHeight="1">
      <c r="A14" s="613" t="s">
        <v>645</v>
      </c>
      <c r="B14" s="242" t="s">
        <v>253</v>
      </c>
      <c r="C14" s="244">
        <f>+C8+C9+C10+C11+C12+C13</f>
        <v>692716537</v>
      </c>
    </row>
    <row r="15" spans="1:3" ht="15.75" customHeight="1">
      <c r="A15" s="613" t="s">
        <v>700</v>
      </c>
      <c r="B15" s="242" t="s">
        <v>254</v>
      </c>
      <c r="C15" s="629">
        <v>4</v>
      </c>
    </row>
    <row r="16" spans="1:3" ht="15.75" customHeight="1">
      <c r="A16" s="613" t="s">
        <v>646</v>
      </c>
      <c r="B16" s="242" t="s">
        <v>255</v>
      </c>
      <c r="C16" s="243">
        <v>1534635</v>
      </c>
    </row>
    <row r="17" spans="1:3" ht="15.75" customHeight="1">
      <c r="A17" s="613" t="s">
        <v>647</v>
      </c>
      <c r="B17" s="242" t="s">
        <v>15</v>
      </c>
      <c r="C17" s="243">
        <v>528059</v>
      </c>
    </row>
    <row r="18" spans="1:3" ht="15.75" customHeight="1">
      <c r="A18" s="613" t="s">
        <v>648</v>
      </c>
      <c r="B18" s="242" t="s">
        <v>16</v>
      </c>
      <c r="C18" s="244">
        <f>+C15+C16+C17</f>
        <v>2062698</v>
      </c>
    </row>
    <row r="19" spans="1:3" s="630" customFormat="1" ht="15.75" customHeight="1">
      <c r="A19" s="613" t="s">
        <v>649</v>
      </c>
      <c r="B19" s="242" t="s">
        <v>17</v>
      </c>
      <c r="C19" s="243"/>
    </row>
    <row r="20" spans="1:3" ht="15.75" customHeight="1">
      <c r="A20" s="613" t="s">
        <v>650</v>
      </c>
      <c r="B20" s="242" t="s">
        <v>18</v>
      </c>
      <c r="C20" s="243">
        <v>51226645</v>
      </c>
    </row>
    <row r="21" spans="1:3" ht="15.75" customHeight="1" thickBot="1">
      <c r="A21" s="245" t="s">
        <v>651</v>
      </c>
      <c r="B21" s="246" t="s">
        <v>19</v>
      </c>
      <c r="C21" s="247">
        <f>+C14+C18+C19+C20</f>
        <v>746005880</v>
      </c>
    </row>
    <row r="22" spans="1:5" ht="15.75">
      <c r="A22" s="623"/>
      <c r="B22" s="626"/>
      <c r="C22" s="624"/>
      <c r="D22" s="624"/>
      <c r="E22" s="624"/>
    </row>
    <row r="23" spans="1:5" ht="15.75">
      <c r="A23" s="623"/>
      <c r="B23" s="626"/>
      <c r="C23" s="624"/>
      <c r="D23" s="624"/>
      <c r="E23" s="624"/>
    </row>
    <row r="24" spans="1:5" ht="15.75">
      <c r="A24" s="626"/>
      <c r="B24" s="626"/>
      <c r="C24" s="624"/>
      <c r="D24" s="624"/>
      <c r="E24" s="624"/>
    </row>
    <row r="25" spans="1:5" ht="15.75">
      <c r="A25" s="1081"/>
      <c r="B25" s="1081"/>
      <c r="C25" s="1081"/>
      <c r="D25" s="631"/>
      <c r="E25" s="631"/>
    </row>
    <row r="26" spans="1:5" ht="15.75">
      <c r="A26" s="1081"/>
      <c r="B26" s="1081"/>
      <c r="C26" s="1081"/>
      <c r="D26" s="631"/>
      <c r="E26" s="631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dőlt"Vezseny Községi Önkormányzat&amp;R&amp;"Times New Roman CE,Félkövér dőlt"7.2. tájékoztató tábla a 3/2019. (V.23.)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workbookViewId="0" topLeftCell="A1">
      <selection activeCell="D3" sqref="D3"/>
    </sheetView>
  </sheetViews>
  <sheetFormatPr defaultColWidth="12.00390625" defaultRowHeight="12.75"/>
  <cols>
    <col min="1" max="1" width="58.87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" customHeight="1">
      <c r="A1" s="1091" t="s">
        <v>871</v>
      </c>
      <c r="B1" s="1092"/>
      <c r="C1" s="1092"/>
      <c r="D1" s="1092"/>
    </row>
    <row r="2" ht="16.5" thickBot="1"/>
    <row r="3" spans="1:4" ht="43.5" customHeight="1" thickBot="1">
      <c r="A3" s="634" t="s">
        <v>46</v>
      </c>
      <c r="B3" s="341" t="s">
        <v>242</v>
      </c>
      <c r="C3" s="635" t="s">
        <v>288</v>
      </c>
      <c r="D3" s="636" t="s">
        <v>788</v>
      </c>
    </row>
    <row r="4" spans="1:4" ht="16.5" thickBot="1">
      <c r="A4" s="250" t="s">
        <v>407</v>
      </c>
      <c r="B4" s="251" t="s">
        <v>408</v>
      </c>
      <c r="C4" s="251" t="s">
        <v>409</v>
      </c>
      <c r="D4" s="252" t="s">
        <v>410</v>
      </c>
    </row>
    <row r="5" spans="1:4" ht="15.75" customHeight="1">
      <c r="A5" s="261" t="s">
        <v>668</v>
      </c>
      <c r="B5" s="254" t="s">
        <v>6</v>
      </c>
      <c r="C5" s="255"/>
      <c r="D5" s="256">
        <v>80230122</v>
      </c>
    </row>
    <row r="6" spans="1:4" ht="15.75" customHeight="1">
      <c r="A6" s="261" t="s">
        <v>669</v>
      </c>
      <c r="B6" s="258" t="s">
        <v>7</v>
      </c>
      <c r="C6" s="259"/>
      <c r="D6" s="260"/>
    </row>
    <row r="7" spans="1:4" ht="15.75" customHeight="1">
      <c r="A7" s="261" t="s">
        <v>670</v>
      </c>
      <c r="B7" s="258" t="s">
        <v>8</v>
      </c>
      <c r="C7" s="259"/>
      <c r="D7" s="260">
        <v>3741950</v>
      </c>
    </row>
    <row r="8" spans="1:4" ht="15.75" customHeight="1" thickBot="1">
      <c r="A8" s="262" t="s">
        <v>671</v>
      </c>
      <c r="B8" s="263" t="s">
        <v>9</v>
      </c>
      <c r="C8" s="264"/>
      <c r="D8" s="265"/>
    </row>
    <row r="9" spans="1:4" ht="15.75" customHeight="1" thickBot="1">
      <c r="A9" s="638" t="s">
        <v>672</v>
      </c>
      <c r="B9" s="639" t="s">
        <v>10</v>
      </c>
      <c r="C9" s="640"/>
      <c r="D9" s="641">
        <f>+D10+D11+D12+D13</f>
        <v>18159222</v>
      </c>
    </row>
    <row r="10" spans="1:4" ht="15.75" customHeight="1">
      <c r="A10" s="637" t="s">
        <v>673</v>
      </c>
      <c r="B10" s="254" t="s">
        <v>11</v>
      </c>
      <c r="C10" s="255"/>
      <c r="D10" s="256">
        <v>18159222</v>
      </c>
    </row>
    <row r="11" spans="1:4" ht="15.75" customHeight="1">
      <c r="A11" s="261" t="s">
        <v>674</v>
      </c>
      <c r="B11" s="258" t="s">
        <v>12</v>
      </c>
      <c r="C11" s="259"/>
      <c r="D11" s="260"/>
    </row>
    <row r="12" spans="1:4" ht="15.75" customHeight="1">
      <c r="A12" s="261" t="s">
        <v>675</v>
      </c>
      <c r="B12" s="258" t="s">
        <v>13</v>
      </c>
      <c r="C12" s="259"/>
      <c r="D12" s="260"/>
    </row>
    <row r="13" spans="1:4" ht="15.75" customHeight="1" thickBot="1">
      <c r="A13" s="262" t="s">
        <v>676</v>
      </c>
      <c r="B13" s="263" t="s">
        <v>14</v>
      </c>
      <c r="C13" s="264"/>
      <c r="D13" s="265"/>
    </row>
    <row r="14" spans="1:4" ht="15.75" customHeight="1" thickBot="1">
      <c r="A14" s="638" t="s">
        <v>677</v>
      </c>
      <c r="B14" s="639" t="s">
        <v>15</v>
      </c>
      <c r="C14" s="640"/>
      <c r="D14" s="641">
        <f>+D15+D16+D17</f>
        <v>0</v>
      </c>
    </row>
    <row r="15" spans="1:4" ht="15.75" customHeight="1">
      <c r="A15" s="637" t="s">
        <v>678</v>
      </c>
      <c r="B15" s="254" t="s">
        <v>16</v>
      </c>
      <c r="C15" s="255"/>
      <c r="D15" s="256"/>
    </row>
    <row r="16" spans="1:4" ht="15.75" customHeight="1">
      <c r="A16" s="261" t="s">
        <v>679</v>
      </c>
      <c r="B16" s="258" t="s">
        <v>17</v>
      </c>
      <c r="C16" s="259"/>
      <c r="D16" s="260"/>
    </row>
    <row r="17" spans="1:4" ht="15.75" customHeight="1" thickBot="1">
      <c r="A17" s="262" t="s">
        <v>680</v>
      </c>
      <c r="B17" s="263" t="s">
        <v>18</v>
      </c>
      <c r="C17" s="264"/>
      <c r="D17" s="265"/>
    </row>
    <row r="18" spans="1:4" ht="15.75" customHeight="1" thickBot="1">
      <c r="A18" s="638" t="s">
        <v>686</v>
      </c>
      <c r="B18" s="639" t="s">
        <v>19</v>
      </c>
      <c r="C18" s="640"/>
      <c r="D18" s="641">
        <f>+D19+D20+D21</f>
        <v>0</v>
      </c>
    </row>
    <row r="19" spans="1:4" ht="15.75" customHeight="1">
      <c r="A19" s="637" t="s">
        <v>681</v>
      </c>
      <c r="B19" s="254" t="s">
        <v>20</v>
      </c>
      <c r="C19" s="255"/>
      <c r="D19" s="256"/>
    </row>
    <row r="20" spans="1:4" ht="15.75" customHeight="1">
      <c r="A20" s="261" t="s">
        <v>682</v>
      </c>
      <c r="B20" s="258" t="s">
        <v>21</v>
      </c>
      <c r="C20" s="259"/>
      <c r="D20" s="260"/>
    </row>
    <row r="21" spans="1:4" ht="15.75" customHeight="1">
      <c r="A21" s="261" t="s">
        <v>683</v>
      </c>
      <c r="B21" s="258" t="s">
        <v>22</v>
      </c>
      <c r="C21" s="259"/>
      <c r="D21" s="260"/>
    </row>
    <row r="22" spans="1:4" ht="15.75" customHeight="1">
      <c r="A22" s="261" t="s">
        <v>684</v>
      </c>
      <c r="B22" s="258" t="s">
        <v>23</v>
      </c>
      <c r="C22" s="259"/>
      <c r="D22" s="260"/>
    </row>
    <row r="23" spans="1:4" ht="15.75" customHeight="1">
      <c r="A23" s="261"/>
      <c r="B23" s="258" t="s">
        <v>24</v>
      </c>
      <c r="C23" s="259"/>
      <c r="D23" s="260"/>
    </row>
    <row r="24" spans="1:4" ht="15.75" customHeight="1">
      <c r="A24" s="261"/>
      <c r="B24" s="258" t="s">
        <v>25</v>
      </c>
      <c r="C24" s="259"/>
      <c r="D24" s="260"/>
    </row>
    <row r="25" spans="1:4" ht="15.75" customHeight="1">
      <c r="A25" s="261"/>
      <c r="B25" s="258" t="s">
        <v>26</v>
      </c>
      <c r="C25" s="259"/>
      <c r="D25" s="260"/>
    </row>
    <row r="26" spans="1:4" ht="15.75" customHeight="1">
      <c r="A26" s="261"/>
      <c r="B26" s="258" t="s">
        <v>27</v>
      </c>
      <c r="C26" s="259"/>
      <c r="D26" s="260"/>
    </row>
    <row r="27" spans="1:4" ht="15.75" customHeight="1">
      <c r="A27" s="261"/>
      <c r="B27" s="258" t="s">
        <v>28</v>
      </c>
      <c r="C27" s="259"/>
      <c r="D27" s="260"/>
    </row>
    <row r="28" spans="1:4" ht="15.75" customHeight="1">
      <c r="A28" s="261"/>
      <c r="B28" s="258" t="s">
        <v>29</v>
      </c>
      <c r="C28" s="259"/>
      <c r="D28" s="260"/>
    </row>
    <row r="29" spans="1:4" ht="15.75" customHeight="1">
      <c r="A29" s="261"/>
      <c r="B29" s="258" t="s">
        <v>30</v>
      </c>
      <c r="C29" s="259"/>
      <c r="D29" s="260"/>
    </row>
    <row r="30" spans="1:4" ht="15.75" customHeight="1">
      <c r="A30" s="261"/>
      <c r="B30" s="258" t="s">
        <v>31</v>
      </c>
      <c r="C30" s="259"/>
      <c r="D30" s="260"/>
    </row>
    <row r="31" spans="1:4" ht="15.75" customHeight="1">
      <c r="A31" s="261"/>
      <c r="B31" s="258" t="s">
        <v>32</v>
      </c>
      <c r="C31" s="259"/>
      <c r="D31" s="260"/>
    </row>
    <row r="32" spans="1:4" ht="15.75" customHeight="1">
      <c r="A32" s="261"/>
      <c r="B32" s="258" t="s">
        <v>33</v>
      </c>
      <c r="C32" s="259"/>
      <c r="D32" s="260"/>
    </row>
    <row r="33" spans="1:4" ht="15.75" customHeight="1">
      <c r="A33" s="261"/>
      <c r="B33" s="258" t="s">
        <v>34</v>
      </c>
      <c r="C33" s="259"/>
      <c r="D33" s="260"/>
    </row>
    <row r="34" spans="1:4" ht="15.75" customHeight="1">
      <c r="A34" s="261"/>
      <c r="B34" s="258" t="s">
        <v>85</v>
      </c>
      <c r="C34" s="259"/>
      <c r="D34" s="260"/>
    </row>
    <row r="35" spans="1:4" ht="15.75" customHeight="1">
      <c r="A35" s="261"/>
      <c r="B35" s="258" t="s">
        <v>180</v>
      </c>
      <c r="C35" s="259"/>
      <c r="D35" s="260"/>
    </row>
    <row r="36" spans="1:4" ht="15.75" customHeight="1">
      <c r="A36" s="261"/>
      <c r="B36" s="258" t="s">
        <v>238</v>
      </c>
      <c r="C36" s="259"/>
      <c r="D36" s="260"/>
    </row>
    <row r="37" spans="1:4" ht="15.75" customHeight="1" thickBot="1">
      <c r="A37" s="262"/>
      <c r="B37" s="263" t="s">
        <v>239</v>
      </c>
      <c r="C37" s="264"/>
      <c r="D37" s="265"/>
    </row>
    <row r="38" spans="1:6" ht="15.75" customHeight="1" thickBot="1">
      <c r="A38" s="1093" t="s">
        <v>685</v>
      </c>
      <c r="B38" s="1094"/>
      <c r="C38" s="266"/>
      <c r="D38" s="641">
        <f>+D5+D6+D7+D8+D9+D14+D18+D22+D23+D24+D25+D26+D27+D28+D29+D30+D31+D32+D33+D34+D35+D36+D37</f>
        <v>102131294</v>
      </c>
      <c r="F38" s="267"/>
    </row>
    <row r="39" ht="15.75">
      <c r="A39" s="642" t="s">
        <v>687</v>
      </c>
    </row>
    <row r="40" spans="1:4" ht="15.75">
      <c r="A40" s="231"/>
      <c r="B40" s="232"/>
      <c r="C40" s="1095"/>
      <c r="D40" s="1095"/>
    </row>
    <row r="41" spans="1:4" ht="15.75">
      <c r="A41" s="231"/>
      <c r="B41" s="232"/>
      <c r="C41" s="233"/>
      <c r="D41" s="233"/>
    </row>
    <row r="42" spans="1:4" ht="15.75">
      <c r="A42" s="232"/>
      <c r="B42" s="232"/>
      <c r="C42" s="1095"/>
      <c r="D42" s="1095"/>
    </row>
    <row r="43" spans="1:2" ht="15.75">
      <c r="A43" s="248"/>
      <c r="B43" s="248"/>
    </row>
    <row r="44" spans="1:3" ht="15.75">
      <c r="A44" s="248"/>
      <c r="B44" s="248"/>
      <c r="C44" s="248"/>
    </row>
  </sheetData>
  <sheetProtection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dőlt"Vezseny Községi Önkormányzat&amp;R&amp;"Times New Roman,Félkövér dőlt"7.3. tájékoztató tábla a 3/2019. (V.23.)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">
      <selection activeCell="A1" sqref="A1:D1"/>
    </sheetView>
  </sheetViews>
  <sheetFormatPr defaultColWidth="12.00390625" defaultRowHeight="12.75"/>
  <cols>
    <col min="1" max="1" width="56.12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.75" customHeight="1">
      <c r="A1" s="1091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2018.</v>
      </c>
      <c r="B1" s="1092"/>
      <c r="C1" s="1092"/>
      <c r="D1" s="1092"/>
    </row>
    <row r="2" ht="16.5" thickBot="1"/>
    <row r="3" spans="1:4" ht="64.5" thickBot="1">
      <c r="A3" s="643" t="s">
        <v>46</v>
      </c>
      <c r="B3" s="341" t="s">
        <v>242</v>
      </c>
      <c r="C3" s="644" t="s">
        <v>688</v>
      </c>
      <c r="D3" s="645" t="s">
        <v>863</v>
      </c>
    </row>
    <row r="4" spans="1:4" ht="16.5" thickBot="1">
      <c r="A4" s="268" t="s">
        <v>407</v>
      </c>
      <c r="B4" s="269" t="s">
        <v>408</v>
      </c>
      <c r="C4" s="269" t="s">
        <v>409</v>
      </c>
      <c r="D4" s="270" t="s">
        <v>410</v>
      </c>
    </row>
    <row r="5" spans="1:4" ht="15.75" customHeight="1">
      <c r="A5" s="257" t="s">
        <v>689</v>
      </c>
      <c r="B5" s="254" t="s">
        <v>6</v>
      </c>
      <c r="C5" s="255"/>
      <c r="D5" s="256"/>
    </row>
    <row r="6" spans="1:4" ht="15.75" customHeight="1">
      <c r="A6" s="257" t="s">
        <v>690</v>
      </c>
      <c r="B6" s="258" t="s">
        <v>7</v>
      </c>
      <c r="C6" s="259"/>
      <c r="D6" s="260"/>
    </row>
    <row r="7" spans="1:4" ht="15.75" customHeight="1" thickBot="1">
      <c r="A7" s="646" t="s">
        <v>691</v>
      </c>
      <c r="B7" s="263" t="s">
        <v>8</v>
      </c>
      <c r="C7" s="264"/>
      <c r="D7" s="265"/>
    </row>
    <row r="8" spans="1:4" ht="15.75" customHeight="1" thickBot="1">
      <c r="A8" s="638" t="s">
        <v>692</v>
      </c>
      <c r="B8" s="639" t="s">
        <v>9</v>
      </c>
      <c r="C8" s="640"/>
      <c r="D8" s="641">
        <f>+D5+D6+D7</f>
        <v>0</v>
      </c>
    </row>
    <row r="9" spans="1:4" ht="15.75" customHeight="1">
      <c r="A9" s="253" t="s">
        <v>693</v>
      </c>
      <c r="B9" s="254" t="s">
        <v>10</v>
      </c>
      <c r="C9" s="255"/>
      <c r="D9" s="256"/>
    </row>
    <row r="10" spans="1:4" ht="15.75" customHeight="1">
      <c r="A10" s="257" t="s">
        <v>694</v>
      </c>
      <c r="B10" s="258" t="s">
        <v>11</v>
      </c>
      <c r="C10" s="259"/>
      <c r="D10" s="260"/>
    </row>
    <row r="11" spans="1:4" ht="15.75" customHeight="1">
      <c r="A11" s="257" t="s">
        <v>695</v>
      </c>
      <c r="B11" s="258" t="s">
        <v>12</v>
      </c>
      <c r="C11" s="259"/>
      <c r="D11" s="260"/>
    </row>
    <row r="12" spans="1:4" ht="15.75" customHeight="1">
      <c r="A12" s="257" t="s">
        <v>696</v>
      </c>
      <c r="B12" s="258" t="s">
        <v>13</v>
      </c>
      <c r="C12" s="259">
        <v>4</v>
      </c>
      <c r="D12" s="260">
        <v>120806383</v>
      </c>
    </row>
    <row r="13" spans="1:4" ht="15.75" customHeight="1" thickBot="1">
      <c r="A13" s="646" t="s">
        <v>697</v>
      </c>
      <c r="B13" s="263" t="s">
        <v>14</v>
      </c>
      <c r="C13" s="264"/>
      <c r="D13" s="265"/>
    </row>
    <row r="14" spans="1:4" ht="15.75" customHeight="1" thickBot="1">
      <c r="A14" s="638" t="s">
        <v>698</v>
      </c>
      <c r="B14" s="639" t="s">
        <v>15</v>
      </c>
      <c r="C14" s="647"/>
      <c r="D14" s="641">
        <f>+D9+D10+D11+D12+D13</f>
        <v>120806383</v>
      </c>
    </row>
    <row r="15" spans="1:4" ht="15.75" customHeight="1">
      <c r="A15" s="253"/>
      <c r="B15" s="254" t="s">
        <v>16</v>
      </c>
      <c r="C15" s="255"/>
      <c r="D15" s="256"/>
    </row>
    <row r="16" spans="1:4" ht="15.75" customHeight="1">
      <c r="A16" s="257"/>
      <c r="B16" s="258" t="s">
        <v>17</v>
      </c>
      <c r="C16" s="259"/>
      <c r="D16" s="260"/>
    </row>
    <row r="17" spans="1:4" ht="15.75" customHeight="1">
      <c r="A17" s="257"/>
      <c r="B17" s="258" t="s">
        <v>18</v>
      </c>
      <c r="C17" s="259"/>
      <c r="D17" s="260"/>
    </row>
    <row r="18" spans="1:4" ht="15.75" customHeight="1">
      <c r="A18" s="257"/>
      <c r="B18" s="258" t="s">
        <v>19</v>
      </c>
      <c r="C18" s="259"/>
      <c r="D18" s="260"/>
    </row>
    <row r="19" spans="1:4" ht="15.75" customHeight="1">
      <c r="A19" s="257"/>
      <c r="B19" s="258" t="s">
        <v>20</v>
      </c>
      <c r="C19" s="259"/>
      <c r="D19" s="260"/>
    </row>
    <row r="20" spans="1:4" ht="15.75" customHeight="1">
      <c r="A20" s="257"/>
      <c r="B20" s="258" t="s">
        <v>21</v>
      </c>
      <c r="C20" s="259"/>
      <c r="D20" s="260"/>
    </row>
    <row r="21" spans="1:4" ht="15.75" customHeight="1">
      <c r="A21" s="257"/>
      <c r="B21" s="258" t="s">
        <v>22</v>
      </c>
      <c r="C21" s="259"/>
      <c r="D21" s="260"/>
    </row>
    <row r="22" spans="1:4" ht="15.75" customHeight="1">
      <c r="A22" s="257"/>
      <c r="B22" s="258" t="s">
        <v>23</v>
      </c>
      <c r="C22" s="259"/>
      <c r="D22" s="260"/>
    </row>
    <row r="23" spans="1:4" ht="15.75" customHeight="1">
      <c r="A23" s="257"/>
      <c r="B23" s="258" t="s">
        <v>24</v>
      </c>
      <c r="C23" s="259"/>
      <c r="D23" s="260"/>
    </row>
    <row r="24" spans="1:4" ht="15.75" customHeight="1">
      <c r="A24" s="257"/>
      <c r="B24" s="258" t="s">
        <v>25</v>
      </c>
      <c r="C24" s="259"/>
      <c r="D24" s="260"/>
    </row>
    <row r="25" spans="1:4" ht="15.75" customHeight="1">
      <c r="A25" s="257"/>
      <c r="B25" s="258" t="s">
        <v>26</v>
      </c>
      <c r="C25" s="259"/>
      <c r="D25" s="260"/>
    </row>
    <row r="26" spans="1:4" ht="15.75" customHeight="1">
      <c r="A26" s="257"/>
      <c r="B26" s="258" t="s">
        <v>27</v>
      </c>
      <c r="C26" s="259"/>
      <c r="D26" s="260"/>
    </row>
    <row r="27" spans="1:4" ht="15.75" customHeight="1">
      <c r="A27" s="257"/>
      <c r="B27" s="258" t="s">
        <v>28</v>
      </c>
      <c r="C27" s="259"/>
      <c r="D27" s="260"/>
    </row>
    <row r="28" spans="1:4" ht="15.75" customHeight="1">
      <c r="A28" s="257"/>
      <c r="B28" s="258" t="s">
        <v>29</v>
      </c>
      <c r="C28" s="259"/>
      <c r="D28" s="260"/>
    </row>
    <row r="29" spans="1:4" ht="15.75" customHeight="1">
      <c r="A29" s="257"/>
      <c r="B29" s="258" t="s">
        <v>30</v>
      </c>
      <c r="C29" s="259"/>
      <c r="D29" s="260"/>
    </row>
    <row r="30" spans="1:4" ht="15.75" customHeight="1">
      <c r="A30" s="257"/>
      <c r="B30" s="258" t="s">
        <v>31</v>
      </c>
      <c r="C30" s="259"/>
      <c r="D30" s="260"/>
    </row>
    <row r="31" spans="1:4" ht="15.75" customHeight="1">
      <c r="A31" s="257"/>
      <c r="B31" s="258" t="s">
        <v>32</v>
      </c>
      <c r="C31" s="259"/>
      <c r="D31" s="260"/>
    </row>
    <row r="32" spans="1:4" ht="15.75" customHeight="1">
      <c r="A32" s="257"/>
      <c r="B32" s="258" t="s">
        <v>33</v>
      </c>
      <c r="C32" s="259"/>
      <c r="D32" s="260"/>
    </row>
    <row r="33" spans="1:4" ht="15.75" customHeight="1">
      <c r="A33" s="257"/>
      <c r="B33" s="258" t="s">
        <v>34</v>
      </c>
      <c r="C33" s="259"/>
      <c r="D33" s="260"/>
    </row>
    <row r="34" spans="1:4" ht="15.75" customHeight="1">
      <c r="A34" s="257"/>
      <c r="B34" s="258" t="s">
        <v>85</v>
      </c>
      <c r="C34" s="259"/>
      <c r="D34" s="260"/>
    </row>
    <row r="35" spans="1:4" ht="15.75" customHeight="1">
      <c r="A35" s="257"/>
      <c r="B35" s="258" t="s">
        <v>180</v>
      </c>
      <c r="C35" s="259"/>
      <c r="D35" s="260"/>
    </row>
    <row r="36" spans="1:4" ht="15.75" customHeight="1">
      <c r="A36" s="257"/>
      <c r="B36" s="258" t="s">
        <v>238</v>
      </c>
      <c r="C36" s="259"/>
      <c r="D36" s="260"/>
    </row>
    <row r="37" spans="1:4" ht="15.75" customHeight="1" thickBot="1">
      <c r="A37" s="271"/>
      <c r="B37" s="272" t="s">
        <v>239</v>
      </c>
      <c r="C37" s="273"/>
      <c r="D37" s="274"/>
    </row>
    <row r="38" spans="1:6" ht="15.75" customHeight="1" thickBot="1">
      <c r="A38" s="1096" t="s">
        <v>699</v>
      </c>
      <c r="B38" s="1097"/>
      <c r="C38" s="266"/>
      <c r="D38" s="641">
        <f>+D8+D14+SUM(D15:D37)</f>
        <v>120806383</v>
      </c>
      <c r="F38" s="275"/>
    </row>
  </sheetData>
  <sheetProtection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dőlt"Vezseny Községi Önkormányzat&amp;R&amp;"Times New Roman,Félkövér dőlt"7.4. tájékoztató tábla a 3/2019. (V.23.)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9.375" style="302" customWidth="1"/>
    <col min="2" max="2" width="58.375" style="302" customWidth="1"/>
    <col min="3" max="5" width="25.00390625" style="302" customWidth="1"/>
    <col min="6" max="6" width="5.50390625" style="302" customWidth="1"/>
    <col min="7" max="16384" width="9.375" style="302" customWidth="1"/>
  </cols>
  <sheetData>
    <row r="1" spans="1:6" ht="12.75">
      <c r="A1" s="303"/>
      <c r="F1" s="1101" t="s">
        <v>898</v>
      </c>
    </row>
    <row r="2" spans="1:6" ht="33" customHeight="1">
      <c r="A2" s="1098" t="str">
        <f>+CONCATENATE("A Vezseny Községi Önkormányzat tulajdonában álló gazdálkodó szervezetek működéséből származó",CHAR(10),"kötelezettségek és részesedések alakulása a ",LEFT(ÖSSZEFÜGGÉSEK!A4,4),". évben")</f>
        <v>A Vezseny Községi Önkormányzat tulajdonában álló gazdálkodó szervezetek működéséből származó
kötelezettségek és részesedések alakulása a 2018. évben</v>
      </c>
      <c r="B2" s="1098"/>
      <c r="C2" s="1098"/>
      <c r="D2" s="1098"/>
      <c r="E2" s="1098"/>
      <c r="F2" s="1101"/>
    </row>
    <row r="3" spans="1:6" ht="16.5" thickBot="1">
      <c r="A3" s="304"/>
      <c r="F3" s="1101"/>
    </row>
    <row r="4" spans="1:6" ht="79.5" thickBot="1">
      <c r="A4" s="305" t="s">
        <v>242</v>
      </c>
      <c r="B4" s="306" t="s">
        <v>289</v>
      </c>
      <c r="C4" s="306" t="s">
        <v>290</v>
      </c>
      <c r="D4" s="306" t="s">
        <v>291</v>
      </c>
      <c r="E4" s="307" t="s">
        <v>292</v>
      </c>
      <c r="F4" s="1101"/>
    </row>
    <row r="5" spans="1:6" ht="15.75">
      <c r="A5" s="308" t="s">
        <v>6</v>
      </c>
      <c r="B5" s="312" t="s">
        <v>732</v>
      </c>
      <c r="C5" s="315">
        <v>0.5</v>
      </c>
      <c r="D5" s="318">
        <v>1950000</v>
      </c>
      <c r="E5" s="322">
        <v>5396000</v>
      </c>
      <c r="F5" s="1101"/>
    </row>
    <row r="6" spans="1:6" ht="15.75">
      <c r="A6" s="309" t="s">
        <v>7</v>
      </c>
      <c r="B6" s="313" t="s">
        <v>735</v>
      </c>
      <c r="C6" s="316">
        <v>0.113</v>
      </c>
      <c r="D6" s="319">
        <v>340000</v>
      </c>
      <c r="E6" s="323">
        <v>439000</v>
      </c>
      <c r="F6" s="1101"/>
    </row>
    <row r="7" spans="1:6" ht="15.75">
      <c r="A7" s="309" t="s">
        <v>8</v>
      </c>
      <c r="B7" s="313"/>
      <c r="C7" s="316"/>
      <c r="D7" s="319"/>
      <c r="E7" s="323"/>
      <c r="F7" s="1101"/>
    </row>
    <row r="8" spans="1:6" ht="15.75">
      <c r="A8" s="309" t="s">
        <v>9</v>
      </c>
      <c r="B8" s="313"/>
      <c r="C8" s="316"/>
      <c r="D8" s="319"/>
      <c r="E8" s="323"/>
      <c r="F8" s="1101"/>
    </row>
    <row r="9" spans="1:6" ht="15.75">
      <c r="A9" s="309" t="s">
        <v>10</v>
      </c>
      <c r="B9" s="313"/>
      <c r="C9" s="316"/>
      <c r="D9" s="319"/>
      <c r="E9" s="323"/>
      <c r="F9" s="1101"/>
    </row>
    <row r="10" spans="1:6" ht="15.75">
      <c r="A10" s="309" t="s">
        <v>11</v>
      </c>
      <c r="B10" s="313"/>
      <c r="C10" s="316"/>
      <c r="D10" s="319"/>
      <c r="E10" s="323"/>
      <c r="F10" s="1101"/>
    </row>
    <row r="11" spans="1:6" ht="15.75">
      <c r="A11" s="309" t="s">
        <v>12</v>
      </c>
      <c r="B11" s="313"/>
      <c r="C11" s="316"/>
      <c r="D11" s="319"/>
      <c r="E11" s="323"/>
      <c r="F11" s="1101"/>
    </row>
    <row r="12" spans="1:6" ht="15.75">
      <c r="A12" s="309" t="s">
        <v>13</v>
      </c>
      <c r="B12" s="313"/>
      <c r="C12" s="316"/>
      <c r="D12" s="319"/>
      <c r="E12" s="323"/>
      <c r="F12" s="1101"/>
    </row>
    <row r="13" spans="1:6" ht="15.75">
      <c r="A13" s="309" t="s">
        <v>14</v>
      </c>
      <c r="B13" s="313"/>
      <c r="C13" s="316"/>
      <c r="D13" s="319"/>
      <c r="E13" s="323"/>
      <c r="F13" s="1101"/>
    </row>
    <row r="14" spans="1:6" ht="15.75">
      <c r="A14" s="309" t="s">
        <v>15</v>
      </c>
      <c r="B14" s="313"/>
      <c r="C14" s="316"/>
      <c r="D14" s="319"/>
      <c r="E14" s="323"/>
      <c r="F14" s="1101"/>
    </row>
    <row r="15" spans="1:6" ht="15.75">
      <c r="A15" s="309" t="s">
        <v>16</v>
      </c>
      <c r="B15" s="313"/>
      <c r="C15" s="316"/>
      <c r="D15" s="319"/>
      <c r="E15" s="323"/>
      <c r="F15" s="1101"/>
    </row>
    <row r="16" spans="1:6" ht="15.75">
      <c r="A16" s="309" t="s">
        <v>17</v>
      </c>
      <c r="B16" s="313"/>
      <c r="C16" s="316"/>
      <c r="D16" s="319"/>
      <c r="E16" s="323"/>
      <c r="F16" s="1101"/>
    </row>
    <row r="17" spans="1:6" ht="15.75">
      <c r="A17" s="309" t="s">
        <v>18</v>
      </c>
      <c r="B17" s="313"/>
      <c r="C17" s="316"/>
      <c r="D17" s="319"/>
      <c r="E17" s="323"/>
      <c r="F17" s="1101"/>
    </row>
    <row r="18" spans="1:6" ht="15.75">
      <c r="A18" s="309" t="s">
        <v>19</v>
      </c>
      <c r="B18" s="313"/>
      <c r="C18" s="316"/>
      <c r="D18" s="319"/>
      <c r="E18" s="323"/>
      <c r="F18" s="1101"/>
    </row>
    <row r="19" spans="1:6" ht="15.75">
      <c r="A19" s="309" t="s">
        <v>20</v>
      </c>
      <c r="B19" s="313"/>
      <c r="C19" s="316"/>
      <c r="D19" s="319"/>
      <c r="E19" s="323"/>
      <c r="F19" s="1101"/>
    </row>
    <row r="20" spans="1:6" ht="15.75">
      <c r="A20" s="309" t="s">
        <v>21</v>
      </c>
      <c r="B20" s="313"/>
      <c r="C20" s="316"/>
      <c r="D20" s="319"/>
      <c r="E20" s="323"/>
      <c r="F20" s="1101"/>
    </row>
    <row r="21" spans="1:6" ht="16.5" thickBot="1">
      <c r="A21" s="310" t="s">
        <v>22</v>
      </c>
      <c r="B21" s="314"/>
      <c r="C21" s="317"/>
      <c r="D21" s="320"/>
      <c r="E21" s="324"/>
      <c r="F21" s="1101"/>
    </row>
    <row r="22" spans="1:6" ht="16.5" thickBot="1">
      <c r="A22" s="1099" t="s">
        <v>293</v>
      </c>
      <c r="B22" s="1100"/>
      <c r="C22" s="311"/>
      <c r="D22" s="321">
        <f>IF(SUM(D5:D21)=0,"",SUM(D5:D21))</f>
        <v>2290000</v>
      </c>
      <c r="E22" s="325">
        <f>IF(SUM(E5:E21)=0,"",SUM(E5:E21))</f>
        <v>5835000</v>
      </c>
      <c r="F22" s="1101"/>
    </row>
    <row r="23" ht="15.75">
      <c r="A23" s="304"/>
    </row>
  </sheetData>
  <sheetProtection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workbookViewId="0" topLeftCell="A1">
      <selection activeCell="B2" sqref="B2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spans="2:3" ht="12.75">
      <c r="B1" s="1103" t="s">
        <v>899</v>
      </c>
      <c r="C1" s="983"/>
    </row>
    <row r="2" spans="1:3" ht="14.25">
      <c r="A2" s="276"/>
      <c r="B2" s="276"/>
      <c r="C2" s="276"/>
    </row>
    <row r="3" spans="1:3" ht="33.75" customHeight="1">
      <c r="A3" s="1102" t="s">
        <v>294</v>
      </c>
      <c r="B3" s="1102"/>
      <c r="C3" s="1102"/>
    </row>
    <row r="4" ht="13.5" thickBot="1">
      <c r="C4" s="277"/>
    </row>
    <row r="5" spans="1:3" s="281" customFormat="1" ht="43.5" customHeight="1" thickBot="1">
      <c r="A5" s="278" t="s">
        <v>4</v>
      </c>
      <c r="B5" s="279" t="s">
        <v>46</v>
      </c>
      <c r="C5" s="280" t="s">
        <v>787</v>
      </c>
    </row>
    <row r="6" spans="1:3" ht="28.5" customHeight="1">
      <c r="A6" s="282" t="s">
        <v>6</v>
      </c>
      <c r="B6" s="283" t="s">
        <v>864</v>
      </c>
      <c r="C6" s="284">
        <v>15543614</v>
      </c>
    </row>
    <row r="7" spans="1:3" ht="18" customHeight="1">
      <c r="A7" s="285" t="s">
        <v>7</v>
      </c>
      <c r="B7" s="286" t="s">
        <v>295</v>
      </c>
      <c r="C7" s="287">
        <v>15367689</v>
      </c>
    </row>
    <row r="8" spans="1:3" ht="18" customHeight="1">
      <c r="A8" s="285" t="s">
        <v>8</v>
      </c>
      <c r="B8" s="286" t="s">
        <v>296</v>
      </c>
      <c r="C8" s="287">
        <v>175925</v>
      </c>
    </row>
    <row r="9" spans="1:3" ht="18" customHeight="1">
      <c r="A9" s="285" t="s">
        <v>9</v>
      </c>
      <c r="B9" s="288" t="s">
        <v>297</v>
      </c>
      <c r="C9" s="287">
        <v>226695587</v>
      </c>
    </row>
    <row r="10" spans="1:3" ht="18" customHeight="1">
      <c r="A10" s="289" t="s">
        <v>10</v>
      </c>
      <c r="B10" s="290" t="s">
        <v>298</v>
      </c>
      <c r="C10" s="291">
        <v>175638881</v>
      </c>
    </row>
    <row r="11" spans="1:3" ht="18" customHeight="1" thickBot="1">
      <c r="A11" s="295" t="s">
        <v>11</v>
      </c>
      <c r="B11" s="649" t="s">
        <v>710</v>
      </c>
      <c r="C11" s="297">
        <v>-14730921</v>
      </c>
    </row>
    <row r="12" spans="1:3" ht="25.5" customHeight="1">
      <c r="A12" s="292" t="s">
        <v>12</v>
      </c>
      <c r="B12" s="293" t="s">
        <v>775</v>
      </c>
      <c r="C12" s="294">
        <v>51869399</v>
      </c>
    </row>
    <row r="13" spans="1:3" ht="18" customHeight="1">
      <c r="A13" s="285" t="s">
        <v>13</v>
      </c>
      <c r="B13" s="286" t="s">
        <v>295</v>
      </c>
      <c r="C13" s="287">
        <v>51650274</v>
      </c>
    </row>
    <row r="14" spans="1:3" ht="18" customHeight="1" thickBot="1">
      <c r="A14" s="295" t="s">
        <v>14</v>
      </c>
      <c r="B14" s="296" t="s">
        <v>296</v>
      </c>
      <c r="C14" s="297">
        <v>219125</v>
      </c>
    </row>
  </sheetData>
  <sheetProtection/>
  <mergeCells count="2">
    <mergeCell ref="A3:C3"/>
    <mergeCell ref="B1:C1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workbookViewId="0" topLeftCell="A1">
      <selection activeCell="J31" sqref="J31"/>
    </sheetView>
  </sheetViews>
  <sheetFormatPr defaultColWidth="9.00390625" defaultRowHeight="12.75"/>
  <cols>
    <col min="1" max="1" width="6.875" style="10" customWidth="1"/>
    <col min="2" max="2" width="55.125" style="23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32" t="s">
        <v>111</v>
      </c>
      <c r="C1" s="433"/>
      <c r="D1" s="433"/>
      <c r="E1" s="433"/>
      <c r="F1" s="433"/>
      <c r="G1" s="433"/>
      <c r="H1" s="433"/>
      <c r="I1" s="433"/>
      <c r="J1" s="941" t="str">
        <f>+CONCATENATE("2.1. melléklet a 3/",LEFT('1.sz.mell.'!C3,4)+1,". (V.23.) önkormányzati rendelethez")</f>
        <v>2.1. melléklet a 3/2019. (V.23.) önkormányzati rendelethez</v>
      </c>
    </row>
    <row r="2" spans="7:10" ht="14.25" thickBot="1">
      <c r="G2" s="36"/>
      <c r="H2" s="36"/>
      <c r="I2" s="36" t="s">
        <v>777</v>
      </c>
      <c r="J2" s="941"/>
    </row>
    <row r="3" spans="1:10" ht="18" customHeight="1" thickBot="1">
      <c r="A3" s="939" t="s">
        <v>53</v>
      </c>
      <c r="B3" s="460" t="s">
        <v>40</v>
      </c>
      <c r="C3" s="461"/>
      <c r="D3" s="461"/>
      <c r="E3" s="461"/>
      <c r="F3" s="460" t="s">
        <v>41</v>
      </c>
      <c r="G3" s="462"/>
      <c r="H3" s="462"/>
      <c r="I3" s="462"/>
      <c r="J3" s="941"/>
    </row>
    <row r="4" spans="1:10" s="434" customFormat="1" ht="35.25" customHeight="1" thickBot="1">
      <c r="A4" s="940"/>
      <c r="B4" s="24" t="s">
        <v>46</v>
      </c>
      <c r="C4" s="25" t="str">
        <f>+CONCATENATE(LEFT('1.sz.mell.'!C3,4),". évi eredeti előirányzat")</f>
        <v>2018. évi eredeti előirányzat</v>
      </c>
      <c r="D4" s="420" t="str">
        <f>+CONCATENATE(LEFT('1.sz.mell.'!C3,4),". évi módosított előirányzat")</f>
        <v>2018. évi módosított előirányzat</v>
      </c>
      <c r="E4" s="25" t="str">
        <f>+CONCATENATE(LEFT('1.sz.mell.'!C3,4),". évi teljesítés")</f>
        <v>2018. évi teljesítés</v>
      </c>
      <c r="F4" s="24" t="s">
        <v>46</v>
      </c>
      <c r="G4" s="25" t="str">
        <f>+C4</f>
        <v>2018. évi eredeti előirányzat</v>
      </c>
      <c r="H4" s="420" t="str">
        <f>+D4</f>
        <v>2018. évi módosított előirányzat</v>
      </c>
      <c r="I4" s="450" t="str">
        <f>+E4</f>
        <v>2018. évi teljesítés</v>
      </c>
      <c r="J4" s="941"/>
    </row>
    <row r="5" spans="1:10" s="435" customFormat="1" ht="12" customHeight="1" thickBot="1">
      <c r="A5" s="463" t="s">
        <v>407</v>
      </c>
      <c r="B5" s="464" t="s">
        <v>408</v>
      </c>
      <c r="C5" s="465" t="s">
        <v>409</v>
      </c>
      <c r="D5" s="465" t="s">
        <v>410</v>
      </c>
      <c r="E5" s="465" t="s">
        <v>411</v>
      </c>
      <c r="F5" s="464" t="s">
        <v>485</v>
      </c>
      <c r="G5" s="465" t="s">
        <v>486</v>
      </c>
      <c r="H5" s="465" t="s">
        <v>487</v>
      </c>
      <c r="I5" s="466" t="s">
        <v>488</v>
      </c>
      <c r="J5" s="941"/>
    </row>
    <row r="6" spans="1:10" ht="15" customHeight="1">
      <c r="A6" s="436" t="s">
        <v>6</v>
      </c>
      <c r="B6" s="437" t="s">
        <v>462</v>
      </c>
      <c r="C6" s="423">
        <v>42881680</v>
      </c>
      <c r="D6" s="423">
        <v>43415800</v>
      </c>
      <c r="E6" s="423">
        <v>43415800</v>
      </c>
      <c r="F6" s="437" t="s">
        <v>47</v>
      </c>
      <c r="G6" s="423">
        <v>23167058</v>
      </c>
      <c r="H6" s="423">
        <v>26829283</v>
      </c>
      <c r="I6" s="429">
        <v>23555525</v>
      </c>
      <c r="J6" s="941"/>
    </row>
    <row r="7" spans="1:10" ht="15" customHeight="1">
      <c r="A7" s="438" t="s">
        <v>7</v>
      </c>
      <c r="B7" s="439" t="s">
        <v>463</v>
      </c>
      <c r="C7" s="424">
        <v>9254170</v>
      </c>
      <c r="D7" s="424">
        <v>13966415</v>
      </c>
      <c r="E7" s="424">
        <v>11791975</v>
      </c>
      <c r="F7" s="439" t="s">
        <v>127</v>
      </c>
      <c r="G7" s="424">
        <v>4654230</v>
      </c>
      <c r="H7" s="424">
        <v>5089580</v>
      </c>
      <c r="I7" s="430">
        <v>4659796</v>
      </c>
      <c r="J7" s="941"/>
    </row>
    <row r="8" spans="1:10" ht="15" customHeight="1">
      <c r="A8" s="438" t="s">
        <v>8</v>
      </c>
      <c r="B8" s="439" t="s">
        <v>464</v>
      </c>
      <c r="C8" s="424"/>
      <c r="D8" s="424"/>
      <c r="E8" s="424"/>
      <c r="F8" s="439" t="s">
        <v>154</v>
      </c>
      <c r="G8" s="424">
        <v>39715718</v>
      </c>
      <c r="H8" s="424">
        <v>41859722</v>
      </c>
      <c r="I8" s="430">
        <v>37546266</v>
      </c>
      <c r="J8" s="941"/>
    </row>
    <row r="9" spans="1:10" ht="15" customHeight="1">
      <c r="A9" s="438" t="s">
        <v>9</v>
      </c>
      <c r="B9" s="439" t="s">
        <v>118</v>
      </c>
      <c r="C9" s="424">
        <v>14713100</v>
      </c>
      <c r="D9" s="424">
        <v>14713100</v>
      </c>
      <c r="E9" s="424">
        <v>13006763</v>
      </c>
      <c r="F9" s="439" t="s">
        <v>128</v>
      </c>
      <c r="G9" s="424">
        <v>4631000</v>
      </c>
      <c r="H9" s="424">
        <v>5583500</v>
      </c>
      <c r="I9" s="430">
        <v>4975195</v>
      </c>
      <c r="J9" s="941"/>
    </row>
    <row r="10" spans="1:10" ht="15" customHeight="1">
      <c r="A10" s="438" t="s">
        <v>10</v>
      </c>
      <c r="B10" s="440" t="s">
        <v>465</v>
      </c>
      <c r="C10" s="424"/>
      <c r="D10" s="424"/>
      <c r="E10" s="424"/>
      <c r="F10" s="439" t="s">
        <v>129</v>
      </c>
      <c r="G10" s="424">
        <v>15286700</v>
      </c>
      <c r="H10" s="424">
        <v>17445438</v>
      </c>
      <c r="I10" s="430">
        <v>15999453</v>
      </c>
      <c r="J10" s="941"/>
    </row>
    <row r="11" spans="1:10" ht="15" customHeight="1">
      <c r="A11" s="438" t="s">
        <v>11</v>
      </c>
      <c r="B11" s="439" t="s">
        <v>652</v>
      </c>
      <c r="C11" s="425"/>
      <c r="D11" s="425"/>
      <c r="E11" s="425"/>
      <c r="F11" s="439" t="s">
        <v>37</v>
      </c>
      <c r="G11" s="424"/>
      <c r="H11" s="424">
        <v>4509820</v>
      </c>
      <c r="I11" s="430"/>
      <c r="J11" s="941"/>
    </row>
    <row r="12" spans="1:10" ht="15" customHeight="1">
      <c r="A12" s="438" t="s">
        <v>12</v>
      </c>
      <c r="B12" s="439" t="s">
        <v>802</v>
      </c>
      <c r="C12" s="424">
        <v>8834670</v>
      </c>
      <c r="D12" s="424">
        <v>10112555</v>
      </c>
      <c r="E12" s="424">
        <v>9671859</v>
      </c>
      <c r="F12" s="7"/>
      <c r="G12" s="424"/>
      <c r="H12" s="424"/>
      <c r="I12" s="430"/>
      <c r="J12" s="941"/>
    </row>
    <row r="13" spans="1:10" ht="15" customHeight="1">
      <c r="A13" s="438" t="s">
        <v>13</v>
      </c>
      <c r="B13" s="7"/>
      <c r="C13" s="424"/>
      <c r="D13" s="424"/>
      <c r="E13" s="424"/>
      <c r="F13" s="7"/>
      <c r="G13" s="424"/>
      <c r="H13" s="424"/>
      <c r="I13" s="430"/>
      <c r="J13" s="941"/>
    </row>
    <row r="14" spans="1:10" ht="15" customHeight="1">
      <c r="A14" s="438" t="s">
        <v>14</v>
      </c>
      <c r="B14" s="449"/>
      <c r="C14" s="425"/>
      <c r="D14" s="425"/>
      <c r="E14" s="425"/>
      <c r="F14" s="7"/>
      <c r="G14" s="424"/>
      <c r="H14" s="424"/>
      <c r="I14" s="430"/>
      <c r="J14" s="941"/>
    </row>
    <row r="15" spans="1:10" ht="15" customHeight="1">
      <c r="A15" s="438" t="s">
        <v>15</v>
      </c>
      <c r="B15" s="7"/>
      <c r="C15" s="424"/>
      <c r="D15" s="424"/>
      <c r="E15" s="424"/>
      <c r="F15" s="7"/>
      <c r="G15" s="424"/>
      <c r="H15" s="424"/>
      <c r="I15" s="430"/>
      <c r="J15" s="941"/>
    </row>
    <row r="16" spans="1:10" ht="15" customHeight="1">
      <c r="A16" s="438" t="s">
        <v>16</v>
      </c>
      <c r="B16" s="7"/>
      <c r="C16" s="424"/>
      <c r="D16" s="424"/>
      <c r="E16" s="424"/>
      <c r="F16" s="7"/>
      <c r="G16" s="424"/>
      <c r="H16" s="424"/>
      <c r="I16" s="430"/>
      <c r="J16" s="941"/>
    </row>
    <row r="17" spans="1:10" ht="15" customHeight="1" thickBot="1">
      <c r="A17" s="438" t="s">
        <v>17</v>
      </c>
      <c r="B17" s="12"/>
      <c r="C17" s="426"/>
      <c r="D17" s="426"/>
      <c r="E17" s="426"/>
      <c r="F17" s="7"/>
      <c r="G17" s="426"/>
      <c r="H17" s="426"/>
      <c r="I17" s="431"/>
      <c r="J17" s="941"/>
    </row>
    <row r="18" spans="1:10" ht="17.25" customHeight="1" thickBot="1">
      <c r="A18" s="441" t="s">
        <v>18</v>
      </c>
      <c r="B18" s="422" t="s">
        <v>466</v>
      </c>
      <c r="C18" s="427">
        <f>+C6+C7+C9+C10+C12+C13+C14+C15+C16+C17</f>
        <v>75683620</v>
      </c>
      <c r="D18" s="427">
        <f>+D6+D7+D9+D10+D12+D13+D14+D15+D16+D17</f>
        <v>82207870</v>
      </c>
      <c r="E18" s="427">
        <f>+E6+E7+E9+E10+E12+E13+E14+E15+E16+E17</f>
        <v>77886397</v>
      </c>
      <c r="F18" s="422" t="s">
        <v>472</v>
      </c>
      <c r="G18" s="427">
        <f>SUM(G6:G17)</f>
        <v>87454706</v>
      </c>
      <c r="H18" s="427">
        <f>SUM(H6:H17)</f>
        <v>101317343</v>
      </c>
      <c r="I18" s="427">
        <f>SUM(I6:I17)</f>
        <v>86736235</v>
      </c>
      <c r="J18" s="941"/>
    </row>
    <row r="19" spans="1:10" ht="15" customHeight="1">
      <c r="A19" s="442" t="s">
        <v>19</v>
      </c>
      <c r="B19" s="443" t="s">
        <v>467</v>
      </c>
      <c r="C19" s="37">
        <f>+C20+C21+C22+C23</f>
        <v>2699700</v>
      </c>
      <c r="D19" s="37">
        <f>+D20+D21+D22+D23</f>
        <v>14536660</v>
      </c>
      <c r="E19" s="37">
        <f>+E20+E21+E22+E23</f>
        <v>14536660</v>
      </c>
      <c r="F19" s="444" t="s">
        <v>135</v>
      </c>
      <c r="G19" s="428"/>
      <c r="H19" s="428"/>
      <c r="I19" s="428"/>
      <c r="J19" s="941"/>
    </row>
    <row r="20" spans="1:10" ht="15" customHeight="1">
      <c r="A20" s="445" t="s">
        <v>20</v>
      </c>
      <c r="B20" s="444" t="s">
        <v>147</v>
      </c>
      <c r="C20" s="421">
        <v>2699700</v>
      </c>
      <c r="D20" s="421">
        <v>14536660</v>
      </c>
      <c r="E20" s="421">
        <v>14536660</v>
      </c>
      <c r="F20" s="444" t="s">
        <v>473</v>
      </c>
      <c r="G20" s="421"/>
      <c r="H20" s="421"/>
      <c r="I20" s="421"/>
      <c r="J20" s="941"/>
    </row>
    <row r="21" spans="1:10" ht="15" customHeight="1">
      <c r="A21" s="445" t="s">
        <v>21</v>
      </c>
      <c r="B21" s="444" t="s">
        <v>148</v>
      </c>
      <c r="C21" s="421"/>
      <c r="D21" s="421"/>
      <c r="E21" s="421"/>
      <c r="F21" s="444" t="s">
        <v>109</v>
      </c>
      <c r="G21" s="421"/>
      <c r="H21" s="421"/>
      <c r="I21" s="421"/>
      <c r="J21" s="941"/>
    </row>
    <row r="22" spans="1:10" ht="15" customHeight="1">
      <c r="A22" s="445" t="s">
        <v>22</v>
      </c>
      <c r="B22" s="444" t="s">
        <v>153</v>
      </c>
      <c r="C22" s="421"/>
      <c r="D22" s="421"/>
      <c r="E22" s="421"/>
      <c r="F22" s="444" t="s">
        <v>110</v>
      </c>
      <c r="G22" s="421"/>
      <c r="H22" s="421"/>
      <c r="I22" s="421"/>
      <c r="J22" s="941"/>
    </row>
    <row r="23" spans="1:10" ht="22.5" customHeight="1">
      <c r="A23" s="445" t="s">
        <v>23</v>
      </c>
      <c r="B23" s="444" t="s">
        <v>725</v>
      </c>
      <c r="C23" s="421"/>
      <c r="D23" s="421"/>
      <c r="E23" s="421"/>
      <c r="F23" s="443" t="s">
        <v>155</v>
      </c>
      <c r="G23" s="421"/>
      <c r="H23" s="421"/>
      <c r="I23" s="421"/>
      <c r="J23" s="941"/>
    </row>
    <row r="24" spans="1:10" ht="15" customHeight="1">
      <c r="A24" s="445" t="s">
        <v>24</v>
      </c>
      <c r="B24" s="444" t="s">
        <v>468</v>
      </c>
      <c r="C24" s="446">
        <f>+C25+C26</f>
        <v>0</v>
      </c>
      <c r="D24" s="446">
        <f>+D25+D26</f>
        <v>0</v>
      </c>
      <c r="E24" s="446">
        <f>+E25+E26</f>
        <v>1534635</v>
      </c>
      <c r="F24" s="444" t="s">
        <v>136</v>
      </c>
      <c r="G24" s="421"/>
      <c r="H24" s="421"/>
      <c r="I24" s="421"/>
      <c r="J24" s="941"/>
    </row>
    <row r="25" spans="1:10" ht="15" customHeight="1">
      <c r="A25" s="442" t="s">
        <v>25</v>
      </c>
      <c r="B25" s="443" t="s">
        <v>803</v>
      </c>
      <c r="C25" s="428"/>
      <c r="D25" s="428"/>
      <c r="E25" s="428">
        <v>1534635</v>
      </c>
      <c r="F25" s="437" t="s">
        <v>137</v>
      </c>
      <c r="G25" s="428"/>
      <c r="H25" s="428"/>
      <c r="I25" s="428"/>
      <c r="J25" s="941"/>
    </row>
    <row r="26" spans="1:10" ht="15" customHeight="1" thickBot="1">
      <c r="A26" s="445" t="s">
        <v>26</v>
      </c>
      <c r="B26" s="444" t="s">
        <v>469</v>
      </c>
      <c r="C26" s="421"/>
      <c r="D26" s="421"/>
      <c r="E26" s="421"/>
      <c r="F26" s="7" t="s">
        <v>724</v>
      </c>
      <c r="G26" s="421">
        <v>1499550</v>
      </c>
      <c r="H26" s="421">
        <v>1499550</v>
      </c>
      <c r="I26" s="421">
        <v>1499550</v>
      </c>
      <c r="J26" s="941"/>
    </row>
    <row r="27" spans="1:10" ht="17.25" customHeight="1" thickBot="1">
      <c r="A27" s="441" t="s">
        <v>27</v>
      </c>
      <c r="B27" s="422" t="s">
        <v>470</v>
      </c>
      <c r="C27" s="427">
        <f>+C19+C24</f>
        <v>2699700</v>
      </c>
      <c r="D27" s="427">
        <f>+D19+D24</f>
        <v>14536660</v>
      </c>
      <c r="E27" s="427">
        <f>+E19+E24</f>
        <v>16071295</v>
      </c>
      <c r="F27" s="422" t="s">
        <v>474</v>
      </c>
      <c r="G27" s="427">
        <f>SUM(G19:G26)</f>
        <v>1499550</v>
      </c>
      <c r="H27" s="427">
        <f>SUM(H19:H26)</f>
        <v>1499550</v>
      </c>
      <c r="I27" s="427">
        <f>SUM(I19:I26)</f>
        <v>1499550</v>
      </c>
      <c r="J27" s="941"/>
    </row>
    <row r="28" spans="1:10" ht="17.25" customHeight="1" thickBot="1">
      <c r="A28" s="441" t="s">
        <v>28</v>
      </c>
      <c r="B28" s="447" t="s">
        <v>471</v>
      </c>
      <c r="C28" s="97">
        <f>+C18+C27</f>
        <v>78383320</v>
      </c>
      <c r="D28" s="97">
        <f>+D18+D27</f>
        <v>96744530</v>
      </c>
      <c r="E28" s="448">
        <f>+E18+E27</f>
        <v>93957692</v>
      </c>
      <c r="F28" s="447" t="s">
        <v>475</v>
      </c>
      <c r="G28" s="97">
        <f>+G18+G27</f>
        <v>88954256</v>
      </c>
      <c r="H28" s="97">
        <f>+H18+H27</f>
        <v>102816893</v>
      </c>
      <c r="I28" s="97">
        <f>+I18+I27</f>
        <v>88235785</v>
      </c>
      <c r="J28" s="941"/>
    </row>
    <row r="29" spans="1:10" ht="17.25" customHeight="1" thickBot="1">
      <c r="A29" s="441" t="s">
        <v>29</v>
      </c>
      <c r="B29" s="447" t="s">
        <v>113</v>
      </c>
      <c r="C29" s="97">
        <f>IF(C18-G18&lt;0,G18-C18,"-")</f>
        <v>11771086</v>
      </c>
      <c r="D29" s="97">
        <f>IF(D18-H18&lt;0,H18-D18,"-")</f>
        <v>19109473</v>
      </c>
      <c r="E29" s="448">
        <f>IF(E18-I18&lt;0,I18-E18,"-")</f>
        <v>8849838</v>
      </c>
      <c r="F29" s="447" t="s">
        <v>114</v>
      </c>
      <c r="G29" s="97" t="str">
        <f>IF(C18-G18&gt;0,C18-G18,"-")</f>
        <v>-</v>
      </c>
      <c r="H29" s="97" t="str">
        <f>IF(D18-H18&gt;0,D18-H18,"-")</f>
        <v>-</v>
      </c>
      <c r="I29" s="97" t="str">
        <f>IF(E18-I18&gt;0,E18-I18,"-")</f>
        <v>-</v>
      </c>
      <c r="J29" s="941"/>
    </row>
    <row r="30" spans="1:10" ht="17.25" customHeight="1" thickBot="1">
      <c r="A30" s="441" t="s">
        <v>30</v>
      </c>
      <c r="B30" s="447" t="s">
        <v>156</v>
      </c>
      <c r="C30" s="97">
        <f>IF(C28-G28&lt;0,G28-C28,"-")</f>
        <v>10570936</v>
      </c>
      <c r="D30" s="97">
        <f>IF(D28-H28&lt;0,H28-D28,"-")</f>
        <v>6072363</v>
      </c>
      <c r="E30" s="448" t="str">
        <f>IF(E28-I28&lt;0,I28-E28,"-")</f>
        <v>-</v>
      </c>
      <c r="F30" s="447" t="s">
        <v>157</v>
      </c>
      <c r="G30" s="97" t="str">
        <f>IF(C28-G28&gt;0,C28-G28,"-")</f>
        <v>-</v>
      </c>
      <c r="H30" s="97" t="str">
        <f>IF(D28-H28&gt;0,D28-H28,"-")</f>
        <v>-</v>
      </c>
      <c r="I30" s="97">
        <f>IF(E28-I28&gt;0,E28-I28,"-")</f>
        <v>5721907</v>
      </c>
      <c r="J30" s="941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J34" sqref="J34"/>
    </sheetView>
  </sheetViews>
  <sheetFormatPr defaultColWidth="9.00390625" defaultRowHeight="12.75"/>
  <cols>
    <col min="1" max="1" width="6.875" style="10" customWidth="1"/>
    <col min="2" max="2" width="55.125" style="23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32" t="s">
        <v>112</v>
      </c>
      <c r="C1" s="433"/>
      <c r="D1" s="433"/>
      <c r="E1" s="433"/>
      <c r="F1" s="433"/>
      <c r="G1" s="433"/>
      <c r="H1" s="433"/>
      <c r="I1" s="433"/>
      <c r="J1" s="944" t="str">
        <f>+CONCATENATE("2.2. melléklet a 3/",LEFT('1.sz.mell.'!C3,4)+1,". (V.23.) önkormányzati rendelethez")</f>
        <v>2.2. melléklet a 3/2019. (V.23.) önkormányzati rendelethez</v>
      </c>
    </row>
    <row r="2" spans="7:10" ht="14.25" thickBot="1">
      <c r="G2" s="36"/>
      <c r="H2" s="36"/>
      <c r="I2" s="36" t="s">
        <v>45</v>
      </c>
      <c r="J2" s="944"/>
    </row>
    <row r="3" spans="1:10" ht="24" customHeight="1" thickBot="1">
      <c r="A3" s="942" t="s">
        <v>53</v>
      </c>
      <c r="B3" s="460" t="s">
        <v>40</v>
      </c>
      <c r="C3" s="461"/>
      <c r="D3" s="461"/>
      <c r="E3" s="461"/>
      <c r="F3" s="460" t="s">
        <v>41</v>
      </c>
      <c r="G3" s="462"/>
      <c r="H3" s="462"/>
      <c r="I3" s="462"/>
      <c r="J3" s="944"/>
    </row>
    <row r="4" spans="1:10" s="434" customFormat="1" ht="35.25" customHeight="1" thickBot="1">
      <c r="A4" s="943"/>
      <c r="B4" s="24" t="s">
        <v>46</v>
      </c>
      <c r="C4" s="25" t="str">
        <f>+'2.1.sz.mell  '!C4</f>
        <v>2018. évi eredeti előirányzat</v>
      </c>
      <c r="D4" s="420" t="str">
        <f>+'2.1.sz.mell  '!D4</f>
        <v>2018. évi módosított előirányzat</v>
      </c>
      <c r="E4" s="25" t="str">
        <f>+'2.1.sz.mell  '!E4</f>
        <v>2018. évi teljesítés</v>
      </c>
      <c r="F4" s="24" t="s">
        <v>46</v>
      </c>
      <c r="G4" s="25" t="str">
        <f>+'2.1.sz.mell  '!C4</f>
        <v>2018. évi eredeti előirányzat</v>
      </c>
      <c r="H4" s="420" t="str">
        <f>+'2.1.sz.mell  '!D4</f>
        <v>2018. évi módosított előirányzat</v>
      </c>
      <c r="I4" s="450" t="str">
        <f>+'2.1.sz.mell  '!E4</f>
        <v>2018. évi teljesítés</v>
      </c>
      <c r="J4" s="944"/>
    </row>
    <row r="5" spans="1:10" s="434" customFormat="1" ht="13.5" thickBot="1">
      <c r="A5" s="463" t="s">
        <v>407</v>
      </c>
      <c r="B5" s="464" t="s">
        <v>408</v>
      </c>
      <c r="C5" s="465" t="s">
        <v>409</v>
      </c>
      <c r="D5" s="465" t="s">
        <v>410</v>
      </c>
      <c r="E5" s="465" t="s">
        <v>411</v>
      </c>
      <c r="F5" s="464" t="s">
        <v>485</v>
      </c>
      <c r="G5" s="465" t="s">
        <v>486</v>
      </c>
      <c r="H5" s="465" t="s">
        <v>487</v>
      </c>
      <c r="I5" s="466" t="s">
        <v>488</v>
      </c>
      <c r="J5" s="944"/>
    </row>
    <row r="6" spans="1:10" ht="12.75" customHeight="1">
      <c r="A6" s="436" t="s">
        <v>6</v>
      </c>
      <c r="B6" s="437" t="s">
        <v>476</v>
      </c>
      <c r="C6" s="423">
        <v>90541531</v>
      </c>
      <c r="D6" s="423">
        <v>139054034</v>
      </c>
      <c r="E6" s="423">
        <v>132709866</v>
      </c>
      <c r="F6" s="437" t="s">
        <v>149</v>
      </c>
      <c r="G6" s="423">
        <v>916998</v>
      </c>
      <c r="H6" s="423">
        <v>40746706</v>
      </c>
      <c r="I6" s="429">
        <v>7812221</v>
      </c>
      <c r="J6" s="944"/>
    </row>
    <row r="7" spans="1:10" ht="12.75">
      <c r="A7" s="438" t="s">
        <v>7</v>
      </c>
      <c r="B7" s="439" t="s">
        <v>477</v>
      </c>
      <c r="C7" s="424">
        <v>62432594</v>
      </c>
      <c r="D7" s="424">
        <v>99041614</v>
      </c>
      <c r="E7" s="424">
        <v>92697446</v>
      </c>
      <c r="F7" s="439" t="s">
        <v>489</v>
      </c>
      <c r="G7" s="424"/>
      <c r="H7" s="424">
        <v>37823198</v>
      </c>
      <c r="I7" s="430">
        <v>5034280</v>
      </c>
      <c r="J7" s="944"/>
    </row>
    <row r="8" spans="1:10" ht="12.75" customHeight="1">
      <c r="A8" s="438" t="s">
        <v>8</v>
      </c>
      <c r="B8" s="439" t="s">
        <v>478</v>
      </c>
      <c r="C8" s="424">
        <v>20200000</v>
      </c>
      <c r="D8" s="424">
        <v>20200000</v>
      </c>
      <c r="E8" s="424"/>
      <c r="F8" s="439" t="s">
        <v>131</v>
      </c>
      <c r="G8" s="424">
        <v>79208001</v>
      </c>
      <c r="H8" s="424">
        <v>92389369</v>
      </c>
      <c r="I8" s="430">
        <v>79559039</v>
      </c>
      <c r="J8" s="944"/>
    </row>
    <row r="9" spans="1:10" ht="12.75" customHeight="1">
      <c r="A9" s="438" t="s">
        <v>9</v>
      </c>
      <c r="B9" s="439" t="s">
        <v>479</v>
      </c>
      <c r="C9" s="424">
        <v>154404</v>
      </c>
      <c r="D9" s="424">
        <v>154404</v>
      </c>
      <c r="E9" s="424">
        <v>144019</v>
      </c>
      <c r="F9" s="439" t="s">
        <v>490</v>
      </c>
      <c r="G9" s="424"/>
      <c r="H9" s="424">
        <v>48419496</v>
      </c>
      <c r="I9" s="430">
        <v>48023292</v>
      </c>
      <c r="J9" s="944"/>
    </row>
    <row r="10" spans="1:10" ht="12.75" customHeight="1">
      <c r="A10" s="438" t="s">
        <v>10</v>
      </c>
      <c r="B10" s="439" t="s">
        <v>480</v>
      </c>
      <c r="C10" s="424"/>
      <c r="D10" s="424"/>
      <c r="E10" s="424"/>
      <c r="F10" s="439" t="s">
        <v>152</v>
      </c>
      <c r="G10" s="424">
        <v>20200000</v>
      </c>
      <c r="H10" s="424">
        <v>20200000</v>
      </c>
      <c r="I10" s="430"/>
      <c r="J10" s="944"/>
    </row>
    <row r="11" spans="1:10" ht="12.75" customHeight="1">
      <c r="A11" s="438" t="s">
        <v>11</v>
      </c>
      <c r="B11" s="439" t="s">
        <v>481</v>
      </c>
      <c r="C11" s="425"/>
      <c r="D11" s="425"/>
      <c r="E11" s="425"/>
      <c r="F11" s="481"/>
      <c r="G11" s="424"/>
      <c r="H11" s="424"/>
      <c r="I11" s="430"/>
      <c r="J11" s="944"/>
    </row>
    <row r="12" spans="1:10" ht="12.75" customHeight="1">
      <c r="A12" s="438" t="s">
        <v>12</v>
      </c>
      <c r="B12" s="7"/>
      <c r="C12" s="424"/>
      <c r="D12" s="424"/>
      <c r="E12" s="424"/>
      <c r="F12" s="481"/>
      <c r="G12" s="424"/>
      <c r="H12" s="424"/>
      <c r="I12" s="430"/>
      <c r="J12" s="944"/>
    </row>
    <row r="13" spans="1:10" ht="12.75" customHeight="1">
      <c r="A13" s="438" t="s">
        <v>13</v>
      </c>
      <c r="B13" s="7"/>
      <c r="C13" s="424"/>
      <c r="D13" s="424"/>
      <c r="E13" s="424"/>
      <c r="F13" s="482"/>
      <c r="G13" s="424"/>
      <c r="H13" s="424"/>
      <c r="I13" s="430"/>
      <c r="J13" s="944"/>
    </row>
    <row r="14" spans="1:10" ht="12.75" customHeight="1">
      <c r="A14" s="438" t="s">
        <v>14</v>
      </c>
      <c r="B14" s="479"/>
      <c r="C14" s="425"/>
      <c r="D14" s="425"/>
      <c r="E14" s="425"/>
      <c r="F14" s="481"/>
      <c r="G14" s="424"/>
      <c r="H14" s="424"/>
      <c r="I14" s="430"/>
      <c r="J14" s="944"/>
    </row>
    <row r="15" spans="1:10" ht="12.75">
      <c r="A15" s="438" t="s">
        <v>15</v>
      </c>
      <c r="B15" s="7"/>
      <c r="C15" s="425"/>
      <c r="D15" s="425"/>
      <c r="E15" s="425"/>
      <c r="F15" s="481"/>
      <c r="G15" s="424"/>
      <c r="H15" s="424"/>
      <c r="I15" s="430"/>
      <c r="J15" s="944"/>
    </row>
    <row r="16" spans="1:10" ht="12.75" customHeight="1" thickBot="1">
      <c r="A16" s="476" t="s">
        <v>16</v>
      </c>
      <c r="B16" s="480"/>
      <c r="C16" s="478"/>
      <c r="D16" s="104"/>
      <c r="E16" s="108"/>
      <c r="F16" s="477" t="s">
        <v>37</v>
      </c>
      <c r="G16" s="424"/>
      <c r="H16" s="424"/>
      <c r="I16" s="430"/>
      <c r="J16" s="944"/>
    </row>
    <row r="17" spans="1:10" ht="15.75" customHeight="1" thickBot="1">
      <c r="A17" s="441" t="s">
        <v>17</v>
      </c>
      <c r="B17" s="422" t="s">
        <v>482</v>
      </c>
      <c r="C17" s="427">
        <f>+C6+C8+C9+C11+C12+C13+C14+C15+C16</f>
        <v>110895935</v>
      </c>
      <c r="D17" s="427">
        <f>+D6+D8+D9+D11+D12+D13+D14+D15+D16</f>
        <v>159408438</v>
      </c>
      <c r="E17" s="427">
        <f>+E6+E8+E9+E11+E12+E13+E14+E15+E16</f>
        <v>132853885</v>
      </c>
      <c r="F17" s="422" t="s">
        <v>491</v>
      </c>
      <c r="G17" s="427">
        <f>+G6+G8+G10+G11+G12+G13+G14+G15+G16</f>
        <v>100324999</v>
      </c>
      <c r="H17" s="427">
        <f>+H6+H8+H10+H11+H12+H13+H14+H15+H16</f>
        <v>153336075</v>
      </c>
      <c r="I17" s="459">
        <f>+I6+I8+I10+I11+I12+I13+I14+I15+I16</f>
        <v>87371260</v>
      </c>
      <c r="J17" s="944"/>
    </row>
    <row r="18" spans="1:10" ht="12.75" customHeight="1">
      <c r="A18" s="436" t="s">
        <v>18</v>
      </c>
      <c r="B18" s="468" t="s">
        <v>169</v>
      </c>
      <c r="C18" s="475">
        <f>+C19+C20+C21+C22+C23</f>
        <v>0</v>
      </c>
      <c r="D18" s="475">
        <f>+D19+D20+D21+D22+D23</f>
        <v>0</v>
      </c>
      <c r="E18" s="475">
        <f>+E19+E20+E21+E22+E23</f>
        <v>0</v>
      </c>
      <c r="F18" s="444" t="s">
        <v>135</v>
      </c>
      <c r="G18" s="99"/>
      <c r="H18" s="99"/>
      <c r="I18" s="454"/>
      <c r="J18" s="944"/>
    </row>
    <row r="19" spans="1:10" ht="12.75" customHeight="1">
      <c r="A19" s="438" t="s">
        <v>19</v>
      </c>
      <c r="B19" s="469" t="s">
        <v>158</v>
      </c>
      <c r="C19" s="421"/>
      <c r="D19" s="421"/>
      <c r="E19" s="421"/>
      <c r="F19" s="444" t="s">
        <v>138</v>
      </c>
      <c r="G19" s="421"/>
      <c r="H19" s="421"/>
      <c r="I19" s="455"/>
      <c r="J19" s="944"/>
    </row>
    <row r="20" spans="1:10" ht="12.75" customHeight="1">
      <c r="A20" s="436" t="s">
        <v>20</v>
      </c>
      <c r="B20" s="469" t="s">
        <v>159</v>
      </c>
      <c r="C20" s="421"/>
      <c r="D20" s="421"/>
      <c r="E20" s="421"/>
      <c r="F20" s="444" t="s">
        <v>109</v>
      </c>
      <c r="G20" s="421"/>
      <c r="H20" s="421"/>
      <c r="I20" s="455"/>
      <c r="J20" s="944"/>
    </row>
    <row r="21" spans="1:10" ht="12.75" customHeight="1">
      <c r="A21" s="438" t="s">
        <v>21</v>
      </c>
      <c r="B21" s="469" t="s">
        <v>160</v>
      </c>
      <c r="C21" s="421"/>
      <c r="D21" s="421"/>
      <c r="E21" s="421"/>
      <c r="F21" s="444" t="s">
        <v>110</v>
      </c>
      <c r="G21" s="421"/>
      <c r="H21" s="421"/>
      <c r="I21" s="455"/>
      <c r="J21" s="944"/>
    </row>
    <row r="22" spans="1:10" ht="12.75" customHeight="1">
      <c r="A22" s="436" t="s">
        <v>22</v>
      </c>
      <c r="B22" s="469" t="s">
        <v>161</v>
      </c>
      <c r="C22" s="421"/>
      <c r="D22" s="421"/>
      <c r="E22" s="421"/>
      <c r="F22" s="443" t="s">
        <v>155</v>
      </c>
      <c r="G22" s="421"/>
      <c r="H22" s="421"/>
      <c r="I22" s="455"/>
      <c r="J22" s="944"/>
    </row>
    <row r="23" spans="1:10" ht="12.75" customHeight="1">
      <c r="A23" s="438" t="s">
        <v>23</v>
      </c>
      <c r="B23" s="470" t="s">
        <v>162</v>
      </c>
      <c r="C23" s="421"/>
      <c r="D23" s="421"/>
      <c r="E23" s="421"/>
      <c r="F23" s="444" t="s">
        <v>139</v>
      </c>
      <c r="G23" s="421"/>
      <c r="H23" s="421"/>
      <c r="I23" s="455"/>
      <c r="J23" s="944"/>
    </row>
    <row r="24" spans="1:10" ht="12.75" customHeight="1">
      <c r="A24" s="436" t="s">
        <v>24</v>
      </c>
      <c r="B24" s="471" t="s">
        <v>163</v>
      </c>
      <c r="C24" s="446">
        <f>+C25+C26+C27+C28+C29</f>
        <v>0</v>
      </c>
      <c r="D24" s="446">
        <f>+D25+D26+D27+D28+D29</f>
        <v>0</v>
      </c>
      <c r="E24" s="446">
        <f>+E25+E26+E27+E28+E29</f>
        <v>0</v>
      </c>
      <c r="F24" s="472" t="s">
        <v>137</v>
      </c>
      <c r="G24" s="421"/>
      <c r="H24" s="421"/>
      <c r="I24" s="455"/>
      <c r="J24" s="944"/>
    </row>
    <row r="25" spans="1:10" ht="12.75" customHeight="1">
      <c r="A25" s="438" t="s">
        <v>25</v>
      </c>
      <c r="B25" s="470" t="s">
        <v>164</v>
      </c>
      <c r="C25" s="421"/>
      <c r="D25" s="421"/>
      <c r="E25" s="421"/>
      <c r="F25" s="472" t="s">
        <v>492</v>
      </c>
      <c r="G25" s="421"/>
      <c r="H25" s="421"/>
      <c r="I25" s="455"/>
      <c r="J25" s="944"/>
    </row>
    <row r="26" spans="1:10" ht="12.75" customHeight="1">
      <c r="A26" s="436" t="s">
        <v>26</v>
      </c>
      <c r="B26" s="470" t="s">
        <v>165</v>
      </c>
      <c r="C26" s="421"/>
      <c r="D26" s="421"/>
      <c r="E26" s="421"/>
      <c r="F26" s="467"/>
      <c r="G26" s="421"/>
      <c r="H26" s="421"/>
      <c r="I26" s="455"/>
      <c r="J26" s="944"/>
    </row>
    <row r="27" spans="1:10" ht="12.75" customHeight="1">
      <c r="A27" s="438" t="s">
        <v>27</v>
      </c>
      <c r="B27" s="469" t="s">
        <v>166</v>
      </c>
      <c r="C27" s="421"/>
      <c r="D27" s="421"/>
      <c r="E27" s="421"/>
      <c r="F27" s="456"/>
      <c r="G27" s="421"/>
      <c r="H27" s="421"/>
      <c r="I27" s="455"/>
      <c r="J27" s="944"/>
    </row>
    <row r="28" spans="1:10" ht="12.75" customHeight="1">
      <c r="A28" s="436" t="s">
        <v>28</v>
      </c>
      <c r="B28" s="473" t="s">
        <v>167</v>
      </c>
      <c r="C28" s="421"/>
      <c r="D28" s="421"/>
      <c r="E28" s="421"/>
      <c r="F28" s="7"/>
      <c r="G28" s="421"/>
      <c r="H28" s="421"/>
      <c r="I28" s="455"/>
      <c r="J28" s="944"/>
    </row>
    <row r="29" spans="1:10" ht="12.75" customHeight="1" thickBot="1">
      <c r="A29" s="438" t="s">
        <v>29</v>
      </c>
      <c r="B29" s="474" t="s">
        <v>168</v>
      </c>
      <c r="C29" s="421"/>
      <c r="D29" s="421"/>
      <c r="E29" s="421"/>
      <c r="F29" s="456"/>
      <c r="G29" s="421"/>
      <c r="H29" s="421"/>
      <c r="I29" s="455"/>
      <c r="J29" s="944"/>
    </row>
    <row r="30" spans="1:10" ht="21.75" customHeight="1" thickBot="1">
      <c r="A30" s="441" t="s">
        <v>30</v>
      </c>
      <c r="B30" s="422" t="s">
        <v>483</v>
      </c>
      <c r="C30" s="427">
        <f>+C18+C24</f>
        <v>0</v>
      </c>
      <c r="D30" s="427">
        <f>+D18+D24</f>
        <v>0</v>
      </c>
      <c r="E30" s="427">
        <f>+E18+E24</f>
        <v>0</v>
      </c>
      <c r="F30" s="422" t="s">
        <v>494</v>
      </c>
      <c r="G30" s="427">
        <f>SUM(G18:G29)</f>
        <v>0</v>
      </c>
      <c r="H30" s="427">
        <f>SUM(H18:H29)</f>
        <v>0</v>
      </c>
      <c r="I30" s="459">
        <f>SUM(I18:I29)</f>
        <v>0</v>
      </c>
      <c r="J30" s="944"/>
    </row>
    <row r="31" spans="1:10" ht="16.5" customHeight="1" thickBot="1">
      <c r="A31" s="441" t="s">
        <v>31</v>
      </c>
      <c r="B31" s="447" t="s">
        <v>484</v>
      </c>
      <c r="C31" s="97">
        <f>+C17+C30</f>
        <v>110895935</v>
      </c>
      <c r="D31" s="97">
        <f>+D17+D30</f>
        <v>159408438</v>
      </c>
      <c r="E31" s="448">
        <f>+E17+E30</f>
        <v>132853885</v>
      </c>
      <c r="F31" s="447" t="s">
        <v>493</v>
      </c>
      <c r="G31" s="97">
        <f>+G17+G30</f>
        <v>100324999</v>
      </c>
      <c r="H31" s="97">
        <f>+H17+H30</f>
        <v>153336075</v>
      </c>
      <c r="I31" s="98">
        <f>+I17+I30</f>
        <v>87371260</v>
      </c>
      <c r="J31" s="944"/>
    </row>
    <row r="32" spans="1:10" ht="16.5" customHeight="1" thickBot="1">
      <c r="A32" s="441" t="s">
        <v>32</v>
      </c>
      <c r="B32" s="447" t="s">
        <v>113</v>
      </c>
      <c r="C32" s="97" t="str">
        <f>IF(C17-G17&lt;0,G17-C17,"-")</f>
        <v>-</v>
      </c>
      <c r="D32" s="97" t="str">
        <f>IF(D17-H17&lt;0,H17-D17,"-")</f>
        <v>-</v>
      </c>
      <c r="E32" s="448" t="str">
        <f>IF(E17-I17&lt;0,I17-E17,"-")</f>
        <v>-</v>
      </c>
      <c r="F32" s="447" t="s">
        <v>114</v>
      </c>
      <c r="G32" s="97">
        <f>IF(C17-G17&gt;0,C17-G17,"-")</f>
        <v>10570936</v>
      </c>
      <c r="H32" s="97">
        <f>IF(D17-H17&gt;0,D17-H17,"-")</f>
        <v>6072363</v>
      </c>
      <c r="I32" s="98">
        <f>IF(E17-I17&gt;0,E17-I17,"-")</f>
        <v>45482625</v>
      </c>
      <c r="J32" s="944"/>
    </row>
    <row r="33" spans="1:10" ht="16.5" customHeight="1" thickBot="1">
      <c r="A33" s="441" t="s">
        <v>33</v>
      </c>
      <c r="B33" s="447" t="s">
        <v>156</v>
      </c>
      <c r="C33" s="97" t="str">
        <f>IF(C26-G26&lt;0,G26-C26,"-")</f>
        <v>-</v>
      </c>
      <c r="D33" s="97" t="str">
        <f>IF(D26-H26&lt;0,H26-D26,"-")</f>
        <v>-</v>
      </c>
      <c r="E33" s="448" t="str">
        <f>IF(E26-I26&lt;0,I26-E26,"-")</f>
        <v>-</v>
      </c>
      <c r="F33" s="447" t="s">
        <v>157</v>
      </c>
      <c r="G33" s="97" t="str">
        <f>IF(C26-G26&gt;0,C26-G26,"-")</f>
        <v>-</v>
      </c>
      <c r="H33" s="97" t="str">
        <f>IF(D26-H26&gt;0,D26-H26,"-")</f>
        <v>-</v>
      </c>
      <c r="I33" s="98" t="str">
        <f>IF(E26-I26&gt;0,E26-I26,"-")</f>
        <v>-</v>
      </c>
      <c r="J33" s="944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I16" sqref="I16"/>
    </sheetView>
  </sheetViews>
  <sheetFormatPr defaultColWidth="9.00390625" defaultRowHeight="12.75"/>
  <cols>
    <col min="1" max="1" width="46.375" style="302" customWidth="1"/>
    <col min="2" max="2" width="13.875" style="302" customWidth="1"/>
    <col min="3" max="3" width="66.125" style="302" customWidth="1"/>
    <col min="4" max="5" width="13.875" style="302" customWidth="1"/>
    <col min="6" max="16384" width="9.375" style="302" customWidth="1"/>
  </cols>
  <sheetData>
    <row r="1" spans="1:5" ht="18.75">
      <c r="A1" s="483" t="s">
        <v>104</v>
      </c>
      <c r="E1" s="489" t="s">
        <v>108</v>
      </c>
    </row>
    <row r="3" spans="1:5" ht="12.75">
      <c r="A3" s="484"/>
      <c r="B3" s="490"/>
      <c r="C3" s="484"/>
      <c r="D3" s="491"/>
      <c r="E3" s="490"/>
    </row>
    <row r="4" spans="1:5" ht="15.75">
      <c r="A4" s="458" t="str">
        <f>+ÖSSZEFÜGGÉSEK!A4</f>
        <v>2018. évi eredeti előirányzat BEVÉTELEK</v>
      </c>
      <c r="B4" s="492"/>
      <c r="C4" s="485"/>
      <c r="D4" s="491"/>
      <c r="E4" s="490"/>
    </row>
    <row r="5" spans="1:5" ht="12.75">
      <c r="A5" s="484"/>
      <c r="B5" s="490"/>
      <c r="C5" s="484"/>
      <c r="D5" s="491"/>
      <c r="E5" s="490"/>
    </row>
    <row r="6" spans="1:5" ht="12.75">
      <c r="A6" s="484" t="s">
        <v>498</v>
      </c>
      <c r="B6" s="490">
        <f>+'1.sz.mell.'!C60</f>
        <v>186579555</v>
      </c>
      <c r="C6" s="484" t="s">
        <v>499</v>
      </c>
      <c r="D6" s="491">
        <f>+'2.1.sz.mell  '!C18+'2.2.sz.mell  '!C17</f>
        <v>186579555</v>
      </c>
      <c r="E6" s="490">
        <f>+B6-D6</f>
        <v>0</v>
      </c>
    </row>
    <row r="7" spans="1:5" ht="12.75">
      <c r="A7" s="484" t="s">
        <v>500</v>
      </c>
      <c r="B7" s="490">
        <f>+'1.sz.mell.'!C83</f>
        <v>2699700</v>
      </c>
      <c r="C7" s="484" t="s">
        <v>501</v>
      </c>
      <c r="D7" s="491">
        <f>+'2.1.sz.mell  '!C27+'2.2.sz.mell  '!C30</f>
        <v>2699700</v>
      </c>
      <c r="E7" s="490">
        <f>+B7-D7</f>
        <v>0</v>
      </c>
    </row>
    <row r="8" spans="1:5" ht="12.75">
      <c r="A8" s="484" t="s">
        <v>502</v>
      </c>
      <c r="B8" s="490">
        <f>+'1.sz.mell.'!C84</f>
        <v>189279255</v>
      </c>
      <c r="C8" s="484" t="s">
        <v>503</v>
      </c>
      <c r="D8" s="491">
        <f>+'2.1.sz.mell  '!C28+'2.2.sz.mell  '!C31</f>
        <v>189279255</v>
      </c>
      <c r="E8" s="490">
        <f>+B8-D8</f>
        <v>0</v>
      </c>
    </row>
    <row r="9" spans="1:5" ht="12.75">
      <c r="A9" s="484"/>
      <c r="B9" s="490"/>
      <c r="C9" s="484"/>
      <c r="D9" s="491"/>
      <c r="E9" s="490"/>
    </row>
    <row r="10" spans="1:5" ht="15.75">
      <c r="A10" s="458" t="str">
        <f>+ÖSSZEFÜGGÉSEK!A10</f>
        <v>2018. évi módosított előirányzat BEVÉTELEK</v>
      </c>
      <c r="B10" s="492"/>
      <c r="C10" s="485"/>
      <c r="D10" s="491"/>
      <c r="E10" s="490"/>
    </row>
    <row r="11" spans="1:5" ht="12.75">
      <c r="A11" s="484"/>
      <c r="B11" s="490"/>
      <c r="C11" s="484"/>
      <c r="D11" s="491"/>
      <c r="E11" s="490"/>
    </row>
    <row r="12" spans="1:5" ht="12.75">
      <c r="A12" s="484" t="s">
        <v>504</v>
      </c>
      <c r="B12" s="490">
        <f>+'1.sz.mell.'!D60</f>
        <v>241616308</v>
      </c>
      <c r="C12" s="484" t="s">
        <v>510</v>
      </c>
      <c r="D12" s="491">
        <f>+'2.1.sz.mell  '!D18+'2.2.sz.mell  '!D17</f>
        <v>241616308</v>
      </c>
      <c r="E12" s="490">
        <f>+B12-D12</f>
        <v>0</v>
      </c>
    </row>
    <row r="13" spans="1:5" ht="12.75">
      <c r="A13" s="484" t="s">
        <v>505</v>
      </c>
      <c r="B13" s="490">
        <f>+'1.sz.mell.'!D83</f>
        <v>14536660</v>
      </c>
      <c r="C13" s="484" t="s">
        <v>511</v>
      </c>
      <c r="D13" s="491">
        <f>+'2.1.sz.mell  '!D27+'2.2.sz.mell  '!D30</f>
        <v>14536660</v>
      </c>
      <c r="E13" s="490">
        <f>+B13-D13</f>
        <v>0</v>
      </c>
    </row>
    <row r="14" spans="1:5" ht="12.75">
      <c r="A14" s="484" t="s">
        <v>506</v>
      </c>
      <c r="B14" s="490">
        <f>+'1.sz.mell.'!D84</f>
        <v>256152968</v>
      </c>
      <c r="C14" s="484" t="s">
        <v>512</v>
      </c>
      <c r="D14" s="491">
        <f>+'2.1.sz.mell  '!D28+'2.2.sz.mell  '!D31</f>
        <v>256152968</v>
      </c>
      <c r="E14" s="490">
        <f>+B14-D14</f>
        <v>0</v>
      </c>
    </row>
    <row r="15" spans="1:5" ht="12.75">
      <c r="A15" s="484"/>
      <c r="B15" s="490"/>
      <c r="C15" s="484"/>
      <c r="D15" s="491"/>
      <c r="E15" s="490"/>
    </row>
    <row r="16" spans="1:5" ht="14.25">
      <c r="A16" s="493" t="str">
        <f>+ÖSSZEFÜGGÉSEK!A16</f>
        <v>2018. évi teljesítés BEVÉTELEK</v>
      </c>
      <c r="B16" s="457"/>
      <c r="C16" s="485"/>
      <c r="D16" s="491"/>
      <c r="E16" s="490"/>
    </row>
    <row r="17" spans="1:5" ht="12.75">
      <c r="A17" s="484"/>
      <c r="B17" s="490"/>
      <c r="C17" s="484"/>
      <c r="D17" s="491"/>
      <c r="E17" s="490"/>
    </row>
    <row r="18" spans="1:5" ht="12.75">
      <c r="A18" s="484" t="s">
        <v>507</v>
      </c>
      <c r="B18" s="490">
        <f>+'1.sz.mell.'!E60</f>
        <v>210740282</v>
      </c>
      <c r="C18" s="484" t="s">
        <v>513</v>
      </c>
      <c r="D18" s="491">
        <f>+'2.1.sz.mell  '!E18+'2.2.sz.mell  '!E17</f>
        <v>210740282</v>
      </c>
      <c r="E18" s="490">
        <f>+B18-D18</f>
        <v>0</v>
      </c>
    </row>
    <row r="19" spans="1:5" ht="12.75">
      <c r="A19" s="484" t="s">
        <v>508</v>
      </c>
      <c r="B19" s="490">
        <f>+'1.sz.mell.'!E83</f>
        <v>16071295</v>
      </c>
      <c r="C19" s="484" t="s">
        <v>514</v>
      </c>
      <c r="D19" s="491">
        <f>+'2.1.sz.mell  '!E27+'2.2.sz.mell  '!E30</f>
        <v>16071295</v>
      </c>
      <c r="E19" s="490">
        <f>+B19-D19</f>
        <v>0</v>
      </c>
    </row>
    <row r="20" spans="1:5" ht="12.75">
      <c r="A20" s="484" t="s">
        <v>509</v>
      </c>
      <c r="B20" s="490">
        <f>+'1.sz.mell.'!E84</f>
        <v>226811577</v>
      </c>
      <c r="C20" s="484" t="s">
        <v>515</v>
      </c>
      <c r="D20" s="491">
        <f>+'2.1.sz.mell  '!E28+'2.2.sz.mell  '!E31</f>
        <v>226811577</v>
      </c>
      <c r="E20" s="490">
        <f>+B20-D20</f>
        <v>0</v>
      </c>
    </row>
    <row r="21" spans="1:5" ht="12.75">
      <c r="A21" s="484"/>
      <c r="B21" s="490"/>
      <c r="C21" s="484"/>
      <c r="D21" s="491"/>
      <c r="E21" s="490"/>
    </row>
    <row r="22" spans="1:5" ht="15.75">
      <c r="A22" s="458" t="str">
        <f>+ÖSSZEFÜGGÉSEK!A22</f>
        <v>2018. évi eredeti előirányzat KIADÁSOK</v>
      </c>
      <c r="B22" s="492"/>
      <c r="C22" s="485"/>
      <c r="D22" s="491"/>
      <c r="E22" s="490"/>
    </row>
    <row r="23" spans="1:5" ht="12.75">
      <c r="A23" s="484"/>
      <c r="B23" s="490"/>
      <c r="C23" s="484"/>
      <c r="D23" s="491"/>
      <c r="E23" s="490"/>
    </row>
    <row r="24" spans="1:5" ht="12.75">
      <c r="A24" s="484" t="s">
        <v>516</v>
      </c>
      <c r="B24" s="490">
        <f>+'1.sz.mell.'!C124</f>
        <v>187779705</v>
      </c>
      <c r="C24" s="484" t="s">
        <v>522</v>
      </c>
      <c r="D24" s="491">
        <f>+'2.1.sz.mell  '!G18+'2.2.sz.mell  '!G17</f>
        <v>187779705</v>
      </c>
      <c r="E24" s="490">
        <f>+B24-D24</f>
        <v>0</v>
      </c>
    </row>
    <row r="25" spans="1:5" ht="12.75">
      <c r="A25" s="484" t="s">
        <v>495</v>
      </c>
      <c r="B25" s="490">
        <f>+'1.sz.mell.'!C144</f>
        <v>1499550</v>
      </c>
      <c r="C25" s="484" t="s">
        <v>523</v>
      </c>
      <c r="D25" s="491">
        <f>+'2.1.sz.mell  '!G27+'2.2.sz.mell  '!G30</f>
        <v>1499550</v>
      </c>
      <c r="E25" s="490">
        <f>+B25-D25</f>
        <v>0</v>
      </c>
    </row>
    <row r="26" spans="1:5" ht="12.75">
      <c r="A26" s="484" t="s">
        <v>517</v>
      </c>
      <c r="B26" s="490">
        <f>+'1.sz.mell.'!C145</f>
        <v>189279255</v>
      </c>
      <c r="C26" s="484" t="s">
        <v>524</v>
      </c>
      <c r="D26" s="491">
        <f>+'2.1.sz.mell  '!G28+'2.2.sz.mell  '!G31</f>
        <v>189279255</v>
      </c>
      <c r="E26" s="490">
        <f>+B26-D26</f>
        <v>0</v>
      </c>
    </row>
    <row r="27" spans="1:5" ht="12.75">
      <c r="A27" s="484"/>
      <c r="B27" s="490"/>
      <c r="C27" s="484"/>
      <c r="D27" s="491"/>
      <c r="E27" s="490"/>
    </row>
    <row r="28" spans="1:5" ht="15.75">
      <c r="A28" s="458" t="str">
        <f>+ÖSSZEFÜGGÉSEK!A28</f>
        <v>2018. évi módosított előirányzat KIADÁSOK</v>
      </c>
      <c r="B28" s="492"/>
      <c r="C28" s="485"/>
      <c r="D28" s="491"/>
      <c r="E28" s="490"/>
    </row>
    <row r="29" spans="1:5" ht="12.75">
      <c r="A29" s="484"/>
      <c r="B29" s="490"/>
      <c r="C29" s="484"/>
      <c r="D29" s="491"/>
      <c r="E29" s="490"/>
    </row>
    <row r="30" spans="1:5" ht="12.75">
      <c r="A30" s="484" t="s">
        <v>518</v>
      </c>
      <c r="B30" s="490">
        <f>+'1.sz.mell.'!D124</f>
        <v>254653418</v>
      </c>
      <c r="C30" s="484" t="s">
        <v>529</v>
      </c>
      <c r="D30" s="491">
        <f>+'2.1.sz.mell  '!H18+'2.2.sz.mell  '!H17</f>
        <v>254653418</v>
      </c>
      <c r="E30" s="490">
        <f>+B30-D30</f>
        <v>0</v>
      </c>
    </row>
    <row r="31" spans="1:5" ht="12.75">
      <c r="A31" s="484" t="s">
        <v>496</v>
      </c>
      <c r="B31" s="490">
        <f>+'1.sz.mell.'!D144</f>
        <v>1499550</v>
      </c>
      <c r="C31" s="484" t="s">
        <v>526</v>
      </c>
      <c r="D31" s="491">
        <f>+'2.1.sz.mell  '!H27+'2.2.sz.mell  '!H30</f>
        <v>1499550</v>
      </c>
      <c r="E31" s="490">
        <f>+B31-D31</f>
        <v>0</v>
      </c>
    </row>
    <row r="32" spans="1:5" ht="12.75">
      <c r="A32" s="484" t="s">
        <v>519</v>
      </c>
      <c r="B32" s="490">
        <f>+'1.sz.mell.'!D145</f>
        <v>256152968</v>
      </c>
      <c r="C32" s="484" t="s">
        <v>525</v>
      </c>
      <c r="D32" s="491">
        <f>+'2.1.sz.mell  '!H28+'2.2.sz.mell  '!H31</f>
        <v>256152968</v>
      </c>
      <c r="E32" s="490">
        <f>+B32-D32</f>
        <v>0</v>
      </c>
    </row>
    <row r="33" spans="1:5" ht="12.75">
      <c r="A33" s="484"/>
      <c r="B33" s="490"/>
      <c r="C33" s="484"/>
      <c r="D33" s="491"/>
      <c r="E33" s="490"/>
    </row>
    <row r="34" spans="1:5" ht="15.75">
      <c r="A34" s="488" t="str">
        <f>+ÖSSZEFÜGGÉSEK!A34</f>
        <v>2018. évi teljesítés KIADÁSOK</v>
      </c>
      <c r="B34" s="492"/>
      <c r="C34" s="485"/>
      <c r="D34" s="491"/>
      <c r="E34" s="490"/>
    </row>
    <row r="35" spans="1:5" ht="12.75">
      <c r="A35" s="484"/>
      <c r="B35" s="490"/>
      <c r="C35" s="484"/>
      <c r="D35" s="491"/>
      <c r="E35" s="490"/>
    </row>
    <row r="36" spans="1:5" ht="12.75">
      <c r="A36" s="484" t="s">
        <v>520</v>
      </c>
      <c r="B36" s="490">
        <f>+'1.sz.mell.'!E124</f>
        <v>174107495</v>
      </c>
      <c r="C36" s="484" t="s">
        <v>530</v>
      </c>
      <c r="D36" s="491">
        <f>+'2.1.sz.mell  '!I18+'2.2.sz.mell  '!I17</f>
        <v>174107495</v>
      </c>
      <c r="E36" s="490">
        <f>+B36-D36</f>
        <v>0</v>
      </c>
    </row>
    <row r="37" spans="1:5" ht="12.75">
      <c r="A37" s="484" t="s">
        <v>497</v>
      </c>
      <c r="B37" s="490">
        <f>+'1.sz.mell.'!E144</f>
        <v>1499550</v>
      </c>
      <c r="C37" s="484" t="s">
        <v>528</v>
      </c>
      <c r="D37" s="491">
        <f>+'2.1.sz.mell  '!I27+'2.2.sz.mell  '!I30</f>
        <v>1499550</v>
      </c>
      <c r="E37" s="490">
        <f>+B37-D37</f>
        <v>0</v>
      </c>
    </row>
    <row r="38" spans="1:5" ht="12.75">
      <c r="A38" s="484" t="s">
        <v>521</v>
      </c>
      <c r="B38" s="490">
        <f>+'1.sz.mell.'!E145</f>
        <v>175607045</v>
      </c>
      <c r="C38" s="484" t="s">
        <v>527</v>
      </c>
      <c r="D38" s="491">
        <f>+'2.1.sz.mell  '!I28+'2.2.sz.mell  '!I31</f>
        <v>175607045</v>
      </c>
      <c r="E38" s="490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BreakPreview" zoomScaleSheetLayoutView="100" workbookViewId="0" topLeftCell="A1">
      <selection activeCell="H25" sqref="H25"/>
    </sheetView>
  </sheetViews>
  <sheetFormatPr defaultColWidth="9.00390625" defaultRowHeight="12.75"/>
  <cols>
    <col min="1" max="1" width="48.00390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946" t="s">
        <v>0</v>
      </c>
      <c r="B1" s="946"/>
      <c r="C1" s="946"/>
      <c r="D1" s="946"/>
      <c r="E1" s="946"/>
      <c r="F1" s="946"/>
      <c r="G1" s="946"/>
      <c r="H1" s="947" t="s">
        <v>887</v>
      </c>
    </row>
    <row r="2" spans="1:8" ht="22.5" customHeight="1" thickBot="1">
      <c r="A2" s="23"/>
      <c r="B2" s="10"/>
      <c r="C2" s="10"/>
      <c r="D2" s="10"/>
      <c r="E2" s="10"/>
      <c r="F2" s="945" t="s">
        <v>778</v>
      </c>
      <c r="G2" s="945"/>
      <c r="H2" s="947"/>
    </row>
    <row r="3" spans="1:8" s="6" customFormat="1" ht="50.25" customHeight="1" thickBot="1">
      <c r="A3" s="24" t="s">
        <v>49</v>
      </c>
      <c r="B3" s="25" t="s">
        <v>50</v>
      </c>
      <c r="C3" s="25" t="s">
        <v>51</v>
      </c>
      <c r="D3" s="25" t="s">
        <v>807</v>
      </c>
      <c r="E3" s="25" t="s">
        <v>804</v>
      </c>
      <c r="F3" s="101" t="s">
        <v>805</v>
      </c>
      <c r="G3" s="100" t="s">
        <v>806</v>
      </c>
      <c r="H3" s="947"/>
    </row>
    <row r="4" spans="1:8" s="10" customFormat="1" ht="12" customHeight="1" thickBot="1">
      <c r="A4" s="451" t="s">
        <v>407</v>
      </c>
      <c r="B4" s="452" t="s">
        <v>408</v>
      </c>
      <c r="C4" s="452" t="s">
        <v>409</v>
      </c>
      <c r="D4" s="452" t="s">
        <v>410</v>
      </c>
      <c r="E4" s="452" t="s">
        <v>411</v>
      </c>
      <c r="F4" s="45" t="s">
        <v>485</v>
      </c>
      <c r="G4" s="453" t="s">
        <v>531</v>
      </c>
      <c r="H4" s="947"/>
    </row>
    <row r="5" spans="1:8" ht="15.75" customHeight="1">
      <c r="A5" s="902" t="s">
        <v>808</v>
      </c>
      <c r="B5" s="2"/>
      <c r="C5" s="11"/>
      <c r="D5" s="2"/>
      <c r="E5" s="2"/>
      <c r="F5" s="46"/>
      <c r="G5" s="47"/>
      <c r="H5" s="947"/>
    </row>
    <row r="6" spans="1:8" ht="29.25" customHeight="1">
      <c r="A6" s="905" t="s">
        <v>825</v>
      </c>
      <c r="B6" s="2">
        <v>320000</v>
      </c>
      <c r="C6" s="326">
        <v>2018</v>
      </c>
      <c r="D6" s="2"/>
      <c r="E6" s="2">
        <v>320000</v>
      </c>
      <c r="F6" s="46">
        <v>320000</v>
      </c>
      <c r="G6" s="47">
        <v>320000</v>
      </c>
      <c r="H6" s="947"/>
    </row>
    <row r="7" spans="1:8" ht="23.25" customHeight="1">
      <c r="A7" s="905" t="s">
        <v>826</v>
      </c>
      <c r="B7" s="2">
        <v>31999</v>
      </c>
      <c r="C7" s="326">
        <v>2018</v>
      </c>
      <c r="D7" s="2"/>
      <c r="E7" s="2">
        <v>35000</v>
      </c>
      <c r="F7" s="46">
        <v>31999</v>
      </c>
      <c r="G7" s="47">
        <v>31999</v>
      </c>
      <c r="H7" s="947"/>
    </row>
    <row r="8" spans="1:8" ht="15.75" customHeight="1">
      <c r="A8" s="883" t="s">
        <v>827</v>
      </c>
      <c r="B8" s="2">
        <v>74999</v>
      </c>
      <c r="C8" s="326">
        <v>2018</v>
      </c>
      <c r="D8" s="2"/>
      <c r="E8" s="2">
        <v>78008</v>
      </c>
      <c r="F8" s="46">
        <v>74999</v>
      </c>
      <c r="G8" s="47">
        <v>74999</v>
      </c>
      <c r="H8" s="947"/>
    </row>
    <row r="9" spans="1:8" ht="15.75" customHeight="1">
      <c r="A9" s="902" t="s">
        <v>828</v>
      </c>
      <c r="B9" s="2">
        <v>70000</v>
      </c>
      <c r="C9" s="326">
        <v>2018</v>
      </c>
      <c r="D9" s="2"/>
      <c r="E9" s="2">
        <v>70000</v>
      </c>
      <c r="F9" s="46">
        <v>0</v>
      </c>
      <c r="G9" s="47">
        <v>0</v>
      </c>
      <c r="H9" s="947"/>
    </row>
    <row r="10" spans="1:8" ht="15.75" customHeight="1">
      <c r="A10" s="902" t="s">
        <v>809</v>
      </c>
      <c r="B10" s="2"/>
      <c r="C10" s="326"/>
      <c r="D10" s="2"/>
      <c r="E10" s="2"/>
      <c r="F10" s="46"/>
      <c r="G10" s="47"/>
      <c r="H10" s="947"/>
    </row>
    <row r="11" spans="1:8" ht="26.25" customHeight="1">
      <c r="A11" s="883" t="s">
        <v>812</v>
      </c>
      <c r="B11" s="2">
        <v>4826000</v>
      </c>
      <c r="C11" s="326" t="s">
        <v>810</v>
      </c>
      <c r="D11" s="2"/>
      <c r="E11" s="2">
        <v>1244600</v>
      </c>
      <c r="F11" s="46">
        <v>1244600</v>
      </c>
      <c r="G11" s="47">
        <v>1244600</v>
      </c>
      <c r="H11" s="947"/>
    </row>
    <row r="12" spans="1:8" ht="23.25" customHeight="1">
      <c r="A12" s="883" t="s">
        <v>813</v>
      </c>
      <c r="B12" s="2">
        <v>34925000</v>
      </c>
      <c r="C12" s="326" t="s">
        <v>811</v>
      </c>
      <c r="D12" s="2"/>
      <c r="E12" s="2">
        <v>34925000</v>
      </c>
      <c r="F12" s="46">
        <v>2159000</v>
      </c>
      <c r="G12" s="47">
        <v>2159000</v>
      </c>
      <c r="H12" s="947"/>
    </row>
    <row r="13" spans="1:8" ht="25.5" customHeight="1">
      <c r="A13" s="883" t="s">
        <v>814</v>
      </c>
      <c r="B13" s="2">
        <v>114900</v>
      </c>
      <c r="C13" s="326">
        <v>2018</v>
      </c>
      <c r="D13" s="2"/>
      <c r="E13" s="2">
        <v>142240</v>
      </c>
      <c r="F13" s="46">
        <v>114900</v>
      </c>
      <c r="G13" s="47">
        <v>114900</v>
      </c>
      <c r="H13" s="947"/>
    </row>
    <row r="14" spans="1:8" ht="15.75" customHeight="1">
      <c r="A14" s="883" t="s">
        <v>815</v>
      </c>
      <c r="B14" s="2">
        <v>302880</v>
      </c>
      <c r="C14" s="326">
        <v>2018</v>
      </c>
      <c r="D14" s="2"/>
      <c r="E14" s="2">
        <v>381000</v>
      </c>
      <c r="F14" s="46">
        <v>302880</v>
      </c>
      <c r="G14" s="47">
        <v>302880</v>
      </c>
      <c r="H14" s="947"/>
    </row>
    <row r="15" spans="1:8" ht="15.75" customHeight="1">
      <c r="A15" s="883" t="s">
        <v>816</v>
      </c>
      <c r="B15" s="2">
        <v>215900</v>
      </c>
      <c r="C15" s="326">
        <v>2018</v>
      </c>
      <c r="D15" s="2"/>
      <c r="E15" s="2">
        <v>254000</v>
      </c>
      <c r="F15" s="46">
        <v>215900</v>
      </c>
      <c r="G15" s="47">
        <v>215900</v>
      </c>
      <c r="H15" s="947"/>
    </row>
    <row r="16" spans="1:8" ht="25.5" customHeight="1">
      <c r="A16" s="883" t="s">
        <v>817</v>
      </c>
      <c r="B16" s="2">
        <v>245900</v>
      </c>
      <c r="C16" s="326">
        <v>2018</v>
      </c>
      <c r="D16" s="2"/>
      <c r="E16" s="2">
        <v>245900</v>
      </c>
      <c r="F16" s="46">
        <v>245900</v>
      </c>
      <c r="G16" s="47">
        <v>245900</v>
      </c>
      <c r="H16" s="947"/>
    </row>
    <row r="17" spans="1:8" ht="15.75" customHeight="1">
      <c r="A17" s="883" t="s">
        <v>818</v>
      </c>
      <c r="B17" s="2">
        <v>70890</v>
      </c>
      <c r="C17" s="326">
        <v>2018</v>
      </c>
      <c r="D17" s="2"/>
      <c r="E17" s="2">
        <v>60000</v>
      </c>
      <c r="F17" s="46">
        <v>70890</v>
      </c>
      <c r="G17" s="47">
        <v>70890</v>
      </c>
      <c r="H17" s="947"/>
    </row>
    <row r="18" spans="1:8" ht="15.75" customHeight="1">
      <c r="A18" s="903" t="s">
        <v>819</v>
      </c>
      <c r="B18" s="2">
        <v>70440</v>
      </c>
      <c r="C18" s="326">
        <v>2018</v>
      </c>
      <c r="D18" s="2"/>
      <c r="E18" s="2">
        <v>60000</v>
      </c>
      <c r="F18" s="46">
        <v>70440</v>
      </c>
      <c r="G18" s="47">
        <v>70440</v>
      </c>
      <c r="H18" s="947"/>
    </row>
    <row r="19" spans="1:8" ht="15.75" customHeight="1">
      <c r="A19" s="903" t="s">
        <v>820</v>
      </c>
      <c r="B19" s="2">
        <v>91135</v>
      </c>
      <c r="C19" s="326">
        <v>2018</v>
      </c>
      <c r="D19" s="2"/>
      <c r="E19" s="2">
        <v>80000</v>
      </c>
      <c r="F19" s="46">
        <v>91135</v>
      </c>
      <c r="G19" s="47">
        <v>91135</v>
      </c>
      <c r="H19" s="947"/>
    </row>
    <row r="20" spans="1:8" ht="15.75" customHeight="1">
      <c r="A20" s="903" t="s">
        <v>821</v>
      </c>
      <c r="B20" s="2">
        <v>109198</v>
      </c>
      <c r="C20" s="326">
        <v>2018</v>
      </c>
      <c r="D20" s="2"/>
      <c r="E20" s="2">
        <v>95000</v>
      </c>
      <c r="F20" s="46">
        <v>109198</v>
      </c>
      <c r="G20" s="47">
        <v>109198</v>
      </c>
      <c r="H20" s="947"/>
    </row>
    <row r="21" spans="1:8" ht="26.25" customHeight="1">
      <c r="A21" s="903" t="s">
        <v>822</v>
      </c>
      <c r="B21" s="2">
        <v>359180</v>
      </c>
      <c r="C21" s="326">
        <v>2018</v>
      </c>
      <c r="D21" s="2"/>
      <c r="E21" s="2">
        <v>399790</v>
      </c>
      <c r="F21" s="46">
        <v>359180</v>
      </c>
      <c r="G21" s="47">
        <f>+D21+F21</f>
        <v>359180</v>
      </c>
      <c r="H21" s="947"/>
    </row>
    <row r="22" spans="1:8" ht="15.75" customHeight="1">
      <c r="A22" s="903" t="s">
        <v>823</v>
      </c>
      <c r="B22" s="2">
        <v>420000</v>
      </c>
      <c r="C22" s="326">
        <v>2018</v>
      </c>
      <c r="D22" s="2"/>
      <c r="E22" s="2">
        <v>374968</v>
      </c>
      <c r="F22" s="46">
        <v>420000</v>
      </c>
      <c r="G22" s="47">
        <f>+D22+F22</f>
        <v>420000</v>
      </c>
      <c r="H22" s="947"/>
    </row>
    <row r="23" spans="1:8" ht="15.75" customHeight="1" thickBot="1">
      <c r="A23" s="904" t="s">
        <v>824</v>
      </c>
      <c r="B23" s="3">
        <v>1981200</v>
      </c>
      <c r="C23" s="327">
        <v>2018</v>
      </c>
      <c r="D23" s="3"/>
      <c r="E23" s="3">
        <v>1981200</v>
      </c>
      <c r="F23" s="48">
        <v>1981200</v>
      </c>
      <c r="G23" s="47">
        <v>1981200</v>
      </c>
      <c r="H23" s="947"/>
    </row>
    <row r="24" spans="1:8" s="15" customFormat="1" ht="18" customHeight="1" thickBot="1">
      <c r="A24" s="26" t="s">
        <v>48</v>
      </c>
      <c r="B24" s="13">
        <f>SUM(B5:B23)</f>
        <v>44229621</v>
      </c>
      <c r="C24" s="18"/>
      <c r="D24" s="13">
        <f>SUM(D5:D23)</f>
        <v>0</v>
      </c>
      <c r="E24" s="13">
        <f>SUM(E5:E23)</f>
        <v>40746706</v>
      </c>
      <c r="F24" s="13">
        <f>SUM(F5:F23)</f>
        <v>7812221</v>
      </c>
      <c r="G24" s="14">
        <f>SUM(G5:G23)</f>
        <v>7812221</v>
      </c>
      <c r="H24" s="947"/>
    </row>
    <row r="25" spans="6:8" ht="12.75">
      <c r="F25" s="15"/>
      <c r="G25" s="15"/>
      <c r="H25" s="632"/>
    </row>
    <row r="26" ht="12.75">
      <c r="H26" s="632"/>
    </row>
    <row r="27" ht="12.75">
      <c r="H27" s="632"/>
    </row>
    <row r="28" ht="12.75">
      <c r="H28" s="632"/>
    </row>
    <row r="29" ht="12.75">
      <c r="H29" s="632"/>
    </row>
    <row r="30" ht="12.75">
      <c r="H30" s="632"/>
    </row>
    <row r="31" ht="12.75">
      <c r="H31" s="632"/>
    </row>
    <row r="32" ht="12.75">
      <c r="H32" s="632"/>
    </row>
    <row r="33" ht="12.75">
      <c r="H33" s="632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3"/>
  <sheetViews>
    <sheetView view="pageBreakPreview" zoomScale="130" zoomScaleSheetLayoutView="130" workbookViewId="0" topLeftCell="A1">
      <selection activeCell="H24" sqref="H24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946" t="s">
        <v>1</v>
      </c>
      <c r="B1" s="946"/>
      <c r="C1" s="946"/>
      <c r="D1" s="946"/>
      <c r="E1" s="946"/>
      <c r="F1" s="946"/>
      <c r="G1" s="946"/>
      <c r="H1" s="948" t="s">
        <v>888</v>
      </c>
    </row>
    <row r="2" spans="1:8" ht="23.25" customHeight="1" thickBot="1">
      <c r="A2" s="23"/>
      <c r="B2" s="10"/>
      <c r="C2" s="10"/>
      <c r="D2" s="10"/>
      <c r="E2" s="10"/>
      <c r="F2" s="945" t="s">
        <v>778</v>
      </c>
      <c r="G2" s="945"/>
      <c r="H2" s="948"/>
    </row>
    <row r="3" spans="1:8" s="6" customFormat="1" ht="48.75" customHeight="1" thickBot="1">
      <c r="A3" s="24" t="s">
        <v>52</v>
      </c>
      <c r="B3" s="25" t="s">
        <v>50</v>
      </c>
      <c r="C3" s="25" t="s">
        <v>51</v>
      </c>
      <c r="D3" s="25" t="str">
        <f>+'3.sz.mell.'!D3</f>
        <v>Felhasználás 2017. XII.31-ig</v>
      </c>
      <c r="E3" s="25" t="str">
        <f>+'3.sz.mell.'!E3</f>
        <v>2018. évi módosított előirányzat</v>
      </c>
      <c r="F3" s="101" t="str">
        <f>+'3.sz.mell.'!F3</f>
        <v>2018. évi teljesítés</v>
      </c>
      <c r="G3" s="100" t="str">
        <f>+'3.sz.mell.'!G3</f>
        <v>Összes teljesítés 2018. dec. 31-ig</v>
      </c>
      <c r="H3" s="948"/>
    </row>
    <row r="4" spans="1:8" s="10" customFormat="1" ht="15" customHeight="1" thickBot="1">
      <c r="A4" s="451" t="s">
        <v>407</v>
      </c>
      <c r="B4" s="452" t="s">
        <v>408</v>
      </c>
      <c r="C4" s="452" t="s">
        <v>409</v>
      </c>
      <c r="D4" s="452" t="s">
        <v>410</v>
      </c>
      <c r="E4" s="452" t="s">
        <v>411</v>
      </c>
      <c r="F4" s="45" t="s">
        <v>485</v>
      </c>
      <c r="G4" s="453" t="s">
        <v>531</v>
      </c>
      <c r="H4" s="948"/>
    </row>
    <row r="5" spans="1:8" ht="15.75" customHeight="1">
      <c r="A5" s="906" t="s">
        <v>829</v>
      </c>
      <c r="B5" s="2">
        <v>47719496</v>
      </c>
      <c r="C5" s="326" t="s">
        <v>830</v>
      </c>
      <c r="D5" s="2"/>
      <c r="E5" s="2">
        <v>47719496</v>
      </c>
      <c r="F5" s="46">
        <v>48023292</v>
      </c>
      <c r="G5" s="47">
        <f>+D5+F5</f>
        <v>48023292</v>
      </c>
      <c r="H5" s="948"/>
    </row>
    <row r="6" spans="1:8" ht="15.75" customHeight="1">
      <c r="A6" s="916" t="s">
        <v>831</v>
      </c>
      <c r="B6" s="2">
        <v>29588355</v>
      </c>
      <c r="C6" s="326">
        <v>2018</v>
      </c>
      <c r="D6" s="2"/>
      <c r="E6" s="2">
        <v>29588355</v>
      </c>
      <c r="F6" s="46">
        <v>29536285</v>
      </c>
      <c r="G6" s="47">
        <f aca="true" t="shared" si="0" ref="G6:G22">+D6+F6</f>
        <v>29536285</v>
      </c>
      <c r="H6" s="948"/>
    </row>
    <row r="7" spans="1:8" ht="15.75" customHeight="1">
      <c r="A7" s="916" t="s">
        <v>832</v>
      </c>
      <c r="B7" s="2">
        <v>1200150</v>
      </c>
      <c r="C7" s="326">
        <v>2018</v>
      </c>
      <c r="D7" s="2"/>
      <c r="E7" s="2">
        <v>1200150</v>
      </c>
      <c r="F7" s="46">
        <v>1200150</v>
      </c>
      <c r="G7" s="47">
        <v>1200150</v>
      </c>
      <c r="H7" s="948"/>
    </row>
    <row r="8" spans="1:8" ht="15.75" customHeight="1">
      <c r="A8" s="906" t="s">
        <v>833</v>
      </c>
      <c r="B8" s="2">
        <v>100390</v>
      </c>
      <c r="C8" s="326">
        <v>2018</v>
      </c>
      <c r="D8" s="2"/>
      <c r="E8" s="2">
        <v>101000</v>
      </c>
      <c r="F8" s="46">
        <v>100390</v>
      </c>
      <c r="G8" s="47">
        <f t="shared" si="0"/>
        <v>100390</v>
      </c>
      <c r="H8" s="948"/>
    </row>
    <row r="9" spans="1:8" ht="15.75" customHeight="1">
      <c r="A9" s="906" t="s">
        <v>834</v>
      </c>
      <c r="B9" s="2">
        <v>698922</v>
      </c>
      <c r="C9" s="326">
        <v>2018</v>
      </c>
      <c r="D9" s="2"/>
      <c r="E9" s="2">
        <v>1176885</v>
      </c>
      <c r="F9" s="46">
        <v>698922</v>
      </c>
      <c r="G9" s="47">
        <f t="shared" si="0"/>
        <v>698922</v>
      </c>
      <c r="H9" s="948"/>
    </row>
    <row r="10" spans="1:8" ht="15.75" customHeight="1">
      <c r="A10" s="906" t="s">
        <v>835</v>
      </c>
      <c r="B10" s="2">
        <v>11903483</v>
      </c>
      <c r="C10" s="326" t="s">
        <v>836</v>
      </c>
      <c r="D10" s="2"/>
      <c r="E10" s="2">
        <v>11903483</v>
      </c>
      <c r="F10" s="46"/>
      <c r="G10" s="47">
        <f t="shared" si="0"/>
        <v>0</v>
      </c>
      <c r="H10" s="948"/>
    </row>
    <row r="11" spans="1:8" ht="15.75" customHeight="1">
      <c r="A11" s="906" t="s">
        <v>837</v>
      </c>
      <c r="B11" s="2">
        <v>700000</v>
      </c>
      <c r="C11" s="326" t="s">
        <v>838</v>
      </c>
      <c r="D11" s="2"/>
      <c r="E11" s="2">
        <v>700000</v>
      </c>
      <c r="F11" s="46"/>
      <c r="G11" s="47">
        <f t="shared" si="0"/>
        <v>0</v>
      </c>
      <c r="H11" s="948"/>
    </row>
    <row r="12" spans="1:8" ht="15.75" customHeight="1">
      <c r="A12" s="906"/>
      <c r="B12" s="2"/>
      <c r="C12" s="326"/>
      <c r="D12" s="2"/>
      <c r="E12" s="2"/>
      <c r="F12" s="46"/>
      <c r="G12" s="47">
        <f t="shared" si="0"/>
        <v>0</v>
      </c>
      <c r="H12" s="948"/>
    </row>
    <row r="13" spans="1:8" ht="15.75" customHeight="1">
      <c r="A13" s="906"/>
      <c r="B13" s="2"/>
      <c r="C13" s="326"/>
      <c r="D13" s="2"/>
      <c r="E13" s="2"/>
      <c r="F13" s="46"/>
      <c r="G13" s="47">
        <f t="shared" si="0"/>
        <v>0</v>
      </c>
      <c r="H13" s="948"/>
    </row>
    <row r="14" spans="1:8" ht="15.75" customHeight="1">
      <c r="A14" s="906"/>
      <c r="B14" s="2"/>
      <c r="C14" s="326"/>
      <c r="D14" s="2"/>
      <c r="E14" s="2"/>
      <c r="F14" s="46"/>
      <c r="G14" s="47">
        <f t="shared" si="0"/>
        <v>0</v>
      </c>
      <c r="H14" s="948"/>
    </row>
    <row r="15" spans="1:8" ht="15.75" customHeight="1">
      <c r="A15" s="906"/>
      <c r="B15" s="2"/>
      <c r="C15" s="326"/>
      <c r="D15" s="2"/>
      <c r="E15" s="2"/>
      <c r="F15" s="46"/>
      <c r="G15" s="47">
        <f t="shared" si="0"/>
        <v>0</v>
      </c>
      <c r="H15" s="948"/>
    </row>
    <row r="16" spans="1:8" ht="15.75" customHeight="1">
      <c r="A16" s="906"/>
      <c r="B16" s="2"/>
      <c r="C16" s="326"/>
      <c r="D16" s="2"/>
      <c r="E16" s="2"/>
      <c r="F16" s="46"/>
      <c r="G16" s="47">
        <f t="shared" si="0"/>
        <v>0</v>
      </c>
      <c r="H16" s="948"/>
    </row>
    <row r="17" spans="1:8" ht="15.75" customHeight="1">
      <c r="A17" s="906"/>
      <c r="B17" s="2"/>
      <c r="C17" s="326"/>
      <c r="D17" s="2"/>
      <c r="E17" s="2"/>
      <c r="F17" s="46"/>
      <c r="G17" s="47">
        <f t="shared" si="0"/>
        <v>0</v>
      </c>
      <c r="H17" s="948"/>
    </row>
    <row r="18" spans="1:8" ht="15.75" customHeight="1">
      <c r="A18" s="906"/>
      <c r="B18" s="2"/>
      <c r="C18" s="326"/>
      <c r="D18" s="2"/>
      <c r="E18" s="2"/>
      <c r="F18" s="46"/>
      <c r="G18" s="47">
        <f t="shared" si="0"/>
        <v>0</v>
      </c>
      <c r="H18" s="948"/>
    </row>
    <row r="19" spans="1:8" ht="15.75" customHeight="1">
      <c r="A19" s="906"/>
      <c r="B19" s="2"/>
      <c r="C19" s="326"/>
      <c r="D19" s="2"/>
      <c r="E19" s="2"/>
      <c r="F19" s="46"/>
      <c r="G19" s="47">
        <f t="shared" si="0"/>
        <v>0</v>
      </c>
      <c r="H19" s="948"/>
    </row>
    <row r="20" spans="1:8" ht="15.75" customHeight="1">
      <c r="A20" s="906"/>
      <c r="B20" s="2"/>
      <c r="C20" s="326"/>
      <c r="D20" s="2"/>
      <c r="E20" s="2"/>
      <c r="F20" s="46"/>
      <c r="G20" s="47">
        <f t="shared" si="0"/>
        <v>0</v>
      </c>
      <c r="H20" s="948"/>
    </row>
    <row r="21" spans="1:8" ht="15.75" customHeight="1">
      <c r="A21" s="906"/>
      <c r="B21" s="2"/>
      <c r="C21" s="326"/>
      <c r="D21" s="2"/>
      <c r="E21" s="2"/>
      <c r="F21" s="46"/>
      <c r="G21" s="47">
        <f t="shared" si="0"/>
        <v>0</v>
      </c>
      <c r="H21" s="948"/>
    </row>
    <row r="22" spans="1:8" ht="15.75" customHeight="1" thickBot="1">
      <c r="A22" s="884"/>
      <c r="B22" s="3"/>
      <c r="C22" s="327"/>
      <c r="D22" s="3"/>
      <c r="E22" s="3"/>
      <c r="F22" s="48"/>
      <c r="G22" s="47">
        <f t="shared" si="0"/>
        <v>0</v>
      </c>
      <c r="H22" s="948"/>
    </row>
    <row r="23" spans="1:8" s="15" customFormat="1" ht="18" customHeight="1" thickBot="1">
      <c r="A23" s="26" t="s">
        <v>48</v>
      </c>
      <c r="B23" s="13">
        <f>SUM(B5:B22)</f>
        <v>91910796</v>
      </c>
      <c r="C23" s="18"/>
      <c r="D23" s="13">
        <f>SUM(D5:D22)</f>
        <v>0</v>
      </c>
      <c r="E23" s="13">
        <f>SUM(E5:E22)</f>
        <v>92389369</v>
      </c>
      <c r="F23" s="13">
        <f>SUM(F5:F22)</f>
        <v>79559039</v>
      </c>
      <c r="G23" s="14">
        <f>SUM(G5:G22)</f>
        <v>79559039</v>
      </c>
      <c r="H23" s="948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view="pageBreakPreview" zoomScale="120" zoomScaleNormal="130" zoomScaleSheetLayoutView="120" workbookViewId="0" topLeftCell="A2">
      <selection activeCell="N34" sqref="N34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967" t="s">
        <v>839</v>
      </c>
      <c r="B1" s="967"/>
      <c r="C1" s="967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57" t="s">
        <v>889</v>
      </c>
    </row>
    <row r="2" spans="1:14" ht="15.7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949" t="s">
        <v>778</v>
      </c>
      <c r="M2" s="949"/>
      <c r="N2" s="957"/>
    </row>
    <row r="3" spans="1:14" ht="13.5" thickBot="1">
      <c r="A3" s="950" t="s">
        <v>86</v>
      </c>
      <c r="B3" s="955" t="s">
        <v>175</v>
      </c>
      <c r="C3" s="955"/>
      <c r="D3" s="955"/>
      <c r="E3" s="955"/>
      <c r="F3" s="955"/>
      <c r="G3" s="955"/>
      <c r="H3" s="955"/>
      <c r="I3" s="955"/>
      <c r="J3" s="962" t="s">
        <v>177</v>
      </c>
      <c r="K3" s="962"/>
      <c r="L3" s="962"/>
      <c r="M3" s="962"/>
      <c r="N3" s="957"/>
    </row>
    <row r="4" spans="1:14" ht="15" customHeight="1" thickBot="1">
      <c r="A4" s="951"/>
      <c r="B4" s="954" t="s">
        <v>178</v>
      </c>
      <c r="C4" s="953" t="s">
        <v>179</v>
      </c>
      <c r="D4" s="966" t="s">
        <v>173</v>
      </c>
      <c r="E4" s="966"/>
      <c r="F4" s="966"/>
      <c r="G4" s="966"/>
      <c r="H4" s="966"/>
      <c r="I4" s="966"/>
      <c r="J4" s="963"/>
      <c r="K4" s="963"/>
      <c r="L4" s="963"/>
      <c r="M4" s="963"/>
      <c r="N4" s="957"/>
    </row>
    <row r="5" spans="1:14" ht="21.75" thickBot="1">
      <c r="A5" s="951"/>
      <c r="B5" s="954"/>
      <c r="C5" s="953"/>
      <c r="D5" s="50" t="s">
        <v>178</v>
      </c>
      <c r="E5" s="50" t="s">
        <v>179</v>
      </c>
      <c r="F5" s="50" t="s">
        <v>178</v>
      </c>
      <c r="G5" s="50" t="s">
        <v>179</v>
      </c>
      <c r="H5" s="50" t="s">
        <v>178</v>
      </c>
      <c r="I5" s="50" t="s">
        <v>179</v>
      </c>
      <c r="J5" s="963"/>
      <c r="K5" s="963"/>
      <c r="L5" s="963"/>
      <c r="M5" s="963"/>
      <c r="N5" s="957"/>
    </row>
    <row r="6" spans="1:14" ht="32.25" thickBot="1">
      <c r="A6" s="952"/>
      <c r="B6" s="953" t="s">
        <v>174</v>
      </c>
      <c r="C6" s="953"/>
      <c r="D6" s="953" t="str">
        <f>+CONCATENATE(LEFT(ÖSSZEFÜGGÉSEK!A4,4),". előtt")</f>
        <v>2018. előtt</v>
      </c>
      <c r="E6" s="953"/>
      <c r="F6" s="953" t="str">
        <f>+CONCATENATE(LEFT(ÖSSZEFÜGGÉSEK!A4,4),". évi")</f>
        <v>2018. évi</v>
      </c>
      <c r="G6" s="953"/>
      <c r="H6" s="954" t="str">
        <f>+CONCATENATE(LEFT(ÖSSZEFÜGGÉSEK!A4,4),". után")</f>
        <v>2018. után</v>
      </c>
      <c r="I6" s="954"/>
      <c r="J6" s="49" t="str">
        <f>+D6</f>
        <v>2018. előtt</v>
      </c>
      <c r="K6" s="50" t="str">
        <f>+F6</f>
        <v>2018. évi</v>
      </c>
      <c r="L6" s="49" t="s">
        <v>38</v>
      </c>
      <c r="M6" s="50" t="str">
        <f>+CONCATENATE("Teljesítés %-a ",LEFT(ÖSSZEFÜGGÉSEK!A4,4),". XII. 31-ig")</f>
        <v>Teljesítés %-a 2018. XII. 31-ig</v>
      </c>
      <c r="N6" s="957"/>
    </row>
    <row r="7" spans="1:14" ht="13.5" thickBot="1">
      <c r="A7" s="51" t="s">
        <v>407</v>
      </c>
      <c r="B7" s="49" t="s">
        <v>408</v>
      </c>
      <c r="C7" s="49" t="s">
        <v>409</v>
      </c>
      <c r="D7" s="52" t="s">
        <v>410</v>
      </c>
      <c r="E7" s="50" t="s">
        <v>411</v>
      </c>
      <c r="F7" s="50" t="s">
        <v>485</v>
      </c>
      <c r="G7" s="50" t="s">
        <v>486</v>
      </c>
      <c r="H7" s="49" t="s">
        <v>487</v>
      </c>
      <c r="I7" s="52" t="s">
        <v>488</v>
      </c>
      <c r="J7" s="52" t="s">
        <v>532</v>
      </c>
      <c r="K7" s="52" t="s">
        <v>533</v>
      </c>
      <c r="L7" s="52" t="s">
        <v>534</v>
      </c>
      <c r="M7" s="53" t="s">
        <v>535</v>
      </c>
      <c r="N7" s="957"/>
    </row>
    <row r="8" spans="1:14" ht="12.75">
      <c r="A8" s="54" t="s">
        <v>87</v>
      </c>
      <c r="B8" s="55"/>
      <c r="C8" s="75"/>
      <c r="D8" s="75"/>
      <c r="E8" s="86"/>
      <c r="F8" s="75"/>
      <c r="G8" s="75"/>
      <c r="H8" s="75"/>
      <c r="I8" s="75"/>
      <c r="J8" s="75"/>
      <c r="K8" s="75"/>
      <c r="L8" s="56">
        <f aca="true" t="shared" si="0" ref="L8:L14">+J8+K8</f>
        <v>0</v>
      </c>
      <c r="M8" s="90">
        <f>IF((C8&lt;&gt;0),ROUND((L8/C8)*100,1),"")</f>
      </c>
      <c r="N8" s="957"/>
    </row>
    <row r="9" spans="1:14" ht="12.75">
      <c r="A9" s="57" t="s">
        <v>99</v>
      </c>
      <c r="B9" s="58"/>
      <c r="C9" s="59"/>
      <c r="D9" s="59"/>
      <c r="E9" s="59"/>
      <c r="F9" s="59"/>
      <c r="G9" s="59"/>
      <c r="H9" s="59"/>
      <c r="I9" s="59"/>
      <c r="J9" s="59"/>
      <c r="K9" s="59"/>
      <c r="L9" s="60">
        <f t="shared" si="0"/>
        <v>0</v>
      </c>
      <c r="M9" s="91">
        <f aca="true" t="shared" si="1" ref="M9:M14">IF((C9&lt;&gt;0),ROUND((L9/C9)*100,1),"")</f>
      </c>
      <c r="N9" s="957"/>
    </row>
    <row r="10" spans="1:14" ht="12.75">
      <c r="A10" s="61" t="s">
        <v>88</v>
      </c>
      <c r="B10" s="62">
        <v>50389496</v>
      </c>
      <c r="C10" s="78">
        <v>50389496</v>
      </c>
      <c r="D10" s="78"/>
      <c r="E10" s="78"/>
      <c r="F10" s="78">
        <v>50389496</v>
      </c>
      <c r="G10" s="78">
        <v>50389496</v>
      </c>
      <c r="H10" s="78"/>
      <c r="I10" s="78"/>
      <c r="J10" s="78"/>
      <c r="K10" s="78">
        <v>50389496</v>
      </c>
      <c r="L10" s="60">
        <f t="shared" si="0"/>
        <v>50389496</v>
      </c>
      <c r="M10" s="91">
        <f t="shared" si="1"/>
        <v>100</v>
      </c>
      <c r="N10" s="957"/>
    </row>
    <row r="11" spans="1:14" ht="12.75">
      <c r="A11" s="61" t="s">
        <v>100</v>
      </c>
      <c r="B11" s="62"/>
      <c r="C11" s="78"/>
      <c r="D11" s="78"/>
      <c r="E11" s="78"/>
      <c r="F11" s="78"/>
      <c r="G11" s="78"/>
      <c r="H11" s="78"/>
      <c r="I11" s="78"/>
      <c r="J11" s="78"/>
      <c r="K11" s="78"/>
      <c r="L11" s="60">
        <f t="shared" si="0"/>
        <v>0</v>
      </c>
      <c r="M11" s="91">
        <f t="shared" si="1"/>
      </c>
      <c r="N11" s="957"/>
    </row>
    <row r="12" spans="1:14" ht="12.75">
      <c r="A12" s="61" t="s">
        <v>89</v>
      </c>
      <c r="B12" s="62"/>
      <c r="C12" s="78"/>
      <c r="D12" s="78"/>
      <c r="E12" s="78"/>
      <c r="F12" s="78"/>
      <c r="G12" s="78"/>
      <c r="H12" s="78"/>
      <c r="I12" s="78"/>
      <c r="J12" s="78"/>
      <c r="K12" s="78"/>
      <c r="L12" s="60">
        <f t="shared" si="0"/>
        <v>0</v>
      </c>
      <c r="M12" s="91">
        <f t="shared" si="1"/>
      </c>
      <c r="N12" s="957"/>
    </row>
    <row r="13" spans="1:14" ht="12.75">
      <c r="A13" s="61" t="s">
        <v>90</v>
      </c>
      <c r="B13" s="62"/>
      <c r="C13" s="78"/>
      <c r="D13" s="78"/>
      <c r="E13" s="78"/>
      <c r="F13" s="78"/>
      <c r="G13" s="78"/>
      <c r="H13" s="78"/>
      <c r="I13" s="78"/>
      <c r="J13" s="78"/>
      <c r="K13" s="78"/>
      <c r="L13" s="60">
        <f t="shared" si="0"/>
        <v>0</v>
      </c>
      <c r="M13" s="91">
        <f t="shared" si="1"/>
      </c>
      <c r="N13" s="957"/>
    </row>
    <row r="14" spans="1:14" ht="15" customHeight="1" thickBot="1">
      <c r="A14" s="63"/>
      <c r="B14" s="64"/>
      <c r="C14" s="82"/>
      <c r="D14" s="82"/>
      <c r="E14" s="82"/>
      <c r="F14" s="82"/>
      <c r="G14" s="82"/>
      <c r="H14" s="82"/>
      <c r="I14" s="82"/>
      <c r="J14" s="82"/>
      <c r="K14" s="82"/>
      <c r="L14" s="60">
        <f t="shared" si="0"/>
        <v>0</v>
      </c>
      <c r="M14" s="92">
        <f t="shared" si="1"/>
      </c>
      <c r="N14" s="957"/>
    </row>
    <row r="15" spans="1:14" ht="13.5" thickBot="1">
      <c r="A15" s="65" t="s">
        <v>92</v>
      </c>
      <c r="B15" s="66">
        <f>B8+SUM(B10:B14)</f>
        <v>50389496</v>
      </c>
      <c r="C15" s="66">
        <f aca="true" t="shared" si="2" ref="C15:L15">C8+SUM(C10:C14)</f>
        <v>50389496</v>
      </c>
      <c r="D15" s="66">
        <f t="shared" si="2"/>
        <v>0</v>
      </c>
      <c r="E15" s="66">
        <f t="shared" si="2"/>
        <v>0</v>
      </c>
      <c r="F15" s="66">
        <f t="shared" si="2"/>
        <v>50389496</v>
      </c>
      <c r="G15" s="66">
        <f t="shared" si="2"/>
        <v>50389496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50389496</v>
      </c>
      <c r="L15" s="66">
        <f t="shared" si="2"/>
        <v>50389496</v>
      </c>
      <c r="M15" s="67">
        <f>IF((C15&lt;&gt;0),ROUND((L15/C15)*100,1),"")</f>
        <v>100</v>
      </c>
      <c r="N15" s="957"/>
    </row>
    <row r="16" spans="1:14" ht="12.75">
      <c r="A16" s="68"/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957"/>
    </row>
    <row r="17" spans="1:14" ht="13.5" thickBot="1">
      <c r="A17" s="71" t="s">
        <v>91</v>
      </c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957"/>
    </row>
    <row r="18" spans="1:14" ht="12.75">
      <c r="A18" s="74" t="s">
        <v>95</v>
      </c>
      <c r="B18" s="55">
        <v>1250000</v>
      </c>
      <c r="C18" s="75">
        <v>1250000</v>
      </c>
      <c r="D18" s="75"/>
      <c r="E18" s="86"/>
      <c r="F18" s="75">
        <v>1250000</v>
      </c>
      <c r="G18" s="75">
        <v>1250000</v>
      </c>
      <c r="H18" s="75"/>
      <c r="I18" s="75"/>
      <c r="J18" s="75">
        <v>178572</v>
      </c>
      <c r="K18" s="75">
        <v>1188168</v>
      </c>
      <c r="L18" s="76">
        <f aca="true" t="shared" si="3" ref="L18:L23">+J18+K18</f>
        <v>1366740</v>
      </c>
      <c r="M18" s="90">
        <f aca="true" t="shared" si="4" ref="M18:M24">IF((C18&lt;&gt;0),ROUND((L18/C18)*100,1),"")</f>
        <v>109.3</v>
      </c>
      <c r="N18" s="957"/>
    </row>
    <row r="19" spans="1:14" ht="12.75">
      <c r="A19" s="77" t="s">
        <v>96</v>
      </c>
      <c r="B19" s="62">
        <v>47719496</v>
      </c>
      <c r="C19" s="78">
        <v>47719496</v>
      </c>
      <c r="D19" s="78"/>
      <c r="E19" s="78"/>
      <c r="F19" s="78">
        <v>47719496</v>
      </c>
      <c r="G19" s="78">
        <v>47719496</v>
      </c>
      <c r="H19" s="78"/>
      <c r="I19" s="78"/>
      <c r="J19" s="78"/>
      <c r="K19" s="78">
        <v>48023292</v>
      </c>
      <c r="L19" s="79">
        <f t="shared" si="3"/>
        <v>48023292</v>
      </c>
      <c r="M19" s="91">
        <f t="shared" si="4"/>
        <v>100.6</v>
      </c>
      <c r="N19" s="957"/>
    </row>
    <row r="20" spans="1:14" ht="12.75">
      <c r="A20" s="77" t="s">
        <v>97</v>
      </c>
      <c r="B20" s="62">
        <v>1420000</v>
      </c>
      <c r="C20" s="78">
        <v>1420000</v>
      </c>
      <c r="D20" s="78"/>
      <c r="E20" s="78"/>
      <c r="F20" s="78">
        <v>1420000</v>
      </c>
      <c r="G20" s="78">
        <v>1420000</v>
      </c>
      <c r="H20" s="78"/>
      <c r="I20" s="78"/>
      <c r="J20" s="78"/>
      <c r="K20" s="78">
        <v>999460</v>
      </c>
      <c r="L20" s="79">
        <f t="shared" si="3"/>
        <v>999460</v>
      </c>
      <c r="M20" s="91">
        <f t="shared" si="4"/>
        <v>70.4</v>
      </c>
      <c r="N20" s="957"/>
    </row>
    <row r="21" spans="1:14" ht="12.75">
      <c r="A21" s="77" t="s">
        <v>98</v>
      </c>
      <c r="B21" s="62"/>
      <c r="C21" s="78"/>
      <c r="D21" s="78"/>
      <c r="E21" s="78"/>
      <c r="F21" s="78"/>
      <c r="G21" s="78"/>
      <c r="H21" s="78"/>
      <c r="I21" s="78"/>
      <c r="J21" s="78"/>
      <c r="K21" s="78"/>
      <c r="L21" s="79">
        <f t="shared" si="3"/>
        <v>0</v>
      </c>
      <c r="M21" s="91">
        <f t="shared" si="4"/>
      </c>
      <c r="N21" s="957"/>
    </row>
    <row r="22" spans="1:14" ht="12.75">
      <c r="A22" s="80"/>
      <c r="B22" s="62"/>
      <c r="C22" s="78"/>
      <c r="D22" s="78"/>
      <c r="E22" s="78"/>
      <c r="F22" s="78"/>
      <c r="G22" s="78"/>
      <c r="H22" s="78"/>
      <c r="I22" s="78"/>
      <c r="J22" s="78"/>
      <c r="K22" s="78"/>
      <c r="L22" s="79">
        <f t="shared" si="3"/>
        <v>0</v>
      </c>
      <c r="M22" s="91">
        <f t="shared" si="4"/>
      </c>
      <c r="N22" s="957"/>
    </row>
    <row r="23" spans="1:14" ht="13.5" thickBot="1">
      <c r="A23" s="81"/>
      <c r="B23" s="64"/>
      <c r="C23" s="82"/>
      <c r="D23" s="82"/>
      <c r="E23" s="82"/>
      <c r="F23" s="82"/>
      <c r="G23" s="82"/>
      <c r="H23" s="82"/>
      <c r="I23" s="82"/>
      <c r="J23" s="82"/>
      <c r="K23" s="82"/>
      <c r="L23" s="79">
        <f t="shared" si="3"/>
        <v>0</v>
      </c>
      <c r="M23" s="92">
        <f t="shared" si="4"/>
      </c>
      <c r="N23" s="957"/>
    </row>
    <row r="24" spans="1:14" ht="13.5" thickBot="1">
      <c r="A24" s="83" t="s">
        <v>76</v>
      </c>
      <c r="B24" s="66">
        <f aca="true" t="shared" si="5" ref="B24:L24">SUM(B18:B23)</f>
        <v>50389496</v>
      </c>
      <c r="C24" s="66">
        <f t="shared" si="5"/>
        <v>50389496</v>
      </c>
      <c r="D24" s="66">
        <f t="shared" si="5"/>
        <v>0</v>
      </c>
      <c r="E24" s="66">
        <f t="shared" si="5"/>
        <v>0</v>
      </c>
      <c r="F24" s="66">
        <f t="shared" si="5"/>
        <v>50389496</v>
      </c>
      <c r="G24" s="66">
        <f t="shared" si="5"/>
        <v>50389496</v>
      </c>
      <c r="H24" s="66">
        <f t="shared" si="5"/>
        <v>0</v>
      </c>
      <c r="I24" s="66">
        <f t="shared" si="5"/>
        <v>0</v>
      </c>
      <c r="J24" s="66">
        <f t="shared" si="5"/>
        <v>178572</v>
      </c>
      <c r="K24" s="66">
        <f t="shared" si="5"/>
        <v>50210920</v>
      </c>
      <c r="L24" s="66">
        <f t="shared" si="5"/>
        <v>50389492</v>
      </c>
      <c r="M24" s="67">
        <f t="shared" si="4"/>
        <v>100</v>
      </c>
      <c r="N24" s="957"/>
    </row>
    <row r="25" spans="1:14" ht="12.75">
      <c r="A25" s="956" t="s">
        <v>172</v>
      </c>
      <c r="B25" s="956"/>
      <c r="C25" s="956"/>
      <c r="D25" s="956"/>
      <c r="E25" s="956"/>
      <c r="F25" s="956"/>
      <c r="G25" s="956"/>
      <c r="H25" s="956"/>
      <c r="I25" s="956"/>
      <c r="J25" s="956"/>
      <c r="K25" s="956"/>
      <c r="L25" s="956"/>
      <c r="M25" s="956"/>
      <c r="N25" s="957"/>
    </row>
    <row r="26" spans="1:14" ht="5.2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957"/>
    </row>
    <row r="27" spans="1:14" ht="15.75">
      <c r="A27" s="971" t="str">
        <f>+CONCATENATE("Önkormányzaton kívüli EU-s projekthez történő hozzájárulás ",LEFT(ÖSSZEFÜGGÉSEK!A4,4),". évi előirányzata és teljesítése")</f>
        <v>Önkormányzaton kívüli EU-s projekthez történő hozzájárulás 2018. évi előirányzata és teljesítése</v>
      </c>
      <c r="B27" s="971"/>
      <c r="C27" s="971"/>
      <c r="D27" s="971"/>
      <c r="E27" s="971"/>
      <c r="F27" s="971"/>
      <c r="G27" s="971"/>
      <c r="H27" s="971"/>
      <c r="I27" s="971"/>
      <c r="J27" s="971"/>
      <c r="K27" s="971"/>
      <c r="L27" s="971"/>
      <c r="M27" s="971"/>
      <c r="N27" s="957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949" t="s">
        <v>779</v>
      </c>
      <c r="M28" s="949"/>
      <c r="N28" s="957"/>
    </row>
    <row r="29" spans="1:14" ht="21.75" thickBot="1">
      <c r="A29" s="964" t="s">
        <v>93</v>
      </c>
      <c r="B29" s="965"/>
      <c r="C29" s="965"/>
      <c r="D29" s="965"/>
      <c r="E29" s="965"/>
      <c r="F29" s="965"/>
      <c r="G29" s="965"/>
      <c r="H29" s="965"/>
      <c r="I29" s="965"/>
      <c r="J29" s="965"/>
      <c r="K29" s="85" t="s">
        <v>654</v>
      </c>
      <c r="L29" s="85" t="s">
        <v>653</v>
      </c>
      <c r="M29" s="85" t="s">
        <v>177</v>
      </c>
      <c r="N29" s="957"/>
    </row>
    <row r="30" spans="1:14" ht="12.75">
      <c r="A30" s="958"/>
      <c r="B30" s="959"/>
      <c r="C30" s="959"/>
      <c r="D30" s="959"/>
      <c r="E30" s="959"/>
      <c r="F30" s="959"/>
      <c r="G30" s="959"/>
      <c r="H30" s="959"/>
      <c r="I30" s="959"/>
      <c r="J30" s="959"/>
      <c r="K30" s="86"/>
      <c r="L30" s="87"/>
      <c r="M30" s="87"/>
      <c r="N30" s="957"/>
    </row>
    <row r="31" spans="1:14" ht="13.5" thickBot="1">
      <c r="A31" s="960"/>
      <c r="B31" s="961"/>
      <c r="C31" s="961"/>
      <c r="D31" s="961"/>
      <c r="E31" s="961"/>
      <c r="F31" s="961"/>
      <c r="G31" s="961"/>
      <c r="H31" s="961"/>
      <c r="I31" s="961"/>
      <c r="J31" s="961"/>
      <c r="K31" s="88"/>
      <c r="L31" s="82"/>
      <c r="M31" s="82"/>
      <c r="N31" s="957"/>
    </row>
    <row r="32" spans="1:14" ht="13.5" thickBot="1">
      <c r="A32" s="969" t="s">
        <v>39</v>
      </c>
      <c r="B32" s="970"/>
      <c r="C32" s="970"/>
      <c r="D32" s="970"/>
      <c r="E32" s="970"/>
      <c r="F32" s="970"/>
      <c r="G32" s="970"/>
      <c r="H32" s="970"/>
      <c r="I32" s="970"/>
      <c r="J32" s="970"/>
      <c r="K32" s="89">
        <f>SUM(K30:K31)</f>
        <v>0</v>
      </c>
      <c r="L32" s="89">
        <f>SUM(L30:L31)</f>
        <v>0</v>
      </c>
      <c r="M32" s="89">
        <f>SUM(M30:M31)</f>
        <v>0</v>
      </c>
      <c r="N32" s="957"/>
    </row>
    <row r="33" ht="12.75">
      <c r="N33" s="957"/>
    </row>
    <row r="48" ht="12.75">
      <c r="A48" s="9"/>
    </row>
  </sheetData>
  <sheetProtection/>
  <mergeCells count="20">
    <mergeCell ref="N1:N33"/>
    <mergeCell ref="A30:J30"/>
    <mergeCell ref="A31:J31"/>
    <mergeCell ref="J3:M5"/>
    <mergeCell ref="A29:J29"/>
    <mergeCell ref="D4:I4"/>
    <mergeCell ref="A1:M1"/>
    <mergeCell ref="A32:J32"/>
    <mergeCell ref="H6:I6"/>
    <mergeCell ref="A27:M27"/>
    <mergeCell ref="L28:M28"/>
    <mergeCell ref="A3:A6"/>
    <mergeCell ref="B6:C6"/>
    <mergeCell ref="F6:G6"/>
    <mergeCell ref="L2:M2"/>
    <mergeCell ref="B4:B5"/>
    <mergeCell ref="C4:C5"/>
    <mergeCell ref="B3:I3"/>
    <mergeCell ref="D6:E6"/>
    <mergeCell ref="A25:M25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3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view="pageBreakPreview" zoomScale="120" zoomScaleNormal="130" zoomScaleSheetLayoutView="120" workbookViewId="0" topLeftCell="A2">
      <selection activeCell="N34" sqref="N34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967" t="s">
        <v>840</v>
      </c>
      <c r="B1" s="967"/>
      <c r="C1" s="967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57" t="s">
        <v>890</v>
      </c>
    </row>
    <row r="2" spans="1:14" ht="15.7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949" t="s">
        <v>778</v>
      </c>
      <c r="M2" s="949"/>
      <c r="N2" s="957"/>
    </row>
    <row r="3" spans="1:14" ht="13.5" thickBot="1">
      <c r="A3" s="950" t="s">
        <v>86</v>
      </c>
      <c r="B3" s="955" t="s">
        <v>175</v>
      </c>
      <c r="C3" s="955"/>
      <c r="D3" s="955"/>
      <c r="E3" s="955"/>
      <c r="F3" s="955"/>
      <c r="G3" s="955"/>
      <c r="H3" s="955"/>
      <c r="I3" s="955"/>
      <c r="J3" s="962" t="s">
        <v>177</v>
      </c>
      <c r="K3" s="962"/>
      <c r="L3" s="962"/>
      <c r="M3" s="962"/>
      <c r="N3" s="957"/>
    </row>
    <row r="4" spans="1:14" ht="15" customHeight="1" thickBot="1">
      <c r="A4" s="951"/>
      <c r="B4" s="954" t="s">
        <v>178</v>
      </c>
      <c r="C4" s="953" t="s">
        <v>179</v>
      </c>
      <c r="D4" s="966" t="s">
        <v>173</v>
      </c>
      <c r="E4" s="966"/>
      <c r="F4" s="966"/>
      <c r="G4" s="966"/>
      <c r="H4" s="966"/>
      <c r="I4" s="966"/>
      <c r="J4" s="963"/>
      <c r="K4" s="963"/>
      <c r="L4" s="963"/>
      <c r="M4" s="963"/>
      <c r="N4" s="957"/>
    </row>
    <row r="5" spans="1:14" ht="21.75" thickBot="1">
      <c r="A5" s="951"/>
      <c r="B5" s="954"/>
      <c r="C5" s="953"/>
      <c r="D5" s="50" t="s">
        <v>178</v>
      </c>
      <c r="E5" s="50" t="s">
        <v>179</v>
      </c>
      <c r="F5" s="50" t="s">
        <v>178</v>
      </c>
      <c r="G5" s="50" t="s">
        <v>179</v>
      </c>
      <c r="H5" s="50" t="s">
        <v>178</v>
      </c>
      <c r="I5" s="50" t="s">
        <v>179</v>
      </c>
      <c r="J5" s="963"/>
      <c r="K5" s="963"/>
      <c r="L5" s="963"/>
      <c r="M5" s="963"/>
      <c r="N5" s="957"/>
    </row>
    <row r="6" spans="1:14" ht="32.25" thickBot="1">
      <c r="A6" s="952"/>
      <c r="B6" s="953" t="s">
        <v>174</v>
      </c>
      <c r="C6" s="953"/>
      <c r="D6" s="953" t="str">
        <f>+CONCATENATE(LEFT(ÖSSZEFÜGGÉSEK!A4,4),". előtt")</f>
        <v>2018. előtt</v>
      </c>
      <c r="E6" s="953"/>
      <c r="F6" s="953" t="str">
        <f>+CONCATENATE(LEFT(ÖSSZEFÜGGÉSEK!A4,4),". évi")</f>
        <v>2018. évi</v>
      </c>
      <c r="G6" s="953"/>
      <c r="H6" s="954" t="str">
        <f>+CONCATENATE(LEFT(ÖSSZEFÜGGÉSEK!A4,4),". után")</f>
        <v>2018. után</v>
      </c>
      <c r="I6" s="954"/>
      <c r="J6" s="49" t="str">
        <f>+D6</f>
        <v>2018. előtt</v>
      </c>
      <c r="K6" s="50" t="str">
        <f>+F6</f>
        <v>2018. évi</v>
      </c>
      <c r="L6" s="49" t="s">
        <v>38</v>
      </c>
      <c r="M6" s="50" t="str">
        <f>+CONCATENATE("Teljesítés %-a ",LEFT(ÖSSZEFÜGGÉSEK!A4,4),". XII. 31-ig")</f>
        <v>Teljesítés %-a 2018. XII. 31-ig</v>
      </c>
      <c r="N6" s="957"/>
    </row>
    <row r="7" spans="1:14" ht="13.5" thickBot="1">
      <c r="A7" s="51" t="s">
        <v>407</v>
      </c>
      <c r="B7" s="49" t="s">
        <v>408</v>
      </c>
      <c r="C7" s="49" t="s">
        <v>409</v>
      </c>
      <c r="D7" s="52" t="s">
        <v>410</v>
      </c>
      <c r="E7" s="50" t="s">
        <v>411</v>
      </c>
      <c r="F7" s="50" t="s">
        <v>485</v>
      </c>
      <c r="G7" s="50" t="s">
        <v>486</v>
      </c>
      <c r="H7" s="49" t="s">
        <v>487</v>
      </c>
      <c r="I7" s="52" t="s">
        <v>488</v>
      </c>
      <c r="J7" s="52" t="s">
        <v>532</v>
      </c>
      <c r="K7" s="52" t="s">
        <v>533</v>
      </c>
      <c r="L7" s="52" t="s">
        <v>534</v>
      </c>
      <c r="M7" s="53" t="s">
        <v>535</v>
      </c>
      <c r="N7" s="957"/>
    </row>
    <row r="8" spans="1:14" ht="12.75">
      <c r="A8" s="54" t="s">
        <v>87</v>
      </c>
      <c r="B8" s="55"/>
      <c r="C8" s="75"/>
      <c r="D8" s="75"/>
      <c r="E8" s="86"/>
      <c r="F8" s="75"/>
      <c r="G8" s="75"/>
      <c r="H8" s="75"/>
      <c r="I8" s="75"/>
      <c r="J8" s="75"/>
      <c r="K8" s="75"/>
      <c r="L8" s="56">
        <f aca="true" t="shared" si="0" ref="L8:L14">+J8+K8</f>
        <v>0</v>
      </c>
      <c r="M8" s="90">
        <f>IF((C8&lt;&gt;0),ROUND((L8/C8)*100,1),"")</f>
      </c>
      <c r="N8" s="957"/>
    </row>
    <row r="9" spans="1:14" ht="12.75">
      <c r="A9" s="57" t="s">
        <v>99</v>
      </c>
      <c r="B9" s="58"/>
      <c r="C9" s="59"/>
      <c r="D9" s="59"/>
      <c r="E9" s="59"/>
      <c r="F9" s="59"/>
      <c r="G9" s="59"/>
      <c r="H9" s="59"/>
      <c r="I9" s="59"/>
      <c r="J9" s="59"/>
      <c r="K9" s="59"/>
      <c r="L9" s="60">
        <f t="shared" si="0"/>
        <v>0</v>
      </c>
      <c r="M9" s="91">
        <f aca="true" t="shared" si="1" ref="M9:M14">IF((C9&lt;&gt;0),ROUND((L9/C9)*100,1),"")</f>
      </c>
      <c r="N9" s="957"/>
    </row>
    <row r="10" spans="1:14" ht="12.75">
      <c r="A10" s="61" t="s">
        <v>88</v>
      </c>
      <c r="B10" s="62">
        <v>12043098</v>
      </c>
      <c r="C10" s="78">
        <v>12043098</v>
      </c>
      <c r="D10" s="78"/>
      <c r="E10" s="78"/>
      <c r="F10" s="78">
        <v>12043098</v>
      </c>
      <c r="G10" s="78">
        <v>12043098</v>
      </c>
      <c r="H10" s="78"/>
      <c r="I10" s="78"/>
      <c r="J10" s="78"/>
      <c r="K10" s="78">
        <v>6640000</v>
      </c>
      <c r="L10" s="60">
        <f t="shared" si="0"/>
        <v>6640000</v>
      </c>
      <c r="M10" s="91">
        <f t="shared" si="1"/>
        <v>55.1</v>
      </c>
      <c r="N10" s="957"/>
    </row>
    <row r="11" spans="1:14" ht="12.75">
      <c r="A11" s="61" t="s">
        <v>100</v>
      </c>
      <c r="B11" s="62"/>
      <c r="C11" s="78"/>
      <c r="D11" s="78"/>
      <c r="E11" s="78"/>
      <c r="F11" s="78"/>
      <c r="G11" s="78"/>
      <c r="H11" s="78"/>
      <c r="I11" s="78"/>
      <c r="J11" s="78"/>
      <c r="K11" s="78"/>
      <c r="L11" s="60">
        <f t="shared" si="0"/>
        <v>0</v>
      </c>
      <c r="M11" s="91">
        <f t="shared" si="1"/>
      </c>
      <c r="N11" s="957"/>
    </row>
    <row r="12" spans="1:14" ht="12.75">
      <c r="A12" s="61" t="s">
        <v>89</v>
      </c>
      <c r="B12" s="62"/>
      <c r="C12" s="78"/>
      <c r="D12" s="78"/>
      <c r="E12" s="78"/>
      <c r="F12" s="78"/>
      <c r="G12" s="78"/>
      <c r="H12" s="78"/>
      <c r="I12" s="78"/>
      <c r="J12" s="78"/>
      <c r="K12" s="78"/>
      <c r="L12" s="60">
        <f t="shared" si="0"/>
        <v>0</v>
      </c>
      <c r="M12" s="91">
        <f t="shared" si="1"/>
      </c>
      <c r="N12" s="957"/>
    </row>
    <row r="13" spans="1:14" ht="12.75">
      <c r="A13" s="61" t="s">
        <v>90</v>
      </c>
      <c r="B13" s="62"/>
      <c r="C13" s="78"/>
      <c r="D13" s="78"/>
      <c r="E13" s="78"/>
      <c r="F13" s="78"/>
      <c r="G13" s="78"/>
      <c r="H13" s="78"/>
      <c r="I13" s="78"/>
      <c r="J13" s="78"/>
      <c r="K13" s="78"/>
      <c r="L13" s="60">
        <f t="shared" si="0"/>
        <v>0</v>
      </c>
      <c r="M13" s="91">
        <f t="shared" si="1"/>
      </c>
      <c r="N13" s="957"/>
    </row>
    <row r="14" spans="1:14" ht="15" customHeight="1" thickBot="1">
      <c r="A14" s="63"/>
      <c r="B14" s="64"/>
      <c r="C14" s="82"/>
      <c r="D14" s="82"/>
      <c r="E14" s="82"/>
      <c r="F14" s="82"/>
      <c r="G14" s="82"/>
      <c r="H14" s="82"/>
      <c r="I14" s="82"/>
      <c r="J14" s="82"/>
      <c r="K14" s="82"/>
      <c r="L14" s="60">
        <f t="shared" si="0"/>
        <v>0</v>
      </c>
      <c r="M14" s="92">
        <f t="shared" si="1"/>
      </c>
      <c r="N14" s="957"/>
    </row>
    <row r="15" spans="1:14" ht="13.5" thickBot="1">
      <c r="A15" s="65" t="s">
        <v>92</v>
      </c>
      <c r="B15" s="66">
        <f>B8+SUM(B10:B14)</f>
        <v>12043098</v>
      </c>
      <c r="C15" s="66">
        <f aca="true" t="shared" si="2" ref="C15:L15">C8+SUM(C10:C14)</f>
        <v>12043098</v>
      </c>
      <c r="D15" s="66">
        <f t="shared" si="2"/>
        <v>0</v>
      </c>
      <c r="E15" s="66">
        <f t="shared" si="2"/>
        <v>0</v>
      </c>
      <c r="F15" s="66">
        <f t="shared" si="2"/>
        <v>12043098</v>
      </c>
      <c r="G15" s="66">
        <f t="shared" si="2"/>
        <v>12043098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6640000</v>
      </c>
      <c r="L15" s="66">
        <f t="shared" si="2"/>
        <v>6640000</v>
      </c>
      <c r="M15" s="67">
        <f>IF((C15&lt;&gt;0),ROUND((L15/C15)*100,1),"")</f>
        <v>55.1</v>
      </c>
      <c r="N15" s="957"/>
    </row>
    <row r="16" spans="1:14" ht="12.75">
      <c r="A16" s="68"/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957"/>
    </row>
    <row r="17" spans="1:14" ht="13.5" thickBot="1">
      <c r="A17" s="71" t="s">
        <v>91</v>
      </c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957"/>
    </row>
    <row r="18" spans="1:14" ht="12.75">
      <c r="A18" s="74" t="s">
        <v>95</v>
      </c>
      <c r="B18" s="55">
        <v>4800000</v>
      </c>
      <c r="C18" s="75">
        <v>4800000</v>
      </c>
      <c r="D18" s="75"/>
      <c r="E18" s="86"/>
      <c r="F18" s="75">
        <v>4800000</v>
      </c>
      <c r="G18" s="75">
        <v>4800000</v>
      </c>
      <c r="H18" s="75"/>
      <c r="I18" s="75"/>
      <c r="J18" s="75"/>
      <c r="K18" s="75">
        <v>1941283</v>
      </c>
      <c r="L18" s="76">
        <f aca="true" t="shared" si="3" ref="L18:L23">+J18+K18</f>
        <v>1941283</v>
      </c>
      <c r="M18" s="90">
        <f aca="true" t="shared" si="4" ref="M18:M24">IF((C18&lt;&gt;0),ROUND((L18/C18)*100,1),"")</f>
        <v>40.4</v>
      </c>
      <c r="N18" s="957"/>
    </row>
    <row r="19" spans="1:14" ht="12.75">
      <c r="A19" s="77" t="s">
        <v>96</v>
      </c>
      <c r="B19" s="62">
        <v>1616998</v>
      </c>
      <c r="C19" s="78">
        <v>1616998</v>
      </c>
      <c r="D19" s="78"/>
      <c r="E19" s="78"/>
      <c r="F19" s="78">
        <v>1616998</v>
      </c>
      <c r="G19" s="78">
        <v>1616998</v>
      </c>
      <c r="H19" s="78"/>
      <c r="I19" s="78"/>
      <c r="J19" s="78"/>
      <c r="K19" s="78">
        <v>894080</v>
      </c>
      <c r="L19" s="79">
        <f t="shared" si="3"/>
        <v>894080</v>
      </c>
      <c r="M19" s="91">
        <f t="shared" si="4"/>
        <v>55.3</v>
      </c>
      <c r="N19" s="957"/>
    </row>
    <row r="20" spans="1:14" ht="12.75">
      <c r="A20" s="77" t="s">
        <v>97</v>
      </c>
      <c r="B20" s="62">
        <v>5613400</v>
      </c>
      <c r="C20" s="78">
        <v>5613400</v>
      </c>
      <c r="D20" s="78"/>
      <c r="E20" s="78"/>
      <c r="F20" s="78">
        <v>5613400</v>
      </c>
      <c r="G20" s="78">
        <v>5613400</v>
      </c>
      <c r="H20" s="78"/>
      <c r="I20" s="78"/>
      <c r="J20" s="78"/>
      <c r="K20" s="78">
        <v>2781935</v>
      </c>
      <c r="L20" s="79">
        <f t="shared" si="3"/>
        <v>2781935</v>
      </c>
      <c r="M20" s="91">
        <f t="shared" si="4"/>
        <v>49.6</v>
      </c>
      <c r="N20" s="957"/>
    </row>
    <row r="21" spans="1:14" ht="12.75">
      <c r="A21" s="77" t="s">
        <v>98</v>
      </c>
      <c r="B21" s="62">
        <v>12700</v>
      </c>
      <c r="C21" s="78">
        <v>12700</v>
      </c>
      <c r="D21" s="78"/>
      <c r="E21" s="78"/>
      <c r="F21" s="78">
        <v>12700</v>
      </c>
      <c r="G21" s="78">
        <v>12700</v>
      </c>
      <c r="H21" s="78"/>
      <c r="I21" s="78"/>
      <c r="J21" s="78"/>
      <c r="K21" s="78"/>
      <c r="L21" s="79">
        <f t="shared" si="3"/>
        <v>0</v>
      </c>
      <c r="M21" s="91">
        <f t="shared" si="4"/>
        <v>0</v>
      </c>
      <c r="N21" s="957"/>
    </row>
    <row r="22" spans="1:14" ht="12.75">
      <c r="A22" s="80"/>
      <c r="B22" s="62"/>
      <c r="C22" s="78"/>
      <c r="D22" s="78"/>
      <c r="E22" s="78"/>
      <c r="F22" s="78"/>
      <c r="G22" s="78"/>
      <c r="H22" s="78"/>
      <c r="I22" s="78"/>
      <c r="J22" s="78"/>
      <c r="K22" s="78"/>
      <c r="L22" s="79">
        <f t="shared" si="3"/>
        <v>0</v>
      </c>
      <c r="M22" s="91">
        <f t="shared" si="4"/>
      </c>
      <c r="N22" s="957"/>
    </row>
    <row r="23" spans="1:14" ht="13.5" thickBot="1">
      <c r="A23" s="81"/>
      <c r="B23" s="64"/>
      <c r="C23" s="82"/>
      <c r="D23" s="82"/>
      <c r="E23" s="82"/>
      <c r="F23" s="82"/>
      <c r="G23" s="82"/>
      <c r="H23" s="82"/>
      <c r="I23" s="82"/>
      <c r="J23" s="82"/>
      <c r="K23" s="82"/>
      <c r="L23" s="79">
        <f t="shared" si="3"/>
        <v>0</v>
      </c>
      <c r="M23" s="92">
        <f t="shared" si="4"/>
      </c>
      <c r="N23" s="957"/>
    </row>
    <row r="24" spans="1:14" ht="13.5" thickBot="1">
      <c r="A24" s="83" t="s">
        <v>76</v>
      </c>
      <c r="B24" s="66">
        <f aca="true" t="shared" si="5" ref="B24:L24">SUM(B18:B23)</f>
        <v>12043098</v>
      </c>
      <c r="C24" s="66">
        <f t="shared" si="5"/>
        <v>12043098</v>
      </c>
      <c r="D24" s="66">
        <f t="shared" si="5"/>
        <v>0</v>
      </c>
      <c r="E24" s="66">
        <f t="shared" si="5"/>
        <v>0</v>
      </c>
      <c r="F24" s="66">
        <f t="shared" si="5"/>
        <v>12043098</v>
      </c>
      <c r="G24" s="66">
        <f t="shared" si="5"/>
        <v>12043098</v>
      </c>
      <c r="H24" s="66">
        <f t="shared" si="5"/>
        <v>0</v>
      </c>
      <c r="I24" s="66">
        <f t="shared" si="5"/>
        <v>0</v>
      </c>
      <c r="J24" s="66">
        <f t="shared" si="5"/>
        <v>0</v>
      </c>
      <c r="K24" s="66">
        <f t="shared" si="5"/>
        <v>5617298</v>
      </c>
      <c r="L24" s="66">
        <f t="shared" si="5"/>
        <v>5617298</v>
      </c>
      <c r="M24" s="67">
        <f t="shared" si="4"/>
        <v>46.6</v>
      </c>
      <c r="N24" s="957"/>
    </row>
    <row r="25" spans="1:14" ht="12.75">
      <c r="A25" s="956" t="s">
        <v>172</v>
      </c>
      <c r="B25" s="956"/>
      <c r="C25" s="956"/>
      <c r="D25" s="956"/>
      <c r="E25" s="956"/>
      <c r="F25" s="956"/>
      <c r="G25" s="956"/>
      <c r="H25" s="956"/>
      <c r="I25" s="956"/>
      <c r="J25" s="956"/>
      <c r="K25" s="956"/>
      <c r="L25" s="956"/>
      <c r="M25" s="956"/>
      <c r="N25" s="957"/>
    </row>
    <row r="26" spans="1:14" ht="5.2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957"/>
    </row>
    <row r="27" spans="1:14" ht="15.75">
      <c r="A27" s="971" t="str">
        <f>+CONCATENATE("Önkormányzaton kívüli EU-s projekthez történő hozzájárulás ",LEFT(ÖSSZEFÜGGÉSEK!A4,4),". évi előirányzata és teljesítése")</f>
        <v>Önkormányzaton kívüli EU-s projekthez történő hozzájárulás 2018. évi előirányzata és teljesítése</v>
      </c>
      <c r="B27" s="971"/>
      <c r="C27" s="971"/>
      <c r="D27" s="971"/>
      <c r="E27" s="971"/>
      <c r="F27" s="971"/>
      <c r="G27" s="971"/>
      <c r="H27" s="971"/>
      <c r="I27" s="971"/>
      <c r="J27" s="971"/>
      <c r="K27" s="971"/>
      <c r="L27" s="971"/>
      <c r="M27" s="971"/>
      <c r="N27" s="957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949" t="s">
        <v>779</v>
      </c>
      <c r="M28" s="949"/>
      <c r="N28" s="957"/>
    </row>
    <row r="29" spans="1:14" ht="21.75" thickBot="1">
      <c r="A29" s="964" t="s">
        <v>93</v>
      </c>
      <c r="B29" s="965"/>
      <c r="C29" s="965"/>
      <c r="D29" s="965"/>
      <c r="E29" s="965"/>
      <c r="F29" s="965"/>
      <c r="G29" s="965"/>
      <c r="H29" s="965"/>
      <c r="I29" s="965"/>
      <c r="J29" s="965"/>
      <c r="K29" s="85" t="s">
        <v>654</v>
      </c>
      <c r="L29" s="85" t="s">
        <v>653</v>
      </c>
      <c r="M29" s="85" t="s">
        <v>177</v>
      </c>
      <c r="N29" s="957"/>
    </row>
    <row r="30" spans="1:14" ht="12.75">
      <c r="A30" s="958"/>
      <c r="B30" s="959"/>
      <c r="C30" s="959"/>
      <c r="D30" s="959"/>
      <c r="E30" s="959"/>
      <c r="F30" s="959"/>
      <c r="G30" s="959"/>
      <c r="H30" s="959"/>
      <c r="I30" s="959"/>
      <c r="J30" s="959"/>
      <c r="K30" s="86"/>
      <c r="L30" s="87"/>
      <c r="M30" s="87"/>
      <c r="N30" s="957"/>
    </row>
    <row r="31" spans="1:14" ht="13.5" thickBot="1">
      <c r="A31" s="960"/>
      <c r="B31" s="961"/>
      <c r="C31" s="961"/>
      <c r="D31" s="961"/>
      <c r="E31" s="961"/>
      <c r="F31" s="961"/>
      <c r="G31" s="961"/>
      <c r="H31" s="961"/>
      <c r="I31" s="961"/>
      <c r="J31" s="961"/>
      <c r="K31" s="88"/>
      <c r="L31" s="82"/>
      <c r="M31" s="82"/>
      <c r="N31" s="957"/>
    </row>
    <row r="32" spans="1:14" ht="13.5" thickBot="1">
      <c r="A32" s="969" t="s">
        <v>39</v>
      </c>
      <c r="B32" s="970"/>
      <c r="C32" s="970"/>
      <c r="D32" s="970"/>
      <c r="E32" s="970"/>
      <c r="F32" s="970"/>
      <c r="G32" s="970"/>
      <c r="H32" s="970"/>
      <c r="I32" s="970"/>
      <c r="J32" s="970"/>
      <c r="K32" s="89">
        <f>SUM(K30:K31)</f>
        <v>0</v>
      </c>
      <c r="L32" s="89">
        <f>SUM(L30:L31)</f>
        <v>0</v>
      </c>
      <c r="M32" s="89">
        <f>SUM(M30:M31)</f>
        <v>0</v>
      </c>
      <c r="N32" s="957"/>
    </row>
    <row r="33" ht="12.75">
      <c r="N33" s="957"/>
    </row>
    <row r="48" ht="12.75">
      <c r="A48" s="9"/>
    </row>
  </sheetData>
  <sheetProtection/>
  <mergeCells count="20">
    <mergeCell ref="A29:J29"/>
    <mergeCell ref="A30:J30"/>
    <mergeCell ref="A31:J31"/>
    <mergeCell ref="A32:J32"/>
    <mergeCell ref="D6:E6"/>
    <mergeCell ref="F6:G6"/>
    <mergeCell ref="H6:I6"/>
    <mergeCell ref="A25:M25"/>
    <mergeCell ref="A27:M27"/>
    <mergeCell ref="L28:M28"/>
    <mergeCell ref="A1:M1"/>
    <mergeCell ref="N1:N33"/>
    <mergeCell ref="L2:M2"/>
    <mergeCell ref="A3:A6"/>
    <mergeCell ref="B3:I3"/>
    <mergeCell ref="J3:M5"/>
    <mergeCell ref="B4:B5"/>
    <mergeCell ref="C4:C5"/>
    <mergeCell ref="D4:I4"/>
    <mergeCell ref="B6:C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3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TiszajenoASP6</cp:lastModifiedBy>
  <cp:lastPrinted>2019-05-13T12:44:12Z</cp:lastPrinted>
  <dcterms:created xsi:type="dcterms:W3CDTF">1999-10-30T10:30:45Z</dcterms:created>
  <dcterms:modified xsi:type="dcterms:W3CDTF">2019-05-26T09:45:21Z</dcterms:modified>
  <cp:category/>
  <cp:version/>
  <cp:contentType/>
  <cp:contentStatus/>
</cp:coreProperties>
</file>